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5200" windowHeight="11760" activeTab="1"/>
  </bookViews>
  <sheets>
    <sheet name="Rekapitulace stavby" sheetId="1" r:id="rId1"/>
    <sheet name="062-13-08-2015 - SO 01 Hr..." sheetId="2" r:id="rId2"/>
    <sheet name="063-13-08-2015 - SO 02.1 ..." sheetId="3" r:id="rId3"/>
    <sheet name="064-13-08-2015 - SO 02.2 ..." sheetId="4" r:id="rId4"/>
    <sheet name="065-13-08-2015 - SO 02.3 ..." sheetId="5" r:id="rId5"/>
    <sheet name="066-13-08-2015 - SO 02.4 ..." sheetId="6" r:id="rId6"/>
    <sheet name="067-13-08-2015 - SO 02.5 ..." sheetId="7" r:id="rId7"/>
    <sheet name="068-13-08-2015 - SO 02.6 ..." sheetId="8" r:id="rId8"/>
    <sheet name="069-13-08-2015 - SO 03 Od..." sheetId="9" r:id="rId9"/>
    <sheet name="070-13-08-2015 - SO 04 Ob..." sheetId="10" r:id="rId10"/>
    <sheet name="071-13-08-2015 - SO 05 Ko..." sheetId="11" r:id="rId11"/>
    <sheet name="072-13-08-2015 - PS 01 Ak..." sheetId="12" r:id="rId12"/>
    <sheet name="073-13-08-2015 - PS 02 Če..." sheetId="13" r:id="rId13"/>
    <sheet name="074-13-08-2015 - PS 03 Př..." sheetId="14" r:id="rId14"/>
    <sheet name="075-13-08-2015 - Vedlejší..." sheetId="15" r:id="rId15"/>
  </sheets>
  <definedNames>
    <definedName name="_xlnm.Print_Area" localSheetId="1">'062-13-08-2015 - SO 01 Hr...'!$C$4:$Q$70,'062-13-08-2015 - SO 01 Hr...'!$C$76:$Q$100,'062-13-08-2015 - SO 01 Hr...'!$C$106:$Q$262</definedName>
    <definedName name="_xlnm.Print_Area" localSheetId="2">'063-13-08-2015 - SO 02.1 ...'!$C$4:$Q$70,'063-13-08-2015 - SO 02.1 ...'!$C$76:$Q$107,'063-13-08-2015 - SO 02.1 ...'!$C$113:$Q$252</definedName>
    <definedName name="_xlnm.Print_Area" localSheetId="3">'064-13-08-2015 - SO 02.2 ...'!$C$4:$Q$70,'064-13-08-2015 - SO 02.2 ...'!$C$76:$Q$105,'064-13-08-2015 - SO 02.2 ...'!$C$111:$Q$188</definedName>
    <definedName name="_xlnm.Print_Area" localSheetId="4">'065-13-08-2015 - SO 02.3 ...'!$C$4:$Q$70,'065-13-08-2015 - SO 02.3 ...'!$C$76:$Q$106,'065-13-08-2015 - SO 02.3 ...'!$C$112:$Q$184</definedName>
    <definedName name="_xlnm.Print_Area" localSheetId="5">'066-13-08-2015 - SO 02.4 ...'!$C$4:$Q$70,'066-13-08-2015 - SO 02.4 ...'!$C$76:$Q$105,'066-13-08-2015 - SO 02.4 ...'!$C$111:$Q$187</definedName>
    <definedName name="_xlnm.Print_Area" localSheetId="6">'067-13-08-2015 - SO 02.5 ...'!$C$4:$Q$70,'067-13-08-2015 - SO 02.5 ...'!$C$76:$Q$105,'067-13-08-2015 - SO 02.5 ...'!$C$111:$Q$158</definedName>
    <definedName name="_xlnm.Print_Area" localSheetId="7">'068-13-08-2015 - SO 02.6 ...'!$C$4:$Q$70,'068-13-08-2015 - SO 02.6 ...'!$C$76:$Q$100,'068-13-08-2015 - SO 02.6 ...'!$C$106:$Q$159</definedName>
    <definedName name="_xlnm.Print_Area" localSheetId="8">'069-13-08-2015 - SO 03 Od...'!$C$4:$Q$70,'069-13-08-2015 - SO 03 Od...'!$C$76:$Q$103,'069-13-08-2015 - SO 03 Od...'!$C$109:$Q$191</definedName>
    <definedName name="_xlnm.Print_Area" localSheetId="9">'070-13-08-2015 - SO 04 Ob...'!$C$4:$Q$70,'070-13-08-2015 - SO 04 Ob...'!$C$76:$Q$102,'070-13-08-2015 - SO 04 Ob...'!$C$108:$Q$155</definedName>
    <definedName name="_xlnm.Print_Area" localSheetId="10">'071-13-08-2015 - SO 05 Ko...'!$C$4:$Q$70,'071-13-08-2015 - SO 05 Ko...'!$C$76:$Q$101,'071-13-08-2015 - SO 05 Ko...'!$C$107:$Q$194</definedName>
    <definedName name="_xlnm.Print_Area" localSheetId="11">'072-13-08-2015 - PS 01 Ak...'!$C$4:$Q$70,'072-13-08-2015 - PS 01 Ak...'!$C$76:$Q$100,'072-13-08-2015 - PS 01 Ak...'!$C$106:$Q$123</definedName>
    <definedName name="_xlnm.Print_Area" localSheetId="12">'073-13-08-2015 - PS 02 Če...'!$C$4:$Q$70,'073-13-08-2015 - PS 02 Če...'!$C$76:$Q$106,'073-13-08-2015 - PS 02 Če...'!$C$112:$Q$183</definedName>
    <definedName name="_xlnm.Print_Area" localSheetId="13">'074-13-08-2015 - PS 03 Př...'!$C$4:$Q$70,'074-13-08-2015 - PS 03 Př...'!$C$76:$Q$100,'074-13-08-2015 - PS 03 Př...'!$C$106:$Q$148</definedName>
    <definedName name="_xlnm.Print_Area" localSheetId="14">'075-13-08-2015 - Vedlejší...'!$C$4:$Q$70,'075-13-08-2015 - Vedlejší...'!$C$76:$Q$102,'075-13-08-2015 - Vedlejší...'!$C$108:$Q$135</definedName>
    <definedName name="_xlnm.Print_Area" localSheetId="0">'Rekapitulace stavby'!$C$4:$AP$70,'Rekapitulace stavby'!$C$76:$AP$109</definedName>
    <definedName name="_xlnm.Print_Titles" localSheetId="0">'Rekapitulace stavby'!$85:$85</definedName>
    <definedName name="_xlnm.Print_Titles" localSheetId="1">'062-13-08-2015 - SO 01 Hr...'!$116:$116</definedName>
    <definedName name="_xlnm.Print_Titles" localSheetId="2">'063-13-08-2015 - SO 02.1 ...'!$123:$123</definedName>
    <definedName name="_xlnm.Print_Titles" localSheetId="3">'064-13-08-2015 - SO 02.2 ...'!$121:$121</definedName>
    <definedName name="_xlnm.Print_Titles" localSheetId="4">'065-13-08-2015 - SO 02.3 ...'!$122:$122</definedName>
    <definedName name="_xlnm.Print_Titles" localSheetId="5">'066-13-08-2015 - SO 02.4 ...'!$121:$121</definedName>
    <definedName name="_xlnm.Print_Titles" localSheetId="6">'067-13-08-2015 - SO 02.5 ...'!$121:$121</definedName>
    <definedName name="_xlnm.Print_Titles" localSheetId="7">'068-13-08-2015 - SO 02.6 ...'!$116:$116</definedName>
    <definedName name="_xlnm.Print_Titles" localSheetId="8">'069-13-08-2015 - SO 03 Od...'!$119:$119</definedName>
    <definedName name="_xlnm.Print_Titles" localSheetId="9">'070-13-08-2015 - SO 04 Ob...'!$118:$118</definedName>
    <definedName name="_xlnm.Print_Titles" localSheetId="10">'071-13-08-2015 - SO 05 Ko...'!$117:$117</definedName>
    <definedName name="_xlnm.Print_Titles" localSheetId="11">'072-13-08-2015 - PS 01 Ak...'!$116:$116</definedName>
    <definedName name="_xlnm.Print_Titles" localSheetId="12">'073-13-08-2015 - PS 02 Če...'!$122:$122</definedName>
    <definedName name="_xlnm.Print_Titles" localSheetId="13">'074-13-08-2015 - PS 03 Př...'!$116:$116</definedName>
    <definedName name="_xlnm.Print_Titles" localSheetId="14">'075-13-08-2015 - Vedlejší...'!$118:$118</definedName>
  </definedNames>
  <calcPr calcId="145621"/>
</workbook>
</file>

<file path=xl/sharedStrings.xml><?xml version="1.0" encoding="utf-8"?>
<sst xmlns="http://schemas.openxmlformats.org/spreadsheetml/2006/main" count="10522" uniqueCount="1095">
  <si>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</si>
  <si>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</si>
  <si>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</si>
  <si>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</si>
  <si>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</si>
  <si>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</si>
  <si>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</si>
  <si>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</si>
  <si>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</si>
  <si>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</si>
  <si>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</si>
  <si>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</si>
  <si>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</si>
  <si>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</si>
  <si>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</si>
  <si>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</si>
  <si>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</si>
  <si>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061/13/08/2015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</si>
  <si>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</si>
  <si>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</si>
  <si>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KOHINOOR MARÁNSKÉ RADČICE - Biotechnologický systém ČDV Z MR1</t>
  </si>
  <si>
    <t>0,1</t>
  </si>
  <si>
    <t>JKSO:</t>
  </si>
  <si>
    <t>CC-CZ:</t>
  </si>
  <si>
    <t>1</t>
  </si>
  <si>
    <t>Místo:</t>
  </si>
  <si>
    <t>Mariánské Radčice</t>
  </si>
  <si>
    <t>Datum:</t>
  </si>
  <si>
    <t>10</t>
  </si>
  <si>
    <t>CZ-CPV:</t>
  </si>
  <si>
    <t>45232421-9</t>
  </si>
  <si>
    <t>100</t>
  </si>
  <si>
    <t>Objednatel:</t>
  </si>
  <si>
    <t>IČ:</t>
  </si>
  <si>
    <t>PK Ústí nad Labem</t>
  </si>
  <si>
    <t>DIČ:</t>
  </si>
  <si>
    <t>Zhotovitel:</t>
  </si>
  <si>
    <t>Vyplň údaj</t>
  </si>
  <si>
    <t>Projektant:</t>
  </si>
  <si>
    <t>Terén Design</t>
  </si>
  <si>
    <t>True</t>
  </si>
  <si>
    <t>Zpracovatel:</t>
  </si>
  <si>
    <t>Pavel Šouta</t>
  </si>
  <si>
    <t>Poznámka:</t>
  </si>
  <si>
    <t xml:space="preserve">Poznámka :
Každá položka výkazu výměr musí být v rámci nabídkového rozpočtu nabídnuta kompletní, včetně všech pomocných konstrukcí a prací potřebných k řádnému a provozuschopnému dokončení díla. Zadavatel nebude v průběhu realizace díla akceptovat požadavky na zvýšení ceny díla o cenu konstrukcí a prací, které uchazeč objektivně mohl případně měl předpokládat při vynaložení odborné péče při zpracování nabídkové ceny v součinnosti s příslušnou projektovou dokumentací stavby. Uchazeč o zakázku je odpovědný za cenu díla.
Uchazeč do nabídkové ceny zahrne také náklady spojené s umístěním stavby. Jedná se zejména o náklady na zřízení, údržbu a odstranění objektů zařízení staveniště včetně vnitrostaveništních komunikací a skladovacích ploch, provozní vlivy, mimostaveništní doprava, náklady na kompletační činnost a zpracování dokumentace skutečného provedení stavby.
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</si>
  <si>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</si>
  <si>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</si>
  <si>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</si>
  <si>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</si>
  <si>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</si>
  <si>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</si>
  <si>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</si>
  <si>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</si>
  <si>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</si>
  <si>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</si>
  <si>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</si>
  <si>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</si>
  <si>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</si>
  <si>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</si>
  <si>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</si>
  <si>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</si>
  <si>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</si>
  <si>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</si>
  <si>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</si>
  <si>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</si>
  <si>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</si>
  <si>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</si>
  <si>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</si>
  <si>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</si>
  <si>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</si>
  <si>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</si>
  <si>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</si>
  <si>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</si>
  <si>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</si>
  <si>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</si>
  <si>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</si>
  <si>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</si>
  <si>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</si>
  <si>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</si>
  <si>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</si>
  <si>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</si>
  <si>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</si>
  <si>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</si>
  <si>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</si>
  <si>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</si>
  <si>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</si>
  <si>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</si>
  <si>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{d1ee9ef4-ecbf-4c5a-9b03-e88099c4a4d4}</t>
  </si>
  <si>
    <t>{00000000-0000-0000-0000-000000000000}</t>
  </si>
  <si>
    <t>/</t>
  </si>
  <si>
    <t>062/13/08/2015</t>
  </si>
  <si>
    <t>SO 01 Hrubé úpravy terénu</t>
  </si>
  <si>
    <t>{3d82f7e9-1eb6-480a-979c-7e6e8c6d4253}</t>
  </si>
  <si>
    <t>063/13/08/2015</t>
  </si>
  <si>
    <t>SO 02.1 Nádrže A.1 a A.2</t>
  </si>
  <si>
    <t>{ab83c1d0-aca2-4861-9866-328cd501c46d}</t>
  </si>
  <si>
    <t>064/13/08/2015</t>
  </si>
  <si>
    <t>SO 02.2 Nádrže B.1 a B.2</t>
  </si>
  <si>
    <t>{171e617c-3f5f-42c2-aa61-aa61fd1374dc}</t>
  </si>
  <si>
    <t>065/13/08/2015</t>
  </si>
  <si>
    <t>SO 02.3 Nádrže C.1 a C.2</t>
  </si>
  <si>
    <t>{a9bbe9f1-0050-4e53-b76e-e664856738f4}</t>
  </si>
  <si>
    <t>066/13/08/2015</t>
  </si>
  <si>
    <t>SO 02.4 Nádrž D</t>
  </si>
  <si>
    <t>{d03b8c70-c887-43ea-98be-2559df9df543}</t>
  </si>
  <si>
    <t>067/13/08/2015</t>
  </si>
  <si>
    <t>SO 02.5 Vegetační kalové pole</t>
  </si>
  <si>
    <t>{dd808f95-2490-4f6a-b368-3cd50178cc8e}</t>
  </si>
  <si>
    <t>068/13/08/2015</t>
  </si>
  <si>
    <t>SO 02.6 Přípojka nízkého napětí</t>
  </si>
  <si>
    <t>{6d4f189a-f895-4ad6-b4b1-0d99219457bf}</t>
  </si>
  <si>
    <t>069/13/08/2015</t>
  </si>
  <si>
    <t>SO 03 Odtokové potrubí</t>
  </si>
  <si>
    <t>{13bc21c6-343e-49bf-9cd4-5da59b64e062}</t>
  </si>
  <si>
    <t>070/13/08/2015</t>
  </si>
  <si>
    <t>SO 04 Obslužné cesty</t>
  </si>
  <si>
    <t>{300f75cf-3158-42b0-b891-29840f309a12}</t>
  </si>
  <si>
    <t>071/13/08/2015</t>
  </si>
  <si>
    <t>SO 05 Konečné úpravy a ozelenění</t>
  </si>
  <si>
    <t>{aa5fa8b1-ce60-4e51-88de-502525873d68}</t>
  </si>
  <si>
    <t>072/13/08/2015</t>
  </si>
  <si>
    <t>PS 01 Aktivní provzdušňování</t>
  </si>
  <si>
    <t>{dbd86bf7-41a0-4eb2-841b-2b17355d0835}</t>
  </si>
  <si>
    <t>073/13/08/2015</t>
  </si>
  <si>
    <t>PS 02 Čerpání vyčištěných důlních vod</t>
  </si>
  <si>
    <t>{2b9e3097-10da-488b-918d-7f0f2e083f96}</t>
  </si>
  <si>
    <t>074/13/08/2015</t>
  </si>
  <si>
    <t>PS 03 Přípojka NN</t>
  </si>
  <si>
    <t>{0cdefbe0-4abc-415f-b768-c83d89fdb141}</t>
  </si>
  <si>
    <t>075/13/08/2015</t>
  </si>
  <si>
    <t>Vedlejší a ostatní náklady</t>
  </si>
  <si>
    <t>{d647cd70-484b-4696-8649-1428939f253c}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</si>
  <si>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</si>
  <si>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</si>
  <si>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</si>
  <si>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</si>
  <si>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</si>
  <si>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</si>
  <si>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</si>
  <si>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</si>
  <si>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</si>
  <si>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</si>
  <si>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</si>
  <si>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</si>
  <si>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</si>
  <si>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</si>
  <si>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</si>
  <si>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</si>
  <si>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</si>
  <si>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062/13/08/2015 - SO 01 Hrubé úpravy terénu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</si>
  <si>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</si>
  <si>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</si>
  <si>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</si>
  <si>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</si>
  <si>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</si>
  <si>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</si>
  <si>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</si>
  <si>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</si>
  <si>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</si>
  <si>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>2) Ostatní náklady</t>
  </si>
  <si>
    <t>Zařízení staveniště</t>
  </si>
  <si>
    <t>VRN</t>
  </si>
  <si>
    <t>4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</si>
  <si>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</si>
  <si>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</si>
  <si>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</si>
  <si>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</si>
  <si>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</si>
  <si>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</si>
  <si>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</si>
  <si>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</si>
  <si>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</si>
  <si>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</si>
  <si>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</si>
  <si>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</si>
  <si>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</si>
  <si>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</si>
  <si>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</si>
  <si>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</si>
  <si>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</si>
  <si>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</si>
  <si>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</si>
  <si>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</si>
  <si>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</si>
  <si>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</si>
  <si>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111201103</t>
  </si>
  <si>
    <t>Odstranění křovin a stromů průměru kmene do 100 mm i s kořeny z celkové plochy přes 10000 m2</t>
  </si>
  <si>
    <t>m2</t>
  </si>
  <si>
    <t>609924313</t>
  </si>
  <si>
    <t>38000</t>
  </si>
  <si>
    <t>VV</t>
  </si>
  <si>
    <t>Součet</t>
  </si>
  <si>
    <t>111201401</t>
  </si>
  <si>
    <t>Spálení křovin a stromů průměru kmene do 100 mm</t>
  </si>
  <si>
    <t>-39581366</t>
  </si>
  <si>
    <t>3</t>
  </si>
  <si>
    <t>111211131</t>
  </si>
  <si>
    <t>Spálení listnatého klestu se snášením D do 30 cm ve svahu do 1:3</t>
  </si>
  <si>
    <t>kus</t>
  </si>
  <si>
    <t>1948402826</t>
  </si>
  <si>
    <t>60</t>
  </si>
  <si>
    <t>111211132</t>
  </si>
  <si>
    <t>Spálení listnatého klestu se snášením D přes 30 cm ve svahu do 1:3</t>
  </si>
  <si>
    <t>1308136960</t>
  </si>
  <si>
    <t>20</t>
  </si>
  <si>
    <t>5</t>
  </si>
  <si>
    <t>112101101</t>
  </si>
  <si>
    <t>Kácení stromů listnatých D kmene do 300 mm</t>
  </si>
  <si>
    <t>-895193533</t>
  </si>
  <si>
    <t>6</t>
  </si>
  <si>
    <t>112101102</t>
  </si>
  <si>
    <t>Kácení stromů listnatých D kmene do 500 mm</t>
  </si>
  <si>
    <t>800818919</t>
  </si>
  <si>
    <t>7</t>
  </si>
  <si>
    <t>112101103</t>
  </si>
  <si>
    <t>Kácení stromů listnatých D kmene do 700 mm</t>
  </si>
  <si>
    <t>1293296126</t>
  </si>
  <si>
    <t>8</t>
  </si>
  <si>
    <t>112201101</t>
  </si>
  <si>
    <t>Odstranění pařezů D do 300 mm</t>
  </si>
  <si>
    <t>-1385817376</t>
  </si>
  <si>
    <t>9</t>
  </si>
  <si>
    <t>112201102</t>
  </si>
  <si>
    <t>Odstranění pařezů D do 500 mm</t>
  </si>
  <si>
    <t>2141222914</t>
  </si>
  <si>
    <t>112201103</t>
  </si>
  <si>
    <t>Odstranění pařezů D do 700 mm</t>
  </si>
  <si>
    <t>-1308265541</t>
  </si>
  <si>
    <t>11</t>
  </si>
  <si>
    <t>121101103</t>
  </si>
  <si>
    <t>Sejmutí ornice s přemístěním na vzdálenost do 250 m</t>
  </si>
  <si>
    <t>m3</t>
  </si>
  <si>
    <t>-168583698</t>
  </si>
  <si>
    <t>41000*0,15</t>
  </si>
  <si>
    <t>12</t>
  </si>
  <si>
    <t>122201104</t>
  </si>
  <si>
    <t>Odkopávky a prokopávky nezapažené v hornině tř. 3 objem přes 5000 m3</t>
  </si>
  <si>
    <t>-26651600</t>
  </si>
  <si>
    <t>20000*0,50</t>
  </si>
  <si>
    <t>13</t>
  </si>
  <si>
    <t>122201109</t>
  </si>
  <si>
    <t>Příplatek za lepivost u odkopávek v hornině tř. 1 až 3</t>
  </si>
  <si>
    <t>1650872489</t>
  </si>
  <si>
    <t>10000*0,50</t>
  </si>
  <si>
    <t>14</t>
  </si>
  <si>
    <t>122301104</t>
  </si>
  <si>
    <t>Odkopávky a prokopávky nezapažené v hornině tř. 4 objem do přes 5000 m3</t>
  </si>
  <si>
    <t>-1574862826</t>
  </si>
  <si>
    <t>122301109</t>
  </si>
  <si>
    <t>Příplatek za lepivost u odkopávek nezapažených v hornině tř. 4</t>
  </si>
  <si>
    <t>1722868279</t>
  </si>
  <si>
    <t>16</t>
  </si>
  <si>
    <t>131201104</t>
  </si>
  <si>
    <t>Hloubení jam nezapažených v hornině tř. 3 objemu přes 5000 m3</t>
  </si>
  <si>
    <t>1536284993</t>
  </si>
  <si>
    <t>17</t>
  </si>
  <si>
    <t>131201109</t>
  </si>
  <si>
    <t>Příplatek za lepivost u hloubení jam nezapažených v hornině tř. 3</t>
  </si>
  <si>
    <t>-609163107</t>
  </si>
  <si>
    <t>18</t>
  </si>
  <si>
    <t>131301104</t>
  </si>
  <si>
    <t>Hloubení jam nezapažených v hornině tř. 4 objemu přes 5000 m3</t>
  </si>
  <si>
    <t>260024274</t>
  </si>
  <si>
    <t>19</t>
  </si>
  <si>
    <t>131301109</t>
  </si>
  <si>
    <t>Příplatek za lepivost u hloubení jam nezapažených v hornině tř. 4</t>
  </si>
  <si>
    <t>302521025</t>
  </si>
  <si>
    <t>132201203</t>
  </si>
  <si>
    <t>Hloubení rýh š do 2000 mm v hornině tř. 3 objemu do 5000 m3</t>
  </si>
  <si>
    <t>-1193284318</t>
  </si>
  <si>
    <t>9800*0,50</t>
  </si>
  <si>
    <t>132201209</t>
  </si>
  <si>
    <t>Příplatek za lepivost k hloubení rýh š do 2000 mm v hornině tř. 3</t>
  </si>
  <si>
    <t>92279365</t>
  </si>
  <si>
    <t>4900*0,50</t>
  </si>
  <si>
    <t>22</t>
  </si>
  <si>
    <t>132301203</t>
  </si>
  <si>
    <t>Hloubení rýh š do 2000 mm v hornině tř. 4 objemu do 5000 m3</t>
  </si>
  <si>
    <t>-1407668527</t>
  </si>
  <si>
    <t>23</t>
  </si>
  <si>
    <t>132301209</t>
  </si>
  <si>
    <t>Příplatek za lepivost k hloubení rýh š do 2000 mm v hornině tř. 4</t>
  </si>
  <si>
    <t>-2120400080</t>
  </si>
  <si>
    <t>24</t>
  </si>
  <si>
    <t>162201401</t>
  </si>
  <si>
    <t>Vodorovné přemístění větví stromů listnatých do 1 km D kmene do 300 mm</t>
  </si>
  <si>
    <t>442732056</t>
  </si>
  <si>
    <t>25</t>
  </si>
  <si>
    <t>162201402</t>
  </si>
  <si>
    <t>Vodorovné přemístění větví stromů listnatých do 1 km D kmene do 500 mm</t>
  </si>
  <si>
    <t>-2143399070</t>
  </si>
  <si>
    <t>26</t>
  </si>
  <si>
    <t>162201403</t>
  </si>
  <si>
    <t>Vodorovné přemístění větví stromů listnatých do 1 km D kmene do 700 mm</t>
  </si>
  <si>
    <t>158163888</t>
  </si>
  <si>
    <t>27</t>
  </si>
  <si>
    <t>162201465</t>
  </si>
  <si>
    <t>Vodorovné přemístění kmenů stromů listnatých do 3 km D kmene do 300 mm</t>
  </si>
  <si>
    <t>-970207038</t>
  </si>
  <si>
    <t>28</t>
  </si>
  <si>
    <t>162201466</t>
  </si>
  <si>
    <t>Vodorovné přemístění kmenů stromů listnatých do 3 km D kmene do 500 mm</t>
  </si>
  <si>
    <t>538200440</t>
  </si>
  <si>
    <t>29</t>
  </si>
  <si>
    <t>162201467</t>
  </si>
  <si>
    <t>Vodorovné přemístění kmenů stromů listnatých do 3 km D kmene do 700 mm</t>
  </si>
  <si>
    <t>-612472703</t>
  </si>
  <si>
    <t>30</t>
  </si>
  <si>
    <t>162301102</t>
  </si>
  <si>
    <t>Vodorovné přemístění do 1000 m výkopku/sypaniny z horniny tř. 1 až 4</t>
  </si>
  <si>
    <t>-410556764</t>
  </si>
  <si>
    <t>31</t>
  </si>
  <si>
    <t>162301421</t>
  </si>
  <si>
    <t>Vodorovné přemístění pařezů do 5 km D do 300 mm</t>
  </si>
  <si>
    <t>115908066</t>
  </si>
  <si>
    <t>32</t>
  </si>
  <si>
    <t>162301422</t>
  </si>
  <si>
    <t>Vodorovné přemístění pařezů do 5 km D do 500 mm</t>
  </si>
  <si>
    <t>-46540096</t>
  </si>
  <si>
    <t>33</t>
  </si>
  <si>
    <t>162301423</t>
  </si>
  <si>
    <t>Vodorovné přemístění pařezů do 5 km D do 700 mm</t>
  </si>
  <si>
    <t>1602705961</t>
  </si>
  <si>
    <t>34</t>
  </si>
  <si>
    <t>162301501</t>
  </si>
  <si>
    <t>Vodorovné přemístění křovin do 5 km D kmene do 100 mm</t>
  </si>
  <si>
    <t>2059065482</t>
  </si>
  <si>
    <t>35</t>
  </si>
  <si>
    <t>162301921</t>
  </si>
  <si>
    <t>Příplatek k vodorovnému přemístění pařezů D 300 mm ZKD 5 km</t>
  </si>
  <si>
    <t>-1964778110</t>
  </si>
  <si>
    <t>36</t>
  </si>
  <si>
    <t>162301922</t>
  </si>
  <si>
    <t>Příplatek k vodorovnému přemístění pařezů D 500 mm ZKD 5 km</t>
  </si>
  <si>
    <t>-193680743</t>
  </si>
  <si>
    <t>37</t>
  </si>
  <si>
    <t>162301923</t>
  </si>
  <si>
    <t>Příplatek k vodorovnému přemístění pařezů D 700 mm ZKD 5 km</t>
  </si>
  <si>
    <t>1983779057</t>
  </si>
  <si>
    <t>38</t>
  </si>
  <si>
    <t>M</t>
  </si>
  <si>
    <t>NC 0000</t>
  </si>
  <si>
    <t>Likvidace pařezů na řízené skládce s poplatkem</t>
  </si>
  <si>
    <t>ks</t>
  </si>
  <si>
    <t>-850068592</t>
  </si>
  <si>
    <t>39</t>
  </si>
  <si>
    <t>162401101</t>
  </si>
  <si>
    <t>Vodorovné přemístění do 1500 m výkopku/sypaniny z horniny tř. 1 až 4</t>
  </si>
  <si>
    <t>183668907</t>
  </si>
  <si>
    <t>49800</t>
  </si>
  <si>
    <t>40</t>
  </si>
  <si>
    <t>171101103</t>
  </si>
  <si>
    <t>Uložení sypaniny z hornin soudržných do násypů zhutněných do 100 % PS</t>
  </si>
  <si>
    <t>2104124313</t>
  </si>
  <si>
    <t>31000</t>
  </si>
  <si>
    <t>41</t>
  </si>
  <si>
    <t>NC 0000.35</t>
  </si>
  <si>
    <t>polní geotechnická zkouška</t>
  </si>
  <si>
    <t>-1401852329</t>
  </si>
  <si>
    <t>42</t>
  </si>
  <si>
    <t>NC 0000.36</t>
  </si>
  <si>
    <t>statická zatěžovací zkouška deskou</t>
  </si>
  <si>
    <t>-1808052790</t>
  </si>
  <si>
    <t>43</t>
  </si>
  <si>
    <t>171201201</t>
  </si>
  <si>
    <t>Uložení sypaniny na skládky</t>
  </si>
  <si>
    <t>1380793955</t>
  </si>
  <si>
    <t>44</t>
  </si>
  <si>
    <t>1542551979</t>
  </si>
  <si>
    <t>45</t>
  </si>
  <si>
    <t>174201201</t>
  </si>
  <si>
    <t>Zásyp jam po pařezech D pařezů do 300 mm</t>
  </si>
  <si>
    <t>844097635</t>
  </si>
  <si>
    <t>46</t>
  </si>
  <si>
    <t>174201202</t>
  </si>
  <si>
    <t>Zásyp jam po pařezech D pařezů do 500 mm</t>
  </si>
  <si>
    <t>-1978773579</t>
  </si>
  <si>
    <t>47</t>
  </si>
  <si>
    <t>174201203</t>
  </si>
  <si>
    <t>Zásyp jam po pařezech D pařezů do 700 mm</t>
  </si>
  <si>
    <t>815972518</t>
  </si>
  <si>
    <t>48</t>
  </si>
  <si>
    <t>181305111</t>
  </si>
  <si>
    <t>Převrstvení ornice na skládce</t>
  </si>
  <si>
    <t>-102076874</t>
  </si>
  <si>
    <t>49</t>
  </si>
  <si>
    <t>181951102</t>
  </si>
  <si>
    <t>Úprava pláně v hornině tř. 1 až 4 se zhutněním</t>
  </si>
  <si>
    <t>-674975443</t>
  </si>
  <si>
    <t>41000</t>
  </si>
  <si>
    <t>PN</t>
  </si>
  <si>
    <t>063/13/08/2015 - SO 02.1 Nádrže A.1 a A.2</t>
  </si>
  <si>
    <t xml:space="preserve">    2 - Zakládání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</si>
  <si>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</si>
  <si>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</si>
  <si>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</si>
  <si>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</si>
  <si>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</si>
  <si>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</si>
  <si>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115001102</t>
  </si>
  <si>
    <t>Převedení vody potrubím DN do 150</t>
  </si>
  <si>
    <t>m</t>
  </si>
  <si>
    <t>-900356366</t>
  </si>
  <si>
    <t>80</t>
  </si>
  <si>
    <t>115101201</t>
  </si>
  <si>
    <t>Čerpání vody na dopravní výšku do 10 m průměrný přítok do 500 l/min</t>
  </si>
  <si>
    <t>hod</t>
  </si>
  <si>
    <t>-1153714618</t>
  </si>
  <si>
    <t>250</t>
  </si>
  <si>
    <t>115101301</t>
  </si>
  <si>
    <t>Pohotovost čerpací soupravy pro dopravní výšku do 10 m přítok do 500 l/min</t>
  </si>
  <si>
    <t>den</t>
  </si>
  <si>
    <t>831903296</t>
  </si>
  <si>
    <t>150</t>
  </si>
  <si>
    <t>132201201</t>
  </si>
  <si>
    <t>Hloubení rýh š do 2000 mm v hornině tř. 3 objemu do 100 m3</t>
  </si>
  <si>
    <t>1420744374</t>
  </si>
  <si>
    <t>40*1*1,40*0,50</t>
  </si>
  <si>
    <t>1446168645</t>
  </si>
  <si>
    <t>28*0,50</t>
  </si>
  <si>
    <t>132301201</t>
  </si>
  <si>
    <t>Hloubení rýh š do 2000 mm v hornině tř. 4 objemu do 100 m3</t>
  </si>
  <si>
    <t>-1123847116</t>
  </si>
  <si>
    <t>317921522</t>
  </si>
  <si>
    <t>153311211</t>
  </si>
  <si>
    <t>Zřízení armování svahů, násypů a opěrných stěn vrstvou z geomříže tuhé sklonu do 1:2</t>
  </si>
  <si>
    <t>1706283548</t>
  </si>
  <si>
    <t>11,50*80,55*2</t>
  </si>
  <si>
    <t>11,50*35,05*2</t>
  </si>
  <si>
    <t>693210220</t>
  </si>
  <si>
    <t>geomříže tuhé z polyetylenu jednoosé E´GRID 65 R</t>
  </si>
  <si>
    <t>-888649589</t>
  </si>
  <si>
    <t>153311213</t>
  </si>
  <si>
    <t>Zřízení armování svahů, násypů a opěrných stěn vrstvou z geomříže tuhé sklonu přes 1:1</t>
  </si>
  <si>
    <t>158579678</t>
  </si>
  <si>
    <t>8000</t>
  </si>
  <si>
    <t>8500</t>
  </si>
  <si>
    <t>693211540</t>
  </si>
  <si>
    <t>geobuňky protierozní a stabilizační Multicell MC 20/200 6,3 x 2,44 m</t>
  </si>
  <si>
    <t>378906223</t>
  </si>
  <si>
    <t>16500</t>
  </si>
  <si>
    <t>162301101</t>
  </si>
  <si>
    <t>Vodorovné přemístění do 500 m výkopku/sypaniny z horniny tř. 1 až 4</t>
  </si>
  <si>
    <t>1806558851</t>
  </si>
  <si>
    <t>4000</t>
  </si>
  <si>
    <t>-1572811019</t>
  </si>
  <si>
    <t>200</t>
  </si>
  <si>
    <t>167101102</t>
  </si>
  <si>
    <t>Nakládání výkopku z hornin tř. 1 až 4 přes 100 m3</t>
  </si>
  <si>
    <t>-1701978691</t>
  </si>
  <si>
    <t>-1344453769</t>
  </si>
  <si>
    <t>667846688</t>
  </si>
  <si>
    <t>171101104</t>
  </si>
  <si>
    <t>Uložení sypaniny z hornin soudržných do násypů zhutněných do 102 % PS</t>
  </si>
  <si>
    <t>1738655381</t>
  </si>
  <si>
    <t>693</t>
  </si>
  <si>
    <t>171101105</t>
  </si>
  <si>
    <t>Uložení sypaniny z hornin soudržných do násypů zhutněných do 103 % PS</t>
  </si>
  <si>
    <t>1405315996</t>
  </si>
  <si>
    <t>174101101</t>
  </si>
  <si>
    <t>Zásyp jam, šachet rýh nebo kolem objektů sypaninou se zhutněním</t>
  </si>
  <si>
    <t>-1195838426</t>
  </si>
  <si>
    <t>40*1*1,4</t>
  </si>
  <si>
    <t>NC 0000.3</t>
  </si>
  <si>
    <t>Montáž a dodávka substrátu včetně nákupu, dopravy a uložení</t>
  </si>
  <si>
    <t>100033425</t>
  </si>
  <si>
    <t>182201101</t>
  </si>
  <si>
    <t>Svahování násypů</t>
  </si>
  <si>
    <t>-265110615</t>
  </si>
  <si>
    <t>770</t>
  </si>
  <si>
    <t>279113134</t>
  </si>
  <si>
    <t>Základová zeď tl do 300 mm z tvárnic ztraceného bednění včetně výplně z betonu tř. C 16/20</t>
  </si>
  <si>
    <t>1144941395</t>
  </si>
  <si>
    <t>1138,32</t>
  </si>
  <si>
    <t>279361821</t>
  </si>
  <si>
    <t>Výztuž základových zdí nosných betonářskou ocelí 10 505</t>
  </si>
  <si>
    <t>t</t>
  </si>
  <si>
    <t>262689775</t>
  </si>
  <si>
    <t>11,475</t>
  </si>
  <si>
    <t>NC 0000.4</t>
  </si>
  <si>
    <t>Montáž a dodávka bednění z desek Durelis - bednění hrázek včetně dopravy a montáže na stavbě</t>
  </si>
  <si>
    <t>2143088595</t>
  </si>
  <si>
    <t>NC 0000.29</t>
  </si>
  <si>
    <t>Montáž a dodávka speciálních plovákových přepážek komplet ( dle rozpisu projektanat )</t>
  </si>
  <si>
    <t>kpl</t>
  </si>
  <si>
    <t>-181630670</t>
  </si>
  <si>
    <t>451311521</t>
  </si>
  <si>
    <t>Podklad pro dlažbu z betonu prostého mrazuvzdorného tř. C 25/30 vrstva tl nad 100 do 150 mm</t>
  </si>
  <si>
    <t>-128620985</t>
  </si>
  <si>
    <t>20*1,40</t>
  </si>
  <si>
    <t>-2047899051</t>
  </si>
  <si>
    <t>56*1,40</t>
  </si>
  <si>
    <t>451561111</t>
  </si>
  <si>
    <t>Lože pod dlažby z kameniva drceného drobného vrstva tl do 100 mm</t>
  </si>
  <si>
    <t>-1005396120</t>
  </si>
  <si>
    <t>2500</t>
  </si>
  <si>
    <t>451571111</t>
  </si>
  <si>
    <t>Lože pod dlažby ze štěrkopísku vrstva tl do 100 mm</t>
  </si>
  <si>
    <t>-1535161927</t>
  </si>
  <si>
    <t>451572111</t>
  </si>
  <si>
    <t>Lože pod potrubí otevřený výkop z kameniva drobného těženého</t>
  </si>
  <si>
    <t>-2076387757</t>
  </si>
  <si>
    <t>464571121</t>
  </si>
  <si>
    <t>Pohoz z kameniva těženého hrubého zrno od 16 až 63 do 32 až 63 mm z terénu</t>
  </si>
  <si>
    <t>194425577</t>
  </si>
  <si>
    <t>55</t>
  </si>
  <si>
    <t>120</t>
  </si>
  <si>
    <t>465921212</t>
  </si>
  <si>
    <t>Kladení dlažby z betonových desek tl do 100 mm hmotnosti do 90 kg se zalitím spár MC</t>
  </si>
  <si>
    <t>972207584</t>
  </si>
  <si>
    <t>592274970</t>
  </si>
  <si>
    <t>žlabovka betonová TBM 20-80 33x80x10 cm</t>
  </si>
  <si>
    <t>1160795339</t>
  </si>
  <si>
    <t>20*3,333*1,02</t>
  </si>
  <si>
    <t>NC 0000.38</t>
  </si>
  <si>
    <t>montáž a dodávka ŠK s rozdělovacícm objektem včetně tří šoupat DN 400 a DN 250, komplet dle PD</t>
  </si>
  <si>
    <t>661628269</t>
  </si>
  <si>
    <t>NC 0000.1</t>
  </si>
  <si>
    <t>Montáž a dodávka kaskády - aerační ( betonové schody )</t>
  </si>
  <si>
    <t>-1039780619</t>
  </si>
  <si>
    <t>465921222</t>
  </si>
  <si>
    <t>Kladení dlažby z betonových desek tl nad 100 do 150 mm hmotnosti do 90 kg se zalitím spár MC</t>
  </si>
  <si>
    <t>-1117638754</t>
  </si>
  <si>
    <t>56</t>
  </si>
  <si>
    <t>953089376</t>
  </si>
  <si>
    <t>112*3,333*1,02</t>
  </si>
  <si>
    <t>NC 0000.2</t>
  </si>
  <si>
    <t>Montáž a dodávka ochranné vrstvy těsnící bariéry, mocnost 350 mm - dle PD včetně přesunu hmot</t>
  </si>
  <si>
    <t>-195611361</t>
  </si>
  <si>
    <t>871395221</t>
  </si>
  <si>
    <t>Kanalizační potrubí z tvrdého PVC jednovrstvé tuhost třídy SN8 DN 400</t>
  </si>
  <si>
    <t>-900438429</t>
  </si>
  <si>
    <t>919411131</t>
  </si>
  <si>
    <t>Čelo propustku z betonu prostého se zvýšenými nároky na prostředí pro propustek z trub DN 300 až 500</t>
  </si>
  <si>
    <t>-479319711</t>
  </si>
  <si>
    <t>998332011</t>
  </si>
  <si>
    <t>Přesun hmot pro úpravy vodních toků a kanály</t>
  </si>
  <si>
    <t>1622671585</t>
  </si>
  <si>
    <t>711462103</t>
  </si>
  <si>
    <t>Provedení izolace proti tlakové vodě svislé fólií přilepenou v plné ploše</t>
  </si>
  <si>
    <t>-1723299004</t>
  </si>
  <si>
    <t>4200</t>
  </si>
  <si>
    <t>283220820</t>
  </si>
  <si>
    <t>zemní izolační fólie ALKORPLAN 35034, tl. 2 mm, šířka 2,05 délka role 20 m</t>
  </si>
  <si>
    <t>-2040773360</t>
  </si>
  <si>
    <t>Součinitel difuze radonu D ( m2/s ) =  1.8E-11</t>
  </si>
  <si>
    <t>P</t>
  </si>
  <si>
    <t>998711101</t>
  </si>
  <si>
    <t>Přesun hmot tonážní pro izolace proti vodě, vlhkosti a plynům v objektech výšky do 6 m</t>
  </si>
  <si>
    <t>-142970510</t>
  </si>
  <si>
    <t>064/13/08/2015 - SO 02.2 Nádrže B.1 a B.2</t>
  </si>
  <si>
    <t>1507264596</t>
  </si>
  <si>
    <t>1486948741</t>
  </si>
  <si>
    <t>-569762528</t>
  </si>
  <si>
    <t>75</t>
  </si>
  <si>
    <t>-1758618504</t>
  </si>
  <si>
    <t>1000*2</t>
  </si>
  <si>
    <t>1359833222</t>
  </si>
  <si>
    <t>2100*2</t>
  </si>
  <si>
    <t>-2133414282</t>
  </si>
  <si>
    <t>89242738</t>
  </si>
  <si>
    <t>270355523</t>
  </si>
  <si>
    <t>1621291205</t>
  </si>
  <si>
    <t>3*2</t>
  </si>
  <si>
    <t>NC 0000.30</t>
  </si>
  <si>
    <t>Montáž a dodávka provzdušňování - talířové aerační elementy komplet ( dle rozpisu projektanta )</t>
  </si>
  <si>
    <t>-1781766956</t>
  </si>
  <si>
    <t>NC 0000.31</t>
  </si>
  <si>
    <t>Montáž a dodávka plovoucích mokřadních ostrovů komplet ( dle rozpisu projektanta )</t>
  </si>
  <si>
    <t>-145544634</t>
  </si>
  <si>
    <t>213141133</t>
  </si>
  <si>
    <t>Zřízení vrstvy z geotextilie ve sklonu do 1:1 š do 8,5 m</t>
  </si>
  <si>
    <t>233778899</t>
  </si>
  <si>
    <t>14400</t>
  </si>
  <si>
    <t>693110760</t>
  </si>
  <si>
    <t>geoNetex S 500 šíře 500 cm, 500 g/m2</t>
  </si>
  <si>
    <t>-324850422</t>
  </si>
  <si>
    <t>geoNETEX S 500, Plošná hmotnost: 500 g/m2, Pevnost v tahu (podélně/příčně): 30/20 kN/m, Statické protržení (CBR): 3800 N, Funkce: F, F+S, D, P  Šířka max.: 5 m, Délka nábalu: 80 m</t>
  </si>
  <si>
    <t>1372905812</t>
  </si>
  <si>
    <t>1050697476</t>
  </si>
  <si>
    <t>3000*2</t>
  </si>
  <si>
    <t>-919530725</t>
  </si>
  <si>
    <t>100*2</t>
  </si>
  <si>
    <t>-1764092729</t>
  </si>
  <si>
    <t>(50+25)*2</t>
  </si>
  <si>
    <t>-1812760297</t>
  </si>
  <si>
    <t>75*3,333*1,02*2</t>
  </si>
  <si>
    <t>1928125080</t>
  </si>
  <si>
    <t>-1477822636</t>
  </si>
  <si>
    <t>3800*2</t>
  </si>
  <si>
    <t>2006137768</t>
  </si>
  <si>
    <t>-1500366093</t>
  </si>
  <si>
    <t>065/13/08/2015 - SO 02.3 Nádrže C.1 a C.2</t>
  </si>
  <si>
    <t>-1724825841</t>
  </si>
  <si>
    <t>160</t>
  </si>
  <si>
    <t>2037450792</t>
  </si>
  <si>
    <t>350</t>
  </si>
  <si>
    <t>1394542462</t>
  </si>
  <si>
    <t>180</t>
  </si>
  <si>
    <t>-1620370965</t>
  </si>
  <si>
    <t>8100*2</t>
  </si>
  <si>
    <t>212755218</t>
  </si>
  <si>
    <t>Trativody z drenážních trubek plastových flexibilních D 200 mm bez lože</t>
  </si>
  <si>
    <t>170323867</t>
  </si>
  <si>
    <t>550*2</t>
  </si>
  <si>
    <t>NC 0000.28</t>
  </si>
  <si>
    <t>Montáž a dodávka kontrolní přepadové šachty DN 1200 mm komplet dle PD</t>
  </si>
  <si>
    <t>-1878205761</t>
  </si>
  <si>
    <t>-1939839883</t>
  </si>
  <si>
    <t>16000</t>
  </si>
  <si>
    <t>-314863569</t>
  </si>
  <si>
    <t>451311511</t>
  </si>
  <si>
    <t>Podklad pro dlažbu z betonu prostého mrazuvzdorného tř. C 25/30 vrstva tl do 100 mm</t>
  </si>
  <si>
    <t>103084075</t>
  </si>
  <si>
    <t>170</t>
  </si>
  <si>
    <t>464541111</t>
  </si>
  <si>
    <t>Pohoz ze štěrkodrti zrno do 63 mm z terénu</t>
  </si>
  <si>
    <t>953329641</t>
  </si>
  <si>
    <t>5200*2</t>
  </si>
  <si>
    <t>1350*2</t>
  </si>
  <si>
    <t>919176205</t>
  </si>
  <si>
    <t>21*2</t>
  </si>
  <si>
    <t>23*2</t>
  </si>
  <si>
    <t>41*2</t>
  </si>
  <si>
    <t>-144683803</t>
  </si>
  <si>
    <t>170*3,333*1,02</t>
  </si>
  <si>
    <t>871375221</t>
  </si>
  <si>
    <t>Kanalizační potrubí z tvrdého PVC jednovrstvé tuhost třídy SN8 DN 315</t>
  </si>
  <si>
    <t>-270797902</t>
  </si>
  <si>
    <t>258*2</t>
  </si>
  <si>
    <t>NC 0000.27</t>
  </si>
  <si>
    <t>Montáž a dodávka odboček DN 100/125 - navrtávací hrdla - komplet dle PD</t>
  </si>
  <si>
    <t>1388375558</t>
  </si>
  <si>
    <t>54,00*2</t>
  </si>
  <si>
    <t>NC 0000.32</t>
  </si>
  <si>
    <t>Montáž a dodávka provzdušnění - aerační linka + trubní rozvody ( dle rozpisu projektanta )</t>
  </si>
  <si>
    <t>-388542131</t>
  </si>
  <si>
    <t>-1858126653</t>
  </si>
  <si>
    <t>1052541960</t>
  </si>
  <si>
    <t>4000*2</t>
  </si>
  <si>
    <t>-1542732706</t>
  </si>
  <si>
    <t>1417419268</t>
  </si>
  <si>
    <t>066/13/08/2015 - SO 02.4 Nádrž D</t>
  </si>
  <si>
    <t>1474297094</t>
  </si>
  <si>
    <t>90</t>
  </si>
  <si>
    <t>1282818926</t>
  </si>
  <si>
    <t>290</t>
  </si>
  <si>
    <t>-1409397037</t>
  </si>
  <si>
    <t>72915824</t>
  </si>
  <si>
    <t>1800</t>
  </si>
  <si>
    <t>-1498333899</t>
  </si>
  <si>
    <t>2000</t>
  </si>
  <si>
    <t>-632330659</t>
  </si>
  <si>
    <t>1036258240</t>
  </si>
  <si>
    <t>-458745014</t>
  </si>
  <si>
    <t>3000</t>
  </si>
  <si>
    <t>-1197703471</t>
  </si>
  <si>
    <t>19000</t>
  </si>
  <si>
    <t>693110730</t>
  </si>
  <si>
    <t>geoNetex S 300 šíře 500 cm, 300 g/m2</t>
  </si>
  <si>
    <t>-1305606537</t>
  </si>
  <si>
    <t>geoNETEX S 300, Plošná hmotnost: 300 g/m2, Pevnost v tahu (podélně/příčně): 15,5/8 kN/m, Statické protržení (CBR): 2100 N, Funkce: F, F+S  Šířka max.: 5 m, Délka nábalu: 110 m</t>
  </si>
  <si>
    <t>-1099493440</t>
  </si>
  <si>
    <t>1158931259</t>
  </si>
  <si>
    <t>-634471546</t>
  </si>
  <si>
    <t>9000</t>
  </si>
  <si>
    <t>463212111</t>
  </si>
  <si>
    <t>Rovnanina z lomového kamene upraveného s vyklínováním spár úlomky kamene</t>
  </si>
  <si>
    <t>1056044488</t>
  </si>
  <si>
    <t>40*0,50</t>
  </si>
  <si>
    <t>463212191</t>
  </si>
  <si>
    <t>Příplatek za vypracováni líce rovnaniny</t>
  </si>
  <si>
    <t>1734332800</t>
  </si>
  <si>
    <t>-1928899070</t>
  </si>
  <si>
    <t>1698572879</t>
  </si>
  <si>
    <t>15*3,333*1,02</t>
  </si>
  <si>
    <t>-236991439</t>
  </si>
  <si>
    <t>-837607089</t>
  </si>
  <si>
    <t>9500</t>
  </si>
  <si>
    <t>265423815</t>
  </si>
  <si>
    <t>-107850662</t>
  </si>
  <si>
    <t>067/13/08/2015 - SO 02.5 Vegetační kalové pole</t>
  </si>
  <si>
    <t>-1192743152</t>
  </si>
  <si>
    <t>-141204527</t>
  </si>
  <si>
    <t>317998010</t>
  </si>
  <si>
    <t>1865195758</t>
  </si>
  <si>
    <t>260</t>
  </si>
  <si>
    <t>1830198637</t>
  </si>
  <si>
    <t>2800</t>
  </si>
  <si>
    <t>-291852702</t>
  </si>
  <si>
    <t>1734022055</t>
  </si>
  <si>
    <t>800</t>
  </si>
  <si>
    <t>NC 0000.26</t>
  </si>
  <si>
    <t>Montáž a dodávka dřevěného objektu s uzamykatelným krytem, dle specifikace PD včetně dopravy komplet</t>
  </si>
  <si>
    <t>-1414360559</t>
  </si>
  <si>
    <t>-1112110436</t>
  </si>
  <si>
    <t>1863782842</t>
  </si>
  <si>
    <t>1400</t>
  </si>
  <si>
    <t>-712328809</t>
  </si>
  <si>
    <t>1518915770</t>
  </si>
  <si>
    <t>068/13/08/2015 - SO 02.6 Přípojka nízkého napětí</t>
  </si>
  <si>
    <t>M - Práce a dodávky M</t>
  </si>
  <si>
    <t xml:space="preserve">    46-M - Zemní práce při extr.mont.pracích</t>
  </si>
  <si>
    <t>460010016</t>
  </si>
  <si>
    <t>Vytyčení trasy vedení vzdušného silového nn v terénu nepřehledném</t>
  </si>
  <si>
    <t>km</t>
  </si>
  <si>
    <t>64</t>
  </si>
  <si>
    <t>626837027</t>
  </si>
  <si>
    <t>1,130</t>
  </si>
  <si>
    <t>460201604</t>
  </si>
  <si>
    <t>Hloubení kabelových nezapažených rýh jakýchkoli rozměrů strojně v hornině tř 4</t>
  </si>
  <si>
    <t>848301375</t>
  </si>
  <si>
    <t>1130*0,45*1,10*0,50</t>
  </si>
  <si>
    <t>460201605</t>
  </si>
  <si>
    <t>Hloubení kabelových nezapažených rýh jakýchkoli rozměrů strojně v hornině tř 5</t>
  </si>
  <si>
    <t>-714489589</t>
  </si>
  <si>
    <t>460201611</t>
  </si>
  <si>
    <t>Zarovnání kabelových rýh š do 50 cm po výkopu strojně</t>
  </si>
  <si>
    <t>491487591</t>
  </si>
  <si>
    <t>1130</t>
  </si>
  <si>
    <t>460300002</t>
  </si>
  <si>
    <t>Zásyp jam nebo rýh strojně včetně zhutnění ve volném terénu</t>
  </si>
  <si>
    <t>2054593366</t>
  </si>
  <si>
    <t>1130*0,45*1,10</t>
  </si>
  <si>
    <t>460400021</t>
  </si>
  <si>
    <t>Pažení příložné plné výkopů rýh kabelových hloubky do 2 m</t>
  </si>
  <si>
    <t>-1963455378</t>
  </si>
  <si>
    <t>1130*0,70*2</t>
  </si>
  <si>
    <t>460400091</t>
  </si>
  <si>
    <t>Pažení stěn rýh nebo jam - rozepření</t>
  </si>
  <si>
    <t>-1041226400</t>
  </si>
  <si>
    <t>1582</t>
  </si>
  <si>
    <t>460400121</t>
  </si>
  <si>
    <t>Odstranění pažení příložného plného výkopů rýh kabelových hloubky do 2 m</t>
  </si>
  <si>
    <t>562418319</t>
  </si>
  <si>
    <t>460400191</t>
  </si>
  <si>
    <t>Odstranění rozepření stěn rýh nebo jam</t>
  </si>
  <si>
    <t>1277377428</t>
  </si>
  <si>
    <t>460421001</t>
  </si>
  <si>
    <t>Lože kabelů z písku nebo štěrkopísku tl 5 cm nad kabel, bez zakrytí, šířky lože do 65 cm</t>
  </si>
  <si>
    <t>-51722625</t>
  </si>
  <si>
    <t>460490014</t>
  </si>
  <si>
    <t>Krytí kabelů výstražnou fólií šířky 40 cm</t>
  </si>
  <si>
    <t>-1938864181</t>
  </si>
  <si>
    <t>460620014</t>
  </si>
  <si>
    <t>Provizorní úprava terénu se zhutněním, v hornině tř 4</t>
  </si>
  <si>
    <t>-225090383</t>
  </si>
  <si>
    <t>1130*0,50*0,50</t>
  </si>
  <si>
    <t>460620015</t>
  </si>
  <si>
    <t>Provizorní úprava terénu se zhutněním, v hornině tř 5</t>
  </si>
  <si>
    <t>-638199747</t>
  </si>
  <si>
    <t>069/13/08/2015 - SO 03 Odtokové potrubí</t>
  </si>
  <si>
    <t>115001104</t>
  </si>
  <si>
    <t>Převedení vody potrubím DN do 300</t>
  </si>
  <si>
    <t>833295766</t>
  </si>
  <si>
    <t>380411317</t>
  </si>
  <si>
    <t>242989800</t>
  </si>
  <si>
    <t>132201202</t>
  </si>
  <si>
    <t>Hloubení rýh š do 2000 mm v hornině tř. 3 objemu do 1000 m3</t>
  </si>
  <si>
    <t>381632593</t>
  </si>
  <si>
    <t>800*0,50</t>
  </si>
  <si>
    <t>1803734510</t>
  </si>
  <si>
    <t>400*0,50</t>
  </si>
  <si>
    <t>132301202</t>
  </si>
  <si>
    <t>Hloubení rýh š do 2000 mm v hornině tř. 4 objemu do 1000 m3</t>
  </si>
  <si>
    <t>-1738854641</t>
  </si>
  <si>
    <t>700365496</t>
  </si>
  <si>
    <t>141721119</t>
  </si>
  <si>
    <t>Řízený zemní protlak hloubky do 6 m vnějšího průměru do 400 mm v hornině tř 1 až 4</t>
  </si>
  <si>
    <t>-592765143</t>
  </si>
  <si>
    <t>187492956</t>
  </si>
  <si>
    <t>175151101</t>
  </si>
  <si>
    <t>Obsypání potrubí strojně sypaninou bez prohození, uloženou do 3 m</t>
  </si>
  <si>
    <t>1968150335</t>
  </si>
  <si>
    <t>500</t>
  </si>
  <si>
    <t>583312010</t>
  </si>
  <si>
    <t>štěrkopísek netříděný stabilizační zemina</t>
  </si>
  <si>
    <t>214830852</t>
  </si>
  <si>
    <t>451571112</t>
  </si>
  <si>
    <t>Lože pod dlažby ze štěrkopísku vrstva tl nad 100 do 150 mm</t>
  </si>
  <si>
    <t>-1413170047</t>
  </si>
  <si>
    <t>-1826359796</t>
  </si>
  <si>
    <t>80*0,50</t>
  </si>
  <si>
    <t>-553329279</t>
  </si>
  <si>
    <t>NC 0000.5</t>
  </si>
  <si>
    <t>Montáž a dodávka odtokového objektu komplet dle popisu v PD včetně dopravy ( uzamykatelný, dvojitá dlužová stěna, opevnění kamennou rovnaninou, osazen do betonového lože</t>
  </si>
  <si>
    <t>-163671306</t>
  </si>
  <si>
    <t>871425221</t>
  </si>
  <si>
    <t>Kanalizační potrubí z tvrdého PVC jednovrstvé tuhost třídy SN8 DN 500</t>
  </si>
  <si>
    <t>-1632700038</t>
  </si>
  <si>
    <t>606</t>
  </si>
  <si>
    <t>894411141</t>
  </si>
  <si>
    <t>Zřízení šachet kanalizačních z betonových dílců na potrubí DN 500 dno beton tř. C 25/30</t>
  </si>
  <si>
    <t>-1983540864</t>
  </si>
  <si>
    <t>894812251</t>
  </si>
  <si>
    <t>Revizní a čistící šachta z PP DN 425 poklop betonový s betonovým konusem pro zatížení 7 t</t>
  </si>
  <si>
    <t>-1371830687</t>
  </si>
  <si>
    <t>894812339</t>
  </si>
  <si>
    <t>Příplatek k rourám revizní a čistící šachty z PP DN 600 za uříznutí šachtové roury</t>
  </si>
  <si>
    <t>1746948005</t>
  </si>
  <si>
    <t>894812425</t>
  </si>
  <si>
    <t>Revizní a čistící šachta z PP typ DN 1000/400 šachtové dno průtočné</t>
  </si>
  <si>
    <t>-711087341</t>
  </si>
  <si>
    <t>894812434</t>
  </si>
  <si>
    <t>Revizní a čistící šachta z PP DN 1000 šachtová skruž světlé hloubky 500 mm</t>
  </si>
  <si>
    <t>214423930</t>
  </si>
  <si>
    <t>894812438</t>
  </si>
  <si>
    <t>Revizní a čistící šachta z PP DN 1000 šachtová skruž světlé hloubky 1000 mm</t>
  </si>
  <si>
    <t>-728860414</t>
  </si>
  <si>
    <t>998276101</t>
  </si>
  <si>
    <t>Přesun hmot pro trubní vedení z trub z plastických hmot otevřený výkop</t>
  </si>
  <si>
    <t>695651349</t>
  </si>
  <si>
    <t>070/13/08/2015 - SO 04 Obslužné cesty</t>
  </si>
  <si>
    <t xml:space="preserve">    5 - Komunikace pozemní</t>
  </si>
  <si>
    <t>122202202</t>
  </si>
  <si>
    <t>Odkopávky a prokopávky nezapažené pro silnice objemu do 1000 m3 v hornině tř. 3</t>
  </si>
  <si>
    <t>795312753</t>
  </si>
  <si>
    <t>122202209</t>
  </si>
  <si>
    <t>Příplatek k odkopávkám a prokopávkám pro silnice v hornině tř. 3 za lepivost</t>
  </si>
  <si>
    <t>-1688504579</t>
  </si>
  <si>
    <t>122302202</t>
  </si>
  <si>
    <t>Odkopávky a prokopávky nezapažené pro silnice objemu do 1000 m3 v hornině tř. 4</t>
  </si>
  <si>
    <t>1812826125</t>
  </si>
  <si>
    <t>122302209</t>
  </si>
  <si>
    <t>Příplatek k odkopávkám a prokopávkám pro silnice v hornině tř. 4 za lepivost</t>
  </si>
  <si>
    <t>-585364814</t>
  </si>
  <si>
    <t>171102104</t>
  </si>
  <si>
    <t>Uložení sypaniny z hornin soudržných do násypů zhutněných do 102 % PS dálnic</t>
  </si>
  <si>
    <t>-1515572883</t>
  </si>
  <si>
    <t>181102302</t>
  </si>
  <si>
    <t>Úprava pláně v zářezech se zhutněním</t>
  </si>
  <si>
    <t>1451954142</t>
  </si>
  <si>
    <t>5500</t>
  </si>
  <si>
    <t>564761111</t>
  </si>
  <si>
    <t>Podklad z kameniva hrubého drceného vel. 32-63 mm tl 200 mm</t>
  </si>
  <si>
    <t>-649450686</t>
  </si>
  <si>
    <t>564861111</t>
  </si>
  <si>
    <t>Podklad ze štěrkodrtě ŠD tl 200 mm</t>
  </si>
  <si>
    <t>455291772</t>
  </si>
  <si>
    <t>569903311</t>
  </si>
  <si>
    <t>Zřízení zemních krajnic se zhutněním</t>
  </si>
  <si>
    <t>-1974437126</t>
  </si>
  <si>
    <t>571907115</t>
  </si>
  <si>
    <t>Posyp krytu kamenivem drceným nebo těženým do 55 kg/m2</t>
  </si>
  <si>
    <t>-486916076</t>
  </si>
  <si>
    <t>998225111</t>
  </si>
  <si>
    <t>Přesun hmot pro pozemní komunikace s krytem z kamene, monolitickým betonovým nebo živičným</t>
  </si>
  <si>
    <t>-1460583816</t>
  </si>
  <si>
    <t>071/13/08/2015 - SO 05 Konečné úpravy a ozelenění</t>
  </si>
  <si>
    <t>155131311</t>
  </si>
  <si>
    <t>Zřízení protierozního zpevnění svahů geomříží, georohoží sklonu do 1:2 včetně kotvení</t>
  </si>
  <si>
    <t>669566333</t>
  </si>
  <si>
    <t>693211240</t>
  </si>
  <si>
    <t>georohož Trinter zelený 25 x 2 m</t>
  </si>
  <si>
    <t>277725130</t>
  </si>
  <si>
    <t>155131312</t>
  </si>
  <si>
    <t>Zřízení protierozního zpevnění svahů geomříží, georohoží sklonu do 1:1 včetně kotvení</t>
  </si>
  <si>
    <t>-1258175512</t>
  </si>
  <si>
    <t>3500</t>
  </si>
  <si>
    <t>-1490507558</t>
  </si>
  <si>
    <t>155131313</t>
  </si>
  <si>
    <t>Zřízení protierozního zpevnění svahů geomříží, georohoží sklonu přes 1:1 včetně kotvení</t>
  </si>
  <si>
    <t>1245575737</t>
  </si>
  <si>
    <t>693210670</t>
  </si>
  <si>
    <t>geomříže tkané z polyesteru povrstvené PK-GRID PET 150/30</t>
  </si>
  <si>
    <t>-375529162</t>
  </si>
  <si>
    <t>-689862303</t>
  </si>
  <si>
    <t>930</t>
  </si>
  <si>
    <t>-783553078</t>
  </si>
  <si>
    <t>1200</t>
  </si>
  <si>
    <t>-408268893</t>
  </si>
  <si>
    <t>-140110363</t>
  </si>
  <si>
    <t>-449755780</t>
  </si>
  <si>
    <t>181151322</t>
  </si>
  <si>
    <t>Plošná úprava terénu přes 500 m2 zemina tř 1 až 4 nerovnosti do 150 mm ve svahu do 1:2</t>
  </si>
  <si>
    <t>1158297587</t>
  </si>
  <si>
    <t>6200</t>
  </si>
  <si>
    <t>181301113</t>
  </si>
  <si>
    <t>Rozprostření ornice tl vrstvy do 200 mm pl přes 500 m2 v rovině nebo ve svahu do 1:5</t>
  </si>
  <si>
    <t>1360401054</t>
  </si>
  <si>
    <t>6200*0,15</t>
  </si>
  <si>
    <t>181411132</t>
  </si>
  <si>
    <t>Založení parkového trávníku výsevem plochy do 1000 m2 ve svahu do 1:2</t>
  </si>
  <si>
    <t>-1619101283</t>
  </si>
  <si>
    <t>005724150</t>
  </si>
  <si>
    <t>osivo směs travní parková směs exclusive</t>
  </si>
  <si>
    <t>kg</t>
  </si>
  <si>
    <t>642203655</t>
  </si>
  <si>
    <t>1095383314</t>
  </si>
  <si>
    <t>183102133</t>
  </si>
  <si>
    <t>Hloubení jamek bez výměny půdy zeminy tř 1 až 4 objem do 0,05 m3 ve svahu do 1:2</t>
  </si>
  <si>
    <t>1947916453</t>
  </si>
  <si>
    <t>183102315</t>
  </si>
  <si>
    <t>Jamky pro výsadbu s výměnou 100 % půdy zeminy tř 1 až 4 objem do 0,4 m3 ve svahu do 1:2</t>
  </si>
  <si>
    <t>-1761327308</t>
  </si>
  <si>
    <t>103211000</t>
  </si>
  <si>
    <t>zahradní substrát pro výsadbu VL</t>
  </si>
  <si>
    <t>-1131728645</t>
  </si>
  <si>
    <t>190*0,40</t>
  </si>
  <si>
    <t>184102125</t>
  </si>
  <si>
    <t>Výsadba dřeviny s balem D do 0,6 m do jamky se zalitím ve svahu do 1:2</t>
  </si>
  <si>
    <t>290758016</t>
  </si>
  <si>
    <t>NC 0000.6</t>
  </si>
  <si>
    <t>Dodávka stromů vysokokmen dle PD včetně dopravy</t>
  </si>
  <si>
    <t>-1996286150</t>
  </si>
  <si>
    <t>NC 0000.7</t>
  </si>
  <si>
    <t>Dodávka stromů dle PD - 4 - 5 letý výpěstek</t>
  </si>
  <si>
    <t>1118559438</t>
  </si>
  <si>
    <t>184102411</t>
  </si>
  <si>
    <t>Výsadba keře bez balu v do 1 m do jamky se zalitím ve svahu do 1:2</t>
  </si>
  <si>
    <t>1631267451</t>
  </si>
  <si>
    <t>NC 0000.8</t>
  </si>
  <si>
    <t>Dodávka keřů dle PD</t>
  </si>
  <si>
    <t>2143380511</t>
  </si>
  <si>
    <t>185803211</t>
  </si>
  <si>
    <t>Uválcování trávníku v rovině a svahu do 1:5</t>
  </si>
  <si>
    <t>-1616939577</t>
  </si>
  <si>
    <t>185851121</t>
  </si>
  <si>
    <t>Dovoz vody pro zálivku rostlin za vzdálenost do 1000 m</t>
  </si>
  <si>
    <t>1780959656</t>
  </si>
  <si>
    <t>9000*0,01</t>
  </si>
  <si>
    <t>NC 0000.9</t>
  </si>
  <si>
    <t>Montáž a dodávka plochy mokřadní vegetace s výsadbou sazenic 5 ks/m2, tj. 117000 ks, celková plocha 23400 m2, komplet včetně dopravy</t>
  </si>
  <si>
    <t>24630914</t>
  </si>
  <si>
    <t>998231311</t>
  </si>
  <si>
    <t>Přesun hmot pro sadovnické a krajinářské úpravy vodorovně do 5000 m</t>
  </si>
  <si>
    <t>868547215</t>
  </si>
  <si>
    <t>072/13/08/2015 - PS 01 Aktivní provzdušňování</t>
  </si>
  <si>
    <t>OST - Ostatní</t>
  </si>
  <si>
    <t xml:space="preserve">    O01 - Ostatní</t>
  </si>
  <si>
    <t>NC 0000.10</t>
  </si>
  <si>
    <t>Montáž a dodávka dmychadel řady BAH 10/30........včetně dopravy komplet ( včetně technologie )</t>
  </si>
  <si>
    <t>512</t>
  </si>
  <si>
    <t>-2044557860</t>
  </si>
  <si>
    <t>NC 0000.11</t>
  </si>
  <si>
    <t>Montáž a dodávka ocelových kontejnérů, 5x3 m, výška 2,5 m, dle PD včetně dopravy</t>
  </si>
  <si>
    <t>-988851955</t>
  </si>
  <si>
    <t>NC 0000.12</t>
  </si>
  <si>
    <t>Montážní a stavební přípomoce pro dmychala a kontejnery komplet</t>
  </si>
  <si>
    <t>-574225932</t>
  </si>
  <si>
    <t>073/13/08/2015 - PS 02 Čerpání vyčištěných důlních vod</t>
  </si>
  <si>
    <t>-1554170447</t>
  </si>
  <si>
    <t>-644260755</t>
  </si>
  <si>
    <t>131201102</t>
  </si>
  <si>
    <t>Hloubení jam nezapažených v hornině tř. 3 objemu do 1000 m3</t>
  </si>
  <si>
    <t>1256678354</t>
  </si>
  <si>
    <t>390*0,50</t>
  </si>
  <si>
    <t>823162759</t>
  </si>
  <si>
    <t>131301102</t>
  </si>
  <si>
    <t>Hloubení jam nezapažených v hornině tř. 4 objemu do 1000 m3</t>
  </si>
  <si>
    <t>1147481734</t>
  </si>
  <si>
    <t>1718367581</t>
  </si>
  <si>
    <t>-1985681590</t>
  </si>
  <si>
    <t>390</t>
  </si>
  <si>
    <t>1205601132</t>
  </si>
  <si>
    <t>-1688428359</t>
  </si>
  <si>
    <t>4860513</t>
  </si>
  <si>
    <t>334</t>
  </si>
  <si>
    <t>182101101</t>
  </si>
  <si>
    <t>Svahování v zářezech v hornině tř. 1 až 4</t>
  </si>
  <si>
    <t>-1088688000</t>
  </si>
  <si>
    <t>213141113</t>
  </si>
  <si>
    <t>Zřízení vrstvy z geotextilie v rovině nebo ve sklonu do 1:5 š do 8,5 m</t>
  </si>
  <si>
    <t>625289347</t>
  </si>
  <si>
    <t>693110110</t>
  </si>
  <si>
    <t>geotextilie tkaná (polyester) PK-TEX PET 100/50 340 g/m2</t>
  </si>
  <si>
    <t>724956099</t>
  </si>
  <si>
    <t>215901101</t>
  </si>
  <si>
    <t>-1332040887</t>
  </si>
  <si>
    <t>2095923195</t>
  </si>
  <si>
    <t>230</t>
  </si>
  <si>
    <t>465511127</t>
  </si>
  <si>
    <t>Dlažba z lomového kamene na sucho s vyklínováním a vyplněním spár tl 200 mm</t>
  </si>
  <si>
    <t>-1998513391</t>
  </si>
  <si>
    <t>NC 0000.40</t>
  </si>
  <si>
    <t>montáž a dodávka potrubí PEHD DN 400 včetně šoupěte dle PD</t>
  </si>
  <si>
    <t>2133734486</t>
  </si>
  <si>
    <t>564231111</t>
  </si>
  <si>
    <t>Podklad nebo podsyp ze štěrkopísku ŠP tl 100 mm</t>
  </si>
  <si>
    <t>1495838323</t>
  </si>
  <si>
    <t>78</t>
  </si>
  <si>
    <t>NC 0000.39</t>
  </si>
  <si>
    <t>montáž a dodávka fólie kaučuk/HDPE 2 mm do zámku</t>
  </si>
  <si>
    <t>1841209370</t>
  </si>
  <si>
    <t>998321011</t>
  </si>
  <si>
    <t>Přesun hmot pro hráze přehradní zemní a kamenité</t>
  </si>
  <si>
    <t>-1438830060</t>
  </si>
  <si>
    <t>NC 0000.33</t>
  </si>
  <si>
    <t>Montáž a dodávka čerpacích studní DN 2000 mm včetně zemních prací, komplet dle PD ( a příslušné technologie )</t>
  </si>
  <si>
    <t>-1017661768</t>
  </si>
  <si>
    <t>NC 0000.13</t>
  </si>
  <si>
    <t>Montáž a dodávka čerpadel Amarex Krt.....dle PD včetně dopravy</t>
  </si>
  <si>
    <t>327199588</t>
  </si>
  <si>
    <t>NC 0000.14</t>
  </si>
  <si>
    <t>Montážní a stavební přípomoce pro čerpadla komplet</t>
  </si>
  <si>
    <t>550084372</t>
  </si>
  <si>
    <t>074/13/08/2015 - PS 03 Přípojka NN</t>
  </si>
  <si>
    <t xml:space="preserve">    21-M - Elektromontáže</t>
  </si>
  <si>
    <t>210280003</t>
  </si>
  <si>
    <t>Zkoušky a prohlídky el rozvodů a zařízení celková prohlídka pro objem mtž prací do 1 000 000 Kč</t>
  </si>
  <si>
    <t>687379103</t>
  </si>
  <si>
    <t>210280223</t>
  </si>
  <si>
    <t>Měření zemních odporů zemnicí sítě délky pásku do 500 m</t>
  </si>
  <si>
    <t>1560463838</t>
  </si>
  <si>
    <t>210901075</t>
  </si>
  <si>
    <t>Montáž hliníkových kabelů AYKY, AMCMK, TFSP, NAYY-J-RE(-O-SM) 1kV 3x120+70 mm2 volně uložených</t>
  </si>
  <si>
    <t>-141123815</t>
  </si>
  <si>
    <t>480</t>
  </si>
  <si>
    <t>341132230</t>
  </si>
  <si>
    <t>kabel silový s Al jádrem 1-AYKY 3x120+70 mm2</t>
  </si>
  <si>
    <t>128</t>
  </si>
  <si>
    <t>-1474413787</t>
  </si>
  <si>
    <t>obsah kovu [kg/m], Cu =0, Al =1,29</t>
  </si>
  <si>
    <t>210901078</t>
  </si>
  <si>
    <t>Montáž hliníkových kabelů AYKY, AMCMK, TFSP, NAYY-J-RE(-O-SM) 1kV 3x240+120 mm2 volně uložených</t>
  </si>
  <si>
    <t>46045645</t>
  </si>
  <si>
    <t>1340</t>
  </si>
  <si>
    <t>341132410</t>
  </si>
  <si>
    <t>kabel silový s Al jádrem 1-AYKY 3x240+120 mm2</t>
  </si>
  <si>
    <t>-493281160</t>
  </si>
  <si>
    <t>obsah kovu [kg/m], Cu =0, Al =2,52</t>
  </si>
  <si>
    <t>NC 0000.15</t>
  </si>
  <si>
    <t>Úprava rozvaděče pro měření</t>
  </si>
  <si>
    <t>-891794241</t>
  </si>
  <si>
    <t>NC 0000.16</t>
  </si>
  <si>
    <t>Nepřímé měření komplet</t>
  </si>
  <si>
    <t>-883683925</t>
  </si>
  <si>
    <t>NC 0000.17</t>
  </si>
  <si>
    <t>Jistič před elektroměr</t>
  </si>
  <si>
    <t>1362283988</t>
  </si>
  <si>
    <t>NC 0000.18</t>
  </si>
  <si>
    <t>Otvor pro protažení kabelů a utěsnění</t>
  </si>
  <si>
    <t>-1632565098</t>
  </si>
  <si>
    <t>NC 0000.19</t>
  </si>
  <si>
    <t>Elektroměrový rozvaděč ER</t>
  </si>
  <si>
    <t>-984689142</t>
  </si>
  <si>
    <t>NC 0000.20</t>
  </si>
  <si>
    <t>Technologický rozvaděč RM</t>
  </si>
  <si>
    <t>535988177</t>
  </si>
  <si>
    <t>NC 0000.21</t>
  </si>
  <si>
    <t>Montáž a dodávka drátu FeZn 10 komplet</t>
  </si>
  <si>
    <t>521692837</t>
  </si>
  <si>
    <t>NC 0000.22</t>
  </si>
  <si>
    <t>Osvětlení komplet - součástí položky není dodávka stožárů veřejného osvětlení</t>
  </si>
  <si>
    <t>-26939145</t>
  </si>
  <si>
    <t>součástí položky není dodávka stožárů veřejného osvětlení</t>
  </si>
  <si>
    <t>NC 0000.23</t>
  </si>
  <si>
    <t>Chránička Kopoflex KF 09110</t>
  </si>
  <si>
    <t>-603442197</t>
  </si>
  <si>
    <t>NC 0000.24</t>
  </si>
  <si>
    <t>Drobný materiál, spojovací a upevňovací včetně stavebních přípomocí</t>
  </si>
  <si>
    <t>-1763660503</t>
  </si>
  <si>
    <t>NC 0000.25</t>
  </si>
  <si>
    <t>Revize komplet</t>
  </si>
  <si>
    <t>-280683614</t>
  </si>
  <si>
    <t>075/13/08/2015 -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</si>
  <si>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</si>
  <si>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</si>
  <si>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</si>
  <si>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</si>
  <si>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012103000</t>
  </si>
  <si>
    <t>Geodetické práce před výstavbou</t>
  </si>
  <si>
    <t>1024</t>
  </si>
  <si>
    <t>1197136167</t>
  </si>
  <si>
    <t>012303000</t>
  </si>
  <si>
    <t>Geodetické práce po výstavbě</t>
  </si>
  <si>
    <t>861917413</t>
  </si>
  <si>
    <t>032002000</t>
  </si>
  <si>
    <t>Vybavení staveniště</t>
  </si>
  <si>
    <t>-1047738099</t>
  </si>
  <si>
    <t>032903000</t>
  </si>
  <si>
    <t>Náklady na provoz a údržbu vybavení staveniště</t>
  </si>
  <si>
    <t>-140469867</t>
  </si>
  <si>
    <t>034002000</t>
  </si>
  <si>
    <t>Zabezpečení staveniště</t>
  </si>
  <si>
    <t>-1036424380</t>
  </si>
  <si>
    <t>034403000</t>
  </si>
  <si>
    <t>Dopravní značení na staveništi</t>
  </si>
  <si>
    <t>1400064440</t>
  </si>
  <si>
    <t>034503000</t>
  </si>
  <si>
    <t>Informační tabule na staveništi</t>
  </si>
  <si>
    <t>-1675216308</t>
  </si>
  <si>
    <t>039002000</t>
  </si>
  <si>
    <t>Zrušení zařízení staveniště</t>
  </si>
  <si>
    <t>-906361754</t>
  </si>
  <si>
    <t>043002000</t>
  </si>
  <si>
    <t>Zkoušky a ostatní měření</t>
  </si>
  <si>
    <t>101016387</t>
  </si>
  <si>
    <t>dle technické zprávy projektové dokumentace</t>
  </si>
  <si>
    <t>049002000</t>
  </si>
  <si>
    <t>Ostatní inženýrská činnost</t>
  </si>
  <si>
    <t>258381172</t>
  </si>
  <si>
    <t>Terén Design s.r.o.</t>
  </si>
  <si>
    <t>Terén Design, s.r.o.</t>
  </si>
  <si>
    <t>Zhutnění podloží z hornin soudržných do 98% PS nebo nesoudržných sypkých I(d) do 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</si>
</sst>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8"/>
      <color indexed="1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3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>
      <alignment vertical="center"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0" fillId="2" borderId="0" xfId="0" applyFill="1" applyProtection="1">
      <protection/>
    </xf>
    <xf numFmtId="0" fontId="0" fillId="0" borderId="0" xfId="0" applyFont="1" applyBorder="1" applyAlignment="1" applyProtection="1">
      <alignment vertical="center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6" fillId="4" borderId="0" xfId="0" applyFont="1" applyFill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 vertical="center" wrapText="1"/>
      <protection/>
    </xf>
    <xf numFmtId="4" fontId="26" fillId="0" borderId="0" xfId="0" applyNumberFormat="1" applyFont="1" applyBorder="1" applyAlignment="1">
      <alignment vertical="center"/>
    </xf>
    <xf numFmtId="4" fontId="26" fillId="4" borderId="0" xfId="0" applyNumberFormat="1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0" fillId="0" borderId="0" xfId="0"/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5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 locked="0"/>
    </xf>
    <xf numFmtId="4" fontId="26" fillId="4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165" fontId="3" fillId="3" borderId="0" xfId="0" applyNumberFormat="1" applyFont="1" applyFill="1" applyBorder="1" applyAlignment="1" applyProtection="1">
      <alignment horizontal="left" vertical="center"/>
      <protection/>
    </xf>
    <xf numFmtId="0" fontId="36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536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10"/>
  <sheetViews>
    <sheetView showGridLines="0" workbookViewId="0" topLeftCell="A1">
      <pane ySplit="1" topLeftCell="A99" activePane="bottomLeft" state="frozen"/>
      <selection pane="bottomLeft" activeCell="AD11" sqref="AD1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3:72" ht="36.95" customHeight="1">
      <c r="C2" s="261" t="s">
        <v>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R2" s="235" t="s">
        <v>8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4" t="s">
        <v>9</v>
      </c>
      <c r="BT2" s="14" t="s">
        <v>10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9</v>
      </c>
      <c r="BT3" s="14" t="s">
        <v>11</v>
      </c>
    </row>
    <row r="4" spans="2:71" ht="36.95" customHeight="1">
      <c r="B4" s="18"/>
      <c r="C4" s="256" t="s">
        <v>12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19"/>
      <c r="AS4" s="13" t="s">
        <v>13</v>
      </c>
      <c r="BE4" s="20" t="s">
        <v>14</v>
      </c>
      <c r="BS4" s="14" t="s">
        <v>15</v>
      </c>
    </row>
    <row r="5" spans="2:71" ht="14.45" customHeight="1">
      <c r="B5" s="18"/>
      <c r="C5" s="21"/>
      <c r="D5" s="22" t="s">
        <v>16</v>
      </c>
      <c r="E5" s="21"/>
      <c r="F5" s="21"/>
      <c r="G5" s="21"/>
      <c r="H5" s="21"/>
      <c r="I5" s="21"/>
      <c r="J5" s="21"/>
      <c r="K5" s="272" t="s">
        <v>17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1"/>
      <c r="AQ5" s="19"/>
      <c r="BE5" s="270" t="s">
        <v>18</v>
      </c>
      <c r="BS5" s="14" t="s">
        <v>9</v>
      </c>
    </row>
    <row r="6" spans="2:71" ht="36.95" customHeight="1">
      <c r="B6" s="18"/>
      <c r="C6" s="21"/>
      <c r="D6" s="24" t="s">
        <v>19</v>
      </c>
      <c r="E6" s="21"/>
      <c r="F6" s="21"/>
      <c r="G6" s="21"/>
      <c r="H6" s="21"/>
      <c r="I6" s="21"/>
      <c r="J6" s="21"/>
      <c r="K6" s="274" t="s">
        <v>20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1"/>
      <c r="AQ6" s="19"/>
      <c r="BE6" s="271"/>
      <c r="BS6" s="14" t="s">
        <v>21</v>
      </c>
    </row>
    <row r="7" spans="2:71" ht="14.45" customHeight="1">
      <c r="B7" s="18"/>
      <c r="C7" s="21"/>
      <c r="D7" s="25" t="s">
        <v>22</v>
      </c>
      <c r="E7" s="21"/>
      <c r="F7" s="21"/>
      <c r="G7" s="21"/>
      <c r="H7" s="21"/>
      <c r="I7" s="21"/>
      <c r="J7" s="21"/>
      <c r="K7" s="23" t="s">
        <v>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5" t="s">
        <v>23</v>
      </c>
      <c r="AL7" s="21"/>
      <c r="AM7" s="21"/>
      <c r="AN7" s="23" t="s">
        <v>5</v>
      </c>
      <c r="AO7" s="21"/>
      <c r="AP7" s="21"/>
      <c r="AQ7" s="19"/>
      <c r="BE7" s="271"/>
      <c r="BS7" s="14" t="s">
        <v>24</v>
      </c>
    </row>
    <row r="8" spans="2:71" ht="14.45" customHeight="1">
      <c r="B8" s="18"/>
      <c r="C8" s="21"/>
      <c r="D8" s="25" t="s">
        <v>25</v>
      </c>
      <c r="E8" s="21"/>
      <c r="F8" s="21"/>
      <c r="G8" s="21"/>
      <c r="H8" s="21"/>
      <c r="I8" s="21"/>
      <c r="J8" s="21"/>
      <c r="K8" s="23" t="s">
        <v>26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5" t="s">
        <v>27</v>
      </c>
      <c r="AL8" s="21"/>
      <c r="AM8" s="21"/>
      <c r="AN8" s="109" t="s">
        <v>37</v>
      </c>
      <c r="AO8" s="21"/>
      <c r="AP8" s="21"/>
      <c r="AQ8" s="19"/>
      <c r="BE8" s="271"/>
      <c r="BS8" s="14" t="s">
        <v>28</v>
      </c>
    </row>
    <row r="9" spans="2:71" ht="29.25" customHeight="1">
      <c r="B9" s="18"/>
      <c r="C9" s="21"/>
      <c r="D9" s="22" t="s">
        <v>29</v>
      </c>
      <c r="E9" s="21"/>
      <c r="F9" s="21"/>
      <c r="G9" s="21"/>
      <c r="H9" s="21"/>
      <c r="I9" s="21"/>
      <c r="J9" s="21"/>
      <c r="K9" s="26" t="s">
        <v>30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BE9" s="271"/>
      <c r="BS9" s="14" t="s">
        <v>31</v>
      </c>
    </row>
    <row r="10" spans="2:71" ht="14.45" customHeight="1">
      <c r="B10" s="18"/>
      <c r="C10" s="21"/>
      <c r="D10" s="25" t="s">
        <v>32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5" t="s">
        <v>33</v>
      </c>
      <c r="AL10" s="21"/>
      <c r="AM10" s="21"/>
      <c r="AN10" s="23" t="s">
        <v>5</v>
      </c>
      <c r="AO10" s="21"/>
      <c r="AP10" s="21"/>
      <c r="AQ10" s="19"/>
      <c r="BE10" s="271"/>
      <c r="BS10" s="14" t="s">
        <v>21</v>
      </c>
    </row>
    <row r="11" spans="2:71" ht="18.4" customHeight="1">
      <c r="B11" s="18"/>
      <c r="C11" s="21"/>
      <c r="D11" s="21"/>
      <c r="E11" s="23" t="s">
        <v>34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5" t="s">
        <v>35</v>
      </c>
      <c r="AL11" s="21"/>
      <c r="AM11" s="21"/>
      <c r="AN11" s="23" t="s">
        <v>5</v>
      </c>
      <c r="AO11" s="21"/>
      <c r="AP11" s="21"/>
      <c r="AQ11" s="19"/>
      <c r="BE11" s="271"/>
      <c r="BS11" s="14" t="s">
        <v>21</v>
      </c>
    </row>
    <row r="12" spans="2:71" ht="6.95" customHeight="1">
      <c r="B12" s="1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9"/>
      <c r="BE12" s="271"/>
      <c r="BS12" s="14" t="s">
        <v>21</v>
      </c>
    </row>
    <row r="13" spans="2:71" ht="14.45" customHeight="1">
      <c r="B13" s="18"/>
      <c r="C13" s="21"/>
      <c r="D13" s="25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5" t="s">
        <v>33</v>
      </c>
      <c r="AL13" s="21"/>
      <c r="AM13" s="21"/>
      <c r="AN13" s="27" t="s">
        <v>37</v>
      </c>
      <c r="AO13" s="21"/>
      <c r="AP13" s="21"/>
      <c r="AQ13" s="19"/>
      <c r="BE13" s="271"/>
      <c r="BS13" s="14" t="s">
        <v>21</v>
      </c>
    </row>
    <row r="14" spans="2:71" ht="15">
      <c r="B14" s="18"/>
      <c r="C14" s="21"/>
      <c r="D14" s="21"/>
      <c r="E14" s="275" t="s">
        <v>37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5" t="s">
        <v>35</v>
      </c>
      <c r="AL14" s="21"/>
      <c r="AM14" s="21"/>
      <c r="AN14" s="27" t="s">
        <v>37</v>
      </c>
      <c r="AO14" s="21"/>
      <c r="AP14" s="21"/>
      <c r="AQ14" s="19"/>
      <c r="BE14" s="271"/>
      <c r="BS14" s="14" t="s">
        <v>21</v>
      </c>
    </row>
    <row r="15" spans="2:71" ht="6.95" customHeight="1">
      <c r="B15" s="1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9"/>
      <c r="BE15" s="271"/>
      <c r="BS15" s="14" t="s">
        <v>6</v>
      </c>
    </row>
    <row r="16" spans="2:71" ht="14.45" customHeight="1">
      <c r="B16" s="18"/>
      <c r="C16" s="21"/>
      <c r="D16" s="25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5" t="s">
        <v>33</v>
      </c>
      <c r="AL16" s="21"/>
      <c r="AM16" s="21"/>
      <c r="AN16" s="23" t="s">
        <v>5</v>
      </c>
      <c r="AO16" s="21"/>
      <c r="AP16" s="21"/>
      <c r="AQ16" s="19"/>
      <c r="BE16" s="271"/>
      <c r="BS16" s="14" t="s">
        <v>6</v>
      </c>
    </row>
    <row r="17" spans="2:71" ht="18.4" customHeight="1">
      <c r="B17" s="18"/>
      <c r="C17" s="21"/>
      <c r="D17" s="21"/>
      <c r="E17" s="23" t="s">
        <v>1092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 t="s">
        <v>35</v>
      </c>
      <c r="AL17" s="21"/>
      <c r="AM17" s="21"/>
      <c r="AN17" s="23" t="s">
        <v>5</v>
      </c>
      <c r="AO17" s="21"/>
      <c r="AP17" s="21"/>
      <c r="AQ17" s="19"/>
      <c r="BE17" s="271"/>
      <c r="BS17" s="14" t="s">
        <v>40</v>
      </c>
    </row>
    <row r="18" spans="2:71" ht="6.95" customHeight="1">
      <c r="B18" s="1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19"/>
      <c r="BE18" s="271"/>
      <c r="BS18" s="14" t="s">
        <v>9</v>
      </c>
    </row>
    <row r="19" spans="2:71" ht="14.45" customHeight="1">
      <c r="B19" s="18"/>
      <c r="C19" s="21"/>
      <c r="D19" s="25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5" t="s">
        <v>33</v>
      </c>
      <c r="AL19" s="21"/>
      <c r="AM19" s="21"/>
      <c r="AN19" s="23" t="s">
        <v>5</v>
      </c>
      <c r="AO19" s="21"/>
      <c r="AP19" s="21"/>
      <c r="AQ19" s="19"/>
      <c r="BE19" s="271"/>
      <c r="BS19" s="14" t="s">
        <v>9</v>
      </c>
    </row>
    <row r="20" spans="2:57" ht="18.4" customHeight="1">
      <c r="B20" s="18"/>
      <c r="C20" s="21"/>
      <c r="D20" s="21"/>
      <c r="E20" s="23" t="s">
        <v>42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5" t="s">
        <v>35</v>
      </c>
      <c r="AL20" s="21"/>
      <c r="AM20" s="21"/>
      <c r="AN20" s="23" t="s">
        <v>5</v>
      </c>
      <c r="AO20" s="21"/>
      <c r="AP20" s="21"/>
      <c r="AQ20" s="19"/>
      <c r="BE20" s="271"/>
    </row>
    <row r="21" spans="2:57" ht="6.95" customHeight="1"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19"/>
      <c r="BE21" s="271"/>
    </row>
    <row r="22" spans="2:57" ht="15">
      <c r="B22" s="18"/>
      <c r="C22" s="21"/>
      <c r="D22" s="25" t="s">
        <v>43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19"/>
      <c r="BE22" s="271"/>
    </row>
    <row r="23" spans="2:57" ht="176.45" customHeight="1">
      <c r="B23" s="18"/>
      <c r="C23" s="21"/>
      <c r="D23" s="21"/>
      <c r="E23" s="277" t="s">
        <v>44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1"/>
      <c r="AP23" s="21"/>
      <c r="AQ23" s="19"/>
      <c r="BE23" s="271"/>
    </row>
    <row r="24" spans="2:57" ht="6.95" customHeight="1"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19"/>
      <c r="BE24" s="271"/>
    </row>
    <row r="25" spans="2:57" ht="6.95" customHeight="1">
      <c r="B25" s="18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19"/>
      <c r="BE25" s="271"/>
    </row>
    <row r="26" spans="2:57" ht="14.45" customHeight="1">
      <c r="B26" s="18"/>
      <c r="C26" s="21"/>
      <c r="D26" s="29" t="s">
        <v>45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63">
        <f>ROUND(AG87,2)</f>
        <v>0</v>
      </c>
      <c r="AL26" s="273"/>
      <c r="AM26" s="273"/>
      <c r="AN26" s="273"/>
      <c r="AO26" s="273"/>
      <c r="AP26" s="21"/>
      <c r="AQ26" s="19"/>
      <c r="BE26" s="271"/>
    </row>
    <row r="27" spans="2:57" ht="14.45" customHeight="1">
      <c r="B27" s="18"/>
      <c r="C27" s="21"/>
      <c r="D27" s="29" t="s">
        <v>46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63">
        <f>ROUND(AG103,2)</f>
        <v>0</v>
      </c>
      <c r="AL27" s="263"/>
      <c r="AM27" s="263"/>
      <c r="AN27" s="263"/>
      <c r="AO27" s="263"/>
      <c r="AP27" s="21"/>
      <c r="AQ27" s="19"/>
      <c r="BE27" s="271"/>
    </row>
    <row r="28" spans="2:57" s="1" customFormat="1" ht="6.9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271"/>
    </row>
    <row r="29" spans="2:57" s="1" customFormat="1" ht="25.9" customHeight="1">
      <c r="B29" s="30"/>
      <c r="C29" s="31"/>
      <c r="D29" s="33" t="s">
        <v>47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64">
        <f>ROUND(AK26+AK27,2)</f>
        <v>0</v>
      </c>
      <c r="AL29" s="265"/>
      <c r="AM29" s="265"/>
      <c r="AN29" s="265"/>
      <c r="AO29" s="265"/>
      <c r="AP29" s="31"/>
      <c r="AQ29" s="32"/>
      <c r="BE29" s="271"/>
    </row>
    <row r="30" spans="2:57" s="1" customFormat="1" ht="6.9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271"/>
    </row>
    <row r="31" spans="2:57" s="2" customFormat="1" ht="14.45" customHeight="1" hidden="1">
      <c r="B31" s="35"/>
      <c r="C31" s="36"/>
      <c r="D31" s="37" t="s">
        <v>48</v>
      </c>
      <c r="E31" s="36"/>
      <c r="F31" s="37" t="s">
        <v>49</v>
      </c>
      <c r="G31" s="36"/>
      <c r="H31" s="36"/>
      <c r="I31" s="36"/>
      <c r="J31" s="36"/>
      <c r="K31" s="36"/>
      <c r="L31" s="249">
        <v>0.21</v>
      </c>
      <c r="M31" s="250"/>
      <c r="N31" s="250"/>
      <c r="O31" s="250"/>
      <c r="P31" s="36"/>
      <c r="Q31" s="36"/>
      <c r="R31" s="36"/>
      <c r="S31" s="36"/>
      <c r="T31" s="38" t="s">
        <v>50</v>
      </c>
      <c r="U31" s="36"/>
      <c r="V31" s="36"/>
      <c r="W31" s="251">
        <f>ROUND(AZ87+SUM(CD104:CD108),2)</f>
        <v>0</v>
      </c>
      <c r="X31" s="250"/>
      <c r="Y31" s="250"/>
      <c r="Z31" s="250"/>
      <c r="AA31" s="250"/>
      <c r="AB31" s="250"/>
      <c r="AC31" s="250"/>
      <c r="AD31" s="250"/>
      <c r="AE31" s="250"/>
      <c r="AF31" s="36"/>
      <c r="AG31" s="36"/>
      <c r="AH31" s="36"/>
      <c r="AI31" s="36"/>
      <c r="AJ31" s="36"/>
      <c r="AK31" s="251">
        <f>ROUND(AV87+SUM(BY104:BY108),2)</f>
        <v>0</v>
      </c>
      <c r="AL31" s="250"/>
      <c r="AM31" s="250"/>
      <c r="AN31" s="250"/>
      <c r="AO31" s="250"/>
      <c r="AP31" s="36"/>
      <c r="AQ31" s="39"/>
      <c r="BE31" s="271"/>
    </row>
    <row r="32" spans="2:57" s="2" customFormat="1" ht="14.45" customHeight="1" hidden="1">
      <c r="B32" s="35"/>
      <c r="C32" s="36"/>
      <c r="D32" s="36"/>
      <c r="E32" s="36"/>
      <c r="F32" s="37" t="s">
        <v>51</v>
      </c>
      <c r="G32" s="36"/>
      <c r="H32" s="36"/>
      <c r="I32" s="36"/>
      <c r="J32" s="36"/>
      <c r="K32" s="36"/>
      <c r="L32" s="249">
        <v>0.15</v>
      </c>
      <c r="M32" s="250"/>
      <c r="N32" s="250"/>
      <c r="O32" s="250"/>
      <c r="P32" s="36"/>
      <c r="Q32" s="36"/>
      <c r="R32" s="36"/>
      <c r="S32" s="36"/>
      <c r="T32" s="38" t="s">
        <v>50</v>
      </c>
      <c r="U32" s="36"/>
      <c r="V32" s="36"/>
      <c r="W32" s="251">
        <f>ROUND(BA87+SUM(CE104:CE108),2)</f>
        <v>0</v>
      </c>
      <c r="X32" s="250"/>
      <c r="Y32" s="250"/>
      <c r="Z32" s="250"/>
      <c r="AA32" s="250"/>
      <c r="AB32" s="250"/>
      <c r="AC32" s="250"/>
      <c r="AD32" s="250"/>
      <c r="AE32" s="250"/>
      <c r="AF32" s="36"/>
      <c r="AG32" s="36"/>
      <c r="AH32" s="36"/>
      <c r="AI32" s="36"/>
      <c r="AJ32" s="36"/>
      <c r="AK32" s="251">
        <f>ROUND(AW87+SUM(BZ104:BZ108),2)</f>
        <v>0</v>
      </c>
      <c r="AL32" s="250"/>
      <c r="AM32" s="250"/>
      <c r="AN32" s="250"/>
      <c r="AO32" s="250"/>
      <c r="AP32" s="36"/>
      <c r="AQ32" s="39"/>
      <c r="BE32" s="271"/>
    </row>
    <row r="33" spans="2:57" s="2" customFormat="1" ht="14.45" customHeight="1">
      <c r="B33" s="35"/>
      <c r="C33" s="36"/>
      <c r="D33" s="37" t="s">
        <v>48</v>
      </c>
      <c r="E33" s="36"/>
      <c r="F33" s="37" t="s">
        <v>52</v>
      </c>
      <c r="G33" s="36"/>
      <c r="H33" s="36"/>
      <c r="I33" s="36"/>
      <c r="J33" s="36"/>
      <c r="K33" s="36"/>
      <c r="L33" s="249">
        <v>0.21</v>
      </c>
      <c r="M33" s="250"/>
      <c r="N33" s="250"/>
      <c r="O33" s="250"/>
      <c r="P33" s="36"/>
      <c r="Q33" s="36"/>
      <c r="R33" s="36"/>
      <c r="S33" s="36"/>
      <c r="T33" s="38" t="s">
        <v>50</v>
      </c>
      <c r="U33" s="36"/>
      <c r="V33" s="36"/>
      <c r="W33" s="251">
        <f>ROUND(BB87+SUM(CF104:CF108),2)</f>
        <v>0</v>
      </c>
      <c r="X33" s="250"/>
      <c r="Y33" s="250"/>
      <c r="Z33" s="250"/>
      <c r="AA33" s="250"/>
      <c r="AB33" s="250"/>
      <c r="AC33" s="250"/>
      <c r="AD33" s="250"/>
      <c r="AE33" s="250"/>
      <c r="AF33" s="36"/>
      <c r="AG33" s="36"/>
      <c r="AH33" s="36"/>
      <c r="AI33" s="36"/>
      <c r="AJ33" s="36"/>
      <c r="AK33" s="251">
        <v>0</v>
      </c>
      <c r="AL33" s="250"/>
      <c r="AM33" s="250"/>
      <c r="AN33" s="250"/>
      <c r="AO33" s="250"/>
      <c r="AP33" s="36"/>
      <c r="AQ33" s="39"/>
      <c r="BE33" s="271"/>
    </row>
    <row r="34" spans="2:57" s="2" customFormat="1" ht="14.45" customHeight="1">
      <c r="B34" s="35"/>
      <c r="C34" s="36"/>
      <c r="D34" s="36"/>
      <c r="E34" s="36"/>
      <c r="F34" s="37" t="s">
        <v>53</v>
      </c>
      <c r="G34" s="36"/>
      <c r="H34" s="36"/>
      <c r="I34" s="36"/>
      <c r="J34" s="36"/>
      <c r="K34" s="36"/>
      <c r="L34" s="249">
        <v>0.15</v>
      </c>
      <c r="M34" s="250"/>
      <c r="N34" s="250"/>
      <c r="O34" s="250"/>
      <c r="P34" s="36"/>
      <c r="Q34" s="36"/>
      <c r="R34" s="36"/>
      <c r="S34" s="36"/>
      <c r="T34" s="38" t="s">
        <v>50</v>
      </c>
      <c r="U34" s="36"/>
      <c r="V34" s="36"/>
      <c r="W34" s="251">
        <f>ROUND(BC87+SUM(CG104:CG108),2)</f>
        <v>0</v>
      </c>
      <c r="X34" s="250"/>
      <c r="Y34" s="250"/>
      <c r="Z34" s="250"/>
      <c r="AA34" s="250"/>
      <c r="AB34" s="250"/>
      <c r="AC34" s="250"/>
      <c r="AD34" s="250"/>
      <c r="AE34" s="250"/>
      <c r="AF34" s="36"/>
      <c r="AG34" s="36"/>
      <c r="AH34" s="36"/>
      <c r="AI34" s="36"/>
      <c r="AJ34" s="36"/>
      <c r="AK34" s="251">
        <v>0</v>
      </c>
      <c r="AL34" s="250"/>
      <c r="AM34" s="250"/>
      <c r="AN34" s="250"/>
      <c r="AO34" s="250"/>
      <c r="AP34" s="36"/>
      <c r="AQ34" s="39"/>
      <c r="BE34" s="271"/>
    </row>
    <row r="35" spans="2:43" s="2" customFormat="1" ht="14.45" customHeight="1" hidden="1">
      <c r="B35" s="35"/>
      <c r="C35" s="36"/>
      <c r="D35" s="36"/>
      <c r="E35" s="36"/>
      <c r="F35" s="37" t="s">
        <v>54</v>
      </c>
      <c r="G35" s="36"/>
      <c r="H35" s="36"/>
      <c r="I35" s="36"/>
      <c r="J35" s="36"/>
      <c r="K35" s="36"/>
      <c r="L35" s="249">
        <v>0</v>
      </c>
      <c r="M35" s="250"/>
      <c r="N35" s="250"/>
      <c r="O35" s="250"/>
      <c r="P35" s="36"/>
      <c r="Q35" s="36"/>
      <c r="R35" s="36"/>
      <c r="S35" s="36"/>
      <c r="T35" s="38" t="s">
        <v>50</v>
      </c>
      <c r="U35" s="36"/>
      <c r="V35" s="36"/>
      <c r="W35" s="251">
        <f>ROUND(BD87+SUM(CH104:CH108),2)</f>
        <v>0</v>
      </c>
      <c r="X35" s="250"/>
      <c r="Y35" s="250"/>
      <c r="Z35" s="250"/>
      <c r="AA35" s="250"/>
      <c r="AB35" s="250"/>
      <c r="AC35" s="250"/>
      <c r="AD35" s="250"/>
      <c r="AE35" s="250"/>
      <c r="AF35" s="36"/>
      <c r="AG35" s="36"/>
      <c r="AH35" s="36"/>
      <c r="AI35" s="36"/>
      <c r="AJ35" s="36"/>
      <c r="AK35" s="251">
        <v>0</v>
      </c>
      <c r="AL35" s="250"/>
      <c r="AM35" s="250"/>
      <c r="AN35" s="250"/>
      <c r="AO35" s="250"/>
      <c r="AP35" s="36"/>
      <c r="AQ35" s="39"/>
    </row>
    <row r="36" spans="2:43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9" customHeight="1">
      <c r="B37" s="30"/>
      <c r="C37" s="40"/>
      <c r="D37" s="41" t="s">
        <v>55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56</v>
      </c>
      <c r="U37" s="42"/>
      <c r="V37" s="42"/>
      <c r="W37" s="42"/>
      <c r="X37" s="252" t="s">
        <v>57</v>
      </c>
      <c r="Y37" s="253"/>
      <c r="Z37" s="253"/>
      <c r="AA37" s="253"/>
      <c r="AB37" s="253"/>
      <c r="AC37" s="42"/>
      <c r="AD37" s="42"/>
      <c r="AE37" s="42"/>
      <c r="AF37" s="42"/>
      <c r="AG37" s="42"/>
      <c r="AH37" s="42"/>
      <c r="AI37" s="42"/>
      <c r="AJ37" s="42"/>
      <c r="AK37" s="254">
        <f>SUM(AK29:AK35)</f>
        <v>0</v>
      </c>
      <c r="AL37" s="253"/>
      <c r="AM37" s="253"/>
      <c r="AN37" s="253"/>
      <c r="AO37" s="255"/>
      <c r="AP37" s="40"/>
      <c r="AQ37" s="32"/>
    </row>
    <row r="38" spans="2:43" s="1" customFormat="1" ht="14.4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19"/>
    </row>
    <row r="40" spans="2:43" ht="13.5">
      <c r="B40" s="1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19"/>
    </row>
    <row r="41" spans="2:43" ht="13.5">
      <c r="B41" s="1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19"/>
    </row>
    <row r="42" spans="2:43" ht="13.5"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9"/>
    </row>
    <row r="43" spans="2:43" ht="13.5">
      <c r="B43" s="1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9"/>
    </row>
    <row r="44" spans="2:43" ht="13.5">
      <c r="B44" s="1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9"/>
    </row>
    <row r="45" spans="2:43" ht="13.5">
      <c r="B45" s="1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19"/>
    </row>
    <row r="46" spans="2:43" ht="13.5">
      <c r="B46" s="1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19"/>
    </row>
    <row r="47" spans="2:43" ht="13.5"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9"/>
    </row>
    <row r="48" spans="2:43" ht="13.5">
      <c r="B48" s="1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19"/>
    </row>
    <row r="49" spans="2:43" s="1" customFormat="1" ht="15">
      <c r="B49" s="30"/>
      <c r="C49" s="31"/>
      <c r="D49" s="44" t="s">
        <v>58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1"/>
      <c r="AB49" s="31"/>
      <c r="AC49" s="44" t="s">
        <v>59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1"/>
      <c r="AQ49" s="32"/>
    </row>
    <row r="50" spans="2:43" ht="13.5">
      <c r="B50" s="18"/>
      <c r="C50" s="21"/>
      <c r="D50" s="4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8"/>
      <c r="AA50" s="21"/>
      <c r="AB50" s="21"/>
      <c r="AC50" s="47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8"/>
      <c r="AP50" s="21"/>
      <c r="AQ50" s="19"/>
    </row>
    <row r="51" spans="2:43" ht="13.5">
      <c r="B51" s="18"/>
      <c r="C51" s="21"/>
      <c r="D51" s="47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8"/>
      <c r="AA51" s="21"/>
      <c r="AB51" s="21"/>
      <c r="AC51" s="47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8"/>
      <c r="AP51" s="21"/>
      <c r="AQ51" s="19"/>
    </row>
    <row r="52" spans="2:43" ht="13.5">
      <c r="B52" s="18"/>
      <c r="C52" s="21"/>
      <c r="D52" s="47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8"/>
      <c r="AA52" s="21"/>
      <c r="AB52" s="21"/>
      <c r="AC52" s="47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8"/>
      <c r="AP52" s="21"/>
      <c r="AQ52" s="19"/>
    </row>
    <row r="53" spans="2:43" ht="13.5">
      <c r="B53" s="18"/>
      <c r="C53" s="21"/>
      <c r="D53" s="4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8"/>
      <c r="AA53" s="21"/>
      <c r="AB53" s="21"/>
      <c r="AC53" s="47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8"/>
      <c r="AP53" s="21"/>
      <c r="AQ53" s="19"/>
    </row>
    <row r="54" spans="2:43" ht="13.5">
      <c r="B54" s="18"/>
      <c r="C54" s="21"/>
      <c r="D54" s="47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8"/>
      <c r="AA54" s="21"/>
      <c r="AB54" s="21"/>
      <c r="AC54" s="47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8"/>
      <c r="AP54" s="21"/>
      <c r="AQ54" s="19"/>
    </row>
    <row r="55" spans="2:43" ht="13.5">
      <c r="B55" s="18"/>
      <c r="C55" s="21"/>
      <c r="D55" s="47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8"/>
      <c r="AA55" s="21"/>
      <c r="AB55" s="21"/>
      <c r="AC55" s="47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8"/>
      <c r="AP55" s="21"/>
      <c r="AQ55" s="19"/>
    </row>
    <row r="56" spans="2:43" ht="13.5">
      <c r="B56" s="18"/>
      <c r="C56" s="21"/>
      <c r="D56" s="4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8"/>
      <c r="AA56" s="21"/>
      <c r="AB56" s="21"/>
      <c r="AC56" s="47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8"/>
      <c r="AP56" s="21"/>
      <c r="AQ56" s="19"/>
    </row>
    <row r="57" spans="2:43" ht="13.5">
      <c r="B57" s="18"/>
      <c r="C57" s="21"/>
      <c r="D57" s="47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8"/>
      <c r="AA57" s="21"/>
      <c r="AB57" s="21"/>
      <c r="AC57" s="47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8"/>
      <c r="AP57" s="21"/>
      <c r="AQ57" s="19"/>
    </row>
    <row r="58" spans="2:43" s="1" customFormat="1" ht="15">
      <c r="B58" s="30"/>
      <c r="C58" s="31"/>
      <c r="D58" s="49" t="s">
        <v>60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61</v>
      </c>
      <c r="S58" s="50"/>
      <c r="T58" s="50"/>
      <c r="U58" s="50"/>
      <c r="V58" s="50"/>
      <c r="W58" s="50"/>
      <c r="X58" s="50"/>
      <c r="Y58" s="50"/>
      <c r="Z58" s="52"/>
      <c r="AA58" s="31"/>
      <c r="AB58" s="31"/>
      <c r="AC58" s="49" t="s">
        <v>60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61</v>
      </c>
      <c r="AN58" s="50"/>
      <c r="AO58" s="52"/>
      <c r="AP58" s="31"/>
      <c r="AQ58" s="32"/>
    </row>
    <row r="59" spans="2:43" ht="13.5">
      <c r="B59" s="1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19"/>
    </row>
    <row r="60" spans="2:43" s="1" customFormat="1" ht="15">
      <c r="B60" s="30"/>
      <c r="C60" s="31"/>
      <c r="D60" s="44" t="s">
        <v>62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1"/>
      <c r="AB60" s="31"/>
      <c r="AC60" s="44" t="s">
        <v>63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1"/>
      <c r="AQ60" s="32"/>
    </row>
    <row r="61" spans="2:43" ht="13.5">
      <c r="B61" s="18"/>
      <c r="C61" s="21"/>
      <c r="D61" s="47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8"/>
      <c r="AA61" s="21"/>
      <c r="AB61" s="21"/>
      <c r="AC61" s="47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8"/>
      <c r="AP61" s="21"/>
      <c r="AQ61" s="19"/>
    </row>
    <row r="62" spans="2:43" ht="13.5">
      <c r="B62" s="18"/>
      <c r="C62" s="21"/>
      <c r="D62" s="47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8"/>
      <c r="AA62" s="21"/>
      <c r="AB62" s="21"/>
      <c r="AC62" s="47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8"/>
      <c r="AP62" s="21"/>
      <c r="AQ62" s="19"/>
    </row>
    <row r="63" spans="2:43" ht="13.5">
      <c r="B63" s="18"/>
      <c r="C63" s="21"/>
      <c r="D63" s="47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8"/>
      <c r="AA63" s="21"/>
      <c r="AB63" s="21"/>
      <c r="AC63" s="47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8"/>
      <c r="AP63" s="21"/>
      <c r="AQ63" s="19"/>
    </row>
    <row r="64" spans="2:43" ht="13.5">
      <c r="B64" s="18"/>
      <c r="C64" s="21"/>
      <c r="D64" s="4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8"/>
      <c r="AA64" s="21"/>
      <c r="AB64" s="21"/>
      <c r="AC64" s="47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8"/>
      <c r="AP64" s="21"/>
      <c r="AQ64" s="19"/>
    </row>
    <row r="65" spans="2:43" ht="13.5">
      <c r="B65" s="18"/>
      <c r="C65" s="21"/>
      <c r="D65" s="47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8"/>
      <c r="AA65" s="21"/>
      <c r="AB65" s="21"/>
      <c r="AC65" s="47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8"/>
      <c r="AP65" s="21"/>
      <c r="AQ65" s="19"/>
    </row>
    <row r="66" spans="2:43" ht="13.5">
      <c r="B66" s="18"/>
      <c r="C66" s="21"/>
      <c r="D66" s="47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8"/>
      <c r="AA66" s="21"/>
      <c r="AB66" s="21"/>
      <c r="AC66" s="47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8"/>
      <c r="AP66" s="21"/>
      <c r="AQ66" s="19"/>
    </row>
    <row r="67" spans="2:43" ht="13.5">
      <c r="B67" s="18"/>
      <c r="C67" s="21"/>
      <c r="D67" s="4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8"/>
      <c r="AA67" s="21"/>
      <c r="AB67" s="21"/>
      <c r="AC67" s="47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8"/>
      <c r="AP67" s="21"/>
      <c r="AQ67" s="19"/>
    </row>
    <row r="68" spans="2:43" ht="13.5">
      <c r="B68" s="18"/>
      <c r="C68" s="21"/>
      <c r="D68" s="47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8"/>
      <c r="AA68" s="21"/>
      <c r="AB68" s="21"/>
      <c r="AC68" s="47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8"/>
      <c r="AP68" s="21"/>
      <c r="AQ68" s="19"/>
    </row>
    <row r="69" spans="2:43" s="1" customFormat="1" ht="15">
      <c r="B69" s="30"/>
      <c r="C69" s="31"/>
      <c r="D69" s="49" t="s">
        <v>60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61</v>
      </c>
      <c r="S69" s="50"/>
      <c r="T69" s="50"/>
      <c r="U69" s="50"/>
      <c r="V69" s="50"/>
      <c r="W69" s="50"/>
      <c r="X69" s="50"/>
      <c r="Y69" s="50"/>
      <c r="Z69" s="52"/>
      <c r="AA69" s="31"/>
      <c r="AB69" s="31"/>
      <c r="AC69" s="49" t="s">
        <v>60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61</v>
      </c>
      <c r="AN69" s="50"/>
      <c r="AO69" s="52"/>
      <c r="AP69" s="31"/>
      <c r="AQ69" s="32"/>
    </row>
    <row r="70" spans="2:43" s="1" customFormat="1" ht="6.9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95" customHeight="1">
      <c r="B76" s="30"/>
      <c r="C76" s="256" t="s">
        <v>64</v>
      </c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32"/>
    </row>
    <row r="77" spans="2:43" s="3" customFormat="1" ht="14.45" customHeight="1">
      <c r="B77" s="59"/>
      <c r="C77" s="25" t="s">
        <v>16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061/13/08/2015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95" customHeight="1">
      <c r="B78" s="62"/>
      <c r="C78" s="63" t="s">
        <v>19</v>
      </c>
      <c r="D78" s="64"/>
      <c r="E78" s="64"/>
      <c r="F78" s="64"/>
      <c r="G78" s="64"/>
      <c r="H78" s="64"/>
      <c r="I78" s="64"/>
      <c r="J78" s="64"/>
      <c r="K78" s="64"/>
      <c r="L78" s="258" t="str">
        <f>K6</f>
        <v>KOHINOOR MARÁNSKÉ RADČICE - Biotechnologický systém ČDV Z MR1</v>
      </c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64"/>
      <c r="AQ78" s="65"/>
    </row>
    <row r="79" spans="2:43" s="1" customFormat="1" ht="6.9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25</v>
      </c>
      <c r="D80" s="31"/>
      <c r="E80" s="31"/>
      <c r="F80" s="31"/>
      <c r="G80" s="31"/>
      <c r="H80" s="31"/>
      <c r="I80" s="31"/>
      <c r="J80" s="31"/>
      <c r="K80" s="31"/>
      <c r="L80" s="66" t="str">
        <f>IF(K8="","",K8)</f>
        <v>Mariánské Radčice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27</v>
      </c>
      <c r="AJ80" s="31"/>
      <c r="AK80" s="31"/>
      <c r="AL80" s="31"/>
      <c r="AM80" s="67" t="str">
        <f>IF(AN8="","",AN8)</f>
        <v>Vyplň údaj</v>
      </c>
      <c r="AN80" s="31"/>
      <c r="AO80" s="31"/>
      <c r="AP80" s="31"/>
      <c r="AQ80" s="32"/>
    </row>
    <row r="81" spans="2:43" s="1" customFormat="1" ht="6.9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32</v>
      </c>
      <c r="D82" s="31"/>
      <c r="E82" s="31"/>
      <c r="F82" s="31"/>
      <c r="G82" s="31"/>
      <c r="H82" s="31"/>
      <c r="I82" s="31"/>
      <c r="J82" s="31"/>
      <c r="K82" s="31"/>
      <c r="L82" s="60" t="str">
        <f>IF(E11="","",E11)</f>
        <v>PK Ústí nad Labem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38</v>
      </c>
      <c r="AJ82" s="31"/>
      <c r="AK82" s="31"/>
      <c r="AL82" s="31"/>
      <c r="AM82" s="260" t="str">
        <f>IF(E17="","",E17)</f>
        <v>Terén Design s.r.o.</v>
      </c>
      <c r="AN82" s="260"/>
      <c r="AO82" s="260"/>
      <c r="AP82" s="260"/>
      <c r="AQ82" s="32"/>
      <c r="AS82" s="266" t="s">
        <v>65</v>
      </c>
      <c r="AT82" s="267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2:56" s="1" customFormat="1" ht="15">
      <c r="B83" s="30"/>
      <c r="C83" s="25" t="s">
        <v>36</v>
      </c>
      <c r="D83" s="31"/>
      <c r="E83" s="31"/>
      <c r="F83" s="31"/>
      <c r="G83" s="31"/>
      <c r="H83" s="31"/>
      <c r="I83" s="31"/>
      <c r="J83" s="31"/>
      <c r="K83" s="31"/>
      <c r="L83" s="60" t="str">
        <f>IF(E14="Vyplň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41</v>
      </c>
      <c r="AJ83" s="31"/>
      <c r="AK83" s="31"/>
      <c r="AL83" s="31"/>
      <c r="AM83" s="260" t="str">
        <f>IF(E20="","",E20)</f>
        <v>Pavel Šouta</v>
      </c>
      <c r="AN83" s="260"/>
      <c r="AO83" s="260"/>
      <c r="AP83" s="260"/>
      <c r="AQ83" s="32"/>
      <c r="AS83" s="268"/>
      <c r="AT83" s="269"/>
      <c r="AU83" s="31"/>
      <c r="AV83" s="31"/>
      <c r="AW83" s="31"/>
      <c r="AX83" s="31"/>
      <c r="AY83" s="31"/>
      <c r="AZ83" s="31"/>
      <c r="BA83" s="31"/>
      <c r="BB83" s="31"/>
      <c r="BC83" s="31"/>
      <c r="BD83" s="68"/>
    </row>
    <row r="84" spans="2:56" s="1" customFormat="1" ht="10.9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68"/>
      <c r="AT84" s="269"/>
      <c r="AU84" s="31"/>
      <c r="AV84" s="31"/>
      <c r="AW84" s="31"/>
      <c r="AX84" s="31"/>
      <c r="AY84" s="31"/>
      <c r="AZ84" s="31"/>
      <c r="BA84" s="31"/>
      <c r="BB84" s="31"/>
      <c r="BC84" s="31"/>
      <c r="BD84" s="68"/>
    </row>
    <row r="85" spans="2:56" s="1" customFormat="1" ht="29.25" customHeight="1">
      <c r="B85" s="30"/>
      <c r="C85" s="244" t="s">
        <v>66</v>
      </c>
      <c r="D85" s="245"/>
      <c r="E85" s="245"/>
      <c r="F85" s="245"/>
      <c r="G85" s="245"/>
      <c r="H85" s="42"/>
      <c r="I85" s="246" t="s">
        <v>67</v>
      </c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6" t="s">
        <v>68</v>
      </c>
      <c r="AH85" s="245"/>
      <c r="AI85" s="245"/>
      <c r="AJ85" s="245"/>
      <c r="AK85" s="245"/>
      <c r="AL85" s="245"/>
      <c r="AM85" s="245"/>
      <c r="AN85" s="246" t="s">
        <v>69</v>
      </c>
      <c r="AO85" s="245"/>
      <c r="AP85" s="247"/>
      <c r="AQ85" s="32"/>
      <c r="AS85" s="69" t="s">
        <v>70</v>
      </c>
      <c r="AT85" s="70" t="s">
        <v>71</v>
      </c>
      <c r="AU85" s="70" t="s">
        <v>72</v>
      </c>
      <c r="AV85" s="70" t="s">
        <v>73</v>
      </c>
      <c r="AW85" s="70" t="s">
        <v>74</v>
      </c>
      <c r="AX85" s="70" t="s">
        <v>75</v>
      </c>
      <c r="AY85" s="70" t="s">
        <v>76</v>
      </c>
      <c r="AZ85" s="70" t="s">
        <v>77</v>
      </c>
      <c r="BA85" s="70" t="s">
        <v>78</v>
      </c>
      <c r="BB85" s="70" t="s">
        <v>79</v>
      </c>
      <c r="BC85" s="70" t="s">
        <v>80</v>
      </c>
      <c r="BD85" s="71" t="s">
        <v>81</v>
      </c>
    </row>
    <row r="86" spans="2:56" s="1" customFormat="1" ht="10.9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2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2:76" s="4" customFormat="1" ht="32.45" customHeight="1">
      <c r="B87" s="62"/>
      <c r="C87" s="73" t="s">
        <v>82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248">
        <f>ROUND(SUM(AG88:AG101),2)</f>
        <v>0</v>
      </c>
      <c r="AH87" s="248"/>
      <c r="AI87" s="248"/>
      <c r="AJ87" s="248"/>
      <c r="AK87" s="248"/>
      <c r="AL87" s="248"/>
      <c r="AM87" s="248"/>
      <c r="AN87" s="233">
        <f aca="true" t="shared" si="0" ref="AN87:AN101">SUM(AG87,AT87)</f>
        <v>0</v>
      </c>
      <c r="AO87" s="233"/>
      <c r="AP87" s="233"/>
      <c r="AQ87" s="65"/>
      <c r="AS87" s="75">
        <f>ROUND(SUM(AS88:AS101),2)</f>
        <v>0</v>
      </c>
      <c r="AT87" s="76">
        <f aca="true" t="shared" si="1" ref="AT87:AT101">ROUND(SUM(AV87:AW87),2)</f>
        <v>0</v>
      </c>
      <c r="AU87" s="77">
        <f>ROUND(SUM(AU88:AU101),5)</f>
        <v>0</v>
      </c>
      <c r="AV87" s="76">
        <f>ROUND(AZ87*L31,2)</f>
        <v>0</v>
      </c>
      <c r="AW87" s="76">
        <f>ROUND(BA87*L32,2)</f>
        <v>0</v>
      </c>
      <c r="AX87" s="76">
        <f>ROUND(BB87*L31,2)</f>
        <v>0</v>
      </c>
      <c r="AY87" s="76">
        <f>ROUND(BC87*L32,2)</f>
        <v>0</v>
      </c>
      <c r="AZ87" s="76">
        <f>ROUND(SUM(AZ88:AZ101),2)</f>
        <v>0</v>
      </c>
      <c r="BA87" s="76">
        <f>ROUND(SUM(BA88:BA101),2)</f>
        <v>0</v>
      </c>
      <c r="BB87" s="76">
        <f>ROUND(SUM(BB88:BB101),2)</f>
        <v>0</v>
      </c>
      <c r="BC87" s="76">
        <f>ROUND(SUM(BC88:BC101),2)</f>
        <v>0</v>
      </c>
      <c r="BD87" s="78">
        <f>ROUND(SUM(BD88:BD101),2)</f>
        <v>0</v>
      </c>
      <c r="BS87" s="79" t="s">
        <v>83</v>
      </c>
      <c r="BT87" s="79" t="s">
        <v>84</v>
      </c>
      <c r="BU87" s="80" t="s">
        <v>85</v>
      </c>
      <c r="BV87" s="79" t="s">
        <v>86</v>
      </c>
      <c r="BW87" s="79" t="s">
        <v>87</v>
      </c>
      <c r="BX87" s="79" t="s">
        <v>88</v>
      </c>
    </row>
    <row r="88" spans="1:76" s="5" customFormat="1" ht="43.15" customHeight="1">
      <c r="A88" s="81" t="s">
        <v>89</v>
      </c>
      <c r="B88" s="82"/>
      <c r="C88" s="83"/>
      <c r="D88" s="243" t="s">
        <v>90</v>
      </c>
      <c r="E88" s="243"/>
      <c r="F88" s="243"/>
      <c r="G88" s="243"/>
      <c r="H88" s="243"/>
      <c r="I88" s="84"/>
      <c r="J88" s="243" t="s">
        <v>91</v>
      </c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1">
        <f>'062-13-08-2015 - SO 01 Hr...'!M30</f>
        <v>0</v>
      </c>
      <c r="AH88" s="242"/>
      <c r="AI88" s="242"/>
      <c r="AJ88" s="242"/>
      <c r="AK88" s="242"/>
      <c r="AL88" s="242"/>
      <c r="AM88" s="242"/>
      <c r="AN88" s="241">
        <f t="shared" si="0"/>
        <v>0</v>
      </c>
      <c r="AO88" s="242"/>
      <c r="AP88" s="242"/>
      <c r="AQ88" s="85"/>
      <c r="AS88" s="86">
        <f>'062-13-08-2015 - SO 01 Hr...'!M28</f>
        <v>0</v>
      </c>
      <c r="AT88" s="87">
        <f t="shared" si="1"/>
        <v>0</v>
      </c>
      <c r="AU88" s="88">
        <f>'062-13-08-2015 - SO 01 Hr...'!W117</f>
        <v>0</v>
      </c>
      <c r="AV88" s="87">
        <f>'062-13-08-2015 - SO 01 Hr...'!M32</f>
        <v>0</v>
      </c>
      <c r="AW88" s="87">
        <f>'062-13-08-2015 - SO 01 Hr...'!M33</f>
        <v>0</v>
      </c>
      <c r="AX88" s="87">
        <f>'062-13-08-2015 - SO 01 Hr...'!M34</f>
        <v>0</v>
      </c>
      <c r="AY88" s="87">
        <f>'062-13-08-2015 - SO 01 Hr...'!M35</f>
        <v>0</v>
      </c>
      <c r="AZ88" s="87">
        <f>'062-13-08-2015 - SO 01 Hr...'!H32</f>
        <v>0</v>
      </c>
      <c r="BA88" s="87">
        <f>'062-13-08-2015 - SO 01 Hr...'!H33</f>
        <v>0</v>
      </c>
      <c r="BB88" s="87">
        <f>'062-13-08-2015 - SO 01 Hr...'!H34</f>
        <v>0</v>
      </c>
      <c r="BC88" s="87">
        <f>'062-13-08-2015 - SO 01 Hr...'!H35</f>
        <v>0</v>
      </c>
      <c r="BD88" s="89">
        <f>'062-13-08-2015 - SO 01 Hr...'!H36</f>
        <v>0</v>
      </c>
      <c r="BT88" s="90" t="s">
        <v>24</v>
      </c>
      <c r="BV88" s="90" t="s">
        <v>86</v>
      </c>
      <c r="BW88" s="90" t="s">
        <v>92</v>
      </c>
      <c r="BX88" s="90" t="s">
        <v>87</v>
      </c>
    </row>
    <row r="89" spans="1:76" s="5" customFormat="1" ht="43.15" customHeight="1">
      <c r="A89" s="81" t="s">
        <v>89</v>
      </c>
      <c r="B89" s="82"/>
      <c r="C89" s="83"/>
      <c r="D89" s="243" t="s">
        <v>93</v>
      </c>
      <c r="E89" s="243"/>
      <c r="F89" s="243"/>
      <c r="G89" s="243"/>
      <c r="H89" s="243"/>
      <c r="I89" s="84"/>
      <c r="J89" s="243" t="s">
        <v>94</v>
      </c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1">
        <f>'063-13-08-2015 - SO 02.1 ...'!M30</f>
        <v>0</v>
      </c>
      <c r="AH89" s="242"/>
      <c r="AI89" s="242"/>
      <c r="AJ89" s="242"/>
      <c r="AK89" s="242"/>
      <c r="AL89" s="242"/>
      <c r="AM89" s="242"/>
      <c r="AN89" s="241">
        <f t="shared" si="0"/>
        <v>0</v>
      </c>
      <c r="AO89" s="242"/>
      <c r="AP89" s="242"/>
      <c r="AQ89" s="85"/>
      <c r="AS89" s="86">
        <f>'063-13-08-2015 - SO 02.1 ...'!M28</f>
        <v>0</v>
      </c>
      <c r="AT89" s="87">
        <f t="shared" si="1"/>
        <v>0</v>
      </c>
      <c r="AU89" s="88">
        <f>'063-13-08-2015 - SO 02.1 ...'!W124</f>
        <v>0</v>
      </c>
      <c r="AV89" s="87">
        <f>'063-13-08-2015 - SO 02.1 ...'!M32</f>
        <v>0</v>
      </c>
      <c r="AW89" s="87">
        <f>'063-13-08-2015 - SO 02.1 ...'!M33</f>
        <v>0</v>
      </c>
      <c r="AX89" s="87">
        <f>'063-13-08-2015 - SO 02.1 ...'!M34</f>
        <v>0</v>
      </c>
      <c r="AY89" s="87">
        <f>'063-13-08-2015 - SO 02.1 ...'!M35</f>
        <v>0</v>
      </c>
      <c r="AZ89" s="87">
        <f>'063-13-08-2015 - SO 02.1 ...'!H32</f>
        <v>0</v>
      </c>
      <c r="BA89" s="87">
        <f>'063-13-08-2015 - SO 02.1 ...'!H33</f>
        <v>0</v>
      </c>
      <c r="BB89" s="87">
        <f>'063-13-08-2015 - SO 02.1 ...'!H34</f>
        <v>0</v>
      </c>
      <c r="BC89" s="87">
        <f>'063-13-08-2015 - SO 02.1 ...'!H35</f>
        <v>0</v>
      </c>
      <c r="BD89" s="89">
        <f>'063-13-08-2015 - SO 02.1 ...'!H36</f>
        <v>0</v>
      </c>
      <c r="BT89" s="90" t="s">
        <v>24</v>
      </c>
      <c r="BV89" s="90" t="s">
        <v>86</v>
      </c>
      <c r="BW89" s="90" t="s">
        <v>95</v>
      </c>
      <c r="BX89" s="90" t="s">
        <v>87</v>
      </c>
    </row>
    <row r="90" spans="1:76" s="5" customFormat="1" ht="43.15" customHeight="1">
      <c r="A90" s="81" t="s">
        <v>89</v>
      </c>
      <c r="B90" s="82"/>
      <c r="C90" s="83"/>
      <c r="D90" s="243" t="s">
        <v>96</v>
      </c>
      <c r="E90" s="243"/>
      <c r="F90" s="243"/>
      <c r="G90" s="243"/>
      <c r="H90" s="243"/>
      <c r="I90" s="84"/>
      <c r="J90" s="243" t="s">
        <v>97</v>
      </c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1">
        <f>'064-13-08-2015 - SO 02.2 ...'!M30</f>
        <v>0</v>
      </c>
      <c r="AH90" s="242"/>
      <c r="AI90" s="242"/>
      <c r="AJ90" s="242"/>
      <c r="AK90" s="242"/>
      <c r="AL90" s="242"/>
      <c r="AM90" s="242"/>
      <c r="AN90" s="241">
        <f t="shared" si="0"/>
        <v>0</v>
      </c>
      <c r="AO90" s="242"/>
      <c r="AP90" s="242"/>
      <c r="AQ90" s="85"/>
      <c r="AS90" s="86">
        <f>'064-13-08-2015 - SO 02.2 ...'!M28</f>
        <v>0</v>
      </c>
      <c r="AT90" s="87">
        <f t="shared" si="1"/>
        <v>0</v>
      </c>
      <c r="AU90" s="88">
        <f>'064-13-08-2015 - SO 02.2 ...'!W122</f>
        <v>0</v>
      </c>
      <c r="AV90" s="87">
        <f>'064-13-08-2015 - SO 02.2 ...'!M32</f>
        <v>0</v>
      </c>
      <c r="AW90" s="87">
        <f>'064-13-08-2015 - SO 02.2 ...'!M33</f>
        <v>0</v>
      </c>
      <c r="AX90" s="87">
        <f>'064-13-08-2015 - SO 02.2 ...'!M34</f>
        <v>0</v>
      </c>
      <c r="AY90" s="87">
        <f>'064-13-08-2015 - SO 02.2 ...'!M35</f>
        <v>0</v>
      </c>
      <c r="AZ90" s="87">
        <f>'064-13-08-2015 - SO 02.2 ...'!H32</f>
        <v>0</v>
      </c>
      <c r="BA90" s="87">
        <f>'064-13-08-2015 - SO 02.2 ...'!H33</f>
        <v>0</v>
      </c>
      <c r="BB90" s="87">
        <f>'064-13-08-2015 - SO 02.2 ...'!H34</f>
        <v>0</v>
      </c>
      <c r="BC90" s="87">
        <f>'064-13-08-2015 - SO 02.2 ...'!H35</f>
        <v>0</v>
      </c>
      <c r="BD90" s="89">
        <f>'064-13-08-2015 - SO 02.2 ...'!H36</f>
        <v>0</v>
      </c>
      <c r="BT90" s="90" t="s">
        <v>24</v>
      </c>
      <c r="BV90" s="90" t="s">
        <v>86</v>
      </c>
      <c r="BW90" s="90" t="s">
        <v>98</v>
      </c>
      <c r="BX90" s="90" t="s">
        <v>87</v>
      </c>
    </row>
    <row r="91" spans="1:76" s="5" customFormat="1" ht="43.15" customHeight="1">
      <c r="A91" s="81" t="s">
        <v>89</v>
      </c>
      <c r="B91" s="82"/>
      <c r="C91" s="83"/>
      <c r="D91" s="243" t="s">
        <v>99</v>
      </c>
      <c r="E91" s="243"/>
      <c r="F91" s="243"/>
      <c r="G91" s="243"/>
      <c r="H91" s="243"/>
      <c r="I91" s="84"/>
      <c r="J91" s="243" t="s">
        <v>100</v>
      </c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1">
        <f>'065-13-08-2015 - SO 02.3 ...'!M30</f>
        <v>0</v>
      </c>
      <c r="AH91" s="242"/>
      <c r="AI91" s="242"/>
      <c r="AJ91" s="242"/>
      <c r="AK91" s="242"/>
      <c r="AL91" s="242"/>
      <c r="AM91" s="242"/>
      <c r="AN91" s="241">
        <f t="shared" si="0"/>
        <v>0</v>
      </c>
      <c r="AO91" s="242"/>
      <c r="AP91" s="242"/>
      <c r="AQ91" s="85"/>
      <c r="AS91" s="86">
        <f>'065-13-08-2015 - SO 02.3 ...'!M28</f>
        <v>0</v>
      </c>
      <c r="AT91" s="87">
        <f t="shared" si="1"/>
        <v>0</v>
      </c>
      <c r="AU91" s="88">
        <f>'065-13-08-2015 - SO 02.3 ...'!W123</f>
        <v>0</v>
      </c>
      <c r="AV91" s="87">
        <f>'065-13-08-2015 - SO 02.3 ...'!M32</f>
        <v>0</v>
      </c>
      <c r="AW91" s="87">
        <f>'065-13-08-2015 - SO 02.3 ...'!M33</f>
        <v>0</v>
      </c>
      <c r="AX91" s="87">
        <f>'065-13-08-2015 - SO 02.3 ...'!M34</f>
        <v>0</v>
      </c>
      <c r="AY91" s="87">
        <f>'065-13-08-2015 - SO 02.3 ...'!M35</f>
        <v>0</v>
      </c>
      <c r="AZ91" s="87">
        <f>'065-13-08-2015 - SO 02.3 ...'!H32</f>
        <v>0</v>
      </c>
      <c r="BA91" s="87">
        <f>'065-13-08-2015 - SO 02.3 ...'!H33</f>
        <v>0</v>
      </c>
      <c r="BB91" s="87">
        <f>'065-13-08-2015 - SO 02.3 ...'!H34</f>
        <v>0</v>
      </c>
      <c r="BC91" s="87">
        <f>'065-13-08-2015 - SO 02.3 ...'!H35</f>
        <v>0</v>
      </c>
      <c r="BD91" s="89">
        <f>'065-13-08-2015 - SO 02.3 ...'!H36</f>
        <v>0</v>
      </c>
      <c r="BT91" s="90" t="s">
        <v>24</v>
      </c>
      <c r="BV91" s="90" t="s">
        <v>86</v>
      </c>
      <c r="BW91" s="90" t="s">
        <v>101</v>
      </c>
      <c r="BX91" s="90" t="s">
        <v>87</v>
      </c>
    </row>
    <row r="92" spans="1:76" s="5" customFormat="1" ht="43.15" customHeight="1">
      <c r="A92" s="81" t="s">
        <v>89</v>
      </c>
      <c r="B92" s="82"/>
      <c r="C92" s="83"/>
      <c r="D92" s="243" t="s">
        <v>102</v>
      </c>
      <c r="E92" s="243"/>
      <c r="F92" s="243"/>
      <c r="G92" s="243"/>
      <c r="H92" s="243"/>
      <c r="I92" s="84"/>
      <c r="J92" s="243" t="s">
        <v>103</v>
      </c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1">
        <f>'066-13-08-2015 - SO 02.4 ...'!M30</f>
        <v>0</v>
      </c>
      <c r="AH92" s="242"/>
      <c r="AI92" s="242"/>
      <c r="AJ92" s="242"/>
      <c r="AK92" s="242"/>
      <c r="AL92" s="242"/>
      <c r="AM92" s="242"/>
      <c r="AN92" s="241">
        <f t="shared" si="0"/>
        <v>0</v>
      </c>
      <c r="AO92" s="242"/>
      <c r="AP92" s="242"/>
      <c r="AQ92" s="85"/>
      <c r="AS92" s="86">
        <f>'066-13-08-2015 - SO 02.4 ...'!M28</f>
        <v>0</v>
      </c>
      <c r="AT92" s="87">
        <f t="shared" si="1"/>
        <v>0</v>
      </c>
      <c r="AU92" s="88">
        <f>'066-13-08-2015 - SO 02.4 ...'!W122</f>
        <v>0</v>
      </c>
      <c r="AV92" s="87">
        <f>'066-13-08-2015 - SO 02.4 ...'!M32</f>
        <v>0</v>
      </c>
      <c r="AW92" s="87">
        <f>'066-13-08-2015 - SO 02.4 ...'!M33</f>
        <v>0</v>
      </c>
      <c r="AX92" s="87">
        <f>'066-13-08-2015 - SO 02.4 ...'!M34</f>
        <v>0</v>
      </c>
      <c r="AY92" s="87">
        <f>'066-13-08-2015 - SO 02.4 ...'!M35</f>
        <v>0</v>
      </c>
      <c r="AZ92" s="87">
        <f>'066-13-08-2015 - SO 02.4 ...'!H32</f>
        <v>0</v>
      </c>
      <c r="BA92" s="87">
        <f>'066-13-08-2015 - SO 02.4 ...'!H33</f>
        <v>0</v>
      </c>
      <c r="BB92" s="87">
        <f>'066-13-08-2015 - SO 02.4 ...'!H34</f>
        <v>0</v>
      </c>
      <c r="BC92" s="87">
        <f>'066-13-08-2015 - SO 02.4 ...'!H35</f>
        <v>0</v>
      </c>
      <c r="BD92" s="89">
        <f>'066-13-08-2015 - SO 02.4 ...'!H36</f>
        <v>0</v>
      </c>
      <c r="BT92" s="90" t="s">
        <v>24</v>
      </c>
      <c r="BV92" s="90" t="s">
        <v>86</v>
      </c>
      <c r="BW92" s="90" t="s">
        <v>104</v>
      </c>
      <c r="BX92" s="90" t="s">
        <v>87</v>
      </c>
    </row>
    <row r="93" spans="1:76" s="5" customFormat="1" ht="43.15" customHeight="1">
      <c r="A93" s="81" t="s">
        <v>89</v>
      </c>
      <c r="B93" s="82"/>
      <c r="C93" s="83"/>
      <c r="D93" s="243" t="s">
        <v>105</v>
      </c>
      <c r="E93" s="243"/>
      <c r="F93" s="243"/>
      <c r="G93" s="243"/>
      <c r="H93" s="243"/>
      <c r="I93" s="84"/>
      <c r="J93" s="243" t="s">
        <v>106</v>
      </c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1">
        <f>'067-13-08-2015 - SO 02.5 ...'!M30</f>
        <v>0</v>
      </c>
      <c r="AH93" s="242"/>
      <c r="AI93" s="242"/>
      <c r="AJ93" s="242"/>
      <c r="AK93" s="242"/>
      <c r="AL93" s="242"/>
      <c r="AM93" s="242"/>
      <c r="AN93" s="241">
        <f t="shared" si="0"/>
        <v>0</v>
      </c>
      <c r="AO93" s="242"/>
      <c r="AP93" s="242"/>
      <c r="AQ93" s="85"/>
      <c r="AS93" s="86">
        <f>'067-13-08-2015 - SO 02.5 ...'!M28</f>
        <v>0</v>
      </c>
      <c r="AT93" s="87">
        <f t="shared" si="1"/>
        <v>0</v>
      </c>
      <c r="AU93" s="88">
        <f>'067-13-08-2015 - SO 02.5 ...'!W122</f>
        <v>0</v>
      </c>
      <c r="AV93" s="87">
        <f>'067-13-08-2015 - SO 02.5 ...'!M32</f>
        <v>0</v>
      </c>
      <c r="AW93" s="87">
        <f>'067-13-08-2015 - SO 02.5 ...'!M33</f>
        <v>0</v>
      </c>
      <c r="AX93" s="87">
        <f>'067-13-08-2015 - SO 02.5 ...'!M34</f>
        <v>0</v>
      </c>
      <c r="AY93" s="87">
        <f>'067-13-08-2015 - SO 02.5 ...'!M35</f>
        <v>0</v>
      </c>
      <c r="AZ93" s="87">
        <f>'067-13-08-2015 - SO 02.5 ...'!H32</f>
        <v>0</v>
      </c>
      <c r="BA93" s="87">
        <f>'067-13-08-2015 - SO 02.5 ...'!H33</f>
        <v>0</v>
      </c>
      <c r="BB93" s="87">
        <f>'067-13-08-2015 - SO 02.5 ...'!H34</f>
        <v>0</v>
      </c>
      <c r="BC93" s="87">
        <f>'067-13-08-2015 - SO 02.5 ...'!H35</f>
        <v>0</v>
      </c>
      <c r="BD93" s="89">
        <f>'067-13-08-2015 - SO 02.5 ...'!H36</f>
        <v>0</v>
      </c>
      <c r="BT93" s="90" t="s">
        <v>24</v>
      </c>
      <c r="BV93" s="90" t="s">
        <v>86</v>
      </c>
      <c r="BW93" s="90" t="s">
        <v>107</v>
      </c>
      <c r="BX93" s="90" t="s">
        <v>87</v>
      </c>
    </row>
    <row r="94" spans="1:76" s="5" customFormat="1" ht="43.15" customHeight="1">
      <c r="A94" s="81" t="s">
        <v>89</v>
      </c>
      <c r="B94" s="82"/>
      <c r="C94" s="83"/>
      <c r="D94" s="243" t="s">
        <v>108</v>
      </c>
      <c r="E94" s="243"/>
      <c r="F94" s="243"/>
      <c r="G94" s="243"/>
      <c r="H94" s="243"/>
      <c r="I94" s="84"/>
      <c r="J94" s="243" t="s">
        <v>109</v>
      </c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1">
        <f>'068-13-08-2015 - SO 02.6 ...'!M30</f>
        <v>0</v>
      </c>
      <c r="AH94" s="242"/>
      <c r="AI94" s="242"/>
      <c r="AJ94" s="242"/>
      <c r="AK94" s="242"/>
      <c r="AL94" s="242"/>
      <c r="AM94" s="242"/>
      <c r="AN94" s="241">
        <f t="shared" si="0"/>
        <v>0</v>
      </c>
      <c r="AO94" s="242"/>
      <c r="AP94" s="242"/>
      <c r="AQ94" s="85"/>
      <c r="AS94" s="86">
        <f>'068-13-08-2015 - SO 02.6 ...'!M28</f>
        <v>0</v>
      </c>
      <c r="AT94" s="87">
        <f t="shared" si="1"/>
        <v>0</v>
      </c>
      <c r="AU94" s="88">
        <f>'068-13-08-2015 - SO 02.6 ...'!W117</f>
        <v>0</v>
      </c>
      <c r="AV94" s="87">
        <f>'068-13-08-2015 - SO 02.6 ...'!M32</f>
        <v>0</v>
      </c>
      <c r="AW94" s="87">
        <f>'068-13-08-2015 - SO 02.6 ...'!M33</f>
        <v>0</v>
      </c>
      <c r="AX94" s="87">
        <f>'068-13-08-2015 - SO 02.6 ...'!M34</f>
        <v>0</v>
      </c>
      <c r="AY94" s="87">
        <f>'068-13-08-2015 - SO 02.6 ...'!M35</f>
        <v>0</v>
      </c>
      <c r="AZ94" s="87">
        <f>'068-13-08-2015 - SO 02.6 ...'!H32</f>
        <v>0</v>
      </c>
      <c r="BA94" s="87">
        <f>'068-13-08-2015 - SO 02.6 ...'!H33</f>
        <v>0</v>
      </c>
      <c r="BB94" s="87">
        <f>'068-13-08-2015 - SO 02.6 ...'!H34</f>
        <v>0</v>
      </c>
      <c r="BC94" s="87">
        <f>'068-13-08-2015 - SO 02.6 ...'!H35</f>
        <v>0</v>
      </c>
      <c r="BD94" s="89">
        <f>'068-13-08-2015 - SO 02.6 ...'!H36</f>
        <v>0</v>
      </c>
      <c r="BT94" s="90" t="s">
        <v>24</v>
      </c>
      <c r="BV94" s="90" t="s">
        <v>86</v>
      </c>
      <c r="BW94" s="90" t="s">
        <v>110</v>
      </c>
      <c r="BX94" s="90" t="s">
        <v>87</v>
      </c>
    </row>
    <row r="95" spans="1:76" s="5" customFormat="1" ht="43.15" customHeight="1">
      <c r="A95" s="81" t="s">
        <v>89</v>
      </c>
      <c r="B95" s="82"/>
      <c r="C95" s="83"/>
      <c r="D95" s="243" t="s">
        <v>111</v>
      </c>
      <c r="E95" s="243"/>
      <c r="F95" s="243"/>
      <c r="G95" s="243"/>
      <c r="H95" s="243"/>
      <c r="I95" s="84"/>
      <c r="J95" s="243" t="s">
        <v>112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1">
        <f>'069-13-08-2015 - SO 03 Od...'!M30</f>
        <v>0</v>
      </c>
      <c r="AH95" s="242"/>
      <c r="AI95" s="242"/>
      <c r="AJ95" s="242"/>
      <c r="AK95" s="242"/>
      <c r="AL95" s="242"/>
      <c r="AM95" s="242"/>
      <c r="AN95" s="241">
        <f t="shared" si="0"/>
        <v>0</v>
      </c>
      <c r="AO95" s="242"/>
      <c r="AP95" s="242"/>
      <c r="AQ95" s="85"/>
      <c r="AS95" s="86">
        <f>'069-13-08-2015 - SO 03 Od...'!M28</f>
        <v>0</v>
      </c>
      <c r="AT95" s="87">
        <f t="shared" si="1"/>
        <v>0</v>
      </c>
      <c r="AU95" s="88">
        <f>'069-13-08-2015 - SO 03 Od...'!W120</f>
        <v>0</v>
      </c>
      <c r="AV95" s="87">
        <f>'069-13-08-2015 - SO 03 Od...'!M32</f>
        <v>0</v>
      </c>
      <c r="AW95" s="87">
        <f>'069-13-08-2015 - SO 03 Od...'!M33</f>
        <v>0</v>
      </c>
      <c r="AX95" s="87">
        <f>'069-13-08-2015 - SO 03 Od...'!M34</f>
        <v>0</v>
      </c>
      <c r="AY95" s="87">
        <f>'069-13-08-2015 - SO 03 Od...'!M35</f>
        <v>0</v>
      </c>
      <c r="AZ95" s="87">
        <f>'069-13-08-2015 - SO 03 Od...'!H32</f>
        <v>0</v>
      </c>
      <c r="BA95" s="87">
        <f>'069-13-08-2015 - SO 03 Od...'!H33</f>
        <v>0</v>
      </c>
      <c r="BB95" s="87">
        <f>'069-13-08-2015 - SO 03 Od...'!H34</f>
        <v>0</v>
      </c>
      <c r="BC95" s="87">
        <f>'069-13-08-2015 - SO 03 Od...'!H35</f>
        <v>0</v>
      </c>
      <c r="BD95" s="89">
        <f>'069-13-08-2015 - SO 03 Od...'!H36</f>
        <v>0</v>
      </c>
      <c r="BT95" s="90" t="s">
        <v>24</v>
      </c>
      <c r="BV95" s="90" t="s">
        <v>86</v>
      </c>
      <c r="BW95" s="90" t="s">
        <v>113</v>
      </c>
      <c r="BX95" s="90" t="s">
        <v>87</v>
      </c>
    </row>
    <row r="96" spans="1:76" s="5" customFormat="1" ht="43.15" customHeight="1">
      <c r="A96" s="81" t="s">
        <v>89</v>
      </c>
      <c r="B96" s="82"/>
      <c r="C96" s="83"/>
      <c r="D96" s="243" t="s">
        <v>114</v>
      </c>
      <c r="E96" s="243"/>
      <c r="F96" s="243"/>
      <c r="G96" s="243"/>
      <c r="H96" s="243"/>
      <c r="I96" s="84"/>
      <c r="J96" s="243" t="s">
        <v>115</v>
      </c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1">
        <f>'070-13-08-2015 - SO 04 Ob...'!M30</f>
        <v>0</v>
      </c>
      <c r="AH96" s="242"/>
      <c r="AI96" s="242"/>
      <c r="AJ96" s="242"/>
      <c r="AK96" s="242"/>
      <c r="AL96" s="242"/>
      <c r="AM96" s="242"/>
      <c r="AN96" s="241">
        <f t="shared" si="0"/>
        <v>0</v>
      </c>
      <c r="AO96" s="242"/>
      <c r="AP96" s="242"/>
      <c r="AQ96" s="85"/>
      <c r="AS96" s="86">
        <f>'070-13-08-2015 - SO 04 Ob...'!M28</f>
        <v>0</v>
      </c>
      <c r="AT96" s="87">
        <f t="shared" si="1"/>
        <v>0</v>
      </c>
      <c r="AU96" s="88">
        <f>'070-13-08-2015 - SO 04 Ob...'!W119</f>
        <v>0</v>
      </c>
      <c r="AV96" s="87">
        <f>'070-13-08-2015 - SO 04 Ob...'!M32</f>
        <v>0</v>
      </c>
      <c r="AW96" s="87">
        <f>'070-13-08-2015 - SO 04 Ob...'!M33</f>
        <v>0</v>
      </c>
      <c r="AX96" s="87">
        <f>'070-13-08-2015 - SO 04 Ob...'!M34</f>
        <v>0</v>
      </c>
      <c r="AY96" s="87">
        <f>'070-13-08-2015 - SO 04 Ob...'!M35</f>
        <v>0</v>
      </c>
      <c r="AZ96" s="87">
        <f>'070-13-08-2015 - SO 04 Ob...'!H32</f>
        <v>0</v>
      </c>
      <c r="BA96" s="87">
        <f>'070-13-08-2015 - SO 04 Ob...'!H33</f>
        <v>0</v>
      </c>
      <c r="BB96" s="87">
        <f>'070-13-08-2015 - SO 04 Ob...'!H34</f>
        <v>0</v>
      </c>
      <c r="BC96" s="87">
        <f>'070-13-08-2015 - SO 04 Ob...'!H35</f>
        <v>0</v>
      </c>
      <c r="BD96" s="89">
        <f>'070-13-08-2015 - SO 04 Ob...'!H36</f>
        <v>0</v>
      </c>
      <c r="BT96" s="90" t="s">
        <v>24</v>
      </c>
      <c r="BV96" s="90" t="s">
        <v>86</v>
      </c>
      <c r="BW96" s="90" t="s">
        <v>116</v>
      </c>
      <c r="BX96" s="90" t="s">
        <v>87</v>
      </c>
    </row>
    <row r="97" spans="1:76" s="5" customFormat="1" ht="43.15" customHeight="1">
      <c r="A97" s="81" t="s">
        <v>89</v>
      </c>
      <c r="B97" s="82"/>
      <c r="C97" s="83"/>
      <c r="D97" s="243" t="s">
        <v>117</v>
      </c>
      <c r="E97" s="243"/>
      <c r="F97" s="243"/>
      <c r="G97" s="243"/>
      <c r="H97" s="243"/>
      <c r="I97" s="84"/>
      <c r="J97" s="243" t="s">
        <v>118</v>
      </c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1">
        <f>'071-13-08-2015 - SO 05 Ko...'!M30</f>
        <v>0</v>
      </c>
      <c r="AH97" s="242"/>
      <c r="AI97" s="242"/>
      <c r="AJ97" s="242"/>
      <c r="AK97" s="242"/>
      <c r="AL97" s="242"/>
      <c r="AM97" s="242"/>
      <c r="AN97" s="241">
        <f t="shared" si="0"/>
        <v>0</v>
      </c>
      <c r="AO97" s="242"/>
      <c r="AP97" s="242"/>
      <c r="AQ97" s="85"/>
      <c r="AS97" s="86">
        <f>'071-13-08-2015 - SO 05 Ko...'!M28</f>
        <v>0</v>
      </c>
      <c r="AT97" s="87">
        <f t="shared" si="1"/>
        <v>0</v>
      </c>
      <c r="AU97" s="88">
        <f>'071-13-08-2015 - SO 05 Ko...'!W118</f>
        <v>0</v>
      </c>
      <c r="AV97" s="87">
        <f>'071-13-08-2015 - SO 05 Ko...'!M32</f>
        <v>0</v>
      </c>
      <c r="AW97" s="87">
        <f>'071-13-08-2015 - SO 05 Ko...'!M33</f>
        <v>0</v>
      </c>
      <c r="AX97" s="87">
        <f>'071-13-08-2015 - SO 05 Ko...'!M34</f>
        <v>0</v>
      </c>
      <c r="AY97" s="87">
        <f>'071-13-08-2015 - SO 05 Ko...'!M35</f>
        <v>0</v>
      </c>
      <c r="AZ97" s="87">
        <f>'071-13-08-2015 - SO 05 Ko...'!H32</f>
        <v>0</v>
      </c>
      <c r="BA97" s="87">
        <f>'071-13-08-2015 - SO 05 Ko...'!H33</f>
        <v>0</v>
      </c>
      <c r="BB97" s="87">
        <f>'071-13-08-2015 - SO 05 Ko...'!H34</f>
        <v>0</v>
      </c>
      <c r="BC97" s="87">
        <f>'071-13-08-2015 - SO 05 Ko...'!H35</f>
        <v>0</v>
      </c>
      <c r="BD97" s="89">
        <f>'071-13-08-2015 - SO 05 Ko...'!H36</f>
        <v>0</v>
      </c>
      <c r="BT97" s="90" t="s">
        <v>24</v>
      </c>
      <c r="BV97" s="90" t="s">
        <v>86</v>
      </c>
      <c r="BW97" s="90" t="s">
        <v>119</v>
      </c>
      <c r="BX97" s="90" t="s">
        <v>87</v>
      </c>
    </row>
    <row r="98" spans="1:76" s="5" customFormat="1" ht="43.15" customHeight="1">
      <c r="A98" s="81" t="s">
        <v>89</v>
      </c>
      <c r="B98" s="82"/>
      <c r="C98" s="83"/>
      <c r="D98" s="243" t="s">
        <v>120</v>
      </c>
      <c r="E98" s="243"/>
      <c r="F98" s="243"/>
      <c r="G98" s="243"/>
      <c r="H98" s="243"/>
      <c r="I98" s="84"/>
      <c r="J98" s="243" t="s">
        <v>121</v>
      </c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1">
        <f>'072-13-08-2015 - PS 01 Ak...'!M30</f>
        <v>0</v>
      </c>
      <c r="AH98" s="242"/>
      <c r="AI98" s="242"/>
      <c r="AJ98" s="242"/>
      <c r="AK98" s="242"/>
      <c r="AL98" s="242"/>
      <c r="AM98" s="242"/>
      <c r="AN98" s="241">
        <f t="shared" si="0"/>
        <v>0</v>
      </c>
      <c r="AO98" s="242"/>
      <c r="AP98" s="242"/>
      <c r="AQ98" s="85"/>
      <c r="AS98" s="86">
        <f>'072-13-08-2015 - PS 01 Ak...'!M28</f>
        <v>0</v>
      </c>
      <c r="AT98" s="87">
        <f t="shared" si="1"/>
        <v>0</v>
      </c>
      <c r="AU98" s="88">
        <f>'072-13-08-2015 - PS 01 Ak...'!W117</f>
        <v>0</v>
      </c>
      <c r="AV98" s="87">
        <f>'072-13-08-2015 - PS 01 Ak...'!M32</f>
        <v>0</v>
      </c>
      <c r="AW98" s="87">
        <f>'072-13-08-2015 - PS 01 Ak...'!M33</f>
        <v>0</v>
      </c>
      <c r="AX98" s="87">
        <f>'072-13-08-2015 - PS 01 Ak...'!M34</f>
        <v>0</v>
      </c>
      <c r="AY98" s="87">
        <f>'072-13-08-2015 - PS 01 Ak...'!M35</f>
        <v>0</v>
      </c>
      <c r="AZ98" s="87">
        <f>'072-13-08-2015 - PS 01 Ak...'!H32</f>
        <v>0</v>
      </c>
      <c r="BA98" s="87">
        <f>'072-13-08-2015 - PS 01 Ak...'!H33</f>
        <v>0</v>
      </c>
      <c r="BB98" s="87">
        <f>'072-13-08-2015 - PS 01 Ak...'!H34</f>
        <v>0</v>
      </c>
      <c r="BC98" s="87">
        <f>'072-13-08-2015 - PS 01 Ak...'!H35</f>
        <v>0</v>
      </c>
      <c r="BD98" s="89">
        <f>'072-13-08-2015 - PS 01 Ak...'!H36</f>
        <v>0</v>
      </c>
      <c r="BT98" s="90" t="s">
        <v>24</v>
      </c>
      <c r="BV98" s="90" t="s">
        <v>86</v>
      </c>
      <c r="BW98" s="90" t="s">
        <v>122</v>
      </c>
      <c r="BX98" s="90" t="s">
        <v>87</v>
      </c>
    </row>
    <row r="99" spans="1:76" s="5" customFormat="1" ht="43.15" customHeight="1">
      <c r="A99" s="81" t="s">
        <v>89</v>
      </c>
      <c r="B99" s="82"/>
      <c r="C99" s="83"/>
      <c r="D99" s="243" t="s">
        <v>123</v>
      </c>
      <c r="E99" s="243"/>
      <c r="F99" s="243"/>
      <c r="G99" s="243"/>
      <c r="H99" s="243"/>
      <c r="I99" s="84"/>
      <c r="J99" s="243" t="s">
        <v>124</v>
      </c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1">
        <f>'073-13-08-2015 - PS 02 Če...'!M30</f>
        <v>0</v>
      </c>
      <c r="AH99" s="242"/>
      <c r="AI99" s="242"/>
      <c r="AJ99" s="242"/>
      <c r="AK99" s="242"/>
      <c r="AL99" s="242"/>
      <c r="AM99" s="242"/>
      <c r="AN99" s="241">
        <f t="shared" si="0"/>
        <v>0</v>
      </c>
      <c r="AO99" s="242"/>
      <c r="AP99" s="242"/>
      <c r="AQ99" s="85"/>
      <c r="AS99" s="86">
        <f>'073-13-08-2015 - PS 02 Če...'!M28</f>
        <v>0</v>
      </c>
      <c r="AT99" s="87">
        <f t="shared" si="1"/>
        <v>0</v>
      </c>
      <c r="AU99" s="88">
        <f>'073-13-08-2015 - PS 02 Če...'!W123</f>
        <v>0</v>
      </c>
      <c r="AV99" s="87">
        <f>'073-13-08-2015 - PS 02 Če...'!M32</f>
        <v>0</v>
      </c>
      <c r="AW99" s="87">
        <f>'073-13-08-2015 - PS 02 Če...'!M33</f>
        <v>0</v>
      </c>
      <c r="AX99" s="87">
        <f>'073-13-08-2015 - PS 02 Če...'!M34</f>
        <v>0</v>
      </c>
      <c r="AY99" s="87">
        <f>'073-13-08-2015 - PS 02 Če...'!M35</f>
        <v>0</v>
      </c>
      <c r="AZ99" s="87">
        <f>'073-13-08-2015 - PS 02 Če...'!H32</f>
        <v>0</v>
      </c>
      <c r="BA99" s="87">
        <f>'073-13-08-2015 - PS 02 Če...'!H33</f>
        <v>0</v>
      </c>
      <c r="BB99" s="87">
        <f>'073-13-08-2015 - PS 02 Če...'!H34</f>
        <v>0</v>
      </c>
      <c r="BC99" s="87">
        <f>'073-13-08-2015 - PS 02 Če...'!H35</f>
        <v>0</v>
      </c>
      <c r="BD99" s="89">
        <f>'073-13-08-2015 - PS 02 Če...'!H36</f>
        <v>0</v>
      </c>
      <c r="BT99" s="90" t="s">
        <v>24</v>
      </c>
      <c r="BV99" s="90" t="s">
        <v>86</v>
      </c>
      <c r="BW99" s="90" t="s">
        <v>125</v>
      </c>
      <c r="BX99" s="90" t="s">
        <v>87</v>
      </c>
    </row>
    <row r="100" spans="1:76" s="5" customFormat="1" ht="43.15" customHeight="1">
      <c r="A100" s="81" t="s">
        <v>89</v>
      </c>
      <c r="B100" s="82"/>
      <c r="C100" s="83"/>
      <c r="D100" s="243" t="s">
        <v>126</v>
      </c>
      <c r="E100" s="243"/>
      <c r="F100" s="243"/>
      <c r="G100" s="243"/>
      <c r="H100" s="243"/>
      <c r="I100" s="84"/>
      <c r="J100" s="243" t="s">
        <v>127</v>
      </c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1">
        <f>'074-13-08-2015 - PS 03 Př...'!M30</f>
        <v>0</v>
      </c>
      <c r="AH100" s="242"/>
      <c r="AI100" s="242"/>
      <c r="AJ100" s="242"/>
      <c r="AK100" s="242"/>
      <c r="AL100" s="242"/>
      <c r="AM100" s="242"/>
      <c r="AN100" s="241">
        <f t="shared" si="0"/>
        <v>0</v>
      </c>
      <c r="AO100" s="242"/>
      <c r="AP100" s="242"/>
      <c r="AQ100" s="85"/>
      <c r="AS100" s="86">
        <f>'074-13-08-2015 - PS 03 Př...'!M28</f>
        <v>0</v>
      </c>
      <c r="AT100" s="87">
        <f t="shared" si="1"/>
        <v>0</v>
      </c>
      <c r="AU100" s="88">
        <f>'074-13-08-2015 - PS 03 Př...'!W117</f>
        <v>0</v>
      </c>
      <c r="AV100" s="87">
        <f>'074-13-08-2015 - PS 03 Př...'!M32</f>
        <v>0</v>
      </c>
      <c r="AW100" s="87">
        <f>'074-13-08-2015 - PS 03 Př...'!M33</f>
        <v>0</v>
      </c>
      <c r="AX100" s="87">
        <f>'074-13-08-2015 - PS 03 Př...'!M34</f>
        <v>0</v>
      </c>
      <c r="AY100" s="87">
        <f>'074-13-08-2015 - PS 03 Př...'!M35</f>
        <v>0</v>
      </c>
      <c r="AZ100" s="87">
        <f>'074-13-08-2015 - PS 03 Př...'!H32</f>
        <v>0</v>
      </c>
      <c r="BA100" s="87">
        <f>'074-13-08-2015 - PS 03 Př...'!H33</f>
        <v>0</v>
      </c>
      <c r="BB100" s="87">
        <f>'074-13-08-2015 - PS 03 Př...'!H34</f>
        <v>0</v>
      </c>
      <c r="BC100" s="87">
        <f>'074-13-08-2015 - PS 03 Př...'!H35</f>
        <v>0</v>
      </c>
      <c r="BD100" s="89">
        <f>'074-13-08-2015 - PS 03 Př...'!H36</f>
        <v>0</v>
      </c>
      <c r="BT100" s="90" t="s">
        <v>24</v>
      </c>
      <c r="BV100" s="90" t="s">
        <v>86</v>
      </c>
      <c r="BW100" s="90" t="s">
        <v>128</v>
      </c>
      <c r="BX100" s="90" t="s">
        <v>87</v>
      </c>
    </row>
    <row r="101" spans="1:76" s="5" customFormat="1" ht="43.15" customHeight="1">
      <c r="A101" s="81" t="s">
        <v>89</v>
      </c>
      <c r="B101" s="82"/>
      <c r="C101" s="83"/>
      <c r="D101" s="243" t="s">
        <v>129</v>
      </c>
      <c r="E101" s="243"/>
      <c r="F101" s="243"/>
      <c r="G101" s="243"/>
      <c r="H101" s="243"/>
      <c r="I101" s="84"/>
      <c r="J101" s="243" t="s">
        <v>130</v>
      </c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1">
        <f>'075-13-08-2015 - Vedlejší...'!M30</f>
        <v>0</v>
      </c>
      <c r="AH101" s="242"/>
      <c r="AI101" s="242"/>
      <c r="AJ101" s="242"/>
      <c r="AK101" s="242"/>
      <c r="AL101" s="242"/>
      <c r="AM101" s="242"/>
      <c r="AN101" s="241">
        <f t="shared" si="0"/>
        <v>0</v>
      </c>
      <c r="AO101" s="242"/>
      <c r="AP101" s="242"/>
      <c r="AQ101" s="85"/>
      <c r="AS101" s="91">
        <f>'075-13-08-2015 - Vedlejší...'!M28</f>
        <v>0</v>
      </c>
      <c r="AT101" s="92">
        <f t="shared" si="1"/>
        <v>0</v>
      </c>
      <c r="AU101" s="93">
        <f>'075-13-08-2015 - Vedlejší...'!W119</f>
        <v>0</v>
      </c>
      <c r="AV101" s="92">
        <f>'075-13-08-2015 - Vedlejší...'!M32</f>
        <v>0</v>
      </c>
      <c r="AW101" s="92">
        <f>'075-13-08-2015 - Vedlejší...'!M33</f>
        <v>0</v>
      </c>
      <c r="AX101" s="92">
        <f>'075-13-08-2015 - Vedlejší...'!M34</f>
        <v>0</v>
      </c>
      <c r="AY101" s="92">
        <f>'075-13-08-2015 - Vedlejší...'!M35</f>
        <v>0</v>
      </c>
      <c r="AZ101" s="92">
        <f>'075-13-08-2015 - Vedlejší...'!H32</f>
        <v>0</v>
      </c>
      <c r="BA101" s="92">
        <f>'075-13-08-2015 - Vedlejší...'!H33</f>
        <v>0</v>
      </c>
      <c r="BB101" s="92">
        <f>'075-13-08-2015 - Vedlejší...'!H34</f>
        <v>0</v>
      </c>
      <c r="BC101" s="92">
        <f>'075-13-08-2015 - Vedlejší...'!H35</f>
        <v>0</v>
      </c>
      <c r="BD101" s="94">
        <f>'075-13-08-2015 - Vedlejší...'!H36</f>
        <v>0</v>
      </c>
      <c r="BT101" s="90" t="s">
        <v>24</v>
      </c>
      <c r="BV101" s="90" t="s">
        <v>86</v>
      </c>
      <c r="BW101" s="90" t="s">
        <v>131</v>
      </c>
      <c r="BX101" s="90" t="s">
        <v>87</v>
      </c>
    </row>
    <row r="102" spans="2:43" ht="13.5">
      <c r="B102" s="1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19"/>
    </row>
    <row r="103" spans="2:48" s="1" customFormat="1" ht="30" customHeight="1">
      <c r="B103" s="30"/>
      <c r="C103" s="73" t="s">
        <v>132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233">
        <f>ROUND(SUM(AG104:AG107),2)</f>
        <v>0</v>
      </c>
      <c r="AH103" s="233"/>
      <c r="AI103" s="233"/>
      <c r="AJ103" s="233"/>
      <c r="AK103" s="233"/>
      <c r="AL103" s="233"/>
      <c r="AM103" s="233"/>
      <c r="AN103" s="233">
        <f>ROUND(SUM(AN104:AN107),2)</f>
        <v>0</v>
      </c>
      <c r="AO103" s="233"/>
      <c r="AP103" s="233"/>
      <c r="AQ103" s="32"/>
      <c r="AS103" s="69" t="s">
        <v>133</v>
      </c>
      <c r="AT103" s="70" t="s">
        <v>134</v>
      </c>
      <c r="AU103" s="70" t="s">
        <v>48</v>
      </c>
      <c r="AV103" s="71" t="s">
        <v>71</v>
      </c>
    </row>
    <row r="104" spans="2:89" s="1" customFormat="1" ht="19.9" customHeight="1">
      <c r="B104" s="30"/>
      <c r="C104" s="31"/>
      <c r="D104" s="95" t="s">
        <v>135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237">
        <f>ROUND(AG87*AS104,2)</f>
        <v>0</v>
      </c>
      <c r="AH104" s="238"/>
      <c r="AI104" s="238"/>
      <c r="AJ104" s="238"/>
      <c r="AK104" s="238"/>
      <c r="AL104" s="238"/>
      <c r="AM104" s="238"/>
      <c r="AN104" s="238">
        <f>ROUND(AG104+AV104,2)</f>
        <v>0</v>
      </c>
      <c r="AO104" s="238"/>
      <c r="AP104" s="238"/>
      <c r="AQ104" s="32"/>
      <c r="AS104" s="96">
        <v>0</v>
      </c>
      <c r="AT104" s="97" t="s">
        <v>136</v>
      </c>
      <c r="AU104" s="97" t="s">
        <v>49</v>
      </c>
      <c r="AV104" s="98">
        <f>ROUND(IF(AU104="základní",AG104*L31,IF(AU104="snížená",AG104*L32,0)),2)</f>
        <v>0</v>
      </c>
      <c r="BV104" s="14" t="s">
        <v>137</v>
      </c>
      <c r="BY104" s="99">
        <f>IF(AU104="základní",AV104,0)</f>
        <v>0</v>
      </c>
      <c r="BZ104" s="99">
        <f>IF(AU104="snížená",AV104,0)</f>
        <v>0</v>
      </c>
      <c r="CA104" s="99">
        <v>0</v>
      </c>
      <c r="CB104" s="99">
        <v>0</v>
      </c>
      <c r="CC104" s="99">
        <v>0</v>
      </c>
      <c r="CD104" s="99">
        <f>IF(AU104="základní",AG104,0)</f>
        <v>0</v>
      </c>
      <c r="CE104" s="99">
        <f>IF(AU104="snížená",AG104,0)</f>
        <v>0</v>
      </c>
      <c r="CF104" s="99">
        <f>IF(AU104="zákl. přenesená",AG104,0)</f>
        <v>0</v>
      </c>
      <c r="CG104" s="99">
        <f>IF(AU104="sníž. přenesená",AG104,0)</f>
        <v>0</v>
      </c>
      <c r="CH104" s="99">
        <f>IF(AU104="nulová",AG104,0)</f>
        <v>0</v>
      </c>
      <c r="CI104" s="14">
        <f>IF(AU104="základní",1,IF(AU104="snížená",2,IF(AU104="zákl. přenesená",4,IF(AU104="sníž. přenesená",5,3))))</f>
        <v>1</v>
      </c>
      <c r="CJ104" s="14">
        <f>IF(AT104="stavební čast",1,IF(88104="investiční čast",2,3))</f>
        <v>1</v>
      </c>
      <c r="CK104" s="14" t="str">
        <f>IF(D104="Vyplň vlastní","","x")</f>
        <v>x</v>
      </c>
    </row>
    <row r="105" spans="2:89" s="1" customFormat="1" ht="19.9" customHeight="1">
      <c r="B105" s="30"/>
      <c r="C105" s="31"/>
      <c r="D105" s="239" t="s">
        <v>138</v>
      </c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31"/>
      <c r="AD105" s="31"/>
      <c r="AE105" s="31"/>
      <c r="AF105" s="31"/>
      <c r="AG105" s="237">
        <f>AG87*AS105</f>
        <v>0</v>
      </c>
      <c r="AH105" s="238"/>
      <c r="AI105" s="238"/>
      <c r="AJ105" s="238"/>
      <c r="AK105" s="238"/>
      <c r="AL105" s="238"/>
      <c r="AM105" s="238"/>
      <c r="AN105" s="238">
        <f>AG105+AV105</f>
        <v>0</v>
      </c>
      <c r="AO105" s="238"/>
      <c r="AP105" s="238"/>
      <c r="AQ105" s="32"/>
      <c r="AS105" s="100">
        <v>0</v>
      </c>
      <c r="AT105" s="101" t="s">
        <v>136</v>
      </c>
      <c r="AU105" s="101" t="s">
        <v>49</v>
      </c>
      <c r="AV105" s="102">
        <f>ROUND(IF(AU105="nulová",0,IF(OR(AU105="základní",AU105="zákl. přenesená"),AG105*L31,AG105*L32)),2)</f>
        <v>0</v>
      </c>
      <c r="BV105" s="14" t="s">
        <v>139</v>
      </c>
      <c r="BY105" s="99">
        <f>IF(AU105="základní",AV105,0)</f>
        <v>0</v>
      </c>
      <c r="BZ105" s="99">
        <f>IF(AU105="snížená",AV105,0)</f>
        <v>0</v>
      </c>
      <c r="CA105" s="99">
        <f>IF(AU105="zákl. přenesená",AV105,0)</f>
        <v>0</v>
      </c>
      <c r="CB105" s="99">
        <f>IF(AU105="sníž. přenesená",AV105,0)</f>
        <v>0</v>
      </c>
      <c r="CC105" s="99">
        <f>IF(AU105="nulová",AV105,0)</f>
        <v>0</v>
      </c>
      <c r="CD105" s="99">
        <f>IF(AU105="základní",AG105,0)</f>
        <v>0</v>
      </c>
      <c r="CE105" s="99">
        <f>IF(AU105="snížená",AG105,0)</f>
        <v>0</v>
      </c>
      <c r="CF105" s="99">
        <f>IF(AU105="zákl. přenesená",AG105,0)</f>
        <v>0</v>
      </c>
      <c r="CG105" s="99">
        <f>IF(AU105="sníž. přenesená",AG105,0)</f>
        <v>0</v>
      </c>
      <c r="CH105" s="99">
        <f>IF(AU105="nulová",AG105,0)</f>
        <v>0</v>
      </c>
      <c r="CI105" s="14">
        <f>IF(AU105="základní",1,IF(AU105="snížená",2,IF(AU105="zákl. přenesená",4,IF(AU105="sníž. přenesená",5,3))))</f>
        <v>1</v>
      </c>
      <c r="CJ105" s="14">
        <f>IF(AT105="stavební čast",1,IF(88105="investiční čast",2,3))</f>
        <v>1</v>
      </c>
      <c r="CK105" s="14" t="str">
        <f>IF(D105="Vyplň vlastní","","x")</f>
        <v/>
      </c>
    </row>
    <row r="106" spans="2:89" s="1" customFormat="1" ht="19.9" customHeight="1">
      <c r="B106" s="30"/>
      <c r="C106" s="31"/>
      <c r="D106" s="239" t="s">
        <v>138</v>
      </c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31"/>
      <c r="AD106" s="31"/>
      <c r="AE106" s="31"/>
      <c r="AF106" s="31"/>
      <c r="AG106" s="237">
        <f>AG87*AS106</f>
        <v>0</v>
      </c>
      <c r="AH106" s="238"/>
      <c r="AI106" s="238"/>
      <c r="AJ106" s="238"/>
      <c r="AK106" s="238"/>
      <c r="AL106" s="238"/>
      <c r="AM106" s="238"/>
      <c r="AN106" s="238">
        <f>AG106+AV106</f>
        <v>0</v>
      </c>
      <c r="AO106" s="238"/>
      <c r="AP106" s="238"/>
      <c r="AQ106" s="32"/>
      <c r="AS106" s="100">
        <v>0</v>
      </c>
      <c r="AT106" s="101" t="s">
        <v>136</v>
      </c>
      <c r="AU106" s="101" t="s">
        <v>49</v>
      </c>
      <c r="AV106" s="102">
        <f>ROUND(IF(AU106="nulová",0,IF(OR(AU106="základní",AU106="zákl. přenesená"),AG106*L31,AG106*L32)),2)</f>
        <v>0</v>
      </c>
      <c r="BV106" s="14" t="s">
        <v>139</v>
      </c>
      <c r="BY106" s="99">
        <f>IF(AU106="základní",AV106,0)</f>
        <v>0</v>
      </c>
      <c r="BZ106" s="99">
        <f>IF(AU106="snížená",AV106,0)</f>
        <v>0</v>
      </c>
      <c r="CA106" s="99">
        <f>IF(AU106="zákl. přenesená",AV106,0)</f>
        <v>0</v>
      </c>
      <c r="CB106" s="99">
        <f>IF(AU106="sníž. přenesená",AV106,0)</f>
        <v>0</v>
      </c>
      <c r="CC106" s="99">
        <f>IF(AU106="nulová",AV106,0)</f>
        <v>0</v>
      </c>
      <c r="CD106" s="99">
        <f>IF(AU106="základní",AG106,0)</f>
        <v>0</v>
      </c>
      <c r="CE106" s="99">
        <f>IF(AU106="snížená",AG106,0)</f>
        <v>0</v>
      </c>
      <c r="CF106" s="99">
        <f>IF(AU106="zákl. přenesená",AG106,0)</f>
        <v>0</v>
      </c>
      <c r="CG106" s="99">
        <f>IF(AU106="sníž. přenesená",AG106,0)</f>
        <v>0</v>
      </c>
      <c r="CH106" s="99">
        <f>IF(AU106="nulová",AG106,0)</f>
        <v>0</v>
      </c>
      <c r="CI106" s="14">
        <f>IF(AU106="základní",1,IF(AU106="snížená",2,IF(AU106="zákl. přenesená",4,IF(AU106="sníž. přenesená",5,3))))</f>
        <v>1</v>
      </c>
      <c r="CJ106" s="14">
        <f>IF(AT106="stavební čast",1,IF(88106="investiční čast",2,3))</f>
        <v>1</v>
      </c>
      <c r="CK106" s="14" t="str">
        <f>IF(D106="Vyplň vlastní","","x")</f>
        <v/>
      </c>
    </row>
    <row r="107" spans="2:89" s="1" customFormat="1" ht="19.9" customHeight="1">
      <c r="B107" s="30"/>
      <c r="C107" s="31"/>
      <c r="D107" s="239" t="s">
        <v>138</v>
      </c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31"/>
      <c r="AD107" s="31"/>
      <c r="AE107" s="31"/>
      <c r="AF107" s="31"/>
      <c r="AG107" s="237">
        <f>AG87*AS107</f>
        <v>0</v>
      </c>
      <c r="AH107" s="238"/>
      <c r="AI107" s="238"/>
      <c r="AJ107" s="238"/>
      <c r="AK107" s="238"/>
      <c r="AL107" s="238"/>
      <c r="AM107" s="238"/>
      <c r="AN107" s="238">
        <f>AG107+AV107</f>
        <v>0</v>
      </c>
      <c r="AO107" s="238"/>
      <c r="AP107" s="238"/>
      <c r="AQ107" s="32"/>
      <c r="AS107" s="103">
        <v>0</v>
      </c>
      <c r="AT107" s="104" t="s">
        <v>136</v>
      </c>
      <c r="AU107" s="104" t="s">
        <v>49</v>
      </c>
      <c r="AV107" s="105">
        <f>ROUND(IF(AU107="nulová",0,IF(OR(AU107="základní",AU107="zákl. přenesená"),AG107*L31,AG107*L32)),2)</f>
        <v>0</v>
      </c>
      <c r="BV107" s="14" t="s">
        <v>139</v>
      </c>
      <c r="BY107" s="99">
        <f>IF(AU107="základní",AV107,0)</f>
        <v>0</v>
      </c>
      <c r="BZ107" s="99">
        <f>IF(AU107="snížená",AV107,0)</f>
        <v>0</v>
      </c>
      <c r="CA107" s="99">
        <f>IF(AU107="zákl. přenesená",AV107,0)</f>
        <v>0</v>
      </c>
      <c r="CB107" s="99">
        <f>IF(AU107="sníž. přenesená",AV107,0)</f>
        <v>0</v>
      </c>
      <c r="CC107" s="99">
        <f>IF(AU107="nulová",AV107,0)</f>
        <v>0</v>
      </c>
      <c r="CD107" s="99">
        <f>IF(AU107="základní",AG107,0)</f>
        <v>0</v>
      </c>
      <c r="CE107" s="99">
        <f>IF(AU107="snížená",AG107,0)</f>
        <v>0</v>
      </c>
      <c r="CF107" s="99">
        <f>IF(AU107="zákl. přenesená",AG107,0)</f>
        <v>0</v>
      </c>
      <c r="CG107" s="99">
        <f>IF(AU107="sníž. přenesená",AG107,0)</f>
        <v>0</v>
      </c>
      <c r="CH107" s="99">
        <f>IF(AU107="nulová",AG107,0)</f>
        <v>0</v>
      </c>
      <c r="CI107" s="14">
        <f>IF(AU107="základní",1,IF(AU107="snížená",2,IF(AU107="zákl. přenesená",4,IF(AU107="sníž. přenesená",5,3))))</f>
        <v>1</v>
      </c>
      <c r="CJ107" s="14">
        <f>IF(AT107="stavební čast",1,IF(88107="investiční čast",2,3))</f>
        <v>1</v>
      </c>
      <c r="CK107" s="14" t="str">
        <f>IF(D107="Vyplň vlastní","","x")</f>
        <v/>
      </c>
    </row>
    <row r="108" spans="2:43" s="1" customFormat="1" ht="10.9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2"/>
    </row>
    <row r="109" spans="2:43" s="1" customFormat="1" ht="30" customHeight="1">
      <c r="B109" s="30"/>
      <c r="C109" s="106" t="s">
        <v>140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234">
        <f>ROUND(AG87+AG103,2)</f>
        <v>0</v>
      </c>
      <c r="AH109" s="234"/>
      <c r="AI109" s="234"/>
      <c r="AJ109" s="234"/>
      <c r="AK109" s="234"/>
      <c r="AL109" s="234"/>
      <c r="AM109" s="234"/>
      <c r="AN109" s="234">
        <f>AN87+AN103</f>
        <v>0</v>
      </c>
      <c r="AO109" s="234"/>
      <c r="AP109" s="234"/>
      <c r="AQ109" s="32"/>
    </row>
    <row r="110" spans="2:43" s="1" customFormat="1" ht="6.95" customHeight="1"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5"/>
    </row>
  </sheetData>
  <sheetProtection sheet="1" objects="1" scenarios="1"/>
  <mergeCells count="110">
    <mergeCell ref="AS82:AT84"/>
    <mergeCell ref="AM83:AP83"/>
    <mergeCell ref="L33:O33"/>
    <mergeCell ref="W33:AE33"/>
    <mergeCell ref="AK33:AO33"/>
    <mergeCell ref="L34:O34"/>
    <mergeCell ref="W34:AE34"/>
    <mergeCell ref="AK34:AO34"/>
    <mergeCell ref="BE5:BE34"/>
    <mergeCell ref="K5:AO5"/>
    <mergeCell ref="K6:AO6"/>
    <mergeCell ref="E14:AJ14"/>
    <mergeCell ref="E23:AN23"/>
    <mergeCell ref="AK26:AO26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C2:AP2"/>
    <mergeCell ref="C4:AP4"/>
    <mergeCell ref="AK31:AO31"/>
    <mergeCell ref="L32:O32"/>
    <mergeCell ref="W32:AE32"/>
    <mergeCell ref="AK32:AO32"/>
    <mergeCell ref="AK27:AO27"/>
    <mergeCell ref="AK29:AO29"/>
    <mergeCell ref="L31:O31"/>
    <mergeCell ref="W31:AE31"/>
    <mergeCell ref="AN92:AP92"/>
    <mergeCell ref="AG92:AM92"/>
    <mergeCell ref="D92:H92"/>
    <mergeCell ref="J92:AF92"/>
    <mergeCell ref="AN91:AP91"/>
    <mergeCell ref="AG91:AM91"/>
    <mergeCell ref="AN89:AP89"/>
    <mergeCell ref="AG89:AM89"/>
    <mergeCell ref="D89:H89"/>
    <mergeCell ref="J89:AF89"/>
    <mergeCell ref="D91:H91"/>
    <mergeCell ref="J91:AF91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93:AP93"/>
    <mergeCell ref="AG93:AM93"/>
    <mergeCell ref="D93:H93"/>
    <mergeCell ref="J93:AF93"/>
    <mergeCell ref="AN98:AP98"/>
    <mergeCell ref="AG98:AM98"/>
    <mergeCell ref="D98:H98"/>
    <mergeCell ref="J98:AF98"/>
    <mergeCell ref="AN97:AP97"/>
    <mergeCell ref="AG97:AM97"/>
    <mergeCell ref="AN95:AP95"/>
    <mergeCell ref="AG95:AM95"/>
    <mergeCell ref="D95:H95"/>
    <mergeCell ref="J95:AF95"/>
    <mergeCell ref="AN94:AP94"/>
    <mergeCell ref="AG94:AM94"/>
    <mergeCell ref="D94:H94"/>
    <mergeCell ref="J94:AF94"/>
    <mergeCell ref="AN100:AP100"/>
    <mergeCell ref="AG100:AM100"/>
    <mergeCell ref="D100:H100"/>
    <mergeCell ref="J100:AF100"/>
    <mergeCell ref="D97:H97"/>
    <mergeCell ref="J97:AF97"/>
    <mergeCell ref="AN96:AP96"/>
    <mergeCell ref="AG96:AM96"/>
    <mergeCell ref="D96:H96"/>
    <mergeCell ref="J96:AF96"/>
    <mergeCell ref="AG103:AM103"/>
    <mergeCell ref="AN103:AP103"/>
    <mergeCell ref="AG109:AM109"/>
    <mergeCell ref="AN109:AP109"/>
    <mergeCell ref="AR2:BE2"/>
    <mergeCell ref="AG104:AM104"/>
    <mergeCell ref="AN104:AP104"/>
    <mergeCell ref="D105:AB105"/>
    <mergeCell ref="AG105:AM105"/>
    <mergeCell ref="AN105:AP105"/>
    <mergeCell ref="AN99:AP99"/>
    <mergeCell ref="AG99:AM99"/>
    <mergeCell ref="D99:H99"/>
    <mergeCell ref="J99:AF99"/>
    <mergeCell ref="D106:AB106"/>
    <mergeCell ref="AG106:AM106"/>
    <mergeCell ref="AN106:AP106"/>
    <mergeCell ref="D107:AB107"/>
    <mergeCell ref="AG107:AM107"/>
    <mergeCell ref="AN107:AP107"/>
    <mergeCell ref="AN101:AP101"/>
    <mergeCell ref="AG101:AM101"/>
    <mergeCell ref="D101:H101"/>
    <mergeCell ref="J101:AF101"/>
  </mergeCells>
  <dataValidations count="2">
    <dataValidation type="list" allowBlank="1" showInputMessage="1" showErrorMessage="1" error="Povoleny jsou hodnoty základní, snížená, zákl. přenesená, sníž. přenesená, nulová." sqref="AU104:AU10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4:AT10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62-13-08-2015 - SO 01 Hr...'!C2" display="/"/>
    <hyperlink ref="A89" location="'063-13-08-2015 - SO 02.1 ...'!C2" display="/"/>
    <hyperlink ref="A90" location="'064-13-08-2015 - SO 02.2 ...'!C2" display="/"/>
    <hyperlink ref="A91" location="'065-13-08-2015 - SO 02.3 ...'!C2" display="/"/>
    <hyperlink ref="A92" location="'066-13-08-2015 - SO 02.4 ...'!C2" display="/"/>
    <hyperlink ref="A93" location="'067-13-08-2015 - SO 02.5 ...'!C2" display="/"/>
    <hyperlink ref="A94" location="'068-13-08-2015 - SO 02.6 ...'!C2" display="/"/>
    <hyperlink ref="A95" location="'069-13-08-2015 - SO 03 Od...'!C2" display="/"/>
    <hyperlink ref="A96" location="'070-13-08-2015 - SO 04 Ob...'!C2" display="/"/>
    <hyperlink ref="A97" location="'071-13-08-2015 - SO 05 Ko...'!C2" display="/"/>
    <hyperlink ref="A98" location="'072-13-08-2015 - PS 01 Ak...'!C2" display="/"/>
    <hyperlink ref="A99" location="'073-13-08-2015 - PS 02 Če...'!C2" display="/"/>
    <hyperlink ref="A100" location="'074-13-08-2015 - PS 03 Př...'!C2" display="/"/>
    <hyperlink ref="A101" location="'075-13-08-2015 - Vedlejší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 topLeftCell="A1">
      <pane ySplit="1" topLeftCell="A141" activePane="bottomLeft" state="frozen"/>
      <selection pane="bottomLeft" activeCell="K147" sqref="K147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116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812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N94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(SUM(BE94:BE101)+SUM(BE119:BE154))</f>
        <v>0</v>
      </c>
      <c r="I32" s="309"/>
      <c r="J32" s="309"/>
      <c r="K32" s="122"/>
      <c r="L32" s="122"/>
      <c r="M32" s="322">
        <f>ROUND((SUM(BE94:BE101)+SUM(BE119:BE154)),2)*F32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(SUM(BF94:BF101)+SUM(BF119:BF154))</f>
        <v>0</v>
      </c>
      <c r="I33" s="309"/>
      <c r="J33" s="309"/>
      <c r="K33" s="122"/>
      <c r="L33" s="122"/>
      <c r="M33" s="322">
        <f>ROUND((SUM(BF94:BF101)+SUM(BF119:BF154)),2)*F33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(SUM(BG94:BG101)+SUM(BG119:BG154))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(SUM(BH94:BH101)+SUM(BH119:BH154))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(SUM(BI94:BI101)+SUM(BI119:BI154))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070/13/08/2015 - SO 04 Obslužné cesty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N119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N120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N121</f>
        <v>0</v>
      </c>
      <c r="O90" s="315"/>
      <c r="P90" s="315"/>
      <c r="Q90" s="315"/>
      <c r="R90" s="162"/>
    </row>
    <row r="91" spans="2:18" s="163" customFormat="1" ht="19.9" customHeight="1">
      <c r="B91" s="159"/>
      <c r="C91" s="160"/>
      <c r="D91" s="161" t="s">
        <v>813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N140</f>
        <v>0</v>
      </c>
      <c r="O91" s="315"/>
      <c r="P91" s="315"/>
      <c r="Q91" s="315"/>
      <c r="R91" s="162"/>
    </row>
    <row r="92" spans="2:18" s="163" customFormat="1" ht="19.9" customHeight="1">
      <c r="B92" s="159"/>
      <c r="C92" s="160"/>
      <c r="D92" s="161" t="s">
        <v>396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N153</f>
        <v>0</v>
      </c>
      <c r="O92" s="315"/>
      <c r="P92" s="315"/>
      <c r="Q92" s="315"/>
      <c r="R92" s="162"/>
    </row>
    <row r="93" spans="2:18" s="120" customFormat="1" ht="21.75" customHeight="1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4"/>
    </row>
    <row r="94" spans="2:21" s="120" customFormat="1" ht="29.25" customHeight="1">
      <c r="B94" s="121"/>
      <c r="C94" s="153" t="s">
        <v>159</v>
      </c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316">
        <f>ROUND(N95+N96+N97+N98+N99+N100,2)</f>
        <v>0</v>
      </c>
      <c r="O94" s="317"/>
      <c r="P94" s="317"/>
      <c r="Q94" s="317"/>
      <c r="R94" s="124"/>
      <c r="T94" s="164"/>
      <c r="U94" s="165" t="s">
        <v>48</v>
      </c>
    </row>
    <row r="95" spans="2:62" s="120" customFormat="1" ht="18" customHeight="1">
      <c r="B95" s="121"/>
      <c r="C95" s="122"/>
      <c r="D95" s="304" t="s">
        <v>160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aca="true" t="shared" si="0" ref="BE95:BE100">IF(U95="základní",N95,0)</f>
        <v>0</v>
      </c>
      <c r="BF95" s="168">
        <f aca="true" t="shared" si="1" ref="BF95:BF100">IF(U95="snížená",N95,0)</f>
        <v>0</v>
      </c>
      <c r="BG95" s="168">
        <f aca="true" t="shared" si="2" ref="BG95:BG100">IF(U95="zákl. přenesená",N95,0)</f>
        <v>0</v>
      </c>
      <c r="BH95" s="168">
        <f aca="true" t="shared" si="3" ref="BH95:BH100">IF(U95="sníž. přenesená",N95,0)</f>
        <v>0</v>
      </c>
      <c r="BI95" s="168">
        <f aca="true" t="shared" si="4" ref="BI95:BI100">IF(U95="nulová",N95,0)</f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163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164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04" t="s">
        <v>165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166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161" t="s">
        <v>167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9"/>
      <c r="U100" s="170" t="s">
        <v>52</v>
      </c>
      <c r="AY100" s="111" t="s">
        <v>168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18" s="120" customFormat="1" ht="13.5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4"/>
    </row>
    <row r="102" spans="2:18" s="120" customFormat="1" ht="29.25" customHeight="1">
      <c r="B102" s="121"/>
      <c r="C102" s="171" t="s">
        <v>140</v>
      </c>
      <c r="D102" s="133"/>
      <c r="E102" s="133"/>
      <c r="F102" s="133"/>
      <c r="G102" s="133"/>
      <c r="H102" s="133"/>
      <c r="I102" s="133"/>
      <c r="J102" s="133"/>
      <c r="K102" s="133"/>
      <c r="L102" s="307">
        <f>ROUND(SUM(N88+N94),2)</f>
        <v>0</v>
      </c>
      <c r="M102" s="307"/>
      <c r="N102" s="307"/>
      <c r="O102" s="307"/>
      <c r="P102" s="307"/>
      <c r="Q102" s="307"/>
      <c r="R102" s="124"/>
    </row>
    <row r="103" spans="2:18" s="120" customFormat="1" ht="6.95" customHeight="1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8"/>
    </row>
    <row r="107" spans="2:18" s="120" customFormat="1" ht="6.95" customHeight="1">
      <c r="B107" s="149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1"/>
    </row>
    <row r="108" spans="2:18" s="120" customFormat="1" ht="36.95" customHeight="1">
      <c r="B108" s="121"/>
      <c r="C108" s="308" t="s">
        <v>169</v>
      </c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124"/>
    </row>
    <row r="109" spans="2:18" s="120" customFormat="1" ht="6.95" customHeight="1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4"/>
    </row>
    <row r="110" spans="2:18" s="120" customFormat="1" ht="30" customHeight="1">
      <c r="B110" s="121"/>
      <c r="C110" s="119" t="s">
        <v>19</v>
      </c>
      <c r="D110" s="122"/>
      <c r="E110" s="122"/>
      <c r="F110" s="310" t="str">
        <f>F6</f>
        <v>KOHINOOR MARÁNSKÉ RADČICE - Biotechnologický systém ČDV Z MR1</v>
      </c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122"/>
      <c r="R110" s="124"/>
    </row>
    <row r="111" spans="2:18" s="120" customFormat="1" ht="36.95" customHeight="1">
      <c r="B111" s="121"/>
      <c r="C111" s="152" t="s">
        <v>148</v>
      </c>
      <c r="D111" s="122"/>
      <c r="E111" s="122"/>
      <c r="F111" s="312" t="str">
        <f>F7</f>
        <v>070/13/08/2015 - SO 04 Obslužné cesty</v>
      </c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8" customHeight="1">
      <c r="B113" s="121"/>
      <c r="C113" s="119" t="s">
        <v>25</v>
      </c>
      <c r="D113" s="122"/>
      <c r="E113" s="122"/>
      <c r="F113" s="125" t="str">
        <f>F9</f>
        <v>Mariánské Radčice</v>
      </c>
      <c r="G113" s="122"/>
      <c r="H113" s="122"/>
      <c r="I113" s="122"/>
      <c r="J113" s="122"/>
      <c r="K113" s="119" t="s">
        <v>27</v>
      </c>
      <c r="L113" s="122"/>
      <c r="M113" s="299" t="str">
        <f>IF(O9="","",O9)</f>
        <v>Vyplň údaj</v>
      </c>
      <c r="N113" s="299"/>
      <c r="O113" s="299"/>
      <c r="P113" s="299"/>
      <c r="Q113" s="122"/>
      <c r="R113" s="124"/>
    </row>
    <row r="114" spans="2:18" s="120" customFormat="1" ht="6.95" customHeight="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4"/>
    </row>
    <row r="115" spans="2:18" s="120" customFormat="1" ht="15">
      <c r="B115" s="121"/>
      <c r="C115" s="119" t="s">
        <v>32</v>
      </c>
      <c r="D115" s="122"/>
      <c r="E115" s="122"/>
      <c r="F115" s="125" t="str">
        <f>E12</f>
        <v>PK Ústí nad Labem</v>
      </c>
      <c r="G115" s="122"/>
      <c r="H115" s="122"/>
      <c r="I115" s="122"/>
      <c r="J115" s="122"/>
      <c r="K115" s="119" t="s">
        <v>38</v>
      </c>
      <c r="L115" s="122"/>
      <c r="M115" s="300" t="str">
        <f>E18</f>
        <v>Terén Design, s.r.o.</v>
      </c>
      <c r="N115" s="300"/>
      <c r="O115" s="300"/>
      <c r="P115" s="300"/>
      <c r="Q115" s="300"/>
      <c r="R115" s="124"/>
    </row>
    <row r="116" spans="2:18" s="120" customFormat="1" ht="14.45" customHeight="1">
      <c r="B116" s="121"/>
      <c r="C116" s="119" t="s">
        <v>36</v>
      </c>
      <c r="D116" s="122"/>
      <c r="E116" s="122"/>
      <c r="F116" s="125" t="str">
        <f>IF(E15="","",E15)</f>
        <v>dle výběrového řízení</v>
      </c>
      <c r="G116" s="122"/>
      <c r="H116" s="122"/>
      <c r="I116" s="122"/>
      <c r="J116" s="122"/>
      <c r="K116" s="119" t="s">
        <v>41</v>
      </c>
      <c r="L116" s="122"/>
      <c r="M116" s="300" t="str">
        <f>E21</f>
        <v>Pavel Šouta</v>
      </c>
      <c r="N116" s="300"/>
      <c r="O116" s="300"/>
      <c r="P116" s="300"/>
      <c r="Q116" s="300"/>
      <c r="R116" s="124"/>
    </row>
    <row r="117" spans="2:18" s="120" customFormat="1" ht="10.3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27" s="176" customFormat="1" ht="29.25" customHeight="1">
      <c r="B118" s="172"/>
      <c r="C118" s="173" t="s">
        <v>170</v>
      </c>
      <c r="D118" s="174" t="s">
        <v>171</v>
      </c>
      <c r="E118" s="174" t="s">
        <v>66</v>
      </c>
      <c r="F118" s="301" t="s">
        <v>172</v>
      </c>
      <c r="G118" s="301"/>
      <c r="H118" s="301"/>
      <c r="I118" s="301"/>
      <c r="J118" s="174" t="s">
        <v>173</v>
      </c>
      <c r="K118" s="174" t="s">
        <v>174</v>
      </c>
      <c r="L118" s="301" t="s">
        <v>175</v>
      </c>
      <c r="M118" s="301"/>
      <c r="N118" s="301" t="s">
        <v>154</v>
      </c>
      <c r="O118" s="301"/>
      <c r="P118" s="301"/>
      <c r="Q118" s="302"/>
      <c r="R118" s="175"/>
      <c r="T118" s="177" t="s">
        <v>176</v>
      </c>
      <c r="U118" s="178" t="s">
        <v>48</v>
      </c>
      <c r="V118" s="178" t="s">
        <v>177</v>
      </c>
      <c r="W118" s="178" t="s">
        <v>178</v>
      </c>
      <c r="X118" s="178" t="s">
        <v>179</v>
      </c>
      <c r="Y118" s="178" t="s">
        <v>180</v>
      </c>
      <c r="Z118" s="178" t="s">
        <v>181</v>
      </c>
      <c r="AA118" s="179" t="s">
        <v>182</v>
      </c>
    </row>
    <row r="119" spans="2:63" s="120" customFormat="1" ht="29.25" customHeight="1">
      <c r="B119" s="121"/>
      <c r="C119" s="180" t="s">
        <v>151</v>
      </c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290">
        <f>BK119</f>
        <v>0</v>
      </c>
      <c r="O119" s="291"/>
      <c r="P119" s="291"/>
      <c r="Q119" s="291"/>
      <c r="R119" s="124"/>
      <c r="T119" s="181"/>
      <c r="U119" s="126"/>
      <c r="V119" s="126"/>
      <c r="W119" s="182">
        <f>W120+W155</f>
        <v>0</v>
      </c>
      <c r="X119" s="126"/>
      <c r="Y119" s="182">
        <f>Y120+Y155</f>
        <v>303.82</v>
      </c>
      <c r="Z119" s="126"/>
      <c r="AA119" s="183">
        <f>AA120+AA155</f>
        <v>0</v>
      </c>
      <c r="AT119" s="111" t="s">
        <v>83</v>
      </c>
      <c r="AU119" s="111" t="s">
        <v>156</v>
      </c>
      <c r="BK119" s="184">
        <f>BK120+BK155</f>
        <v>0</v>
      </c>
    </row>
    <row r="120" spans="2:63" s="189" customFormat="1" ht="37.35" customHeight="1">
      <c r="B120" s="185"/>
      <c r="C120" s="186"/>
      <c r="D120" s="187" t="s">
        <v>157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278">
        <f>BK120</f>
        <v>0</v>
      </c>
      <c r="O120" s="279"/>
      <c r="P120" s="279"/>
      <c r="Q120" s="279"/>
      <c r="R120" s="188"/>
      <c r="T120" s="190"/>
      <c r="U120" s="186"/>
      <c r="V120" s="186"/>
      <c r="W120" s="191">
        <f>W121+W140+W153</f>
        <v>0</v>
      </c>
      <c r="X120" s="186"/>
      <c r="Y120" s="191">
        <f>Y121+Y140+Y153</f>
        <v>303.82</v>
      </c>
      <c r="Z120" s="186"/>
      <c r="AA120" s="192">
        <f>AA121+AA140+AA153</f>
        <v>0</v>
      </c>
      <c r="AR120" s="193" t="s">
        <v>24</v>
      </c>
      <c r="AT120" s="194" t="s">
        <v>83</v>
      </c>
      <c r="AU120" s="194" t="s">
        <v>84</v>
      </c>
      <c r="AY120" s="193" t="s">
        <v>183</v>
      </c>
      <c r="BK120" s="195">
        <f>BK121+BK140+BK153</f>
        <v>0</v>
      </c>
    </row>
    <row r="121" spans="2:63" s="189" customFormat="1" ht="19.9" customHeight="1">
      <c r="B121" s="185"/>
      <c r="C121" s="186"/>
      <c r="D121" s="196" t="s">
        <v>158</v>
      </c>
      <c r="E121" s="196"/>
      <c r="F121" s="196"/>
      <c r="G121" s="196"/>
      <c r="H121" s="196"/>
      <c r="I121" s="196"/>
      <c r="J121" s="196"/>
      <c r="K121" s="196"/>
      <c r="L121" s="196"/>
      <c r="M121" s="196"/>
      <c r="N121" s="292">
        <f>BK121</f>
        <v>0</v>
      </c>
      <c r="O121" s="293"/>
      <c r="P121" s="293"/>
      <c r="Q121" s="293"/>
      <c r="R121" s="188"/>
      <c r="T121" s="190"/>
      <c r="U121" s="186"/>
      <c r="V121" s="186"/>
      <c r="W121" s="191">
        <f>SUM(W122:W139)</f>
        <v>0</v>
      </c>
      <c r="X121" s="186"/>
      <c r="Y121" s="191">
        <f>SUM(Y122:Y139)</f>
        <v>0</v>
      </c>
      <c r="Z121" s="186"/>
      <c r="AA121" s="192">
        <f>SUM(AA122:AA139)</f>
        <v>0</v>
      </c>
      <c r="AR121" s="193" t="s">
        <v>24</v>
      </c>
      <c r="AT121" s="194" t="s">
        <v>83</v>
      </c>
      <c r="AU121" s="194" t="s">
        <v>24</v>
      </c>
      <c r="AY121" s="193" t="s">
        <v>183</v>
      </c>
      <c r="BK121" s="195">
        <f>SUM(BK122:BK139)</f>
        <v>0</v>
      </c>
    </row>
    <row r="122" spans="2:65" s="120" customFormat="1" ht="34.15" customHeight="1">
      <c r="B122" s="121"/>
      <c r="C122" s="197" t="s">
        <v>24</v>
      </c>
      <c r="D122" s="197" t="s">
        <v>184</v>
      </c>
      <c r="E122" s="198" t="s">
        <v>814</v>
      </c>
      <c r="F122" s="287" t="s">
        <v>815</v>
      </c>
      <c r="G122" s="287"/>
      <c r="H122" s="287"/>
      <c r="I122" s="287"/>
      <c r="J122" s="199" t="s">
        <v>231</v>
      </c>
      <c r="K122" s="200">
        <v>400</v>
      </c>
      <c r="L122" s="288">
        <v>0</v>
      </c>
      <c r="M122" s="288"/>
      <c r="N122" s="289">
        <f>ROUND(L122*K122,2)</f>
        <v>0</v>
      </c>
      <c r="O122" s="289"/>
      <c r="P122" s="289"/>
      <c r="Q122" s="289"/>
      <c r="R122" s="124"/>
      <c r="T122" s="201" t="s">
        <v>5</v>
      </c>
      <c r="U122" s="202" t="s">
        <v>52</v>
      </c>
      <c r="V122" s="122"/>
      <c r="W122" s="203">
        <f>V122*K122</f>
        <v>0</v>
      </c>
      <c r="X122" s="203">
        <v>0</v>
      </c>
      <c r="Y122" s="203">
        <f>X122*K122</f>
        <v>0</v>
      </c>
      <c r="Z122" s="203">
        <v>0</v>
      </c>
      <c r="AA122" s="204">
        <f>Z122*K122</f>
        <v>0</v>
      </c>
      <c r="AR122" s="111" t="s">
        <v>162</v>
      </c>
      <c r="AT122" s="111" t="s">
        <v>184</v>
      </c>
      <c r="AU122" s="111" t="s">
        <v>146</v>
      </c>
      <c r="AY122" s="111" t="s">
        <v>183</v>
      </c>
      <c r="BE122" s="168">
        <f>IF(U122="základní",N122,0)</f>
        <v>0</v>
      </c>
      <c r="BF122" s="168">
        <f>IF(U122="snížená",N122,0)</f>
        <v>0</v>
      </c>
      <c r="BG122" s="168">
        <f>IF(U122="zákl. přenesená",N122,0)</f>
        <v>0</v>
      </c>
      <c r="BH122" s="168">
        <f>IF(U122="sníž. přenesená",N122,0)</f>
        <v>0</v>
      </c>
      <c r="BI122" s="168">
        <f>IF(U122="nulová",N122,0)</f>
        <v>0</v>
      </c>
      <c r="BJ122" s="111" t="s">
        <v>162</v>
      </c>
      <c r="BK122" s="168">
        <f>ROUND(L122*K122,2)</f>
        <v>0</v>
      </c>
      <c r="BL122" s="111" t="s">
        <v>162</v>
      </c>
      <c r="BM122" s="111" t="s">
        <v>816</v>
      </c>
    </row>
    <row r="123" spans="2:51" s="210" customFormat="1" ht="14.45" customHeight="1">
      <c r="B123" s="205"/>
      <c r="C123" s="206"/>
      <c r="D123" s="206"/>
      <c r="E123" s="207" t="s">
        <v>5</v>
      </c>
      <c r="F123" s="283" t="s">
        <v>760</v>
      </c>
      <c r="G123" s="284"/>
      <c r="H123" s="284"/>
      <c r="I123" s="284"/>
      <c r="J123" s="206"/>
      <c r="K123" s="208">
        <v>400</v>
      </c>
      <c r="L123" s="227"/>
      <c r="M123" s="227"/>
      <c r="N123" s="206"/>
      <c r="O123" s="206"/>
      <c r="P123" s="206"/>
      <c r="Q123" s="206"/>
      <c r="R123" s="209"/>
      <c r="T123" s="211"/>
      <c r="U123" s="206"/>
      <c r="V123" s="206"/>
      <c r="W123" s="206"/>
      <c r="X123" s="206"/>
      <c r="Y123" s="206"/>
      <c r="Z123" s="206"/>
      <c r="AA123" s="212"/>
      <c r="AT123" s="213" t="s">
        <v>190</v>
      </c>
      <c r="AU123" s="213" t="s">
        <v>146</v>
      </c>
      <c r="AV123" s="210" t="s">
        <v>146</v>
      </c>
      <c r="AW123" s="210" t="s">
        <v>40</v>
      </c>
      <c r="AX123" s="210" t="s">
        <v>84</v>
      </c>
      <c r="AY123" s="213" t="s">
        <v>183</v>
      </c>
    </row>
    <row r="124" spans="2:51" s="219" customFormat="1" ht="14.45" customHeight="1">
      <c r="B124" s="214"/>
      <c r="C124" s="215"/>
      <c r="D124" s="215"/>
      <c r="E124" s="216" t="s">
        <v>5</v>
      </c>
      <c r="F124" s="285" t="s">
        <v>191</v>
      </c>
      <c r="G124" s="286"/>
      <c r="H124" s="286"/>
      <c r="I124" s="286"/>
      <c r="J124" s="215"/>
      <c r="K124" s="217">
        <v>400</v>
      </c>
      <c r="L124" s="228"/>
      <c r="M124" s="228"/>
      <c r="N124" s="215"/>
      <c r="O124" s="215"/>
      <c r="P124" s="215"/>
      <c r="Q124" s="215"/>
      <c r="R124" s="218"/>
      <c r="T124" s="220"/>
      <c r="U124" s="215"/>
      <c r="V124" s="215"/>
      <c r="W124" s="215"/>
      <c r="X124" s="215"/>
      <c r="Y124" s="215"/>
      <c r="Z124" s="215"/>
      <c r="AA124" s="221"/>
      <c r="AT124" s="222" t="s">
        <v>190</v>
      </c>
      <c r="AU124" s="222" t="s">
        <v>146</v>
      </c>
      <c r="AV124" s="219" t="s">
        <v>162</v>
      </c>
      <c r="AW124" s="219" t="s">
        <v>40</v>
      </c>
      <c r="AX124" s="219" t="s">
        <v>24</v>
      </c>
      <c r="AY124" s="222" t="s">
        <v>183</v>
      </c>
    </row>
    <row r="125" spans="2:65" s="120" customFormat="1" ht="34.15" customHeight="1">
      <c r="B125" s="121"/>
      <c r="C125" s="197" t="s">
        <v>146</v>
      </c>
      <c r="D125" s="197" t="s">
        <v>184</v>
      </c>
      <c r="E125" s="198" t="s">
        <v>817</v>
      </c>
      <c r="F125" s="287" t="s">
        <v>818</v>
      </c>
      <c r="G125" s="287"/>
      <c r="H125" s="287"/>
      <c r="I125" s="287"/>
      <c r="J125" s="199" t="s">
        <v>231</v>
      </c>
      <c r="K125" s="200">
        <v>200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0</v>
      </c>
      <c r="Y125" s="203">
        <f>X125*K125</f>
        <v>0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819</v>
      </c>
    </row>
    <row r="126" spans="2:51" s="210" customFormat="1" ht="14.45" customHeight="1">
      <c r="B126" s="205"/>
      <c r="C126" s="206"/>
      <c r="D126" s="206"/>
      <c r="E126" s="207" t="s">
        <v>5</v>
      </c>
      <c r="F126" s="283" t="s">
        <v>762</v>
      </c>
      <c r="G126" s="284"/>
      <c r="H126" s="284"/>
      <c r="I126" s="284"/>
      <c r="J126" s="206"/>
      <c r="K126" s="208">
        <v>200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51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200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195</v>
      </c>
      <c r="D128" s="197" t="s">
        <v>184</v>
      </c>
      <c r="E128" s="198" t="s">
        <v>820</v>
      </c>
      <c r="F128" s="287" t="s">
        <v>821</v>
      </c>
      <c r="G128" s="287"/>
      <c r="H128" s="287"/>
      <c r="I128" s="287"/>
      <c r="J128" s="199" t="s">
        <v>231</v>
      </c>
      <c r="K128" s="200">
        <v>400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822</v>
      </c>
    </row>
    <row r="129" spans="2:51" s="210" customFormat="1" ht="14.45" customHeight="1">
      <c r="B129" s="205"/>
      <c r="C129" s="206"/>
      <c r="D129" s="206"/>
      <c r="E129" s="207" t="s">
        <v>5</v>
      </c>
      <c r="F129" s="283" t="s">
        <v>760</v>
      </c>
      <c r="G129" s="284"/>
      <c r="H129" s="284"/>
      <c r="I129" s="284"/>
      <c r="J129" s="206"/>
      <c r="K129" s="208">
        <v>400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51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400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162</v>
      </c>
      <c r="D131" s="197" t="s">
        <v>184</v>
      </c>
      <c r="E131" s="198" t="s">
        <v>823</v>
      </c>
      <c r="F131" s="287" t="s">
        <v>824</v>
      </c>
      <c r="G131" s="287"/>
      <c r="H131" s="287"/>
      <c r="I131" s="287"/>
      <c r="J131" s="199" t="s">
        <v>231</v>
      </c>
      <c r="K131" s="200">
        <v>200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825</v>
      </c>
    </row>
    <row r="132" spans="2:51" s="210" customFormat="1" ht="14.45" customHeight="1">
      <c r="B132" s="205"/>
      <c r="C132" s="206"/>
      <c r="D132" s="206"/>
      <c r="E132" s="207" t="s">
        <v>5</v>
      </c>
      <c r="F132" s="283" t="s">
        <v>762</v>
      </c>
      <c r="G132" s="284"/>
      <c r="H132" s="284"/>
      <c r="I132" s="284"/>
      <c r="J132" s="206"/>
      <c r="K132" s="208">
        <v>200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51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200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34.15" customHeight="1">
      <c r="B134" s="121"/>
      <c r="C134" s="197" t="s">
        <v>205</v>
      </c>
      <c r="D134" s="197" t="s">
        <v>184</v>
      </c>
      <c r="E134" s="198" t="s">
        <v>826</v>
      </c>
      <c r="F134" s="287" t="s">
        <v>827</v>
      </c>
      <c r="G134" s="287"/>
      <c r="H134" s="287"/>
      <c r="I134" s="287"/>
      <c r="J134" s="199" t="s">
        <v>231</v>
      </c>
      <c r="K134" s="200">
        <v>800</v>
      </c>
      <c r="L134" s="288">
        <v>0</v>
      </c>
      <c r="M134" s="288"/>
      <c r="N134" s="289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162</v>
      </c>
      <c r="AT134" s="111" t="s">
        <v>184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828</v>
      </c>
    </row>
    <row r="135" spans="2:51" s="210" customFormat="1" ht="14.45" customHeight="1">
      <c r="B135" s="205"/>
      <c r="C135" s="206"/>
      <c r="D135" s="206"/>
      <c r="E135" s="207" t="s">
        <v>5</v>
      </c>
      <c r="F135" s="283" t="s">
        <v>691</v>
      </c>
      <c r="G135" s="284"/>
      <c r="H135" s="284"/>
      <c r="I135" s="284"/>
      <c r="J135" s="206"/>
      <c r="K135" s="208">
        <v>800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51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800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5" s="120" customFormat="1" ht="22.9" customHeight="1">
      <c r="B137" s="121"/>
      <c r="C137" s="197" t="s">
        <v>209</v>
      </c>
      <c r="D137" s="197" t="s">
        <v>184</v>
      </c>
      <c r="E137" s="198" t="s">
        <v>829</v>
      </c>
      <c r="F137" s="287" t="s">
        <v>830</v>
      </c>
      <c r="G137" s="287"/>
      <c r="H137" s="287"/>
      <c r="I137" s="287"/>
      <c r="J137" s="199" t="s">
        <v>187</v>
      </c>
      <c r="K137" s="200">
        <v>5500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831</v>
      </c>
    </row>
    <row r="138" spans="2:51" s="210" customFormat="1" ht="14.45" customHeight="1">
      <c r="B138" s="205"/>
      <c r="C138" s="206"/>
      <c r="D138" s="206"/>
      <c r="E138" s="207" t="s">
        <v>5</v>
      </c>
      <c r="F138" s="283" t="s">
        <v>832</v>
      </c>
      <c r="G138" s="284"/>
      <c r="H138" s="284"/>
      <c r="I138" s="284"/>
      <c r="J138" s="206"/>
      <c r="K138" s="208">
        <v>5500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51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5500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3" s="189" customFormat="1" ht="29.85" customHeight="1">
      <c r="B140" s="185"/>
      <c r="C140" s="186"/>
      <c r="D140" s="196" t="s">
        <v>813</v>
      </c>
      <c r="E140" s="196"/>
      <c r="F140" s="196"/>
      <c r="G140" s="196"/>
      <c r="H140" s="196"/>
      <c r="I140" s="196"/>
      <c r="J140" s="196"/>
      <c r="K140" s="196"/>
      <c r="L140" s="230"/>
      <c r="M140" s="230"/>
      <c r="N140" s="292">
        <f>BK140</f>
        <v>0</v>
      </c>
      <c r="O140" s="293"/>
      <c r="P140" s="293"/>
      <c r="Q140" s="293"/>
      <c r="R140" s="188"/>
      <c r="T140" s="190"/>
      <c r="U140" s="186"/>
      <c r="V140" s="186"/>
      <c r="W140" s="191">
        <f>SUM(W141:W152)</f>
        <v>0</v>
      </c>
      <c r="X140" s="186"/>
      <c r="Y140" s="191">
        <f>SUM(Y141:Y152)</f>
        <v>303.82</v>
      </c>
      <c r="Z140" s="186"/>
      <c r="AA140" s="192">
        <f>SUM(AA141:AA152)</f>
        <v>0</v>
      </c>
      <c r="AR140" s="193" t="s">
        <v>24</v>
      </c>
      <c r="AT140" s="194" t="s">
        <v>83</v>
      </c>
      <c r="AU140" s="194" t="s">
        <v>24</v>
      </c>
      <c r="AY140" s="193" t="s">
        <v>183</v>
      </c>
      <c r="BK140" s="195">
        <f>SUM(BK141:BK152)</f>
        <v>0</v>
      </c>
    </row>
    <row r="141" spans="2:65" s="120" customFormat="1" ht="34.15" customHeight="1">
      <c r="B141" s="121"/>
      <c r="C141" s="197" t="s">
        <v>213</v>
      </c>
      <c r="D141" s="197" t="s">
        <v>184</v>
      </c>
      <c r="E141" s="198" t="s">
        <v>833</v>
      </c>
      <c r="F141" s="287" t="s">
        <v>834</v>
      </c>
      <c r="G141" s="287"/>
      <c r="H141" s="287"/>
      <c r="I141" s="287"/>
      <c r="J141" s="199" t="s">
        <v>187</v>
      </c>
      <c r="K141" s="200">
        <v>5500</v>
      </c>
      <c r="L141" s="288">
        <v>0</v>
      </c>
      <c r="M141" s="288"/>
      <c r="N141" s="289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0</v>
      </c>
      <c r="Y141" s="203">
        <f>X141*K141</f>
        <v>0</v>
      </c>
      <c r="Z141" s="203">
        <v>0</v>
      </c>
      <c r="AA141" s="204">
        <f>Z141*K141</f>
        <v>0</v>
      </c>
      <c r="AR141" s="111" t="s">
        <v>162</v>
      </c>
      <c r="AT141" s="111" t="s">
        <v>184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162</v>
      </c>
      <c r="BM141" s="111" t="s">
        <v>835</v>
      </c>
    </row>
    <row r="142" spans="2:51" s="210" customFormat="1" ht="14.45" customHeight="1">
      <c r="B142" s="205"/>
      <c r="C142" s="206"/>
      <c r="D142" s="206"/>
      <c r="E142" s="207" t="s">
        <v>5</v>
      </c>
      <c r="F142" s="283" t="s">
        <v>832</v>
      </c>
      <c r="G142" s="284"/>
      <c r="H142" s="284"/>
      <c r="I142" s="284"/>
      <c r="J142" s="206"/>
      <c r="K142" s="208">
        <v>5500</v>
      </c>
      <c r="L142" s="227"/>
      <c r="M142" s="227"/>
      <c r="N142" s="206"/>
      <c r="O142" s="206"/>
      <c r="P142" s="206"/>
      <c r="Q142" s="206"/>
      <c r="R142" s="209"/>
      <c r="T142" s="211"/>
      <c r="U142" s="206"/>
      <c r="V142" s="206"/>
      <c r="W142" s="206"/>
      <c r="X142" s="206"/>
      <c r="Y142" s="206"/>
      <c r="Z142" s="206"/>
      <c r="AA142" s="212"/>
      <c r="AT142" s="213" t="s">
        <v>190</v>
      </c>
      <c r="AU142" s="213" t="s">
        <v>146</v>
      </c>
      <c r="AV142" s="210" t="s">
        <v>146</v>
      </c>
      <c r="AW142" s="210" t="s">
        <v>40</v>
      </c>
      <c r="AX142" s="210" t="s">
        <v>84</v>
      </c>
      <c r="AY142" s="213" t="s">
        <v>183</v>
      </c>
    </row>
    <row r="143" spans="2:51" s="219" customFormat="1" ht="14.45" customHeight="1">
      <c r="B143" s="214"/>
      <c r="C143" s="215"/>
      <c r="D143" s="215"/>
      <c r="E143" s="216" t="s">
        <v>5</v>
      </c>
      <c r="F143" s="285" t="s">
        <v>191</v>
      </c>
      <c r="G143" s="286"/>
      <c r="H143" s="286"/>
      <c r="I143" s="286"/>
      <c r="J143" s="215"/>
      <c r="K143" s="217">
        <v>5500</v>
      </c>
      <c r="L143" s="228"/>
      <c r="M143" s="228"/>
      <c r="N143" s="215"/>
      <c r="O143" s="215"/>
      <c r="P143" s="215"/>
      <c r="Q143" s="215"/>
      <c r="R143" s="218"/>
      <c r="T143" s="220"/>
      <c r="U143" s="215"/>
      <c r="V143" s="215"/>
      <c r="W143" s="215"/>
      <c r="X143" s="215"/>
      <c r="Y143" s="215"/>
      <c r="Z143" s="215"/>
      <c r="AA143" s="221"/>
      <c r="AT143" s="222" t="s">
        <v>190</v>
      </c>
      <c r="AU143" s="222" t="s">
        <v>146</v>
      </c>
      <c r="AV143" s="219" t="s">
        <v>162</v>
      </c>
      <c r="AW143" s="219" t="s">
        <v>40</v>
      </c>
      <c r="AX143" s="219" t="s">
        <v>24</v>
      </c>
      <c r="AY143" s="222" t="s">
        <v>183</v>
      </c>
    </row>
    <row r="144" spans="2:65" s="120" customFormat="1" ht="22.9" customHeight="1">
      <c r="B144" s="121"/>
      <c r="C144" s="197" t="s">
        <v>217</v>
      </c>
      <c r="D144" s="197" t="s">
        <v>184</v>
      </c>
      <c r="E144" s="198" t="s">
        <v>836</v>
      </c>
      <c r="F144" s="287" t="s">
        <v>837</v>
      </c>
      <c r="G144" s="287"/>
      <c r="H144" s="287"/>
      <c r="I144" s="287"/>
      <c r="J144" s="199" t="s">
        <v>187</v>
      </c>
      <c r="K144" s="200">
        <v>5500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</v>
      </c>
      <c r="Y144" s="203">
        <f>X144*K144</f>
        <v>0</v>
      </c>
      <c r="Z144" s="203">
        <v>0</v>
      </c>
      <c r="AA144" s="204">
        <f>Z144*K144</f>
        <v>0</v>
      </c>
      <c r="AR144" s="111" t="s">
        <v>162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162</v>
      </c>
      <c r="BM144" s="111" t="s">
        <v>838</v>
      </c>
    </row>
    <row r="145" spans="2:51" s="210" customFormat="1" ht="14.45" customHeight="1">
      <c r="B145" s="205"/>
      <c r="C145" s="206"/>
      <c r="D145" s="206"/>
      <c r="E145" s="207" t="s">
        <v>5</v>
      </c>
      <c r="F145" s="283" t="s">
        <v>832</v>
      </c>
      <c r="G145" s="284"/>
      <c r="H145" s="284"/>
      <c r="I145" s="284"/>
      <c r="J145" s="206"/>
      <c r="K145" s="208">
        <v>5500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51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5500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22.9" customHeight="1">
      <c r="B147" s="121"/>
      <c r="C147" s="197" t="s">
        <v>221</v>
      </c>
      <c r="D147" s="197" t="s">
        <v>184</v>
      </c>
      <c r="E147" s="198" t="s">
        <v>839</v>
      </c>
      <c r="F147" s="287" t="s">
        <v>840</v>
      </c>
      <c r="G147" s="287"/>
      <c r="H147" s="287"/>
      <c r="I147" s="287"/>
      <c r="J147" s="199" t="s">
        <v>231</v>
      </c>
      <c r="K147" s="200">
        <v>350</v>
      </c>
      <c r="L147" s="288">
        <v>0</v>
      </c>
      <c r="M147" s="288"/>
      <c r="N147" s="289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162</v>
      </c>
      <c r="AT147" s="111" t="s">
        <v>184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841</v>
      </c>
    </row>
    <row r="148" spans="2:51" s="210" customFormat="1" ht="14.45" customHeight="1">
      <c r="B148" s="205"/>
      <c r="C148" s="206"/>
      <c r="D148" s="206"/>
      <c r="E148" s="207" t="s">
        <v>5</v>
      </c>
      <c r="F148" s="283" t="s">
        <v>596</v>
      </c>
      <c r="G148" s="284"/>
      <c r="H148" s="284"/>
      <c r="I148" s="284"/>
      <c r="J148" s="206"/>
      <c r="K148" s="208">
        <v>350</v>
      </c>
      <c r="L148" s="227"/>
      <c r="M148" s="227"/>
      <c r="N148" s="206"/>
      <c r="O148" s="206"/>
      <c r="P148" s="206"/>
      <c r="Q148" s="206"/>
      <c r="R148" s="209"/>
      <c r="T148" s="211"/>
      <c r="U148" s="206"/>
      <c r="V148" s="206"/>
      <c r="W148" s="206"/>
      <c r="X148" s="206"/>
      <c r="Y148" s="206"/>
      <c r="Z148" s="206"/>
      <c r="AA148" s="212"/>
      <c r="AT148" s="213" t="s">
        <v>190</v>
      </c>
      <c r="AU148" s="213" t="s">
        <v>146</v>
      </c>
      <c r="AV148" s="210" t="s">
        <v>146</v>
      </c>
      <c r="AW148" s="210" t="s">
        <v>40</v>
      </c>
      <c r="AX148" s="210" t="s">
        <v>84</v>
      </c>
      <c r="AY148" s="213" t="s">
        <v>183</v>
      </c>
    </row>
    <row r="149" spans="2:51" s="219" customFormat="1" ht="14.45" customHeight="1">
      <c r="B149" s="214"/>
      <c r="C149" s="215"/>
      <c r="D149" s="215"/>
      <c r="E149" s="216" t="s">
        <v>5</v>
      </c>
      <c r="F149" s="285" t="s">
        <v>191</v>
      </c>
      <c r="G149" s="286"/>
      <c r="H149" s="286"/>
      <c r="I149" s="286"/>
      <c r="J149" s="215"/>
      <c r="K149" s="217">
        <v>350</v>
      </c>
      <c r="L149" s="228"/>
      <c r="M149" s="228"/>
      <c r="N149" s="215"/>
      <c r="O149" s="215"/>
      <c r="P149" s="215"/>
      <c r="Q149" s="215"/>
      <c r="R149" s="218"/>
      <c r="T149" s="220"/>
      <c r="U149" s="215"/>
      <c r="V149" s="215"/>
      <c r="W149" s="215"/>
      <c r="X149" s="215"/>
      <c r="Y149" s="215"/>
      <c r="Z149" s="215"/>
      <c r="AA149" s="221"/>
      <c r="AT149" s="222" t="s">
        <v>190</v>
      </c>
      <c r="AU149" s="222" t="s">
        <v>146</v>
      </c>
      <c r="AV149" s="219" t="s">
        <v>162</v>
      </c>
      <c r="AW149" s="219" t="s">
        <v>40</v>
      </c>
      <c r="AX149" s="219" t="s">
        <v>24</v>
      </c>
      <c r="AY149" s="222" t="s">
        <v>183</v>
      </c>
    </row>
    <row r="150" spans="2:65" s="120" customFormat="1" ht="22.9" customHeight="1">
      <c r="B150" s="121"/>
      <c r="C150" s="197" t="s">
        <v>28</v>
      </c>
      <c r="D150" s="197" t="s">
        <v>184</v>
      </c>
      <c r="E150" s="198" t="s">
        <v>842</v>
      </c>
      <c r="F150" s="287" t="s">
        <v>843</v>
      </c>
      <c r="G150" s="287"/>
      <c r="H150" s="287"/>
      <c r="I150" s="287"/>
      <c r="J150" s="199" t="s">
        <v>187</v>
      </c>
      <c r="K150" s="200">
        <v>5500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0.05524</v>
      </c>
      <c r="Y150" s="203">
        <f>X150*K150</f>
        <v>303.82</v>
      </c>
      <c r="Z150" s="203">
        <v>0</v>
      </c>
      <c r="AA150" s="204">
        <f>Z150*K150</f>
        <v>0</v>
      </c>
      <c r="AR150" s="111" t="s">
        <v>162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844</v>
      </c>
    </row>
    <row r="151" spans="2:51" s="210" customFormat="1" ht="14.45" customHeight="1">
      <c r="B151" s="205"/>
      <c r="C151" s="206"/>
      <c r="D151" s="206"/>
      <c r="E151" s="207" t="s">
        <v>5</v>
      </c>
      <c r="F151" s="283" t="s">
        <v>832</v>
      </c>
      <c r="G151" s="284"/>
      <c r="H151" s="284"/>
      <c r="I151" s="284"/>
      <c r="J151" s="206"/>
      <c r="K151" s="208">
        <v>5500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51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5500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3" s="189" customFormat="1" ht="29.85" customHeight="1">
      <c r="B153" s="185"/>
      <c r="C153" s="186"/>
      <c r="D153" s="196" t="s">
        <v>396</v>
      </c>
      <c r="E153" s="196"/>
      <c r="F153" s="196"/>
      <c r="G153" s="196"/>
      <c r="H153" s="196"/>
      <c r="I153" s="196"/>
      <c r="J153" s="196"/>
      <c r="K153" s="196"/>
      <c r="L153" s="230"/>
      <c r="M153" s="230"/>
      <c r="N153" s="292">
        <f>BK153</f>
        <v>0</v>
      </c>
      <c r="O153" s="293"/>
      <c r="P153" s="293"/>
      <c r="Q153" s="293"/>
      <c r="R153" s="188"/>
      <c r="T153" s="190"/>
      <c r="U153" s="186"/>
      <c r="V153" s="186"/>
      <c r="W153" s="191">
        <f>W154</f>
        <v>0</v>
      </c>
      <c r="X153" s="186"/>
      <c r="Y153" s="191">
        <f>Y154</f>
        <v>0</v>
      </c>
      <c r="Z153" s="186"/>
      <c r="AA153" s="192">
        <f>AA154</f>
        <v>0</v>
      </c>
      <c r="AR153" s="193" t="s">
        <v>24</v>
      </c>
      <c r="AT153" s="194" t="s">
        <v>83</v>
      </c>
      <c r="AU153" s="194" t="s">
        <v>24</v>
      </c>
      <c r="AY153" s="193" t="s">
        <v>183</v>
      </c>
      <c r="BK153" s="195">
        <f>BK154</f>
        <v>0</v>
      </c>
    </row>
    <row r="154" spans="2:65" s="120" customFormat="1" ht="45.6" customHeight="1">
      <c r="B154" s="121"/>
      <c r="C154" s="197" t="s">
        <v>228</v>
      </c>
      <c r="D154" s="197" t="s">
        <v>184</v>
      </c>
      <c r="E154" s="198" t="s">
        <v>845</v>
      </c>
      <c r="F154" s="287" t="s">
        <v>846</v>
      </c>
      <c r="G154" s="287"/>
      <c r="H154" s="287"/>
      <c r="I154" s="287"/>
      <c r="J154" s="199" t="s">
        <v>476</v>
      </c>
      <c r="K154" s="200">
        <v>303.82</v>
      </c>
      <c r="L154" s="288">
        <v>0</v>
      </c>
      <c r="M154" s="288"/>
      <c r="N154" s="289">
        <f>ROUND(L154*K154,2)</f>
        <v>0</v>
      </c>
      <c r="O154" s="289"/>
      <c r="P154" s="289"/>
      <c r="Q154" s="289"/>
      <c r="R154" s="124"/>
      <c r="T154" s="201" t="s">
        <v>5</v>
      </c>
      <c r="U154" s="202" t="s">
        <v>52</v>
      </c>
      <c r="V154" s="122"/>
      <c r="W154" s="203">
        <f>V154*K154</f>
        <v>0</v>
      </c>
      <c r="X154" s="203">
        <v>0</v>
      </c>
      <c r="Y154" s="203">
        <f>X154*K154</f>
        <v>0</v>
      </c>
      <c r="Z154" s="203">
        <v>0</v>
      </c>
      <c r="AA154" s="204">
        <f>Z154*K154</f>
        <v>0</v>
      </c>
      <c r="AR154" s="111" t="s">
        <v>162</v>
      </c>
      <c r="AT154" s="111" t="s">
        <v>184</v>
      </c>
      <c r="AU154" s="111" t="s">
        <v>146</v>
      </c>
      <c r="AY154" s="111" t="s">
        <v>183</v>
      </c>
      <c r="BE154" s="168">
        <f>IF(U154="základní",N154,0)</f>
        <v>0</v>
      </c>
      <c r="BF154" s="168">
        <f>IF(U154="snížená",N154,0)</f>
        <v>0</v>
      </c>
      <c r="BG154" s="168">
        <f>IF(U154="zákl. přenesená",N154,0)</f>
        <v>0</v>
      </c>
      <c r="BH154" s="168">
        <f>IF(U154="sníž. přenesená",N154,0)</f>
        <v>0</v>
      </c>
      <c r="BI154" s="168">
        <f>IF(U154="nulová",N154,0)</f>
        <v>0</v>
      </c>
      <c r="BJ154" s="111" t="s">
        <v>162</v>
      </c>
      <c r="BK154" s="168">
        <f>ROUND(L154*K154,2)</f>
        <v>0</v>
      </c>
      <c r="BL154" s="111" t="s">
        <v>162</v>
      </c>
      <c r="BM154" s="111" t="s">
        <v>847</v>
      </c>
    </row>
    <row r="155" spans="2:63" s="120" customFormat="1" ht="49.9" customHeight="1">
      <c r="B155" s="121"/>
      <c r="C155" s="122"/>
      <c r="D155" s="187"/>
      <c r="E155" s="122"/>
      <c r="F155" s="122"/>
      <c r="G155" s="122"/>
      <c r="H155" s="122"/>
      <c r="I155" s="122"/>
      <c r="J155" s="122"/>
      <c r="K155" s="122"/>
      <c r="L155" s="122"/>
      <c r="M155" s="122"/>
      <c r="N155" s="337"/>
      <c r="O155" s="338"/>
      <c r="P155" s="338"/>
      <c r="Q155" s="338"/>
      <c r="R155" s="124"/>
      <c r="T155" s="169"/>
      <c r="U155" s="143"/>
      <c r="V155" s="143"/>
      <c r="W155" s="143"/>
      <c r="X155" s="143"/>
      <c r="Y155" s="143"/>
      <c r="Z155" s="143"/>
      <c r="AA155" s="145"/>
      <c r="AT155" s="111" t="s">
        <v>83</v>
      </c>
      <c r="AU155" s="111" t="s">
        <v>84</v>
      </c>
      <c r="AY155" s="111" t="s">
        <v>390</v>
      </c>
      <c r="BK155" s="168">
        <v>0</v>
      </c>
    </row>
    <row r="156" spans="2:18" s="120" customFormat="1" ht="6.95" customHeight="1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8"/>
    </row>
  </sheetData>
  <sheetProtection password="CC55" sheet="1" objects="1" scenarios="1"/>
  <mergeCells count="125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83:Q83"/>
    <mergeCell ref="M84:Q84"/>
    <mergeCell ref="C86:G86"/>
    <mergeCell ref="N86:Q86"/>
    <mergeCell ref="C76:Q76"/>
    <mergeCell ref="F78:P78"/>
    <mergeCell ref="F79:P79"/>
    <mergeCell ref="M81:P81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9:H99"/>
    <mergeCell ref="N99:Q99"/>
    <mergeCell ref="N100:Q100"/>
    <mergeCell ref="L102:Q102"/>
    <mergeCell ref="D97:H97"/>
    <mergeCell ref="N97:Q97"/>
    <mergeCell ref="D98:H98"/>
    <mergeCell ref="N98:Q98"/>
    <mergeCell ref="C108:Q108"/>
    <mergeCell ref="F110:P110"/>
    <mergeCell ref="F111:P111"/>
    <mergeCell ref="M113:P113"/>
    <mergeCell ref="M115:Q115"/>
    <mergeCell ref="F122:I122"/>
    <mergeCell ref="L122:M122"/>
    <mergeCell ref="N122:Q122"/>
    <mergeCell ref="N119:Q119"/>
    <mergeCell ref="N120:Q120"/>
    <mergeCell ref="N121:Q121"/>
    <mergeCell ref="F132:I132"/>
    <mergeCell ref="N125:Q125"/>
    <mergeCell ref="F126:I126"/>
    <mergeCell ref="F127:I127"/>
    <mergeCell ref="F128:I128"/>
    <mergeCell ref="L128:M128"/>
    <mergeCell ref="N128:Q128"/>
    <mergeCell ref="M116:Q116"/>
    <mergeCell ref="F118:I118"/>
    <mergeCell ref="L118:M118"/>
    <mergeCell ref="N118:Q118"/>
    <mergeCell ref="N155:Q155"/>
    <mergeCell ref="H1:K1"/>
    <mergeCell ref="F151:I151"/>
    <mergeCell ref="F152:I152"/>
    <mergeCell ref="F146:I146"/>
    <mergeCell ref="F147:I147"/>
    <mergeCell ref="L147:M147"/>
    <mergeCell ref="N147:Q147"/>
    <mergeCell ref="F142:I142"/>
    <mergeCell ref="F143:I143"/>
    <mergeCell ref="F144:I144"/>
    <mergeCell ref="L144:M144"/>
    <mergeCell ref="F135:I135"/>
    <mergeCell ref="F136:I136"/>
    <mergeCell ref="F137:I137"/>
    <mergeCell ref="L137:M137"/>
    <mergeCell ref="N144:Q144"/>
    <mergeCell ref="F145:I145"/>
    <mergeCell ref="N137:Q137"/>
    <mergeCell ref="F138:I138"/>
    <mergeCell ref="F139:I139"/>
    <mergeCell ref="F141:I141"/>
    <mergeCell ref="L141:M141"/>
    <mergeCell ref="N141:Q141"/>
    <mergeCell ref="S2:AC2"/>
    <mergeCell ref="F148:I148"/>
    <mergeCell ref="F149:I149"/>
    <mergeCell ref="F150:I150"/>
    <mergeCell ref="L150:M150"/>
    <mergeCell ref="N150:Q150"/>
    <mergeCell ref="F154:I154"/>
    <mergeCell ref="L154:M154"/>
    <mergeCell ref="N154:Q154"/>
    <mergeCell ref="N153:Q153"/>
    <mergeCell ref="N140:Q140"/>
    <mergeCell ref="F133:I133"/>
    <mergeCell ref="F134:I134"/>
    <mergeCell ref="L134:M134"/>
    <mergeCell ref="N134:Q134"/>
    <mergeCell ref="F129:I129"/>
    <mergeCell ref="F130:I130"/>
    <mergeCell ref="F131:I131"/>
    <mergeCell ref="L131:M131"/>
    <mergeCell ref="F123:I123"/>
    <mergeCell ref="F124:I124"/>
    <mergeCell ref="F125:I125"/>
    <mergeCell ref="L125:M125"/>
    <mergeCell ref="N131:Q131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5"/>
  <sheetViews>
    <sheetView showGridLines="0" workbookViewId="0" topLeftCell="A1">
      <pane ySplit="1" topLeftCell="A171" activePane="bottomLeft" state="frozen"/>
      <selection pane="bottomLeft" activeCell="L175" sqref="L175:M175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2.160156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119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848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N93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(SUM(BE93:BE100)+SUM(BE118:BE193))</f>
        <v>0</v>
      </c>
      <c r="I32" s="309"/>
      <c r="J32" s="309"/>
      <c r="K32" s="122"/>
      <c r="L32" s="122"/>
      <c r="M32" s="322">
        <f>ROUND((SUM(BE93:BE100)+SUM(BE118:BE193)),2)*F32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(SUM(BF93:BF100)+SUM(BF118:BF193))</f>
        <v>0</v>
      </c>
      <c r="I33" s="309"/>
      <c r="J33" s="309"/>
      <c r="K33" s="122"/>
      <c r="L33" s="122"/>
      <c r="M33" s="322">
        <f>ROUND((SUM(BF93:BF100)+SUM(BF118:BF193)),2)*F33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(SUM(BG93:BG100)+SUM(BG118:BG193))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(SUM(BH93:BH100)+SUM(BH118:BH193))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(SUM(BI93:BI100)+SUM(BI118:BI193))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071/13/08/2015 - SO 05 Konečné úpravy a ozelenění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N118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N119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N120</f>
        <v>0</v>
      </c>
      <c r="O90" s="315"/>
      <c r="P90" s="315"/>
      <c r="Q90" s="315"/>
      <c r="R90" s="162"/>
    </row>
    <row r="91" spans="2:18" s="163" customFormat="1" ht="19.9" customHeight="1">
      <c r="B91" s="159"/>
      <c r="C91" s="160"/>
      <c r="D91" s="161" t="s">
        <v>396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N192</f>
        <v>0</v>
      </c>
      <c r="O91" s="315"/>
      <c r="P91" s="315"/>
      <c r="Q91" s="315"/>
      <c r="R91" s="162"/>
    </row>
    <row r="92" spans="2:18" s="120" customFormat="1" ht="21.75" customHeight="1"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4"/>
    </row>
    <row r="93" spans="2:21" s="120" customFormat="1" ht="29.25" customHeight="1">
      <c r="B93" s="121"/>
      <c r="C93" s="153" t="s">
        <v>159</v>
      </c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316">
        <f>ROUND(N94+N95+N96+N97+N98+N99,2)</f>
        <v>0</v>
      </c>
      <c r="O93" s="317"/>
      <c r="P93" s="317"/>
      <c r="Q93" s="317"/>
      <c r="R93" s="124"/>
      <c r="T93" s="164"/>
      <c r="U93" s="165" t="s">
        <v>48</v>
      </c>
    </row>
    <row r="94" spans="2:62" s="120" customFormat="1" ht="18" customHeight="1">
      <c r="B94" s="121"/>
      <c r="C94" s="122"/>
      <c r="D94" s="304" t="s">
        <v>160</v>
      </c>
      <c r="E94" s="305"/>
      <c r="F94" s="305"/>
      <c r="G94" s="305"/>
      <c r="H94" s="305"/>
      <c r="I94" s="122"/>
      <c r="J94" s="122"/>
      <c r="K94" s="122"/>
      <c r="L94" s="122"/>
      <c r="M94" s="122"/>
      <c r="N94" s="237">
        <f>ROUND(N88*T94,2)</f>
        <v>0</v>
      </c>
      <c r="O94" s="306"/>
      <c r="P94" s="306"/>
      <c r="Q94" s="306"/>
      <c r="R94" s="124"/>
      <c r="T94" s="166"/>
      <c r="U94" s="167" t="s">
        <v>52</v>
      </c>
      <c r="AY94" s="111" t="s">
        <v>161</v>
      </c>
      <c r="BE94" s="168">
        <f aca="true" t="shared" si="0" ref="BE94:BE99">IF(U94="základní",N94,0)</f>
        <v>0</v>
      </c>
      <c r="BF94" s="168">
        <f aca="true" t="shared" si="1" ref="BF94:BF99">IF(U94="snížená",N94,0)</f>
        <v>0</v>
      </c>
      <c r="BG94" s="168">
        <f aca="true" t="shared" si="2" ref="BG94:BG99">IF(U94="zákl. přenesená",N94,0)</f>
        <v>0</v>
      </c>
      <c r="BH94" s="168">
        <f aca="true" t="shared" si="3" ref="BH94:BH99">IF(U94="sníž. přenesená",N94,0)</f>
        <v>0</v>
      </c>
      <c r="BI94" s="168">
        <f aca="true" t="shared" si="4" ref="BI94:BI99">IF(U94="nulová",N94,0)</f>
        <v>0</v>
      </c>
      <c r="BJ94" s="111" t="s">
        <v>162</v>
      </c>
    </row>
    <row r="95" spans="2:62" s="120" customFormat="1" ht="18" customHeight="1">
      <c r="B95" s="121"/>
      <c r="C95" s="122"/>
      <c r="D95" s="304" t="s">
        <v>163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164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165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04" t="s">
        <v>166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161" t="s">
        <v>167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9"/>
      <c r="U99" s="170" t="s">
        <v>52</v>
      </c>
      <c r="AY99" s="111" t="s">
        <v>168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18" s="120" customFormat="1" ht="13.5"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4"/>
    </row>
    <row r="101" spans="2:18" s="120" customFormat="1" ht="29.25" customHeight="1">
      <c r="B101" s="121"/>
      <c r="C101" s="171" t="s">
        <v>140</v>
      </c>
      <c r="D101" s="133"/>
      <c r="E101" s="133"/>
      <c r="F101" s="133"/>
      <c r="G101" s="133"/>
      <c r="H101" s="133"/>
      <c r="I101" s="133"/>
      <c r="J101" s="133"/>
      <c r="K101" s="133"/>
      <c r="L101" s="307">
        <f>ROUND(SUM(N88+N93),2)</f>
        <v>0</v>
      </c>
      <c r="M101" s="307"/>
      <c r="N101" s="307"/>
      <c r="O101" s="307"/>
      <c r="P101" s="307"/>
      <c r="Q101" s="307"/>
      <c r="R101" s="124"/>
    </row>
    <row r="102" spans="2:18" s="120" customFormat="1" ht="6.95" customHeight="1"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8"/>
    </row>
    <row r="106" spans="2:18" s="120" customFormat="1" ht="6.95" customHeight="1">
      <c r="B106" s="149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1"/>
    </row>
    <row r="107" spans="2:18" s="120" customFormat="1" ht="36.95" customHeight="1">
      <c r="B107" s="121"/>
      <c r="C107" s="308" t="s">
        <v>169</v>
      </c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124"/>
    </row>
    <row r="108" spans="2:18" s="120" customFormat="1" ht="6.95" customHeight="1"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4"/>
    </row>
    <row r="109" spans="2:18" s="120" customFormat="1" ht="30" customHeight="1">
      <c r="B109" s="121"/>
      <c r="C109" s="119" t="s">
        <v>19</v>
      </c>
      <c r="D109" s="122"/>
      <c r="E109" s="122"/>
      <c r="F109" s="310" t="str">
        <f>F6</f>
        <v>KOHINOOR MARÁNSKÉ RADČICE - Biotechnologický systém ČDV Z MR1</v>
      </c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122"/>
      <c r="R109" s="124"/>
    </row>
    <row r="110" spans="2:18" s="120" customFormat="1" ht="36.95" customHeight="1">
      <c r="B110" s="121"/>
      <c r="C110" s="152" t="s">
        <v>148</v>
      </c>
      <c r="D110" s="122"/>
      <c r="E110" s="122"/>
      <c r="F110" s="312" t="str">
        <f>F7</f>
        <v>071/13/08/2015 - SO 05 Konečné úpravy a ozelenění</v>
      </c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122"/>
      <c r="R110" s="124"/>
    </row>
    <row r="111" spans="2:18" s="120" customFormat="1" ht="6.95" customHeight="1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4"/>
    </row>
    <row r="112" spans="2:18" s="120" customFormat="1" ht="18" customHeight="1">
      <c r="B112" s="121"/>
      <c r="C112" s="119" t="s">
        <v>25</v>
      </c>
      <c r="D112" s="122"/>
      <c r="E112" s="122"/>
      <c r="F112" s="125" t="str">
        <f>F9</f>
        <v>Mariánské Radčice</v>
      </c>
      <c r="G112" s="122"/>
      <c r="H112" s="122"/>
      <c r="I112" s="122"/>
      <c r="J112" s="122"/>
      <c r="K112" s="119" t="s">
        <v>27</v>
      </c>
      <c r="L112" s="122"/>
      <c r="M112" s="299" t="str">
        <f>IF(O9="","",O9)</f>
        <v>Vyplň údaj</v>
      </c>
      <c r="N112" s="299"/>
      <c r="O112" s="299"/>
      <c r="P112" s="299"/>
      <c r="Q112" s="122"/>
      <c r="R112" s="124"/>
    </row>
    <row r="113" spans="2:18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18" s="120" customFormat="1" ht="15">
      <c r="B114" s="121"/>
      <c r="C114" s="119" t="s">
        <v>32</v>
      </c>
      <c r="D114" s="122"/>
      <c r="E114" s="122"/>
      <c r="F114" s="125" t="str">
        <f>E12</f>
        <v>PK Ústí nad Labem</v>
      </c>
      <c r="G114" s="122"/>
      <c r="H114" s="122"/>
      <c r="I114" s="122"/>
      <c r="J114" s="122"/>
      <c r="K114" s="119" t="s">
        <v>38</v>
      </c>
      <c r="L114" s="122"/>
      <c r="M114" s="300" t="str">
        <f>E18</f>
        <v>Terén Design, s.r.o.</v>
      </c>
      <c r="N114" s="300"/>
      <c r="O114" s="300"/>
      <c r="P114" s="300"/>
      <c r="Q114" s="300"/>
      <c r="R114" s="124"/>
    </row>
    <row r="115" spans="2:18" s="120" customFormat="1" ht="14.45" customHeight="1">
      <c r="B115" s="121"/>
      <c r="C115" s="119" t="s">
        <v>36</v>
      </c>
      <c r="D115" s="122"/>
      <c r="E115" s="122"/>
      <c r="F115" s="125" t="str">
        <f>IF(E15="","",E15)</f>
        <v>dle výběrového řízení</v>
      </c>
      <c r="G115" s="122"/>
      <c r="H115" s="122"/>
      <c r="I115" s="122"/>
      <c r="J115" s="122"/>
      <c r="K115" s="119" t="s">
        <v>41</v>
      </c>
      <c r="L115" s="122"/>
      <c r="M115" s="300" t="str">
        <f>E21</f>
        <v>Pavel Šouta</v>
      </c>
      <c r="N115" s="300"/>
      <c r="O115" s="300"/>
      <c r="P115" s="300"/>
      <c r="Q115" s="300"/>
      <c r="R115" s="124"/>
    </row>
    <row r="116" spans="2:18" s="120" customFormat="1" ht="10.35" customHeight="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4"/>
    </row>
    <row r="117" spans="2:27" s="176" customFormat="1" ht="29.25" customHeight="1">
      <c r="B117" s="172"/>
      <c r="C117" s="173" t="s">
        <v>170</v>
      </c>
      <c r="D117" s="174" t="s">
        <v>171</v>
      </c>
      <c r="E117" s="174" t="s">
        <v>66</v>
      </c>
      <c r="F117" s="301" t="s">
        <v>172</v>
      </c>
      <c r="G117" s="301"/>
      <c r="H117" s="301"/>
      <c r="I117" s="301"/>
      <c r="J117" s="174" t="s">
        <v>173</v>
      </c>
      <c r="K117" s="174" t="s">
        <v>174</v>
      </c>
      <c r="L117" s="301" t="s">
        <v>175</v>
      </c>
      <c r="M117" s="301"/>
      <c r="N117" s="301" t="s">
        <v>154</v>
      </c>
      <c r="O117" s="301"/>
      <c r="P117" s="301"/>
      <c r="Q117" s="302"/>
      <c r="R117" s="175"/>
      <c r="T117" s="177" t="s">
        <v>176</v>
      </c>
      <c r="U117" s="178" t="s">
        <v>48</v>
      </c>
      <c r="V117" s="178" t="s">
        <v>177</v>
      </c>
      <c r="W117" s="178" t="s">
        <v>178</v>
      </c>
      <c r="X117" s="178" t="s">
        <v>179</v>
      </c>
      <c r="Y117" s="178" t="s">
        <v>180</v>
      </c>
      <c r="Z117" s="178" t="s">
        <v>181</v>
      </c>
      <c r="AA117" s="179" t="s">
        <v>182</v>
      </c>
    </row>
    <row r="118" spans="2:63" s="120" customFormat="1" ht="29.25" customHeight="1">
      <c r="B118" s="121"/>
      <c r="C118" s="180" t="s">
        <v>151</v>
      </c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290">
        <f>BK118</f>
        <v>0</v>
      </c>
      <c r="O118" s="291"/>
      <c r="P118" s="291"/>
      <c r="Q118" s="291"/>
      <c r="R118" s="124"/>
      <c r="T118" s="181"/>
      <c r="U118" s="126"/>
      <c r="V118" s="126"/>
      <c r="W118" s="182">
        <f>W119+W194</f>
        <v>0</v>
      </c>
      <c r="X118" s="126"/>
      <c r="Y118" s="182">
        <f>Y119+Y194</f>
        <v>20.634</v>
      </c>
      <c r="Z118" s="126"/>
      <c r="AA118" s="183">
        <f>AA119+AA194</f>
        <v>0</v>
      </c>
      <c r="AT118" s="111" t="s">
        <v>83</v>
      </c>
      <c r="AU118" s="111" t="s">
        <v>156</v>
      </c>
      <c r="BK118" s="184">
        <f>BK119+BK194</f>
        <v>0</v>
      </c>
    </row>
    <row r="119" spans="2:63" s="189" customFormat="1" ht="37.35" customHeight="1">
      <c r="B119" s="185"/>
      <c r="C119" s="186"/>
      <c r="D119" s="187" t="s">
        <v>157</v>
      </c>
      <c r="E119" s="187"/>
      <c r="F119" s="187"/>
      <c r="G119" s="187"/>
      <c r="H119" s="187"/>
      <c r="I119" s="187"/>
      <c r="J119" s="187"/>
      <c r="K119" s="187"/>
      <c r="L119" s="187"/>
      <c r="M119" s="187"/>
      <c r="N119" s="278">
        <f>BK119</f>
        <v>0</v>
      </c>
      <c r="O119" s="279"/>
      <c r="P119" s="279"/>
      <c r="Q119" s="279"/>
      <c r="R119" s="188"/>
      <c r="T119" s="190"/>
      <c r="U119" s="186"/>
      <c r="V119" s="186"/>
      <c r="W119" s="191">
        <f>W120+W192</f>
        <v>0</v>
      </c>
      <c r="X119" s="186"/>
      <c r="Y119" s="191">
        <f>Y120+Y192</f>
        <v>20.634</v>
      </c>
      <c r="Z119" s="186"/>
      <c r="AA119" s="192">
        <f>AA120+AA192</f>
        <v>0</v>
      </c>
      <c r="AR119" s="193" t="s">
        <v>24</v>
      </c>
      <c r="AT119" s="194" t="s">
        <v>83</v>
      </c>
      <c r="AU119" s="194" t="s">
        <v>84</v>
      </c>
      <c r="AY119" s="193" t="s">
        <v>183</v>
      </c>
      <c r="BK119" s="195">
        <f>BK120+BK192</f>
        <v>0</v>
      </c>
    </row>
    <row r="120" spans="2:63" s="189" customFormat="1" ht="19.9" customHeight="1">
      <c r="B120" s="185"/>
      <c r="C120" s="186"/>
      <c r="D120" s="196" t="s">
        <v>158</v>
      </c>
      <c r="E120" s="196"/>
      <c r="F120" s="196"/>
      <c r="G120" s="196"/>
      <c r="H120" s="196"/>
      <c r="I120" s="196"/>
      <c r="J120" s="196"/>
      <c r="K120" s="196"/>
      <c r="L120" s="196"/>
      <c r="M120" s="196"/>
      <c r="N120" s="292">
        <f>BK120</f>
        <v>0</v>
      </c>
      <c r="O120" s="293"/>
      <c r="P120" s="293"/>
      <c r="Q120" s="293"/>
      <c r="R120" s="188"/>
      <c r="T120" s="190"/>
      <c r="U120" s="186"/>
      <c r="V120" s="186"/>
      <c r="W120" s="191">
        <f>SUM(W121:W191)</f>
        <v>0</v>
      </c>
      <c r="X120" s="186"/>
      <c r="Y120" s="191">
        <f>SUM(Y121:Y191)</f>
        <v>20.634</v>
      </c>
      <c r="Z120" s="186"/>
      <c r="AA120" s="192">
        <f>SUM(AA121:AA191)</f>
        <v>0</v>
      </c>
      <c r="AR120" s="193" t="s">
        <v>24</v>
      </c>
      <c r="AT120" s="194" t="s">
        <v>83</v>
      </c>
      <c r="AU120" s="194" t="s">
        <v>24</v>
      </c>
      <c r="AY120" s="193" t="s">
        <v>183</v>
      </c>
      <c r="BK120" s="195">
        <f>SUM(BK121:BK191)</f>
        <v>0</v>
      </c>
    </row>
    <row r="121" spans="2:65" s="120" customFormat="1" ht="34.15" customHeight="1">
      <c r="B121" s="121"/>
      <c r="C121" s="197" t="s">
        <v>24</v>
      </c>
      <c r="D121" s="197" t="s">
        <v>184</v>
      </c>
      <c r="E121" s="198" t="s">
        <v>849</v>
      </c>
      <c r="F121" s="287" t="s">
        <v>850</v>
      </c>
      <c r="G121" s="287"/>
      <c r="H121" s="287"/>
      <c r="I121" s="287"/>
      <c r="J121" s="199" t="s">
        <v>187</v>
      </c>
      <c r="K121" s="200">
        <v>4000</v>
      </c>
      <c r="L121" s="288">
        <v>0</v>
      </c>
      <c r="M121" s="288"/>
      <c r="N121" s="289">
        <f>ROUND(L121*K121,2)</f>
        <v>0</v>
      </c>
      <c r="O121" s="289"/>
      <c r="P121" s="289"/>
      <c r="Q121" s="289"/>
      <c r="R121" s="124"/>
      <c r="T121" s="201" t="s">
        <v>5</v>
      </c>
      <c r="U121" s="202" t="s">
        <v>52</v>
      </c>
      <c r="V121" s="122"/>
      <c r="W121" s="203">
        <f>V121*K121</f>
        <v>0</v>
      </c>
      <c r="X121" s="203">
        <v>0.0001</v>
      </c>
      <c r="Y121" s="203">
        <f>X121*K121</f>
        <v>0.4</v>
      </c>
      <c r="Z121" s="203">
        <v>0</v>
      </c>
      <c r="AA121" s="204">
        <f>Z121*K121</f>
        <v>0</v>
      </c>
      <c r="AR121" s="111" t="s">
        <v>162</v>
      </c>
      <c r="AT121" s="111" t="s">
        <v>184</v>
      </c>
      <c r="AU121" s="111" t="s">
        <v>146</v>
      </c>
      <c r="AY121" s="111" t="s">
        <v>183</v>
      </c>
      <c r="BE121" s="168">
        <f>IF(U121="základní",N121,0)</f>
        <v>0</v>
      </c>
      <c r="BF121" s="168">
        <f>IF(U121="snížená",N121,0)</f>
        <v>0</v>
      </c>
      <c r="BG121" s="168">
        <f>IF(U121="zákl. přenesená",N121,0)</f>
        <v>0</v>
      </c>
      <c r="BH121" s="168">
        <f>IF(U121="sníž. přenesená",N121,0)</f>
        <v>0</v>
      </c>
      <c r="BI121" s="168">
        <f>IF(U121="nulová",N121,0)</f>
        <v>0</v>
      </c>
      <c r="BJ121" s="111" t="s">
        <v>162</v>
      </c>
      <c r="BK121" s="168">
        <f>ROUND(L121*K121,2)</f>
        <v>0</v>
      </c>
      <c r="BL121" s="111" t="s">
        <v>162</v>
      </c>
      <c r="BM121" s="111" t="s">
        <v>851</v>
      </c>
    </row>
    <row r="122" spans="2:51" s="210" customFormat="1" ht="14.45" customHeight="1">
      <c r="B122" s="205"/>
      <c r="C122" s="206"/>
      <c r="D122" s="206"/>
      <c r="E122" s="207" t="s">
        <v>5</v>
      </c>
      <c r="F122" s="283" t="s">
        <v>444</v>
      </c>
      <c r="G122" s="284"/>
      <c r="H122" s="284"/>
      <c r="I122" s="284"/>
      <c r="J122" s="206"/>
      <c r="K122" s="208">
        <v>4000</v>
      </c>
      <c r="L122" s="227"/>
      <c r="M122" s="227"/>
      <c r="N122" s="206"/>
      <c r="O122" s="206"/>
      <c r="P122" s="206"/>
      <c r="Q122" s="206"/>
      <c r="R122" s="209"/>
      <c r="T122" s="211"/>
      <c r="U122" s="206"/>
      <c r="V122" s="206"/>
      <c r="W122" s="206"/>
      <c r="X122" s="206"/>
      <c r="Y122" s="206"/>
      <c r="Z122" s="206"/>
      <c r="AA122" s="212"/>
      <c r="AT122" s="213" t="s">
        <v>190</v>
      </c>
      <c r="AU122" s="213" t="s">
        <v>146</v>
      </c>
      <c r="AV122" s="210" t="s">
        <v>146</v>
      </c>
      <c r="AW122" s="210" t="s">
        <v>40</v>
      </c>
      <c r="AX122" s="210" t="s">
        <v>84</v>
      </c>
      <c r="AY122" s="213" t="s">
        <v>183</v>
      </c>
    </row>
    <row r="123" spans="2:51" s="219" customFormat="1" ht="14.45" customHeight="1">
      <c r="B123" s="214"/>
      <c r="C123" s="215"/>
      <c r="D123" s="215"/>
      <c r="E123" s="216" t="s">
        <v>5</v>
      </c>
      <c r="F123" s="285" t="s">
        <v>191</v>
      </c>
      <c r="G123" s="286"/>
      <c r="H123" s="286"/>
      <c r="I123" s="286"/>
      <c r="J123" s="215"/>
      <c r="K123" s="217">
        <v>4000</v>
      </c>
      <c r="L123" s="228"/>
      <c r="M123" s="228"/>
      <c r="N123" s="215"/>
      <c r="O123" s="215"/>
      <c r="P123" s="215"/>
      <c r="Q123" s="215"/>
      <c r="R123" s="218"/>
      <c r="T123" s="220"/>
      <c r="U123" s="215"/>
      <c r="V123" s="215"/>
      <c r="W123" s="215"/>
      <c r="X123" s="215"/>
      <c r="Y123" s="215"/>
      <c r="Z123" s="215"/>
      <c r="AA123" s="221"/>
      <c r="AT123" s="222" t="s">
        <v>190</v>
      </c>
      <c r="AU123" s="222" t="s">
        <v>146</v>
      </c>
      <c r="AV123" s="219" t="s">
        <v>162</v>
      </c>
      <c r="AW123" s="219" t="s">
        <v>40</v>
      </c>
      <c r="AX123" s="219" t="s">
        <v>24</v>
      </c>
      <c r="AY123" s="222" t="s">
        <v>183</v>
      </c>
    </row>
    <row r="124" spans="2:65" s="120" customFormat="1" ht="14.45" customHeight="1">
      <c r="B124" s="121"/>
      <c r="C124" s="223" t="s">
        <v>146</v>
      </c>
      <c r="D124" s="223" t="s">
        <v>340</v>
      </c>
      <c r="E124" s="224" t="s">
        <v>852</v>
      </c>
      <c r="F124" s="294" t="s">
        <v>853</v>
      </c>
      <c r="G124" s="294"/>
      <c r="H124" s="294"/>
      <c r="I124" s="294"/>
      <c r="J124" s="225" t="s">
        <v>187</v>
      </c>
      <c r="K124" s="226">
        <v>4000</v>
      </c>
      <c r="L124" s="295">
        <v>0</v>
      </c>
      <c r="M124" s="295"/>
      <c r="N124" s="296">
        <f>ROUND(L124*K124,2)</f>
        <v>0</v>
      </c>
      <c r="O124" s="289"/>
      <c r="P124" s="289"/>
      <c r="Q124" s="289"/>
      <c r="R124" s="124"/>
      <c r="T124" s="201" t="s">
        <v>5</v>
      </c>
      <c r="U124" s="202" t="s">
        <v>52</v>
      </c>
      <c r="V124" s="122"/>
      <c r="W124" s="203">
        <f>V124*K124</f>
        <v>0</v>
      </c>
      <c r="X124" s="203">
        <v>0.00032</v>
      </c>
      <c r="Y124" s="203">
        <f>X124*K124</f>
        <v>1.28</v>
      </c>
      <c r="Z124" s="203">
        <v>0</v>
      </c>
      <c r="AA124" s="204">
        <f>Z124*K124</f>
        <v>0</v>
      </c>
      <c r="AR124" s="111" t="s">
        <v>217</v>
      </c>
      <c r="AT124" s="111" t="s">
        <v>340</v>
      </c>
      <c r="AU124" s="111" t="s">
        <v>146</v>
      </c>
      <c r="AY124" s="111" t="s">
        <v>183</v>
      </c>
      <c r="BE124" s="168">
        <f>IF(U124="základní",N124,0)</f>
        <v>0</v>
      </c>
      <c r="BF124" s="168">
        <f>IF(U124="snížená",N124,0)</f>
        <v>0</v>
      </c>
      <c r="BG124" s="168">
        <f>IF(U124="zákl. přenesená",N124,0)</f>
        <v>0</v>
      </c>
      <c r="BH124" s="168">
        <f>IF(U124="sníž. přenesená",N124,0)</f>
        <v>0</v>
      </c>
      <c r="BI124" s="168">
        <f>IF(U124="nulová",N124,0)</f>
        <v>0</v>
      </c>
      <c r="BJ124" s="111" t="s">
        <v>162</v>
      </c>
      <c r="BK124" s="168">
        <f>ROUND(L124*K124,2)</f>
        <v>0</v>
      </c>
      <c r="BL124" s="111" t="s">
        <v>162</v>
      </c>
      <c r="BM124" s="111" t="s">
        <v>854</v>
      </c>
    </row>
    <row r="125" spans="2:51" s="210" customFormat="1" ht="14.45" customHeight="1">
      <c r="B125" s="205"/>
      <c r="C125" s="206"/>
      <c r="D125" s="206"/>
      <c r="E125" s="207" t="s">
        <v>5</v>
      </c>
      <c r="F125" s="283" t="s">
        <v>444</v>
      </c>
      <c r="G125" s="284"/>
      <c r="H125" s="284"/>
      <c r="I125" s="284"/>
      <c r="J125" s="206"/>
      <c r="K125" s="208">
        <v>4000</v>
      </c>
      <c r="L125" s="227"/>
      <c r="M125" s="227"/>
      <c r="N125" s="206"/>
      <c r="O125" s="206"/>
      <c r="P125" s="206"/>
      <c r="Q125" s="206"/>
      <c r="R125" s="209"/>
      <c r="T125" s="211"/>
      <c r="U125" s="206"/>
      <c r="V125" s="206"/>
      <c r="W125" s="206"/>
      <c r="X125" s="206"/>
      <c r="Y125" s="206"/>
      <c r="Z125" s="206"/>
      <c r="AA125" s="212"/>
      <c r="AT125" s="213" t="s">
        <v>190</v>
      </c>
      <c r="AU125" s="213" t="s">
        <v>146</v>
      </c>
      <c r="AV125" s="210" t="s">
        <v>146</v>
      </c>
      <c r="AW125" s="210" t="s">
        <v>40</v>
      </c>
      <c r="AX125" s="210" t="s">
        <v>84</v>
      </c>
      <c r="AY125" s="213" t="s">
        <v>183</v>
      </c>
    </row>
    <row r="126" spans="2:51" s="219" customFormat="1" ht="14.45" customHeight="1">
      <c r="B126" s="214"/>
      <c r="C126" s="215"/>
      <c r="D126" s="215"/>
      <c r="E126" s="216" t="s">
        <v>5</v>
      </c>
      <c r="F126" s="285" t="s">
        <v>191</v>
      </c>
      <c r="G126" s="286"/>
      <c r="H126" s="286"/>
      <c r="I126" s="286"/>
      <c r="J126" s="215"/>
      <c r="K126" s="217">
        <v>4000</v>
      </c>
      <c r="L126" s="228"/>
      <c r="M126" s="228"/>
      <c r="N126" s="215"/>
      <c r="O126" s="215"/>
      <c r="P126" s="215"/>
      <c r="Q126" s="215"/>
      <c r="R126" s="218"/>
      <c r="T126" s="220"/>
      <c r="U126" s="215"/>
      <c r="V126" s="215"/>
      <c r="W126" s="215"/>
      <c r="X126" s="215"/>
      <c r="Y126" s="215"/>
      <c r="Z126" s="215"/>
      <c r="AA126" s="221"/>
      <c r="AT126" s="222" t="s">
        <v>190</v>
      </c>
      <c r="AU126" s="222" t="s">
        <v>146</v>
      </c>
      <c r="AV126" s="219" t="s">
        <v>162</v>
      </c>
      <c r="AW126" s="219" t="s">
        <v>40</v>
      </c>
      <c r="AX126" s="219" t="s">
        <v>24</v>
      </c>
      <c r="AY126" s="222" t="s">
        <v>183</v>
      </c>
    </row>
    <row r="127" spans="2:65" s="120" customFormat="1" ht="34.15" customHeight="1">
      <c r="B127" s="121"/>
      <c r="C127" s="197" t="s">
        <v>195</v>
      </c>
      <c r="D127" s="197" t="s">
        <v>184</v>
      </c>
      <c r="E127" s="198" t="s">
        <v>855</v>
      </c>
      <c r="F127" s="287" t="s">
        <v>856</v>
      </c>
      <c r="G127" s="287"/>
      <c r="H127" s="287"/>
      <c r="I127" s="287"/>
      <c r="J127" s="199" t="s">
        <v>187</v>
      </c>
      <c r="K127" s="200">
        <v>3500</v>
      </c>
      <c r="L127" s="288">
        <v>0</v>
      </c>
      <c r="M127" s="288"/>
      <c r="N127" s="289">
        <f>ROUND(L127*K127,2)</f>
        <v>0</v>
      </c>
      <c r="O127" s="289"/>
      <c r="P127" s="289"/>
      <c r="Q127" s="289"/>
      <c r="R127" s="124"/>
      <c r="T127" s="201" t="s">
        <v>5</v>
      </c>
      <c r="U127" s="202" t="s">
        <v>52</v>
      </c>
      <c r="V127" s="122"/>
      <c r="W127" s="203">
        <f>V127*K127</f>
        <v>0</v>
      </c>
      <c r="X127" s="203">
        <v>0.00014</v>
      </c>
      <c r="Y127" s="203">
        <f>X127*K127</f>
        <v>0.48999999999999994</v>
      </c>
      <c r="Z127" s="203">
        <v>0</v>
      </c>
      <c r="AA127" s="204">
        <f>Z127*K127</f>
        <v>0</v>
      </c>
      <c r="AR127" s="111" t="s">
        <v>162</v>
      </c>
      <c r="AT127" s="111" t="s">
        <v>184</v>
      </c>
      <c r="AU127" s="111" t="s">
        <v>146</v>
      </c>
      <c r="AY127" s="111" t="s">
        <v>183</v>
      </c>
      <c r="BE127" s="168">
        <f>IF(U127="základní",N127,0)</f>
        <v>0</v>
      </c>
      <c r="BF127" s="168">
        <f>IF(U127="snížená",N127,0)</f>
        <v>0</v>
      </c>
      <c r="BG127" s="168">
        <f>IF(U127="zákl. přenesená",N127,0)</f>
        <v>0</v>
      </c>
      <c r="BH127" s="168">
        <f>IF(U127="sníž. přenesená",N127,0)</f>
        <v>0</v>
      </c>
      <c r="BI127" s="168">
        <f>IF(U127="nulová",N127,0)</f>
        <v>0</v>
      </c>
      <c r="BJ127" s="111" t="s">
        <v>162</v>
      </c>
      <c r="BK127" s="168">
        <f>ROUND(L127*K127,2)</f>
        <v>0</v>
      </c>
      <c r="BL127" s="111" t="s">
        <v>162</v>
      </c>
      <c r="BM127" s="111" t="s">
        <v>857</v>
      </c>
    </row>
    <row r="128" spans="2:51" s="210" customFormat="1" ht="14.45" customHeight="1">
      <c r="B128" s="205"/>
      <c r="C128" s="206"/>
      <c r="D128" s="206"/>
      <c r="E128" s="207" t="s">
        <v>5</v>
      </c>
      <c r="F128" s="283" t="s">
        <v>858</v>
      </c>
      <c r="G128" s="284"/>
      <c r="H128" s="284"/>
      <c r="I128" s="284"/>
      <c r="J128" s="206"/>
      <c r="K128" s="208">
        <v>3500</v>
      </c>
      <c r="L128" s="227"/>
      <c r="M128" s="227"/>
      <c r="N128" s="206"/>
      <c r="O128" s="206"/>
      <c r="P128" s="206"/>
      <c r="Q128" s="206"/>
      <c r="R128" s="209"/>
      <c r="T128" s="211"/>
      <c r="U128" s="206"/>
      <c r="V128" s="206"/>
      <c r="W128" s="206"/>
      <c r="X128" s="206"/>
      <c r="Y128" s="206"/>
      <c r="Z128" s="206"/>
      <c r="AA128" s="212"/>
      <c r="AT128" s="213" t="s">
        <v>190</v>
      </c>
      <c r="AU128" s="213" t="s">
        <v>146</v>
      </c>
      <c r="AV128" s="210" t="s">
        <v>146</v>
      </c>
      <c r="AW128" s="210" t="s">
        <v>40</v>
      </c>
      <c r="AX128" s="210" t="s">
        <v>84</v>
      </c>
      <c r="AY128" s="213" t="s">
        <v>183</v>
      </c>
    </row>
    <row r="129" spans="2:51" s="219" customFormat="1" ht="14.45" customHeight="1">
      <c r="B129" s="214"/>
      <c r="C129" s="215"/>
      <c r="D129" s="215"/>
      <c r="E129" s="216" t="s">
        <v>5</v>
      </c>
      <c r="F129" s="285" t="s">
        <v>191</v>
      </c>
      <c r="G129" s="286"/>
      <c r="H129" s="286"/>
      <c r="I129" s="286"/>
      <c r="J129" s="215"/>
      <c r="K129" s="217">
        <v>3500</v>
      </c>
      <c r="L129" s="228"/>
      <c r="M129" s="228"/>
      <c r="N129" s="215"/>
      <c r="O129" s="215"/>
      <c r="P129" s="215"/>
      <c r="Q129" s="215"/>
      <c r="R129" s="218"/>
      <c r="T129" s="220"/>
      <c r="U129" s="215"/>
      <c r="V129" s="215"/>
      <c r="W129" s="215"/>
      <c r="X129" s="215"/>
      <c r="Y129" s="215"/>
      <c r="Z129" s="215"/>
      <c r="AA129" s="221"/>
      <c r="AT129" s="222" t="s">
        <v>190</v>
      </c>
      <c r="AU129" s="222" t="s">
        <v>146</v>
      </c>
      <c r="AV129" s="219" t="s">
        <v>162</v>
      </c>
      <c r="AW129" s="219" t="s">
        <v>40</v>
      </c>
      <c r="AX129" s="219" t="s">
        <v>24</v>
      </c>
      <c r="AY129" s="222" t="s">
        <v>183</v>
      </c>
    </row>
    <row r="130" spans="2:65" s="120" customFormat="1" ht="14.45" customHeight="1">
      <c r="B130" s="121"/>
      <c r="C130" s="223" t="s">
        <v>162</v>
      </c>
      <c r="D130" s="223" t="s">
        <v>340</v>
      </c>
      <c r="E130" s="224" t="s">
        <v>852</v>
      </c>
      <c r="F130" s="294" t="s">
        <v>853</v>
      </c>
      <c r="G130" s="294"/>
      <c r="H130" s="294"/>
      <c r="I130" s="294"/>
      <c r="J130" s="225" t="s">
        <v>187</v>
      </c>
      <c r="K130" s="226">
        <v>3500</v>
      </c>
      <c r="L130" s="295">
        <v>0</v>
      </c>
      <c r="M130" s="295"/>
      <c r="N130" s="296">
        <f>ROUND(L130*K130,2)</f>
        <v>0</v>
      </c>
      <c r="O130" s="289"/>
      <c r="P130" s="289"/>
      <c r="Q130" s="289"/>
      <c r="R130" s="124"/>
      <c r="T130" s="201" t="s">
        <v>5</v>
      </c>
      <c r="U130" s="202" t="s">
        <v>52</v>
      </c>
      <c r="V130" s="122"/>
      <c r="W130" s="203">
        <f>V130*K130</f>
        <v>0</v>
      </c>
      <c r="X130" s="203">
        <v>0.00032</v>
      </c>
      <c r="Y130" s="203">
        <f>X130*K130</f>
        <v>1.12</v>
      </c>
      <c r="Z130" s="203">
        <v>0</v>
      </c>
      <c r="AA130" s="204">
        <f>Z130*K130</f>
        <v>0</v>
      </c>
      <c r="AR130" s="111" t="s">
        <v>217</v>
      </c>
      <c r="AT130" s="111" t="s">
        <v>340</v>
      </c>
      <c r="AU130" s="111" t="s">
        <v>146</v>
      </c>
      <c r="AY130" s="111" t="s">
        <v>183</v>
      </c>
      <c r="BE130" s="168">
        <f>IF(U130="základní",N130,0)</f>
        <v>0</v>
      </c>
      <c r="BF130" s="168">
        <f>IF(U130="snížená",N130,0)</f>
        <v>0</v>
      </c>
      <c r="BG130" s="168">
        <f>IF(U130="zákl. přenesená",N130,0)</f>
        <v>0</v>
      </c>
      <c r="BH130" s="168">
        <f>IF(U130="sníž. přenesená",N130,0)</f>
        <v>0</v>
      </c>
      <c r="BI130" s="168">
        <f>IF(U130="nulová",N130,0)</f>
        <v>0</v>
      </c>
      <c r="BJ130" s="111" t="s">
        <v>162</v>
      </c>
      <c r="BK130" s="168">
        <f>ROUND(L130*K130,2)</f>
        <v>0</v>
      </c>
      <c r="BL130" s="111" t="s">
        <v>162</v>
      </c>
      <c r="BM130" s="111" t="s">
        <v>859</v>
      </c>
    </row>
    <row r="131" spans="2:51" s="210" customFormat="1" ht="14.45" customHeight="1">
      <c r="B131" s="205"/>
      <c r="C131" s="206"/>
      <c r="D131" s="206"/>
      <c r="E131" s="207" t="s">
        <v>5</v>
      </c>
      <c r="F131" s="283" t="s">
        <v>858</v>
      </c>
      <c r="G131" s="284"/>
      <c r="H131" s="284"/>
      <c r="I131" s="284"/>
      <c r="J131" s="206"/>
      <c r="K131" s="208">
        <v>3500</v>
      </c>
      <c r="L131" s="227"/>
      <c r="M131" s="227"/>
      <c r="N131" s="206"/>
      <c r="O131" s="206"/>
      <c r="P131" s="206"/>
      <c r="Q131" s="206"/>
      <c r="R131" s="209"/>
      <c r="T131" s="211"/>
      <c r="U131" s="206"/>
      <c r="V131" s="206"/>
      <c r="W131" s="206"/>
      <c r="X131" s="206"/>
      <c r="Y131" s="206"/>
      <c r="Z131" s="206"/>
      <c r="AA131" s="212"/>
      <c r="AT131" s="213" t="s">
        <v>190</v>
      </c>
      <c r="AU131" s="213" t="s">
        <v>146</v>
      </c>
      <c r="AV131" s="210" t="s">
        <v>146</v>
      </c>
      <c r="AW131" s="210" t="s">
        <v>40</v>
      </c>
      <c r="AX131" s="210" t="s">
        <v>84</v>
      </c>
      <c r="AY131" s="213" t="s">
        <v>183</v>
      </c>
    </row>
    <row r="132" spans="2:51" s="219" customFormat="1" ht="14.45" customHeight="1">
      <c r="B132" s="214"/>
      <c r="C132" s="215"/>
      <c r="D132" s="215"/>
      <c r="E132" s="216" t="s">
        <v>5</v>
      </c>
      <c r="F132" s="285" t="s">
        <v>191</v>
      </c>
      <c r="G132" s="286"/>
      <c r="H132" s="286"/>
      <c r="I132" s="286"/>
      <c r="J132" s="215"/>
      <c r="K132" s="217">
        <v>3500</v>
      </c>
      <c r="L132" s="228"/>
      <c r="M132" s="228"/>
      <c r="N132" s="215"/>
      <c r="O132" s="215"/>
      <c r="P132" s="215"/>
      <c r="Q132" s="215"/>
      <c r="R132" s="218"/>
      <c r="T132" s="220"/>
      <c r="U132" s="215"/>
      <c r="V132" s="215"/>
      <c r="W132" s="215"/>
      <c r="X132" s="215"/>
      <c r="Y132" s="215"/>
      <c r="Z132" s="215"/>
      <c r="AA132" s="221"/>
      <c r="AT132" s="222" t="s">
        <v>190</v>
      </c>
      <c r="AU132" s="222" t="s">
        <v>146</v>
      </c>
      <c r="AV132" s="219" t="s">
        <v>162</v>
      </c>
      <c r="AW132" s="219" t="s">
        <v>40</v>
      </c>
      <c r="AX132" s="219" t="s">
        <v>24</v>
      </c>
      <c r="AY132" s="222" t="s">
        <v>183</v>
      </c>
    </row>
    <row r="133" spans="2:65" s="120" customFormat="1" ht="34.15" customHeight="1">
      <c r="B133" s="121"/>
      <c r="C133" s="197" t="s">
        <v>205</v>
      </c>
      <c r="D133" s="197" t="s">
        <v>184</v>
      </c>
      <c r="E133" s="198" t="s">
        <v>860</v>
      </c>
      <c r="F133" s="287" t="s">
        <v>861</v>
      </c>
      <c r="G133" s="287"/>
      <c r="H133" s="287"/>
      <c r="I133" s="287"/>
      <c r="J133" s="199" t="s">
        <v>187</v>
      </c>
      <c r="K133" s="200">
        <v>500</v>
      </c>
      <c r="L133" s="288">
        <v>0</v>
      </c>
      <c r="M133" s="288"/>
      <c r="N133" s="289">
        <f>ROUND(L133*K133,2)</f>
        <v>0</v>
      </c>
      <c r="O133" s="289"/>
      <c r="P133" s="289"/>
      <c r="Q133" s="289"/>
      <c r="R133" s="124"/>
      <c r="T133" s="201" t="s">
        <v>5</v>
      </c>
      <c r="U133" s="202" t="s">
        <v>52</v>
      </c>
      <c r="V133" s="122"/>
      <c r="W133" s="203">
        <f>V133*K133</f>
        <v>0</v>
      </c>
      <c r="X133" s="203">
        <v>0.0002</v>
      </c>
      <c r="Y133" s="203">
        <f>X133*K133</f>
        <v>0.1</v>
      </c>
      <c r="Z133" s="203">
        <v>0</v>
      </c>
      <c r="AA133" s="204">
        <f>Z133*K133</f>
        <v>0</v>
      </c>
      <c r="AR133" s="111" t="s">
        <v>162</v>
      </c>
      <c r="AT133" s="111" t="s">
        <v>184</v>
      </c>
      <c r="AU133" s="111" t="s">
        <v>146</v>
      </c>
      <c r="AY133" s="111" t="s">
        <v>183</v>
      </c>
      <c r="BE133" s="168">
        <f>IF(U133="základní",N133,0)</f>
        <v>0</v>
      </c>
      <c r="BF133" s="168">
        <f>IF(U133="snížená",N133,0)</f>
        <v>0</v>
      </c>
      <c r="BG133" s="168">
        <f>IF(U133="zákl. přenesená",N133,0)</f>
        <v>0</v>
      </c>
      <c r="BH133" s="168">
        <f>IF(U133="sníž. přenesená",N133,0)</f>
        <v>0</v>
      </c>
      <c r="BI133" s="168">
        <f>IF(U133="nulová",N133,0)</f>
        <v>0</v>
      </c>
      <c r="BJ133" s="111" t="s">
        <v>162</v>
      </c>
      <c r="BK133" s="168">
        <f>ROUND(L133*K133,2)</f>
        <v>0</v>
      </c>
      <c r="BL133" s="111" t="s">
        <v>162</v>
      </c>
      <c r="BM133" s="111" t="s">
        <v>862</v>
      </c>
    </row>
    <row r="134" spans="2:51" s="210" customFormat="1" ht="14.45" customHeight="1">
      <c r="B134" s="205"/>
      <c r="C134" s="206"/>
      <c r="D134" s="206"/>
      <c r="E134" s="207" t="s">
        <v>5</v>
      </c>
      <c r="F134" s="283" t="s">
        <v>774</v>
      </c>
      <c r="G134" s="284"/>
      <c r="H134" s="284"/>
      <c r="I134" s="284"/>
      <c r="J134" s="206"/>
      <c r="K134" s="208">
        <v>500</v>
      </c>
      <c r="L134" s="227"/>
      <c r="M134" s="227"/>
      <c r="N134" s="206"/>
      <c r="O134" s="206"/>
      <c r="P134" s="206"/>
      <c r="Q134" s="206"/>
      <c r="R134" s="209"/>
      <c r="T134" s="211"/>
      <c r="U134" s="206"/>
      <c r="V134" s="206"/>
      <c r="W134" s="206"/>
      <c r="X134" s="206"/>
      <c r="Y134" s="206"/>
      <c r="Z134" s="206"/>
      <c r="AA134" s="212"/>
      <c r="AT134" s="213" t="s">
        <v>190</v>
      </c>
      <c r="AU134" s="213" t="s">
        <v>146</v>
      </c>
      <c r="AV134" s="210" t="s">
        <v>146</v>
      </c>
      <c r="AW134" s="210" t="s">
        <v>40</v>
      </c>
      <c r="AX134" s="210" t="s">
        <v>84</v>
      </c>
      <c r="AY134" s="213" t="s">
        <v>183</v>
      </c>
    </row>
    <row r="135" spans="2:51" s="219" customFormat="1" ht="14.45" customHeight="1">
      <c r="B135" s="214"/>
      <c r="C135" s="215"/>
      <c r="D135" s="215"/>
      <c r="E135" s="216" t="s">
        <v>5</v>
      </c>
      <c r="F135" s="285" t="s">
        <v>191</v>
      </c>
      <c r="G135" s="286"/>
      <c r="H135" s="286"/>
      <c r="I135" s="286"/>
      <c r="J135" s="215"/>
      <c r="K135" s="217">
        <v>500</v>
      </c>
      <c r="L135" s="228"/>
      <c r="M135" s="228"/>
      <c r="N135" s="215"/>
      <c r="O135" s="215"/>
      <c r="P135" s="215"/>
      <c r="Q135" s="215"/>
      <c r="R135" s="218"/>
      <c r="T135" s="220"/>
      <c r="U135" s="215"/>
      <c r="V135" s="215"/>
      <c r="W135" s="215"/>
      <c r="X135" s="215"/>
      <c r="Y135" s="215"/>
      <c r="Z135" s="215"/>
      <c r="AA135" s="221"/>
      <c r="AT135" s="222" t="s">
        <v>190</v>
      </c>
      <c r="AU135" s="222" t="s">
        <v>146</v>
      </c>
      <c r="AV135" s="219" t="s">
        <v>162</v>
      </c>
      <c r="AW135" s="219" t="s">
        <v>40</v>
      </c>
      <c r="AX135" s="219" t="s">
        <v>24</v>
      </c>
      <c r="AY135" s="222" t="s">
        <v>183</v>
      </c>
    </row>
    <row r="136" spans="2:65" s="120" customFormat="1" ht="22.9" customHeight="1">
      <c r="B136" s="121"/>
      <c r="C136" s="223" t="s">
        <v>209</v>
      </c>
      <c r="D136" s="223" t="s">
        <v>340</v>
      </c>
      <c r="E136" s="224" t="s">
        <v>863</v>
      </c>
      <c r="F136" s="294" t="s">
        <v>864</v>
      </c>
      <c r="G136" s="294"/>
      <c r="H136" s="294"/>
      <c r="I136" s="294"/>
      <c r="J136" s="225" t="s">
        <v>187</v>
      </c>
      <c r="K136" s="226">
        <v>575</v>
      </c>
      <c r="L136" s="295">
        <v>0</v>
      </c>
      <c r="M136" s="295"/>
      <c r="N136" s="296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0.00052</v>
      </c>
      <c r="Y136" s="203">
        <f>X136*K136</f>
        <v>0.299</v>
      </c>
      <c r="Z136" s="203">
        <v>0</v>
      </c>
      <c r="AA136" s="204">
        <f>Z136*K136</f>
        <v>0</v>
      </c>
      <c r="AR136" s="111" t="s">
        <v>217</v>
      </c>
      <c r="AT136" s="111" t="s">
        <v>340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865</v>
      </c>
    </row>
    <row r="137" spans="2:65" s="120" customFormat="1" ht="34.15" customHeight="1">
      <c r="B137" s="121"/>
      <c r="C137" s="197" t="s">
        <v>213</v>
      </c>
      <c r="D137" s="197" t="s">
        <v>184</v>
      </c>
      <c r="E137" s="198" t="s">
        <v>308</v>
      </c>
      <c r="F137" s="287" t="s">
        <v>309</v>
      </c>
      <c r="G137" s="287"/>
      <c r="H137" s="287"/>
      <c r="I137" s="287"/>
      <c r="J137" s="199" t="s">
        <v>231</v>
      </c>
      <c r="K137" s="200">
        <v>930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866</v>
      </c>
    </row>
    <row r="138" spans="2:51" s="210" customFormat="1" ht="14.45" customHeight="1">
      <c r="B138" s="205"/>
      <c r="C138" s="206"/>
      <c r="D138" s="206"/>
      <c r="E138" s="207" t="s">
        <v>5</v>
      </c>
      <c r="F138" s="283" t="s">
        <v>867</v>
      </c>
      <c r="G138" s="284"/>
      <c r="H138" s="284"/>
      <c r="I138" s="284"/>
      <c r="J138" s="206"/>
      <c r="K138" s="208">
        <v>930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51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930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5" s="120" customFormat="1" ht="34.15" customHeight="1">
      <c r="B140" s="121"/>
      <c r="C140" s="197" t="s">
        <v>217</v>
      </c>
      <c r="D140" s="197" t="s">
        <v>184</v>
      </c>
      <c r="E140" s="198" t="s">
        <v>346</v>
      </c>
      <c r="F140" s="287" t="s">
        <v>347</v>
      </c>
      <c r="G140" s="287"/>
      <c r="H140" s="287"/>
      <c r="I140" s="287"/>
      <c r="J140" s="199" t="s">
        <v>231</v>
      </c>
      <c r="K140" s="200">
        <v>1200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868</v>
      </c>
    </row>
    <row r="141" spans="2:51" s="210" customFormat="1" ht="14.45" customHeight="1">
      <c r="B141" s="205"/>
      <c r="C141" s="206"/>
      <c r="D141" s="206"/>
      <c r="E141" s="207" t="s">
        <v>5</v>
      </c>
      <c r="F141" s="283" t="s">
        <v>869</v>
      </c>
      <c r="G141" s="284"/>
      <c r="H141" s="284"/>
      <c r="I141" s="284"/>
      <c r="J141" s="206"/>
      <c r="K141" s="208">
        <v>1200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51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1200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22.9" customHeight="1">
      <c r="B143" s="121"/>
      <c r="C143" s="197" t="s">
        <v>221</v>
      </c>
      <c r="D143" s="197" t="s">
        <v>184</v>
      </c>
      <c r="E143" s="198" t="s">
        <v>447</v>
      </c>
      <c r="F143" s="287" t="s">
        <v>448</v>
      </c>
      <c r="G143" s="287"/>
      <c r="H143" s="287"/>
      <c r="I143" s="287"/>
      <c r="J143" s="199" t="s">
        <v>231</v>
      </c>
      <c r="K143" s="200">
        <v>1200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870</v>
      </c>
    </row>
    <row r="144" spans="2:51" s="210" customFormat="1" ht="14.45" customHeight="1">
      <c r="B144" s="205"/>
      <c r="C144" s="206"/>
      <c r="D144" s="206"/>
      <c r="E144" s="207" t="s">
        <v>5</v>
      </c>
      <c r="F144" s="283" t="s">
        <v>869</v>
      </c>
      <c r="G144" s="284"/>
      <c r="H144" s="284"/>
      <c r="I144" s="284"/>
      <c r="J144" s="206"/>
      <c r="K144" s="208">
        <v>1200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51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1200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22.9" customHeight="1">
      <c r="B146" s="121"/>
      <c r="C146" s="197" t="s">
        <v>28</v>
      </c>
      <c r="D146" s="197" t="s">
        <v>184</v>
      </c>
      <c r="E146" s="198" t="s">
        <v>447</v>
      </c>
      <c r="F146" s="287" t="s">
        <v>448</v>
      </c>
      <c r="G146" s="287"/>
      <c r="H146" s="287"/>
      <c r="I146" s="287"/>
      <c r="J146" s="199" t="s">
        <v>231</v>
      </c>
      <c r="K146" s="200">
        <v>930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871</v>
      </c>
    </row>
    <row r="147" spans="2:51" s="210" customFormat="1" ht="14.45" customHeight="1">
      <c r="B147" s="205"/>
      <c r="C147" s="206"/>
      <c r="D147" s="206"/>
      <c r="E147" s="207" t="s">
        <v>5</v>
      </c>
      <c r="F147" s="283" t="s">
        <v>867</v>
      </c>
      <c r="G147" s="284"/>
      <c r="H147" s="284"/>
      <c r="I147" s="284"/>
      <c r="J147" s="206"/>
      <c r="K147" s="208">
        <v>930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51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930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5" s="120" customFormat="1" ht="34.15" customHeight="1">
      <c r="B149" s="121"/>
      <c r="C149" s="197" t="s">
        <v>228</v>
      </c>
      <c r="D149" s="197" t="s">
        <v>184</v>
      </c>
      <c r="E149" s="198" t="s">
        <v>351</v>
      </c>
      <c r="F149" s="287" t="s">
        <v>352</v>
      </c>
      <c r="G149" s="287"/>
      <c r="H149" s="287"/>
      <c r="I149" s="287"/>
      <c r="J149" s="199" t="s">
        <v>231</v>
      </c>
      <c r="K149" s="200">
        <v>1200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872</v>
      </c>
    </row>
    <row r="150" spans="2:51" s="210" customFormat="1" ht="14.45" customHeight="1">
      <c r="B150" s="205"/>
      <c r="C150" s="206"/>
      <c r="D150" s="206"/>
      <c r="E150" s="207" t="s">
        <v>5</v>
      </c>
      <c r="F150" s="283" t="s">
        <v>869</v>
      </c>
      <c r="G150" s="284"/>
      <c r="H150" s="284"/>
      <c r="I150" s="284"/>
      <c r="J150" s="206"/>
      <c r="K150" s="208">
        <v>1200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51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1200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34.15" customHeight="1">
      <c r="B152" s="121"/>
      <c r="C152" s="197" t="s">
        <v>234</v>
      </c>
      <c r="D152" s="197" t="s">
        <v>184</v>
      </c>
      <c r="E152" s="198" t="s">
        <v>873</v>
      </c>
      <c r="F152" s="287" t="s">
        <v>874</v>
      </c>
      <c r="G152" s="287"/>
      <c r="H152" s="287"/>
      <c r="I152" s="287"/>
      <c r="J152" s="199" t="s">
        <v>187</v>
      </c>
      <c r="K152" s="200">
        <v>6200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0</v>
      </c>
      <c r="Y152" s="203">
        <f>X152*K152</f>
        <v>0</v>
      </c>
      <c r="Z152" s="203">
        <v>0</v>
      </c>
      <c r="AA152" s="204">
        <f>Z152*K152</f>
        <v>0</v>
      </c>
      <c r="AR152" s="111" t="s">
        <v>162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875</v>
      </c>
    </row>
    <row r="153" spans="2:51" s="210" customFormat="1" ht="14.45" customHeight="1">
      <c r="B153" s="205"/>
      <c r="C153" s="206"/>
      <c r="D153" s="206"/>
      <c r="E153" s="207" t="s">
        <v>5</v>
      </c>
      <c r="F153" s="283" t="s">
        <v>876</v>
      </c>
      <c r="G153" s="284"/>
      <c r="H153" s="284"/>
      <c r="I153" s="284"/>
      <c r="J153" s="206"/>
      <c r="K153" s="208">
        <v>6200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51" s="219" customFormat="1" ht="14.45" customHeight="1">
      <c r="B154" s="214"/>
      <c r="C154" s="215"/>
      <c r="D154" s="215"/>
      <c r="E154" s="216" t="s">
        <v>5</v>
      </c>
      <c r="F154" s="285" t="s">
        <v>191</v>
      </c>
      <c r="G154" s="286"/>
      <c r="H154" s="286"/>
      <c r="I154" s="286"/>
      <c r="J154" s="215"/>
      <c r="K154" s="217">
        <v>6200</v>
      </c>
      <c r="L154" s="228"/>
      <c r="M154" s="228"/>
      <c r="N154" s="215"/>
      <c r="O154" s="215"/>
      <c r="P154" s="215"/>
      <c r="Q154" s="215"/>
      <c r="R154" s="218"/>
      <c r="T154" s="220"/>
      <c r="U154" s="215"/>
      <c r="V154" s="215"/>
      <c r="W154" s="215"/>
      <c r="X154" s="215"/>
      <c r="Y154" s="215"/>
      <c r="Z154" s="215"/>
      <c r="AA154" s="221"/>
      <c r="AT154" s="222" t="s">
        <v>190</v>
      </c>
      <c r="AU154" s="222" t="s">
        <v>146</v>
      </c>
      <c r="AV154" s="219" t="s">
        <v>162</v>
      </c>
      <c r="AW154" s="219" t="s">
        <v>40</v>
      </c>
      <c r="AX154" s="219" t="s">
        <v>24</v>
      </c>
      <c r="AY154" s="222" t="s">
        <v>183</v>
      </c>
    </row>
    <row r="155" spans="2:65" s="120" customFormat="1" ht="34.15" customHeight="1">
      <c r="B155" s="121"/>
      <c r="C155" s="197" t="s">
        <v>239</v>
      </c>
      <c r="D155" s="197" t="s">
        <v>184</v>
      </c>
      <c r="E155" s="198" t="s">
        <v>877</v>
      </c>
      <c r="F155" s="287" t="s">
        <v>878</v>
      </c>
      <c r="G155" s="287"/>
      <c r="H155" s="287"/>
      <c r="I155" s="287"/>
      <c r="J155" s="199" t="s">
        <v>187</v>
      </c>
      <c r="K155" s="200">
        <v>930</v>
      </c>
      <c r="L155" s="288">
        <v>0</v>
      </c>
      <c r="M155" s="288"/>
      <c r="N155" s="289">
        <f>ROUND(L155*K155,2)</f>
        <v>0</v>
      </c>
      <c r="O155" s="289"/>
      <c r="P155" s="289"/>
      <c r="Q155" s="289"/>
      <c r="R155" s="124"/>
      <c r="T155" s="201" t="s">
        <v>5</v>
      </c>
      <c r="U155" s="202" t="s">
        <v>52</v>
      </c>
      <c r="V155" s="122"/>
      <c r="W155" s="203">
        <f>V155*K155</f>
        <v>0</v>
      </c>
      <c r="X155" s="203">
        <v>0</v>
      </c>
      <c r="Y155" s="203">
        <f>X155*K155</f>
        <v>0</v>
      </c>
      <c r="Z155" s="203">
        <v>0</v>
      </c>
      <c r="AA155" s="204">
        <f>Z155*K155</f>
        <v>0</v>
      </c>
      <c r="AR155" s="111" t="s">
        <v>162</v>
      </c>
      <c r="AT155" s="111" t="s">
        <v>184</v>
      </c>
      <c r="AU155" s="111" t="s">
        <v>146</v>
      </c>
      <c r="AY155" s="111" t="s">
        <v>183</v>
      </c>
      <c r="BE155" s="168">
        <f>IF(U155="základní",N155,0)</f>
        <v>0</v>
      </c>
      <c r="BF155" s="168">
        <f>IF(U155="snížená",N155,0)</f>
        <v>0</v>
      </c>
      <c r="BG155" s="168">
        <f>IF(U155="zákl. přenesená",N155,0)</f>
        <v>0</v>
      </c>
      <c r="BH155" s="168">
        <f>IF(U155="sníž. přenesená",N155,0)</f>
        <v>0</v>
      </c>
      <c r="BI155" s="168">
        <f>IF(U155="nulová",N155,0)</f>
        <v>0</v>
      </c>
      <c r="BJ155" s="111" t="s">
        <v>162</v>
      </c>
      <c r="BK155" s="168">
        <f>ROUND(L155*K155,2)</f>
        <v>0</v>
      </c>
      <c r="BL155" s="111" t="s">
        <v>162</v>
      </c>
      <c r="BM155" s="111" t="s">
        <v>879</v>
      </c>
    </row>
    <row r="156" spans="2:51" s="210" customFormat="1" ht="14.45" customHeight="1">
      <c r="B156" s="205"/>
      <c r="C156" s="206"/>
      <c r="D156" s="206"/>
      <c r="E156" s="207" t="s">
        <v>5</v>
      </c>
      <c r="F156" s="283" t="s">
        <v>880</v>
      </c>
      <c r="G156" s="284"/>
      <c r="H156" s="284"/>
      <c r="I156" s="284"/>
      <c r="J156" s="206"/>
      <c r="K156" s="208">
        <v>930</v>
      </c>
      <c r="L156" s="227"/>
      <c r="M156" s="227"/>
      <c r="N156" s="206"/>
      <c r="O156" s="206"/>
      <c r="P156" s="206"/>
      <c r="Q156" s="206"/>
      <c r="R156" s="209"/>
      <c r="T156" s="211"/>
      <c r="U156" s="206"/>
      <c r="V156" s="206"/>
      <c r="W156" s="206"/>
      <c r="X156" s="206"/>
      <c r="Y156" s="206"/>
      <c r="Z156" s="206"/>
      <c r="AA156" s="212"/>
      <c r="AT156" s="213" t="s">
        <v>190</v>
      </c>
      <c r="AU156" s="213" t="s">
        <v>146</v>
      </c>
      <c r="AV156" s="210" t="s">
        <v>146</v>
      </c>
      <c r="AW156" s="210" t="s">
        <v>40</v>
      </c>
      <c r="AX156" s="210" t="s">
        <v>84</v>
      </c>
      <c r="AY156" s="213" t="s">
        <v>183</v>
      </c>
    </row>
    <row r="157" spans="2:51" s="219" customFormat="1" ht="14.45" customHeight="1">
      <c r="B157" s="214"/>
      <c r="C157" s="215"/>
      <c r="D157" s="215"/>
      <c r="E157" s="216" t="s">
        <v>5</v>
      </c>
      <c r="F157" s="285" t="s">
        <v>191</v>
      </c>
      <c r="G157" s="286"/>
      <c r="H157" s="286"/>
      <c r="I157" s="286"/>
      <c r="J157" s="215"/>
      <c r="K157" s="217">
        <v>930</v>
      </c>
      <c r="L157" s="228"/>
      <c r="M157" s="228"/>
      <c r="N157" s="215"/>
      <c r="O157" s="215"/>
      <c r="P157" s="215"/>
      <c r="Q157" s="215"/>
      <c r="R157" s="218"/>
      <c r="T157" s="220"/>
      <c r="U157" s="215"/>
      <c r="V157" s="215"/>
      <c r="W157" s="215"/>
      <c r="X157" s="215"/>
      <c r="Y157" s="215"/>
      <c r="Z157" s="215"/>
      <c r="AA157" s="221"/>
      <c r="AT157" s="222" t="s">
        <v>190</v>
      </c>
      <c r="AU157" s="222" t="s">
        <v>146</v>
      </c>
      <c r="AV157" s="219" t="s">
        <v>162</v>
      </c>
      <c r="AW157" s="219" t="s">
        <v>40</v>
      </c>
      <c r="AX157" s="219" t="s">
        <v>24</v>
      </c>
      <c r="AY157" s="222" t="s">
        <v>183</v>
      </c>
    </row>
    <row r="158" spans="2:65" s="120" customFormat="1" ht="34.15" customHeight="1">
      <c r="B158" s="121"/>
      <c r="C158" s="197" t="s">
        <v>244</v>
      </c>
      <c r="D158" s="197" t="s">
        <v>184</v>
      </c>
      <c r="E158" s="198" t="s">
        <v>881</v>
      </c>
      <c r="F158" s="287" t="s">
        <v>882</v>
      </c>
      <c r="G158" s="287"/>
      <c r="H158" s="287"/>
      <c r="I158" s="287"/>
      <c r="J158" s="199" t="s">
        <v>187</v>
      </c>
      <c r="K158" s="200">
        <v>9000</v>
      </c>
      <c r="L158" s="288">
        <v>0</v>
      </c>
      <c r="M158" s="288"/>
      <c r="N158" s="289">
        <f>ROUND(L158*K158,2)</f>
        <v>0</v>
      </c>
      <c r="O158" s="289"/>
      <c r="P158" s="289"/>
      <c r="Q158" s="289"/>
      <c r="R158" s="124"/>
      <c r="T158" s="201" t="s">
        <v>5</v>
      </c>
      <c r="U158" s="202" t="s">
        <v>52</v>
      </c>
      <c r="V158" s="122"/>
      <c r="W158" s="203">
        <f>V158*K158</f>
        <v>0</v>
      </c>
      <c r="X158" s="203">
        <v>0</v>
      </c>
      <c r="Y158" s="203">
        <f>X158*K158</f>
        <v>0</v>
      </c>
      <c r="Z158" s="203">
        <v>0</v>
      </c>
      <c r="AA158" s="204">
        <f>Z158*K158</f>
        <v>0</v>
      </c>
      <c r="AR158" s="111" t="s">
        <v>162</v>
      </c>
      <c r="AT158" s="111" t="s">
        <v>184</v>
      </c>
      <c r="AU158" s="111" t="s">
        <v>146</v>
      </c>
      <c r="AY158" s="111" t="s">
        <v>183</v>
      </c>
      <c r="BE158" s="168">
        <f>IF(U158="základní",N158,0)</f>
        <v>0</v>
      </c>
      <c r="BF158" s="168">
        <f>IF(U158="snížená",N158,0)</f>
        <v>0</v>
      </c>
      <c r="BG158" s="168">
        <f>IF(U158="zákl. přenesená",N158,0)</f>
        <v>0</v>
      </c>
      <c r="BH158" s="168">
        <f>IF(U158="sníž. přenesená",N158,0)</f>
        <v>0</v>
      </c>
      <c r="BI158" s="168">
        <f>IF(U158="nulová",N158,0)</f>
        <v>0</v>
      </c>
      <c r="BJ158" s="111" t="s">
        <v>162</v>
      </c>
      <c r="BK158" s="168">
        <f>ROUND(L158*K158,2)</f>
        <v>0</v>
      </c>
      <c r="BL158" s="111" t="s">
        <v>162</v>
      </c>
      <c r="BM158" s="111" t="s">
        <v>883</v>
      </c>
    </row>
    <row r="159" spans="2:51" s="210" customFormat="1" ht="14.45" customHeight="1">
      <c r="B159" s="205"/>
      <c r="C159" s="206"/>
      <c r="D159" s="206"/>
      <c r="E159" s="207" t="s">
        <v>5</v>
      </c>
      <c r="F159" s="283" t="s">
        <v>665</v>
      </c>
      <c r="G159" s="284"/>
      <c r="H159" s="284"/>
      <c r="I159" s="284"/>
      <c r="J159" s="206"/>
      <c r="K159" s="208">
        <v>9000</v>
      </c>
      <c r="L159" s="227"/>
      <c r="M159" s="227"/>
      <c r="N159" s="206"/>
      <c r="O159" s="206"/>
      <c r="P159" s="206"/>
      <c r="Q159" s="206"/>
      <c r="R159" s="209"/>
      <c r="T159" s="211"/>
      <c r="U159" s="206"/>
      <c r="V159" s="206"/>
      <c r="W159" s="206"/>
      <c r="X159" s="206"/>
      <c r="Y159" s="206"/>
      <c r="Z159" s="206"/>
      <c r="AA159" s="212"/>
      <c r="AT159" s="213" t="s">
        <v>190</v>
      </c>
      <c r="AU159" s="213" t="s">
        <v>146</v>
      </c>
      <c r="AV159" s="210" t="s">
        <v>146</v>
      </c>
      <c r="AW159" s="210" t="s">
        <v>40</v>
      </c>
      <c r="AX159" s="210" t="s">
        <v>84</v>
      </c>
      <c r="AY159" s="213" t="s">
        <v>183</v>
      </c>
    </row>
    <row r="160" spans="2:51" s="219" customFormat="1" ht="14.45" customHeight="1">
      <c r="B160" s="214"/>
      <c r="C160" s="215"/>
      <c r="D160" s="215"/>
      <c r="E160" s="216" t="s">
        <v>5</v>
      </c>
      <c r="F160" s="285" t="s">
        <v>191</v>
      </c>
      <c r="G160" s="286"/>
      <c r="H160" s="286"/>
      <c r="I160" s="286"/>
      <c r="J160" s="215"/>
      <c r="K160" s="217">
        <v>9000</v>
      </c>
      <c r="L160" s="228"/>
      <c r="M160" s="228"/>
      <c r="N160" s="215"/>
      <c r="O160" s="215"/>
      <c r="P160" s="215"/>
      <c r="Q160" s="215"/>
      <c r="R160" s="218"/>
      <c r="T160" s="220"/>
      <c r="U160" s="215"/>
      <c r="V160" s="215"/>
      <c r="W160" s="215"/>
      <c r="X160" s="215"/>
      <c r="Y160" s="215"/>
      <c r="Z160" s="215"/>
      <c r="AA160" s="221"/>
      <c r="AT160" s="222" t="s">
        <v>190</v>
      </c>
      <c r="AU160" s="222" t="s">
        <v>146</v>
      </c>
      <c r="AV160" s="219" t="s">
        <v>162</v>
      </c>
      <c r="AW160" s="219" t="s">
        <v>40</v>
      </c>
      <c r="AX160" s="219" t="s">
        <v>24</v>
      </c>
      <c r="AY160" s="222" t="s">
        <v>183</v>
      </c>
    </row>
    <row r="161" spans="2:65" s="120" customFormat="1" ht="22.9" customHeight="1">
      <c r="B161" s="121"/>
      <c r="C161" s="223" t="s">
        <v>11</v>
      </c>
      <c r="D161" s="223" t="s">
        <v>340</v>
      </c>
      <c r="E161" s="224" t="s">
        <v>884</v>
      </c>
      <c r="F161" s="294" t="s">
        <v>885</v>
      </c>
      <c r="G161" s="294"/>
      <c r="H161" s="294"/>
      <c r="I161" s="294"/>
      <c r="J161" s="225" t="s">
        <v>886</v>
      </c>
      <c r="K161" s="226">
        <v>225</v>
      </c>
      <c r="L161" s="295">
        <v>0</v>
      </c>
      <c r="M161" s="295"/>
      <c r="N161" s="296">
        <f>ROUND(L161*K161,2)</f>
        <v>0</v>
      </c>
      <c r="O161" s="289"/>
      <c r="P161" s="289"/>
      <c r="Q161" s="289"/>
      <c r="R161" s="124"/>
      <c r="T161" s="201" t="s">
        <v>5</v>
      </c>
      <c r="U161" s="202" t="s">
        <v>52</v>
      </c>
      <c r="V161" s="122"/>
      <c r="W161" s="203">
        <f>V161*K161</f>
        <v>0</v>
      </c>
      <c r="X161" s="203">
        <v>0.001</v>
      </c>
      <c r="Y161" s="203">
        <f>X161*K161</f>
        <v>0.225</v>
      </c>
      <c r="Z161" s="203">
        <v>0</v>
      </c>
      <c r="AA161" s="204">
        <f>Z161*K161</f>
        <v>0</v>
      </c>
      <c r="AR161" s="111" t="s">
        <v>217</v>
      </c>
      <c r="AT161" s="111" t="s">
        <v>340</v>
      </c>
      <c r="AU161" s="111" t="s">
        <v>146</v>
      </c>
      <c r="AY161" s="111" t="s">
        <v>183</v>
      </c>
      <c r="BE161" s="168">
        <f>IF(U161="základní",N161,0)</f>
        <v>0</v>
      </c>
      <c r="BF161" s="168">
        <f>IF(U161="snížená",N161,0)</f>
        <v>0</v>
      </c>
      <c r="BG161" s="168">
        <f>IF(U161="zákl. přenesená",N161,0)</f>
        <v>0</v>
      </c>
      <c r="BH161" s="168">
        <f>IF(U161="sníž. přenesená",N161,0)</f>
        <v>0</v>
      </c>
      <c r="BI161" s="168">
        <f>IF(U161="nulová",N161,0)</f>
        <v>0</v>
      </c>
      <c r="BJ161" s="111" t="s">
        <v>162</v>
      </c>
      <c r="BK161" s="168">
        <f>ROUND(L161*K161,2)</f>
        <v>0</v>
      </c>
      <c r="BL161" s="111" t="s">
        <v>162</v>
      </c>
      <c r="BM161" s="111" t="s">
        <v>887</v>
      </c>
    </row>
    <row r="162" spans="2:65" s="120" customFormat="1" ht="22.9" customHeight="1">
      <c r="B162" s="121"/>
      <c r="C162" s="197" t="s">
        <v>251</v>
      </c>
      <c r="D162" s="197" t="s">
        <v>184</v>
      </c>
      <c r="E162" s="198" t="s">
        <v>386</v>
      </c>
      <c r="F162" s="287" t="s">
        <v>387</v>
      </c>
      <c r="G162" s="287"/>
      <c r="H162" s="287"/>
      <c r="I162" s="287"/>
      <c r="J162" s="199" t="s">
        <v>187</v>
      </c>
      <c r="K162" s="200">
        <v>3000</v>
      </c>
      <c r="L162" s="288">
        <v>0</v>
      </c>
      <c r="M162" s="288"/>
      <c r="N162" s="289">
        <f>ROUND(L162*K162,2)</f>
        <v>0</v>
      </c>
      <c r="O162" s="289"/>
      <c r="P162" s="289"/>
      <c r="Q162" s="289"/>
      <c r="R162" s="124"/>
      <c r="T162" s="201" t="s">
        <v>5</v>
      </c>
      <c r="U162" s="202" t="s">
        <v>52</v>
      </c>
      <c r="V162" s="122"/>
      <c r="W162" s="203">
        <f>V162*K162</f>
        <v>0</v>
      </c>
      <c r="X162" s="203">
        <v>0</v>
      </c>
      <c r="Y162" s="203">
        <f>X162*K162</f>
        <v>0</v>
      </c>
      <c r="Z162" s="203">
        <v>0</v>
      </c>
      <c r="AA162" s="204">
        <f>Z162*K162</f>
        <v>0</v>
      </c>
      <c r="AR162" s="111" t="s">
        <v>162</v>
      </c>
      <c r="AT162" s="111" t="s">
        <v>184</v>
      </c>
      <c r="AU162" s="111" t="s">
        <v>146</v>
      </c>
      <c r="AY162" s="111" t="s">
        <v>183</v>
      </c>
      <c r="BE162" s="168">
        <f>IF(U162="základní",N162,0)</f>
        <v>0</v>
      </c>
      <c r="BF162" s="168">
        <f>IF(U162="snížená",N162,0)</f>
        <v>0</v>
      </c>
      <c r="BG162" s="168">
        <f>IF(U162="zákl. přenesená",N162,0)</f>
        <v>0</v>
      </c>
      <c r="BH162" s="168">
        <f>IF(U162="sníž. přenesená",N162,0)</f>
        <v>0</v>
      </c>
      <c r="BI162" s="168">
        <f>IF(U162="nulová",N162,0)</f>
        <v>0</v>
      </c>
      <c r="BJ162" s="111" t="s">
        <v>162</v>
      </c>
      <c r="BK162" s="168">
        <f>ROUND(L162*K162,2)</f>
        <v>0</v>
      </c>
      <c r="BL162" s="111" t="s">
        <v>162</v>
      </c>
      <c r="BM162" s="111" t="s">
        <v>888</v>
      </c>
    </row>
    <row r="163" spans="2:51" s="210" customFormat="1" ht="14.45" customHeight="1">
      <c r="B163" s="205"/>
      <c r="C163" s="206"/>
      <c r="D163" s="206"/>
      <c r="E163" s="207" t="s">
        <v>5</v>
      </c>
      <c r="F163" s="283" t="s">
        <v>655</v>
      </c>
      <c r="G163" s="284"/>
      <c r="H163" s="284"/>
      <c r="I163" s="284"/>
      <c r="J163" s="206"/>
      <c r="K163" s="208">
        <v>3000</v>
      </c>
      <c r="L163" s="227"/>
      <c r="M163" s="227"/>
      <c r="N163" s="206"/>
      <c r="O163" s="206"/>
      <c r="P163" s="206"/>
      <c r="Q163" s="206"/>
      <c r="R163" s="209"/>
      <c r="T163" s="211"/>
      <c r="U163" s="206"/>
      <c r="V163" s="206"/>
      <c r="W163" s="206"/>
      <c r="X163" s="206"/>
      <c r="Y163" s="206"/>
      <c r="Z163" s="206"/>
      <c r="AA163" s="212"/>
      <c r="AT163" s="213" t="s">
        <v>190</v>
      </c>
      <c r="AU163" s="213" t="s">
        <v>146</v>
      </c>
      <c r="AV163" s="210" t="s">
        <v>146</v>
      </c>
      <c r="AW163" s="210" t="s">
        <v>40</v>
      </c>
      <c r="AX163" s="210" t="s">
        <v>84</v>
      </c>
      <c r="AY163" s="213" t="s">
        <v>183</v>
      </c>
    </row>
    <row r="164" spans="2:51" s="219" customFormat="1" ht="14.45" customHeight="1">
      <c r="B164" s="214"/>
      <c r="C164" s="215"/>
      <c r="D164" s="215"/>
      <c r="E164" s="216" t="s">
        <v>5</v>
      </c>
      <c r="F164" s="285" t="s">
        <v>191</v>
      </c>
      <c r="G164" s="286"/>
      <c r="H164" s="286"/>
      <c r="I164" s="286"/>
      <c r="J164" s="215"/>
      <c r="K164" s="217">
        <v>3000</v>
      </c>
      <c r="L164" s="228"/>
      <c r="M164" s="228"/>
      <c r="N164" s="215"/>
      <c r="O164" s="215"/>
      <c r="P164" s="215"/>
      <c r="Q164" s="215"/>
      <c r="R164" s="218"/>
      <c r="T164" s="220"/>
      <c r="U164" s="215"/>
      <c r="V164" s="215"/>
      <c r="W164" s="215"/>
      <c r="X164" s="215"/>
      <c r="Y164" s="215"/>
      <c r="Z164" s="215"/>
      <c r="AA164" s="221"/>
      <c r="AT164" s="222" t="s">
        <v>190</v>
      </c>
      <c r="AU164" s="222" t="s">
        <v>146</v>
      </c>
      <c r="AV164" s="219" t="s">
        <v>162</v>
      </c>
      <c r="AW164" s="219" t="s">
        <v>40</v>
      </c>
      <c r="AX164" s="219" t="s">
        <v>24</v>
      </c>
      <c r="AY164" s="222" t="s">
        <v>183</v>
      </c>
    </row>
    <row r="165" spans="2:65" s="120" customFormat="1" ht="34.15" customHeight="1">
      <c r="B165" s="121"/>
      <c r="C165" s="197" t="s">
        <v>255</v>
      </c>
      <c r="D165" s="197" t="s">
        <v>184</v>
      </c>
      <c r="E165" s="198" t="s">
        <v>889</v>
      </c>
      <c r="F165" s="287" t="s">
        <v>890</v>
      </c>
      <c r="G165" s="287"/>
      <c r="H165" s="287"/>
      <c r="I165" s="287"/>
      <c r="J165" s="199" t="s">
        <v>198</v>
      </c>
      <c r="K165" s="200">
        <v>500</v>
      </c>
      <c r="L165" s="288">
        <v>0</v>
      </c>
      <c r="M165" s="288"/>
      <c r="N165" s="289">
        <f>ROUND(L165*K165,2)</f>
        <v>0</v>
      </c>
      <c r="O165" s="289"/>
      <c r="P165" s="289"/>
      <c r="Q165" s="289"/>
      <c r="R165" s="124"/>
      <c r="T165" s="201" t="s">
        <v>5</v>
      </c>
      <c r="U165" s="202" t="s">
        <v>52</v>
      </c>
      <c r="V165" s="122"/>
      <c r="W165" s="203">
        <f>V165*K165</f>
        <v>0</v>
      </c>
      <c r="X165" s="203">
        <v>0</v>
      </c>
      <c r="Y165" s="203">
        <f>X165*K165</f>
        <v>0</v>
      </c>
      <c r="Z165" s="203">
        <v>0</v>
      </c>
      <c r="AA165" s="204">
        <f>Z165*K165</f>
        <v>0</v>
      </c>
      <c r="AR165" s="111" t="s">
        <v>162</v>
      </c>
      <c r="AT165" s="111" t="s">
        <v>184</v>
      </c>
      <c r="AU165" s="111" t="s">
        <v>146</v>
      </c>
      <c r="AY165" s="111" t="s">
        <v>183</v>
      </c>
      <c r="BE165" s="168">
        <f>IF(U165="základní",N165,0)</f>
        <v>0</v>
      </c>
      <c r="BF165" s="168">
        <f>IF(U165="snížená",N165,0)</f>
        <v>0</v>
      </c>
      <c r="BG165" s="168">
        <f>IF(U165="zákl. přenesená",N165,0)</f>
        <v>0</v>
      </c>
      <c r="BH165" s="168">
        <f>IF(U165="sníž. přenesená",N165,0)</f>
        <v>0</v>
      </c>
      <c r="BI165" s="168">
        <f>IF(U165="nulová",N165,0)</f>
        <v>0</v>
      </c>
      <c r="BJ165" s="111" t="s">
        <v>162</v>
      </c>
      <c r="BK165" s="168">
        <f>ROUND(L165*K165,2)</f>
        <v>0</v>
      </c>
      <c r="BL165" s="111" t="s">
        <v>162</v>
      </c>
      <c r="BM165" s="111" t="s">
        <v>891</v>
      </c>
    </row>
    <row r="166" spans="2:51" s="210" customFormat="1" ht="14.45" customHeight="1">
      <c r="B166" s="205"/>
      <c r="C166" s="206"/>
      <c r="D166" s="206"/>
      <c r="E166" s="207" t="s">
        <v>5</v>
      </c>
      <c r="F166" s="283" t="s">
        <v>774</v>
      </c>
      <c r="G166" s="284"/>
      <c r="H166" s="284"/>
      <c r="I166" s="284"/>
      <c r="J166" s="206"/>
      <c r="K166" s="208">
        <v>500</v>
      </c>
      <c r="L166" s="227"/>
      <c r="M166" s="227"/>
      <c r="N166" s="206"/>
      <c r="O166" s="206"/>
      <c r="P166" s="206"/>
      <c r="Q166" s="206"/>
      <c r="R166" s="209"/>
      <c r="T166" s="211"/>
      <c r="U166" s="206"/>
      <c r="V166" s="206"/>
      <c r="W166" s="206"/>
      <c r="X166" s="206"/>
      <c r="Y166" s="206"/>
      <c r="Z166" s="206"/>
      <c r="AA166" s="212"/>
      <c r="AT166" s="213" t="s">
        <v>190</v>
      </c>
      <c r="AU166" s="213" t="s">
        <v>146</v>
      </c>
      <c r="AV166" s="210" t="s">
        <v>146</v>
      </c>
      <c r="AW166" s="210" t="s">
        <v>40</v>
      </c>
      <c r="AX166" s="210" t="s">
        <v>84</v>
      </c>
      <c r="AY166" s="213" t="s">
        <v>183</v>
      </c>
    </row>
    <row r="167" spans="2:51" s="219" customFormat="1" ht="14.45" customHeight="1">
      <c r="B167" s="214"/>
      <c r="C167" s="215"/>
      <c r="D167" s="215"/>
      <c r="E167" s="216" t="s">
        <v>5</v>
      </c>
      <c r="F167" s="285" t="s">
        <v>191</v>
      </c>
      <c r="G167" s="286"/>
      <c r="H167" s="286"/>
      <c r="I167" s="286"/>
      <c r="J167" s="215"/>
      <c r="K167" s="217">
        <v>500</v>
      </c>
      <c r="L167" s="228"/>
      <c r="M167" s="228"/>
      <c r="N167" s="215"/>
      <c r="O167" s="215"/>
      <c r="P167" s="215"/>
      <c r="Q167" s="215"/>
      <c r="R167" s="218"/>
      <c r="T167" s="220"/>
      <c r="U167" s="215"/>
      <c r="V167" s="215"/>
      <c r="W167" s="215"/>
      <c r="X167" s="215"/>
      <c r="Y167" s="215"/>
      <c r="Z167" s="215"/>
      <c r="AA167" s="221"/>
      <c r="AT167" s="222" t="s">
        <v>190</v>
      </c>
      <c r="AU167" s="222" t="s">
        <v>146</v>
      </c>
      <c r="AV167" s="219" t="s">
        <v>162</v>
      </c>
      <c r="AW167" s="219" t="s">
        <v>40</v>
      </c>
      <c r="AX167" s="219" t="s">
        <v>24</v>
      </c>
      <c r="AY167" s="222" t="s">
        <v>183</v>
      </c>
    </row>
    <row r="168" spans="2:65" s="120" customFormat="1" ht="34.15" customHeight="1">
      <c r="B168" s="121"/>
      <c r="C168" s="197" t="s">
        <v>259</v>
      </c>
      <c r="D168" s="197" t="s">
        <v>184</v>
      </c>
      <c r="E168" s="198" t="s">
        <v>892</v>
      </c>
      <c r="F168" s="287" t="s">
        <v>893</v>
      </c>
      <c r="G168" s="287"/>
      <c r="H168" s="287"/>
      <c r="I168" s="287"/>
      <c r="J168" s="199" t="s">
        <v>198</v>
      </c>
      <c r="K168" s="200">
        <v>190</v>
      </c>
      <c r="L168" s="288">
        <v>0</v>
      </c>
      <c r="M168" s="288"/>
      <c r="N168" s="289">
        <f>ROUND(L168*K168,2)</f>
        <v>0</v>
      </c>
      <c r="O168" s="289"/>
      <c r="P168" s="289"/>
      <c r="Q168" s="289"/>
      <c r="R168" s="124"/>
      <c r="T168" s="201" t="s">
        <v>5</v>
      </c>
      <c r="U168" s="202" t="s">
        <v>52</v>
      </c>
      <c r="V168" s="122"/>
      <c r="W168" s="203">
        <f>V168*K168</f>
        <v>0</v>
      </c>
      <c r="X168" s="203">
        <v>0</v>
      </c>
      <c r="Y168" s="203">
        <f>X168*K168</f>
        <v>0</v>
      </c>
      <c r="Z168" s="203">
        <v>0</v>
      </c>
      <c r="AA168" s="204">
        <f>Z168*K168</f>
        <v>0</v>
      </c>
      <c r="AR168" s="111" t="s">
        <v>162</v>
      </c>
      <c r="AT168" s="111" t="s">
        <v>184</v>
      </c>
      <c r="AU168" s="111" t="s">
        <v>146</v>
      </c>
      <c r="AY168" s="111" t="s">
        <v>183</v>
      </c>
      <c r="BE168" s="168">
        <f>IF(U168="základní",N168,0)</f>
        <v>0</v>
      </c>
      <c r="BF168" s="168">
        <f>IF(U168="snížená",N168,0)</f>
        <v>0</v>
      </c>
      <c r="BG168" s="168">
        <f>IF(U168="zákl. přenesená",N168,0)</f>
        <v>0</v>
      </c>
      <c r="BH168" s="168">
        <f>IF(U168="sníž. přenesená",N168,0)</f>
        <v>0</v>
      </c>
      <c r="BI168" s="168">
        <f>IF(U168="nulová",N168,0)</f>
        <v>0</v>
      </c>
      <c r="BJ168" s="111" t="s">
        <v>162</v>
      </c>
      <c r="BK168" s="168">
        <f>ROUND(L168*K168,2)</f>
        <v>0</v>
      </c>
      <c r="BL168" s="111" t="s">
        <v>162</v>
      </c>
      <c r="BM168" s="111" t="s">
        <v>894</v>
      </c>
    </row>
    <row r="169" spans="2:51" s="210" customFormat="1" ht="14.45" customHeight="1">
      <c r="B169" s="205"/>
      <c r="C169" s="206"/>
      <c r="D169" s="206"/>
      <c r="E169" s="207" t="s">
        <v>5</v>
      </c>
      <c r="F169" s="283" t="s">
        <v>31</v>
      </c>
      <c r="G169" s="284"/>
      <c r="H169" s="284"/>
      <c r="I169" s="284"/>
      <c r="J169" s="206"/>
      <c r="K169" s="208">
        <v>100</v>
      </c>
      <c r="L169" s="227"/>
      <c r="M169" s="227"/>
      <c r="N169" s="206"/>
      <c r="O169" s="206"/>
      <c r="P169" s="206"/>
      <c r="Q169" s="206"/>
      <c r="R169" s="209"/>
      <c r="T169" s="211"/>
      <c r="U169" s="206"/>
      <c r="V169" s="206"/>
      <c r="W169" s="206"/>
      <c r="X169" s="206"/>
      <c r="Y169" s="206"/>
      <c r="Z169" s="206"/>
      <c r="AA169" s="212"/>
      <c r="AT169" s="213" t="s">
        <v>190</v>
      </c>
      <c r="AU169" s="213" t="s">
        <v>146</v>
      </c>
      <c r="AV169" s="210" t="s">
        <v>146</v>
      </c>
      <c r="AW169" s="210" t="s">
        <v>40</v>
      </c>
      <c r="AX169" s="210" t="s">
        <v>84</v>
      </c>
      <c r="AY169" s="213" t="s">
        <v>183</v>
      </c>
    </row>
    <row r="170" spans="2:51" s="210" customFormat="1" ht="14.45" customHeight="1">
      <c r="B170" s="205"/>
      <c r="C170" s="206"/>
      <c r="D170" s="206"/>
      <c r="E170" s="207" t="s">
        <v>5</v>
      </c>
      <c r="F170" s="297" t="s">
        <v>644</v>
      </c>
      <c r="G170" s="298"/>
      <c r="H170" s="298"/>
      <c r="I170" s="298"/>
      <c r="J170" s="206"/>
      <c r="K170" s="208">
        <v>90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51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190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14.45" customHeight="1">
      <c r="B172" s="121"/>
      <c r="C172" s="223" t="s">
        <v>263</v>
      </c>
      <c r="D172" s="223" t="s">
        <v>340</v>
      </c>
      <c r="E172" s="224" t="s">
        <v>895</v>
      </c>
      <c r="F172" s="294" t="s">
        <v>896</v>
      </c>
      <c r="G172" s="294"/>
      <c r="H172" s="294"/>
      <c r="I172" s="294"/>
      <c r="J172" s="225" t="s">
        <v>231</v>
      </c>
      <c r="K172" s="226">
        <v>76</v>
      </c>
      <c r="L172" s="295">
        <v>0</v>
      </c>
      <c r="M172" s="295"/>
      <c r="N172" s="296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0.22</v>
      </c>
      <c r="Y172" s="203">
        <f>X172*K172</f>
        <v>16.72</v>
      </c>
      <c r="Z172" s="203">
        <v>0</v>
      </c>
      <c r="AA172" s="204">
        <f>Z172*K172</f>
        <v>0</v>
      </c>
      <c r="AR172" s="111" t="s">
        <v>217</v>
      </c>
      <c r="AT172" s="111" t="s">
        <v>340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897</v>
      </c>
    </row>
    <row r="173" spans="2:51" s="210" customFormat="1" ht="14.45" customHeight="1">
      <c r="B173" s="205"/>
      <c r="C173" s="206"/>
      <c r="D173" s="206"/>
      <c r="E173" s="207" t="s">
        <v>5</v>
      </c>
      <c r="F173" s="283" t="s">
        <v>898</v>
      </c>
      <c r="G173" s="284"/>
      <c r="H173" s="284"/>
      <c r="I173" s="284"/>
      <c r="J173" s="206"/>
      <c r="K173" s="208">
        <v>76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51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76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34.15" customHeight="1">
      <c r="B175" s="121"/>
      <c r="C175" s="197" t="s">
        <v>204</v>
      </c>
      <c r="D175" s="197" t="s">
        <v>184</v>
      </c>
      <c r="E175" s="198" t="s">
        <v>899</v>
      </c>
      <c r="F175" s="287" t="s">
        <v>900</v>
      </c>
      <c r="G175" s="287"/>
      <c r="H175" s="287"/>
      <c r="I175" s="287"/>
      <c r="J175" s="199" t="s">
        <v>198</v>
      </c>
      <c r="K175" s="200">
        <v>190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901</v>
      </c>
    </row>
    <row r="176" spans="2:51" s="210" customFormat="1" ht="14.45" customHeight="1">
      <c r="B176" s="205"/>
      <c r="C176" s="206"/>
      <c r="D176" s="206"/>
      <c r="E176" s="207" t="s">
        <v>5</v>
      </c>
      <c r="F176" s="283" t="s">
        <v>31</v>
      </c>
      <c r="G176" s="284"/>
      <c r="H176" s="284"/>
      <c r="I176" s="284"/>
      <c r="J176" s="206"/>
      <c r="K176" s="208">
        <v>100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51" s="210" customFormat="1" ht="14.45" customHeight="1">
      <c r="B177" s="205"/>
      <c r="C177" s="206"/>
      <c r="D177" s="206"/>
      <c r="E177" s="207" t="s">
        <v>5</v>
      </c>
      <c r="F177" s="297" t="s">
        <v>644</v>
      </c>
      <c r="G177" s="298"/>
      <c r="H177" s="298"/>
      <c r="I177" s="298"/>
      <c r="J177" s="206"/>
      <c r="K177" s="208">
        <v>90</v>
      </c>
      <c r="L177" s="227"/>
      <c r="M177" s="227"/>
      <c r="N177" s="206"/>
      <c r="O177" s="206"/>
      <c r="P177" s="206"/>
      <c r="Q177" s="206"/>
      <c r="R177" s="209"/>
      <c r="T177" s="211"/>
      <c r="U177" s="206"/>
      <c r="V177" s="206"/>
      <c r="W177" s="206"/>
      <c r="X177" s="206"/>
      <c r="Y177" s="206"/>
      <c r="Z177" s="206"/>
      <c r="AA177" s="212"/>
      <c r="AT177" s="213" t="s">
        <v>190</v>
      </c>
      <c r="AU177" s="213" t="s">
        <v>146</v>
      </c>
      <c r="AV177" s="210" t="s">
        <v>146</v>
      </c>
      <c r="AW177" s="210" t="s">
        <v>40</v>
      </c>
      <c r="AX177" s="210" t="s">
        <v>84</v>
      </c>
      <c r="AY177" s="213" t="s">
        <v>183</v>
      </c>
    </row>
    <row r="178" spans="2:51" s="219" customFormat="1" ht="14.45" customHeight="1">
      <c r="B178" s="214"/>
      <c r="C178" s="215"/>
      <c r="D178" s="215"/>
      <c r="E178" s="216" t="s">
        <v>5</v>
      </c>
      <c r="F178" s="285" t="s">
        <v>191</v>
      </c>
      <c r="G178" s="286"/>
      <c r="H178" s="286"/>
      <c r="I178" s="286"/>
      <c r="J178" s="215"/>
      <c r="K178" s="217">
        <v>190</v>
      </c>
      <c r="L178" s="228"/>
      <c r="M178" s="228"/>
      <c r="N178" s="215"/>
      <c r="O178" s="215"/>
      <c r="P178" s="215"/>
      <c r="Q178" s="215"/>
      <c r="R178" s="218"/>
      <c r="T178" s="220"/>
      <c r="U178" s="215"/>
      <c r="V178" s="215"/>
      <c r="W178" s="215"/>
      <c r="X178" s="215"/>
      <c r="Y178" s="215"/>
      <c r="Z178" s="215"/>
      <c r="AA178" s="221"/>
      <c r="AT178" s="222" t="s">
        <v>190</v>
      </c>
      <c r="AU178" s="222" t="s">
        <v>146</v>
      </c>
      <c r="AV178" s="219" t="s">
        <v>162</v>
      </c>
      <c r="AW178" s="219" t="s">
        <v>40</v>
      </c>
      <c r="AX178" s="219" t="s">
        <v>24</v>
      </c>
      <c r="AY178" s="222" t="s">
        <v>183</v>
      </c>
    </row>
    <row r="179" spans="2:65" s="120" customFormat="1" ht="22.9" customHeight="1">
      <c r="B179" s="121"/>
      <c r="C179" s="223" t="s">
        <v>10</v>
      </c>
      <c r="D179" s="223" t="s">
        <v>340</v>
      </c>
      <c r="E179" s="224" t="s">
        <v>902</v>
      </c>
      <c r="F179" s="294" t="s">
        <v>903</v>
      </c>
      <c r="G179" s="294"/>
      <c r="H179" s="294"/>
      <c r="I179" s="294"/>
      <c r="J179" s="225" t="s">
        <v>343</v>
      </c>
      <c r="K179" s="226">
        <v>100</v>
      </c>
      <c r="L179" s="295">
        <v>0</v>
      </c>
      <c r="M179" s="295"/>
      <c r="N179" s="296">
        <f>ROUND(L179*K179,2)</f>
        <v>0</v>
      </c>
      <c r="O179" s="289"/>
      <c r="P179" s="289"/>
      <c r="Q179" s="289"/>
      <c r="R179" s="124"/>
      <c r="T179" s="201" t="s">
        <v>5</v>
      </c>
      <c r="U179" s="202" t="s">
        <v>52</v>
      </c>
      <c r="V179" s="122"/>
      <c r="W179" s="203">
        <f>V179*K179</f>
        <v>0</v>
      </c>
      <c r="X179" s="203">
        <v>0</v>
      </c>
      <c r="Y179" s="203">
        <f>X179*K179</f>
        <v>0</v>
      </c>
      <c r="Z179" s="203">
        <v>0</v>
      </c>
      <c r="AA179" s="204">
        <f>Z179*K179</f>
        <v>0</v>
      </c>
      <c r="AR179" s="111" t="s">
        <v>217</v>
      </c>
      <c r="AT179" s="111" t="s">
        <v>340</v>
      </c>
      <c r="AU179" s="111" t="s">
        <v>146</v>
      </c>
      <c r="AY179" s="111" t="s">
        <v>183</v>
      </c>
      <c r="BE179" s="168">
        <f>IF(U179="základní",N179,0)</f>
        <v>0</v>
      </c>
      <c r="BF179" s="168">
        <f>IF(U179="snížená",N179,0)</f>
        <v>0</v>
      </c>
      <c r="BG179" s="168">
        <f>IF(U179="zákl. přenesená",N179,0)</f>
        <v>0</v>
      </c>
      <c r="BH179" s="168">
        <f>IF(U179="sníž. přenesená",N179,0)</f>
        <v>0</v>
      </c>
      <c r="BI179" s="168">
        <f>IF(U179="nulová",N179,0)</f>
        <v>0</v>
      </c>
      <c r="BJ179" s="111" t="s">
        <v>162</v>
      </c>
      <c r="BK179" s="168">
        <f>ROUND(L179*K179,2)</f>
        <v>0</v>
      </c>
      <c r="BL179" s="111" t="s">
        <v>162</v>
      </c>
      <c r="BM179" s="111" t="s">
        <v>904</v>
      </c>
    </row>
    <row r="180" spans="2:65" s="120" customFormat="1" ht="22.9" customHeight="1">
      <c r="B180" s="121"/>
      <c r="C180" s="223" t="s">
        <v>275</v>
      </c>
      <c r="D180" s="223" t="s">
        <v>340</v>
      </c>
      <c r="E180" s="224" t="s">
        <v>905</v>
      </c>
      <c r="F180" s="294" t="s">
        <v>906</v>
      </c>
      <c r="G180" s="294"/>
      <c r="H180" s="294"/>
      <c r="I180" s="294"/>
      <c r="J180" s="225" t="s">
        <v>343</v>
      </c>
      <c r="K180" s="226">
        <v>90</v>
      </c>
      <c r="L180" s="295">
        <v>0</v>
      </c>
      <c r="M180" s="295"/>
      <c r="N180" s="296">
        <f>ROUND(L180*K180,2)</f>
        <v>0</v>
      </c>
      <c r="O180" s="289"/>
      <c r="P180" s="289"/>
      <c r="Q180" s="289"/>
      <c r="R180" s="124"/>
      <c r="T180" s="201" t="s">
        <v>5</v>
      </c>
      <c r="U180" s="202" t="s">
        <v>52</v>
      </c>
      <c r="V180" s="122"/>
      <c r="W180" s="203">
        <f>V180*K180</f>
        <v>0</v>
      </c>
      <c r="X180" s="203">
        <v>0</v>
      </c>
      <c r="Y180" s="203">
        <f>X180*K180</f>
        <v>0</v>
      </c>
      <c r="Z180" s="203">
        <v>0</v>
      </c>
      <c r="AA180" s="204">
        <f>Z180*K180</f>
        <v>0</v>
      </c>
      <c r="AR180" s="111" t="s">
        <v>217</v>
      </c>
      <c r="AT180" s="111" t="s">
        <v>340</v>
      </c>
      <c r="AU180" s="111" t="s">
        <v>146</v>
      </c>
      <c r="AY180" s="111" t="s">
        <v>183</v>
      </c>
      <c r="BE180" s="168">
        <f>IF(U180="základní",N180,0)</f>
        <v>0</v>
      </c>
      <c r="BF180" s="168">
        <f>IF(U180="snížená",N180,0)</f>
        <v>0</v>
      </c>
      <c r="BG180" s="168">
        <f>IF(U180="zákl. přenesená",N180,0)</f>
        <v>0</v>
      </c>
      <c r="BH180" s="168">
        <f>IF(U180="sníž. přenesená",N180,0)</f>
        <v>0</v>
      </c>
      <c r="BI180" s="168">
        <f>IF(U180="nulová",N180,0)</f>
        <v>0</v>
      </c>
      <c r="BJ180" s="111" t="s">
        <v>162</v>
      </c>
      <c r="BK180" s="168">
        <f>ROUND(L180*K180,2)</f>
        <v>0</v>
      </c>
      <c r="BL180" s="111" t="s">
        <v>162</v>
      </c>
      <c r="BM180" s="111" t="s">
        <v>907</v>
      </c>
    </row>
    <row r="181" spans="2:65" s="120" customFormat="1" ht="34.15" customHeight="1">
      <c r="B181" s="121"/>
      <c r="C181" s="197" t="s">
        <v>279</v>
      </c>
      <c r="D181" s="197" t="s">
        <v>184</v>
      </c>
      <c r="E181" s="198" t="s">
        <v>908</v>
      </c>
      <c r="F181" s="287" t="s">
        <v>909</v>
      </c>
      <c r="G181" s="287"/>
      <c r="H181" s="287"/>
      <c r="I181" s="287"/>
      <c r="J181" s="199" t="s">
        <v>198</v>
      </c>
      <c r="K181" s="200">
        <v>500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162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162</v>
      </c>
      <c r="BM181" s="111" t="s">
        <v>910</v>
      </c>
    </row>
    <row r="182" spans="2:51" s="210" customFormat="1" ht="14.45" customHeight="1">
      <c r="B182" s="205"/>
      <c r="C182" s="206"/>
      <c r="D182" s="206"/>
      <c r="E182" s="207" t="s">
        <v>5</v>
      </c>
      <c r="F182" s="283" t="s">
        <v>774</v>
      </c>
      <c r="G182" s="284"/>
      <c r="H182" s="284"/>
      <c r="I182" s="284"/>
      <c r="J182" s="206"/>
      <c r="K182" s="208">
        <v>500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51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500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14.45" customHeight="1">
      <c r="B184" s="121"/>
      <c r="C184" s="223" t="s">
        <v>283</v>
      </c>
      <c r="D184" s="223" t="s">
        <v>340</v>
      </c>
      <c r="E184" s="224" t="s">
        <v>911</v>
      </c>
      <c r="F184" s="294" t="s">
        <v>912</v>
      </c>
      <c r="G184" s="294"/>
      <c r="H184" s="294"/>
      <c r="I184" s="294"/>
      <c r="J184" s="225" t="s">
        <v>343</v>
      </c>
      <c r="K184" s="226">
        <v>500</v>
      </c>
      <c r="L184" s="295">
        <v>0</v>
      </c>
      <c r="M184" s="295"/>
      <c r="N184" s="296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0</v>
      </c>
      <c r="Y184" s="203">
        <f>X184*K184</f>
        <v>0</v>
      </c>
      <c r="Z184" s="203">
        <v>0</v>
      </c>
      <c r="AA184" s="204">
        <f>Z184*K184</f>
        <v>0</v>
      </c>
      <c r="AR184" s="111" t="s">
        <v>217</v>
      </c>
      <c r="AT184" s="111" t="s">
        <v>340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162</v>
      </c>
      <c r="BM184" s="111" t="s">
        <v>913</v>
      </c>
    </row>
    <row r="185" spans="2:65" s="120" customFormat="1" ht="22.9" customHeight="1">
      <c r="B185" s="121"/>
      <c r="C185" s="197" t="s">
        <v>287</v>
      </c>
      <c r="D185" s="197" t="s">
        <v>184</v>
      </c>
      <c r="E185" s="198" t="s">
        <v>914</v>
      </c>
      <c r="F185" s="287" t="s">
        <v>915</v>
      </c>
      <c r="G185" s="287"/>
      <c r="H185" s="287"/>
      <c r="I185" s="287"/>
      <c r="J185" s="199" t="s">
        <v>187</v>
      </c>
      <c r="K185" s="200">
        <v>9000</v>
      </c>
      <c r="L185" s="288">
        <v>0</v>
      </c>
      <c r="M185" s="288"/>
      <c r="N185" s="289">
        <f>ROUND(L185*K185,2)</f>
        <v>0</v>
      </c>
      <c r="O185" s="289"/>
      <c r="P185" s="289"/>
      <c r="Q185" s="289"/>
      <c r="R185" s="124"/>
      <c r="T185" s="201" t="s">
        <v>5</v>
      </c>
      <c r="U185" s="202" t="s">
        <v>52</v>
      </c>
      <c r="V185" s="122"/>
      <c r="W185" s="203">
        <f>V185*K185</f>
        <v>0</v>
      </c>
      <c r="X185" s="203">
        <v>0</v>
      </c>
      <c r="Y185" s="203">
        <f>X185*K185</f>
        <v>0</v>
      </c>
      <c r="Z185" s="203">
        <v>0</v>
      </c>
      <c r="AA185" s="204">
        <f>Z185*K185</f>
        <v>0</v>
      </c>
      <c r="AR185" s="111" t="s">
        <v>162</v>
      </c>
      <c r="AT185" s="111" t="s">
        <v>184</v>
      </c>
      <c r="AU185" s="111" t="s">
        <v>146</v>
      </c>
      <c r="AY185" s="111" t="s">
        <v>183</v>
      </c>
      <c r="BE185" s="168">
        <f>IF(U185="základní",N185,0)</f>
        <v>0</v>
      </c>
      <c r="BF185" s="168">
        <f>IF(U185="snížená",N185,0)</f>
        <v>0</v>
      </c>
      <c r="BG185" s="168">
        <f>IF(U185="zákl. přenesená",N185,0)</f>
        <v>0</v>
      </c>
      <c r="BH185" s="168">
        <f>IF(U185="sníž. přenesená",N185,0)</f>
        <v>0</v>
      </c>
      <c r="BI185" s="168">
        <f>IF(U185="nulová",N185,0)</f>
        <v>0</v>
      </c>
      <c r="BJ185" s="111" t="s">
        <v>162</v>
      </c>
      <c r="BK185" s="168">
        <f>ROUND(L185*K185,2)</f>
        <v>0</v>
      </c>
      <c r="BL185" s="111" t="s">
        <v>162</v>
      </c>
      <c r="BM185" s="111" t="s">
        <v>916</v>
      </c>
    </row>
    <row r="186" spans="2:51" s="210" customFormat="1" ht="14.45" customHeight="1">
      <c r="B186" s="205"/>
      <c r="C186" s="206"/>
      <c r="D186" s="206"/>
      <c r="E186" s="207" t="s">
        <v>5</v>
      </c>
      <c r="F186" s="283" t="s">
        <v>665</v>
      </c>
      <c r="G186" s="284"/>
      <c r="H186" s="284"/>
      <c r="I186" s="284"/>
      <c r="J186" s="206"/>
      <c r="K186" s="208">
        <v>9000</v>
      </c>
      <c r="L186" s="227"/>
      <c r="M186" s="227"/>
      <c r="N186" s="206"/>
      <c r="O186" s="206"/>
      <c r="P186" s="206"/>
      <c r="Q186" s="206"/>
      <c r="R186" s="209"/>
      <c r="T186" s="211"/>
      <c r="U186" s="206"/>
      <c r="V186" s="206"/>
      <c r="W186" s="206"/>
      <c r="X186" s="206"/>
      <c r="Y186" s="206"/>
      <c r="Z186" s="206"/>
      <c r="AA186" s="212"/>
      <c r="AT186" s="213" t="s">
        <v>190</v>
      </c>
      <c r="AU186" s="213" t="s">
        <v>146</v>
      </c>
      <c r="AV186" s="210" t="s">
        <v>146</v>
      </c>
      <c r="AW186" s="210" t="s">
        <v>40</v>
      </c>
      <c r="AX186" s="210" t="s">
        <v>84</v>
      </c>
      <c r="AY186" s="213" t="s">
        <v>183</v>
      </c>
    </row>
    <row r="187" spans="2:51" s="219" customFormat="1" ht="14.45" customHeight="1">
      <c r="B187" s="214"/>
      <c r="C187" s="215"/>
      <c r="D187" s="215"/>
      <c r="E187" s="216" t="s">
        <v>5</v>
      </c>
      <c r="F187" s="285" t="s">
        <v>191</v>
      </c>
      <c r="G187" s="286"/>
      <c r="H187" s="286"/>
      <c r="I187" s="286"/>
      <c r="J187" s="215"/>
      <c r="K187" s="217">
        <v>9000</v>
      </c>
      <c r="L187" s="228"/>
      <c r="M187" s="228"/>
      <c r="N187" s="215"/>
      <c r="O187" s="215"/>
      <c r="P187" s="215"/>
      <c r="Q187" s="215"/>
      <c r="R187" s="218"/>
      <c r="T187" s="220"/>
      <c r="U187" s="215"/>
      <c r="V187" s="215"/>
      <c r="W187" s="215"/>
      <c r="X187" s="215"/>
      <c r="Y187" s="215"/>
      <c r="Z187" s="215"/>
      <c r="AA187" s="221"/>
      <c r="AT187" s="222" t="s">
        <v>190</v>
      </c>
      <c r="AU187" s="222" t="s">
        <v>146</v>
      </c>
      <c r="AV187" s="219" t="s">
        <v>162</v>
      </c>
      <c r="AW187" s="219" t="s">
        <v>40</v>
      </c>
      <c r="AX187" s="219" t="s">
        <v>24</v>
      </c>
      <c r="AY187" s="222" t="s">
        <v>183</v>
      </c>
    </row>
    <row r="188" spans="2:65" s="120" customFormat="1" ht="22.9" customHeight="1">
      <c r="B188" s="121"/>
      <c r="C188" s="197" t="s">
        <v>291</v>
      </c>
      <c r="D188" s="197" t="s">
        <v>184</v>
      </c>
      <c r="E188" s="198" t="s">
        <v>917</v>
      </c>
      <c r="F188" s="287" t="s">
        <v>918</v>
      </c>
      <c r="G188" s="287"/>
      <c r="H188" s="287"/>
      <c r="I188" s="287"/>
      <c r="J188" s="199" t="s">
        <v>231</v>
      </c>
      <c r="K188" s="200">
        <v>90</v>
      </c>
      <c r="L188" s="288">
        <v>0</v>
      </c>
      <c r="M188" s="288"/>
      <c r="N188" s="289">
        <f>ROUND(L188*K188,2)</f>
        <v>0</v>
      </c>
      <c r="O188" s="289"/>
      <c r="P188" s="289"/>
      <c r="Q188" s="289"/>
      <c r="R188" s="124"/>
      <c r="T188" s="201" t="s">
        <v>5</v>
      </c>
      <c r="U188" s="202" t="s">
        <v>52</v>
      </c>
      <c r="V188" s="122"/>
      <c r="W188" s="203">
        <f>V188*K188</f>
        <v>0</v>
      </c>
      <c r="X188" s="203">
        <v>0</v>
      </c>
      <c r="Y188" s="203">
        <f>X188*K188</f>
        <v>0</v>
      </c>
      <c r="Z188" s="203">
        <v>0</v>
      </c>
      <c r="AA188" s="204">
        <f>Z188*K188</f>
        <v>0</v>
      </c>
      <c r="AR188" s="111" t="s">
        <v>162</v>
      </c>
      <c r="AT188" s="111" t="s">
        <v>184</v>
      </c>
      <c r="AU188" s="111" t="s">
        <v>146</v>
      </c>
      <c r="AY188" s="111" t="s">
        <v>183</v>
      </c>
      <c r="BE188" s="168">
        <f>IF(U188="základní",N188,0)</f>
        <v>0</v>
      </c>
      <c r="BF188" s="168">
        <f>IF(U188="snížená",N188,0)</f>
        <v>0</v>
      </c>
      <c r="BG188" s="168">
        <f>IF(U188="zákl. přenesená",N188,0)</f>
        <v>0</v>
      </c>
      <c r="BH188" s="168">
        <f>IF(U188="sníž. přenesená",N188,0)</f>
        <v>0</v>
      </c>
      <c r="BI188" s="168">
        <f>IF(U188="nulová",N188,0)</f>
        <v>0</v>
      </c>
      <c r="BJ188" s="111" t="s">
        <v>162</v>
      </c>
      <c r="BK188" s="168">
        <f>ROUND(L188*K188,2)</f>
        <v>0</v>
      </c>
      <c r="BL188" s="111" t="s">
        <v>162</v>
      </c>
      <c r="BM188" s="111" t="s">
        <v>919</v>
      </c>
    </row>
    <row r="189" spans="2:51" s="210" customFormat="1" ht="14.45" customHeight="1">
      <c r="B189" s="205"/>
      <c r="C189" s="206"/>
      <c r="D189" s="206"/>
      <c r="E189" s="207" t="s">
        <v>5</v>
      </c>
      <c r="F189" s="283" t="s">
        <v>920</v>
      </c>
      <c r="G189" s="284"/>
      <c r="H189" s="284"/>
      <c r="I189" s="284"/>
      <c r="J189" s="206"/>
      <c r="K189" s="208">
        <v>90</v>
      </c>
      <c r="L189" s="227"/>
      <c r="M189" s="227"/>
      <c r="N189" s="206"/>
      <c r="O189" s="206"/>
      <c r="P189" s="206"/>
      <c r="Q189" s="206"/>
      <c r="R189" s="209"/>
      <c r="T189" s="211"/>
      <c r="U189" s="206"/>
      <c r="V189" s="206"/>
      <c r="W189" s="206"/>
      <c r="X189" s="206"/>
      <c r="Y189" s="206"/>
      <c r="Z189" s="206"/>
      <c r="AA189" s="212"/>
      <c r="AT189" s="213" t="s">
        <v>190</v>
      </c>
      <c r="AU189" s="213" t="s">
        <v>146</v>
      </c>
      <c r="AV189" s="210" t="s">
        <v>146</v>
      </c>
      <c r="AW189" s="210" t="s">
        <v>40</v>
      </c>
      <c r="AX189" s="210" t="s">
        <v>84</v>
      </c>
      <c r="AY189" s="213" t="s">
        <v>183</v>
      </c>
    </row>
    <row r="190" spans="2:51" s="219" customFormat="1" ht="14.45" customHeight="1">
      <c r="B190" s="214"/>
      <c r="C190" s="215"/>
      <c r="D190" s="215"/>
      <c r="E190" s="216" t="s">
        <v>5</v>
      </c>
      <c r="F190" s="285" t="s">
        <v>191</v>
      </c>
      <c r="G190" s="286"/>
      <c r="H190" s="286"/>
      <c r="I190" s="286"/>
      <c r="J190" s="215"/>
      <c r="K190" s="217">
        <v>90</v>
      </c>
      <c r="L190" s="228"/>
      <c r="M190" s="228"/>
      <c r="N190" s="215"/>
      <c r="O190" s="215"/>
      <c r="P190" s="215"/>
      <c r="Q190" s="215"/>
      <c r="R190" s="218"/>
      <c r="T190" s="220"/>
      <c r="U190" s="215"/>
      <c r="V190" s="215"/>
      <c r="W190" s="215"/>
      <c r="X190" s="215"/>
      <c r="Y190" s="215"/>
      <c r="Z190" s="215"/>
      <c r="AA190" s="221"/>
      <c r="AT190" s="222" t="s">
        <v>190</v>
      </c>
      <c r="AU190" s="222" t="s">
        <v>146</v>
      </c>
      <c r="AV190" s="219" t="s">
        <v>162</v>
      </c>
      <c r="AW190" s="219" t="s">
        <v>40</v>
      </c>
      <c r="AX190" s="219" t="s">
        <v>24</v>
      </c>
      <c r="AY190" s="222" t="s">
        <v>183</v>
      </c>
    </row>
    <row r="191" spans="2:65" s="120" customFormat="1" ht="57" customHeight="1">
      <c r="B191" s="121"/>
      <c r="C191" s="223" t="s">
        <v>295</v>
      </c>
      <c r="D191" s="223" t="s">
        <v>340</v>
      </c>
      <c r="E191" s="224" t="s">
        <v>921</v>
      </c>
      <c r="F191" s="294" t="s">
        <v>922</v>
      </c>
      <c r="G191" s="294"/>
      <c r="H191" s="294"/>
      <c r="I191" s="294"/>
      <c r="J191" s="225" t="s">
        <v>187</v>
      </c>
      <c r="K191" s="226">
        <v>23400</v>
      </c>
      <c r="L191" s="295">
        <v>0</v>
      </c>
      <c r="M191" s="295"/>
      <c r="N191" s="296">
        <f>ROUND(L191*K191,2)</f>
        <v>0</v>
      </c>
      <c r="O191" s="289"/>
      <c r="P191" s="289"/>
      <c r="Q191" s="289"/>
      <c r="R191" s="124"/>
      <c r="T191" s="201" t="s">
        <v>5</v>
      </c>
      <c r="U191" s="202" t="s">
        <v>52</v>
      </c>
      <c r="V191" s="122"/>
      <c r="W191" s="203">
        <f>V191*K191</f>
        <v>0</v>
      </c>
      <c r="X191" s="203">
        <v>0</v>
      </c>
      <c r="Y191" s="203">
        <f>X191*K191</f>
        <v>0</v>
      </c>
      <c r="Z191" s="203">
        <v>0</v>
      </c>
      <c r="AA191" s="204">
        <f>Z191*K191</f>
        <v>0</v>
      </c>
      <c r="AR191" s="111" t="s">
        <v>217</v>
      </c>
      <c r="AT191" s="111" t="s">
        <v>340</v>
      </c>
      <c r="AU191" s="111" t="s">
        <v>146</v>
      </c>
      <c r="AY191" s="111" t="s">
        <v>183</v>
      </c>
      <c r="BE191" s="168">
        <f>IF(U191="základní",N191,0)</f>
        <v>0</v>
      </c>
      <c r="BF191" s="168">
        <f>IF(U191="snížená",N191,0)</f>
        <v>0</v>
      </c>
      <c r="BG191" s="168">
        <f>IF(U191="zákl. přenesená",N191,0)</f>
        <v>0</v>
      </c>
      <c r="BH191" s="168">
        <f>IF(U191="sníž. přenesená",N191,0)</f>
        <v>0</v>
      </c>
      <c r="BI191" s="168">
        <f>IF(U191="nulová",N191,0)</f>
        <v>0</v>
      </c>
      <c r="BJ191" s="111" t="s">
        <v>162</v>
      </c>
      <c r="BK191" s="168">
        <f>ROUND(L191*K191,2)</f>
        <v>0</v>
      </c>
      <c r="BL191" s="111" t="s">
        <v>162</v>
      </c>
      <c r="BM191" s="111" t="s">
        <v>923</v>
      </c>
    </row>
    <row r="192" spans="2:63" s="189" customFormat="1" ht="29.85" customHeight="1">
      <c r="B192" s="185"/>
      <c r="C192" s="186"/>
      <c r="D192" s="196" t="s">
        <v>396</v>
      </c>
      <c r="E192" s="196"/>
      <c r="F192" s="196"/>
      <c r="G192" s="196"/>
      <c r="H192" s="196"/>
      <c r="I192" s="196"/>
      <c r="J192" s="196"/>
      <c r="K192" s="196"/>
      <c r="L192" s="230"/>
      <c r="M192" s="230"/>
      <c r="N192" s="335">
        <f>BK192</f>
        <v>0</v>
      </c>
      <c r="O192" s="336"/>
      <c r="P192" s="336"/>
      <c r="Q192" s="336"/>
      <c r="R192" s="188"/>
      <c r="T192" s="190"/>
      <c r="U192" s="186"/>
      <c r="V192" s="186"/>
      <c r="W192" s="191">
        <f>W193</f>
        <v>0</v>
      </c>
      <c r="X192" s="186"/>
      <c r="Y192" s="191">
        <f>Y193</f>
        <v>0</v>
      </c>
      <c r="Z192" s="186"/>
      <c r="AA192" s="192">
        <f>AA193</f>
        <v>0</v>
      </c>
      <c r="AR192" s="193" t="s">
        <v>24</v>
      </c>
      <c r="AT192" s="194" t="s">
        <v>83</v>
      </c>
      <c r="AU192" s="194" t="s">
        <v>24</v>
      </c>
      <c r="AY192" s="193" t="s">
        <v>183</v>
      </c>
      <c r="BK192" s="195">
        <f>BK193</f>
        <v>0</v>
      </c>
    </row>
    <row r="193" spans="2:65" s="120" customFormat="1" ht="34.15" customHeight="1">
      <c r="B193" s="121"/>
      <c r="C193" s="197" t="s">
        <v>299</v>
      </c>
      <c r="D193" s="197" t="s">
        <v>184</v>
      </c>
      <c r="E193" s="198" t="s">
        <v>924</v>
      </c>
      <c r="F193" s="287" t="s">
        <v>925</v>
      </c>
      <c r="G193" s="287"/>
      <c r="H193" s="287"/>
      <c r="I193" s="287"/>
      <c r="J193" s="199" t="s">
        <v>476</v>
      </c>
      <c r="K193" s="200">
        <v>20.634</v>
      </c>
      <c r="L193" s="288">
        <v>0</v>
      </c>
      <c r="M193" s="288"/>
      <c r="N193" s="289">
        <f>ROUND(L193*K193,2)</f>
        <v>0</v>
      </c>
      <c r="O193" s="289"/>
      <c r="P193" s="289"/>
      <c r="Q193" s="289"/>
      <c r="R193" s="124"/>
      <c r="T193" s="201" t="s">
        <v>5</v>
      </c>
      <c r="U193" s="202" t="s">
        <v>52</v>
      </c>
      <c r="V193" s="122"/>
      <c r="W193" s="203">
        <f>V193*K193</f>
        <v>0</v>
      </c>
      <c r="X193" s="203">
        <v>0</v>
      </c>
      <c r="Y193" s="203">
        <f>X193*K193</f>
        <v>0</v>
      </c>
      <c r="Z193" s="203">
        <v>0</v>
      </c>
      <c r="AA193" s="204">
        <f>Z193*K193</f>
        <v>0</v>
      </c>
      <c r="AR193" s="111" t="s">
        <v>162</v>
      </c>
      <c r="AT193" s="111" t="s">
        <v>184</v>
      </c>
      <c r="AU193" s="111" t="s">
        <v>146</v>
      </c>
      <c r="AY193" s="111" t="s">
        <v>183</v>
      </c>
      <c r="BE193" s="168">
        <f>IF(U193="základní",N193,0)</f>
        <v>0</v>
      </c>
      <c r="BF193" s="168">
        <f>IF(U193="snížená",N193,0)</f>
        <v>0</v>
      </c>
      <c r="BG193" s="168">
        <f>IF(U193="zákl. přenesená",N193,0)</f>
        <v>0</v>
      </c>
      <c r="BH193" s="168">
        <f>IF(U193="sníž. přenesená",N193,0)</f>
        <v>0</v>
      </c>
      <c r="BI193" s="168">
        <f>IF(U193="nulová",N193,0)</f>
        <v>0</v>
      </c>
      <c r="BJ193" s="111" t="s">
        <v>162</v>
      </c>
      <c r="BK193" s="168">
        <f>ROUND(L193*K193,2)</f>
        <v>0</v>
      </c>
      <c r="BL193" s="111" t="s">
        <v>162</v>
      </c>
      <c r="BM193" s="111" t="s">
        <v>926</v>
      </c>
    </row>
    <row r="194" spans="2:63" s="120" customFormat="1" ht="49.9" customHeight="1">
      <c r="B194" s="121"/>
      <c r="C194" s="122"/>
      <c r="D194" s="187"/>
      <c r="E194" s="122"/>
      <c r="F194" s="122"/>
      <c r="G194" s="122"/>
      <c r="H194" s="122"/>
      <c r="I194" s="122"/>
      <c r="J194" s="122"/>
      <c r="K194" s="122"/>
      <c r="L194" s="122"/>
      <c r="M194" s="122"/>
      <c r="N194" s="337"/>
      <c r="O194" s="338"/>
      <c r="P194" s="338"/>
      <c r="Q194" s="338"/>
      <c r="R194" s="124"/>
      <c r="T194" s="169"/>
      <c r="U194" s="143"/>
      <c r="V194" s="143"/>
      <c r="W194" s="143"/>
      <c r="X194" s="143"/>
      <c r="Y194" s="143"/>
      <c r="Z194" s="143"/>
      <c r="AA194" s="145"/>
      <c r="AT194" s="111" t="s">
        <v>83</v>
      </c>
      <c r="AU194" s="111" t="s">
        <v>84</v>
      </c>
      <c r="AY194" s="111" t="s">
        <v>390</v>
      </c>
      <c r="BK194" s="168">
        <v>0</v>
      </c>
    </row>
    <row r="195" spans="2:18" s="120" customFormat="1" ht="6.95" customHeight="1">
      <c r="B195" s="146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8"/>
    </row>
  </sheetData>
  <sheetProtection password="CC55" sheet="1" objects="1" scenarios="1"/>
  <mergeCells count="19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N99:Q99"/>
    <mergeCell ref="L101:Q101"/>
    <mergeCell ref="C107:Q107"/>
    <mergeCell ref="F109:P109"/>
    <mergeCell ref="D97:H97"/>
    <mergeCell ref="N97:Q97"/>
    <mergeCell ref="D98:H98"/>
    <mergeCell ref="N98:Q98"/>
    <mergeCell ref="F110:P110"/>
    <mergeCell ref="N127:Q127"/>
    <mergeCell ref="M112:P112"/>
    <mergeCell ref="M114:Q114"/>
    <mergeCell ref="M115:Q115"/>
    <mergeCell ref="F125:I125"/>
    <mergeCell ref="F126:I126"/>
    <mergeCell ref="F127:I127"/>
    <mergeCell ref="L127:M127"/>
    <mergeCell ref="F122:I122"/>
    <mergeCell ref="F123:I123"/>
    <mergeCell ref="F117:I117"/>
    <mergeCell ref="L117:M117"/>
    <mergeCell ref="N117:Q117"/>
    <mergeCell ref="F121:I121"/>
    <mergeCell ref="L121:M121"/>
    <mergeCell ref="N121:Q121"/>
    <mergeCell ref="N118:Q118"/>
    <mergeCell ref="N119:Q119"/>
    <mergeCell ref="N120:Q120"/>
    <mergeCell ref="F134:I134"/>
    <mergeCell ref="F135:I135"/>
    <mergeCell ref="F136:I136"/>
    <mergeCell ref="L136:M136"/>
    <mergeCell ref="F124:I124"/>
    <mergeCell ref="L124:M124"/>
    <mergeCell ref="F131:I131"/>
    <mergeCell ref="F132:I132"/>
    <mergeCell ref="F133:I133"/>
    <mergeCell ref="L133:M133"/>
    <mergeCell ref="F128:I128"/>
    <mergeCell ref="F129:I129"/>
    <mergeCell ref="F130:I130"/>
    <mergeCell ref="L130:M130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F137:I137"/>
    <mergeCell ref="L137:M137"/>
    <mergeCell ref="N137:Q137"/>
    <mergeCell ref="F138:I138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66:I166"/>
    <mergeCell ref="F156:I156"/>
    <mergeCell ref="F157:I157"/>
    <mergeCell ref="F158:I158"/>
    <mergeCell ref="F161:I161"/>
    <mergeCell ref="L161:M161"/>
    <mergeCell ref="N161:Q161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62:I162"/>
    <mergeCell ref="L162:M162"/>
    <mergeCell ref="N162:Q162"/>
    <mergeCell ref="F163:I163"/>
    <mergeCell ref="F164:I164"/>
    <mergeCell ref="F165:I165"/>
    <mergeCell ref="L165:M165"/>
    <mergeCell ref="L158:M158"/>
    <mergeCell ref="N158:Q158"/>
    <mergeCell ref="F159:I159"/>
    <mergeCell ref="F160:I160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L179:M179"/>
    <mergeCell ref="N179:Q179"/>
    <mergeCell ref="F186:I186"/>
    <mergeCell ref="F189:I189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N193:Q193"/>
    <mergeCell ref="N124:Q124"/>
    <mergeCell ref="N194:Q194"/>
    <mergeCell ref="H1:K1"/>
    <mergeCell ref="S2:AC2"/>
    <mergeCell ref="F190:I190"/>
    <mergeCell ref="F191:I191"/>
    <mergeCell ref="L191:M191"/>
    <mergeCell ref="N191:Q191"/>
    <mergeCell ref="F193:I193"/>
    <mergeCell ref="L193:M193"/>
    <mergeCell ref="N192:Q192"/>
    <mergeCell ref="N165:Q165"/>
    <mergeCell ref="N143:Q143"/>
    <mergeCell ref="N136:Q136"/>
    <mergeCell ref="N130:Q130"/>
    <mergeCell ref="N133:Q133"/>
    <mergeCell ref="F187:I187"/>
    <mergeCell ref="F188:I188"/>
    <mergeCell ref="L188:M188"/>
    <mergeCell ref="N188:Q188"/>
    <mergeCell ref="F185:I185"/>
    <mergeCell ref="L185:M185"/>
    <mergeCell ref="N185:Q18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4"/>
  <sheetViews>
    <sheetView showGridLines="0" workbookViewId="0" topLeftCell="A1">
      <pane ySplit="1" topLeftCell="A109" activePane="bottomLeft" state="frozen"/>
      <selection pane="bottomLeft" activeCell="L120" sqref="L120:M120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122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927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N92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(SUM(BE92:BE99)+SUM(BE117:BE122))</f>
        <v>0</v>
      </c>
      <c r="I32" s="309"/>
      <c r="J32" s="309"/>
      <c r="K32" s="122"/>
      <c r="L32" s="122"/>
      <c r="M32" s="322">
        <f>ROUND((SUM(BE92:BE99)+SUM(BE117:BE122)),2)*F32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(SUM(BF92:BF99)+SUM(BF117:BF122))</f>
        <v>0</v>
      </c>
      <c r="I33" s="309"/>
      <c r="J33" s="309"/>
      <c r="K33" s="122"/>
      <c r="L33" s="122"/>
      <c r="M33" s="322">
        <f>ROUND((SUM(BF92:BF99)+SUM(BF117:BF122)),2)*F33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(SUM(BG92:BG99)+SUM(BG117:BG122))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(SUM(BH92:BH99)+SUM(BH117:BH122))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(SUM(BI92:BI99)+SUM(BI117:BI122))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072/13/08/2015 - PS 01 Aktivní provzdušňování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N117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928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929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N119</f>
        <v>0</v>
      </c>
      <c r="O90" s="315"/>
      <c r="P90" s="315"/>
      <c r="Q90" s="315"/>
      <c r="R90" s="162"/>
    </row>
    <row r="91" spans="2:18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21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6">
        <f>ROUND(N93+N94+N95+N96+N97+N98,2)</f>
        <v>0</v>
      </c>
      <c r="O92" s="317"/>
      <c r="P92" s="317"/>
      <c r="Q92" s="317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04" t="s">
        <v>160</v>
      </c>
      <c r="E93" s="305"/>
      <c r="F93" s="305"/>
      <c r="G93" s="305"/>
      <c r="H93" s="305"/>
      <c r="I93" s="122"/>
      <c r="J93" s="122"/>
      <c r="K93" s="122"/>
      <c r="L93" s="122"/>
      <c r="M93" s="122"/>
      <c r="N93" s="237">
        <f>ROUND(N88*T93,2)</f>
        <v>0</v>
      </c>
      <c r="O93" s="306"/>
      <c r="P93" s="306"/>
      <c r="Q93" s="306"/>
      <c r="R93" s="124"/>
      <c r="T93" s="166"/>
      <c r="U93" s="167" t="s">
        <v>52</v>
      </c>
      <c r="AY93" s="111" t="s">
        <v>161</v>
      </c>
      <c r="BE93" s="168">
        <f aca="true" t="shared" si="0" ref="BE93:BE98">IF(U93="základní",N93,0)</f>
        <v>0</v>
      </c>
      <c r="BF93" s="168">
        <f aca="true" t="shared" si="1" ref="BF93:BF98">IF(U93="snížená",N93,0)</f>
        <v>0</v>
      </c>
      <c r="BG93" s="168">
        <f aca="true" t="shared" si="2" ref="BG93:BG98">IF(U93="zákl. přenesená",N93,0)</f>
        <v>0</v>
      </c>
      <c r="BH93" s="168">
        <f aca="true" t="shared" si="3" ref="BH93:BH98">IF(U93="sníž. přenesená",N93,0)</f>
        <v>0</v>
      </c>
      <c r="BI93" s="168">
        <f aca="true" t="shared" si="4" ref="BI93:BI98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04" t="s">
        <v>163</v>
      </c>
      <c r="E94" s="305"/>
      <c r="F94" s="305"/>
      <c r="G94" s="305"/>
      <c r="H94" s="305"/>
      <c r="I94" s="122"/>
      <c r="J94" s="122"/>
      <c r="K94" s="122"/>
      <c r="L94" s="122"/>
      <c r="M94" s="122"/>
      <c r="N94" s="237">
        <f>ROUND(N88*T94,2)</f>
        <v>0</v>
      </c>
      <c r="O94" s="306"/>
      <c r="P94" s="306"/>
      <c r="Q94" s="306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04" t="s">
        <v>164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165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166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18" s="120" customFormat="1" ht="13.5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18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7">
        <f>ROUND(SUM(N88+N92),2)</f>
        <v>0</v>
      </c>
      <c r="M100" s="307"/>
      <c r="N100" s="307"/>
      <c r="O100" s="307"/>
      <c r="P100" s="307"/>
      <c r="Q100" s="307"/>
      <c r="R100" s="124"/>
    </row>
    <row r="101" spans="2:18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18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18" s="120" customFormat="1" ht="36.95" customHeight="1">
      <c r="B106" s="121"/>
      <c r="C106" s="308" t="s">
        <v>169</v>
      </c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124"/>
    </row>
    <row r="107" spans="2:18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18" s="120" customFormat="1" ht="30" customHeight="1">
      <c r="B108" s="121"/>
      <c r="C108" s="119" t="s">
        <v>19</v>
      </c>
      <c r="D108" s="122"/>
      <c r="E108" s="122"/>
      <c r="F108" s="310" t="str">
        <f>F6</f>
        <v>KOHINOOR MARÁNSKÉ RADČICE - Biotechnologický systém ČDV Z MR1</v>
      </c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122"/>
      <c r="R108" s="124"/>
    </row>
    <row r="109" spans="2:18" s="120" customFormat="1" ht="36.95" customHeight="1">
      <c r="B109" s="121"/>
      <c r="C109" s="152" t="s">
        <v>148</v>
      </c>
      <c r="D109" s="122"/>
      <c r="E109" s="122"/>
      <c r="F109" s="312" t="str">
        <f>F7</f>
        <v>072/13/08/2015 - PS 01 Aktivní provzdušňování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122"/>
      <c r="R109" s="124"/>
    </row>
    <row r="110" spans="2:18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18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299" t="str">
        <f>IF(O9="","",O9)</f>
        <v>Vyplň údaj</v>
      </c>
      <c r="N111" s="299"/>
      <c r="O111" s="299"/>
      <c r="P111" s="299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0" t="str">
        <f>E18</f>
        <v>Terén Design, s.r.o.</v>
      </c>
      <c r="N113" s="300"/>
      <c r="O113" s="300"/>
      <c r="P113" s="300"/>
      <c r="Q113" s="300"/>
      <c r="R113" s="124"/>
    </row>
    <row r="114" spans="2:18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0" t="str">
        <f>E21</f>
        <v>Pavel Šouta</v>
      </c>
      <c r="N114" s="300"/>
      <c r="O114" s="300"/>
      <c r="P114" s="300"/>
      <c r="Q114" s="300"/>
      <c r="R114" s="124"/>
    </row>
    <row r="115" spans="2:18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27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301" t="s">
        <v>172</v>
      </c>
      <c r="G116" s="301"/>
      <c r="H116" s="301"/>
      <c r="I116" s="301"/>
      <c r="J116" s="174" t="s">
        <v>173</v>
      </c>
      <c r="K116" s="174" t="s">
        <v>174</v>
      </c>
      <c r="L116" s="301" t="s">
        <v>175</v>
      </c>
      <c r="M116" s="301"/>
      <c r="N116" s="301" t="s">
        <v>154</v>
      </c>
      <c r="O116" s="301"/>
      <c r="P116" s="301"/>
      <c r="Q116" s="302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3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W118+W123</f>
        <v>0</v>
      </c>
      <c r="X117" s="126"/>
      <c r="Y117" s="182">
        <f>Y118+Y123</f>
        <v>0</v>
      </c>
      <c r="Z117" s="126"/>
      <c r="AA117" s="183">
        <f>AA118+AA123</f>
        <v>0</v>
      </c>
      <c r="AT117" s="111" t="s">
        <v>83</v>
      </c>
      <c r="AU117" s="111" t="s">
        <v>156</v>
      </c>
      <c r="BK117" s="184">
        <f>BK118+BK123</f>
        <v>0</v>
      </c>
    </row>
    <row r="118" spans="2:63" s="189" customFormat="1" ht="37.35" customHeight="1">
      <c r="B118" s="185"/>
      <c r="C118" s="186"/>
      <c r="D118" s="187" t="s">
        <v>928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0</v>
      </c>
      <c r="Z118" s="186"/>
      <c r="AA118" s="192">
        <f>AA119</f>
        <v>0</v>
      </c>
      <c r="AR118" s="193" t="s">
        <v>162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3" s="189" customFormat="1" ht="19.9" customHeight="1">
      <c r="B119" s="185"/>
      <c r="C119" s="186"/>
      <c r="D119" s="196" t="s">
        <v>929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SUM(W120:W122)</f>
        <v>0</v>
      </c>
      <c r="X119" s="186"/>
      <c r="Y119" s="191">
        <f>SUM(Y120:Y122)</f>
        <v>0</v>
      </c>
      <c r="Z119" s="186"/>
      <c r="AA119" s="192">
        <f>SUM(AA120:AA122)</f>
        <v>0</v>
      </c>
      <c r="AR119" s="193" t="s">
        <v>162</v>
      </c>
      <c r="AT119" s="194" t="s">
        <v>83</v>
      </c>
      <c r="AU119" s="194" t="s">
        <v>24</v>
      </c>
      <c r="AY119" s="193" t="s">
        <v>183</v>
      </c>
      <c r="BK119" s="195">
        <f>SUM(BK120:BK122)</f>
        <v>0</v>
      </c>
    </row>
    <row r="120" spans="2:65" s="120" customFormat="1" ht="38.25" customHeight="1">
      <c r="B120" s="121"/>
      <c r="C120" s="223" t="s">
        <v>24</v>
      </c>
      <c r="D120" s="223" t="s">
        <v>340</v>
      </c>
      <c r="E120" s="224" t="s">
        <v>930</v>
      </c>
      <c r="F120" s="294" t="s">
        <v>931</v>
      </c>
      <c r="G120" s="294"/>
      <c r="H120" s="294"/>
      <c r="I120" s="294"/>
      <c r="J120" s="225" t="s">
        <v>343</v>
      </c>
      <c r="K120" s="226">
        <v>4</v>
      </c>
      <c r="L120" s="295">
        <v>0</v>
      </c>
      <c r="M120" s="295"/>
      <c r="N120" s="296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932</v>
      </c>
      <c r="AT120" s="111" t="s">
        <v>340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932</v>
      </c>
      <c r="BM120" s="111" t="s">
        <v>933</v>
      </c>
    </row>
    <row r="121" spans="2:65" s="120" customFormat="1" ht="40.5" customHeight="1">
      <c r="B121" s="121"/>
      <c r="C121" s="223" t="s">
        <v>146</v>
      </c>
      <c r="D121" s="223" t="s">
        <v>340</v>
      </c>
      <c r="E121" s="224" t="s">
        <v>934</v>
      </c>
      <c r="F121" s="294" t="s">
        <v>935</v>
      </c>
      <c r="G121" s="294"/>
      <c r="H121" s="294"/>
      <c r="I121" s="294"/>
      <c r="J121" s="225" t="s">
        <v>343</v>
      </c>
      <c r="K121" s="226">
        <v>2</v>
      </c>
      <c r="L121" s="295">
        <v>0</v>
      </c>
      <c r="M121" s="295"/>
      <c r="N121" s="296">
        <f>ROUND(L121*K121,2)</f>
        <v>0</v>
      </c>
      <c r="O121" s="289"/>
      <c r="P121" s="289"/>
      <c r="Q121" s="289"/>
      <c r="R121" s="124"/>
      <c r="T121" s="201" t="s">
        <v>5</v>
      </c>
      <c r="U121" s="202" t="s">
        <v>52</v>
      </c>
      <c r="V121" s="122"/>
      <c r="W121" s="203">
        <f>V121*K121</f>
        <v>0</v>
      </c>
      <c r="X121" s="203">
        <v>0</v>
      </c>
      <c r="Y121" s="203">
        <f>X121*K121</f>
        <v>0</v>
      </c>
      <c r="Z121" s="203">
        <v>0</v>
      </c>
      <c r="AA121" s="204">
        <f>Z121*K121</f>
        <v>0</v>
      </c>
      <c r="AR121" s="111" t="s">
        <v>932</v>
      </c>
      <c r="AT121" s="111" t="s">
        <v>340</v>
      </c>
      <c r="AU121" s="111" t="s">
        <v>146</v>
      </c>
      <c r="AY121" s="111" t="s">
        <v>183</v>
      </c>
      <c r="BE121" s="168">
        <f>IF(U121="základní",N121,0)</f>
        <v>0</v>
      </c>
      <c r="BF121" s="168">
        <f>IF(U121="snížená",N121,0)</f>
        <v>0</v>
      </c>
      <c r="BG121" s="168">
        <f>IF(U121="zákl. přenesená",N121,0)</f>
        <v>0</v>
      </c>
      <c r="BH121" s="168">
        <f>IF(U121="sníž. přenesená",N121,0)</f>
        <v>0</v>
      </c>
      <c r="BI121" s="168">
        <f>IF(U121="nulová",N121,0)</f>
        <v>0</v>
      </c>
      <c r="BJ121" s="111" t="s">
        <v>162</v>
      </c>
      <c r="BK121" s="168">
        <f>ROUND(L121*K121,2)</f>
        <v>0</v>
      </c>
      <c r="BL121" s="111" t="s">
        <v>932</v>
      </c>
      <c r="BM121" s="111" t="s">
        <v>936</v>
      </c>
    </row>
    <row r="122" spans="2:65" s="120" customFormat="1" ht="22.9" customHeight="1">
      <c r="B122" s="121"/>
      <c r="C122" s="223" t="s">
        <v>195</v>
      </c>
      <c r="D122" s="223" t="s">
        <v>340</v>
      </c>
      <c r="E122" s="224" t="s">
        <v>937</v>
      </c>
      <c r="F122" s="294" t="s">
        <v>938</v>
      </c>
      <c r="G122" s="294"/>
      <c r="H122" s="294"/>
      <c r="I122" s="294"/>
      <c r="J122" s="225" t="s">
        <v>484</v>
      </c>
      <c r="K122" s="226">
        <v>1</v>
      </c>
      <c r="L122" s="295">
        <v>0</v>
      </c>
      <c r="M122" s="295"/>
      <c r="N122" s="296">
        <f>ROUND(L122*K122,2)</f>
        <v>0</v>
      </c>
      <c r="O122" s="289"/>
      <c r="P122" s="289"/>
      <c r="Q122" s="289"/>
      <c r="R122" s="124"/>
      <c r="T122" s="201" t="s">
        <v>5</v>
      </c>
      <c r="U122" s="202" t="s">
        <v>52</v>
      </c>
      <c r="V122" s="122"/>
      <c r="W122" s="203">
        <f>V122*K122</f>
        <v>0</v>
      </c>
      <c r="X122" s="203">
        <v>0</v>
      </c>
      <c r="Y122" s="203">
        <f>X122*K122</f>
        <v>0</v>
      </c>
      <c r="Z122" s="203">
        <v>0</v>
      </c>
      <c r="AA122" s="204">
        <f>Z122*K122</f>
        <v>0</v>
      </c>
      <c r="AR122" s="111" t="s">
        <v>932</v>
      </c>
      <c r="AT122" s="111" t="s">
        <v>340</v>
      </c>
      <c r="AU122" s="111" t="s">
        <v>146</v>
      </c>
      <c r="AY122" s="111" t="s">
        <v>183</v>
      </c>
      <c r="BE122" s="168">
        <f>IF(U122="základní",N122,0)</f>
        <v>0</v>
      </c>
      <c r="BF122" s="168">
        <f>IF(U122="snížená",N122,0)</f>
        <v>0</v>
      </c>
      <c r="BG122" s="168">
        <f>IF(U122="zákl. přenesená",N122,0)</f>
        <v>0</v>
      </c>
      <c r="BH122" s="168">
        <f>IF(U122="sníž. přenesená",N122,0)</f>
        <v>0</v>
      </c>
      <c r="BI122" s="168">
        <f>IF(U122="nulová",N122,0)</f>
        <v>0</v>
      </c>
      <c r="BJ122" s="111" t="s">
        <v>162</v>
      </c>
      <c r="BK122" s="168">
        <f>ROUND(L122*K122,2)</f>
        <v>0</v>
      </c>
      <c r="BL122" s="111" t="s">
        <v>932</v>
      </c>
      <c r="BM122" s="111" t="s">
        <v>939</v>
      </c>
    </row>
    <row r="123" spans="2:63" s="120" customFormat="1" ht="49.9" customHeight="1">
      <c r="B123" s="121"/>
      <c r="C123" s="122"/>
      <c r="D123" s="187"/>
      <c r="E123" s="122"/>
      <c r="F123" s="122"/>
      <c r="G123" s="122"/>
      <c r="H123" s="122"/>
      <c r="I123" s="122"/>
      <c r="J123" s="122"/>
      <c r="K123" s="122"/>
      <c r="L123" s="122"/>
      <c r="M123" s="122"/>
      <c r="N123" s="337"/>
      <c r="O123" s="338"/>
      <c r="P123" s="338"/>
      <c r="Q123" s="338"/>
      <c r="R123" s="124"/>
      <c r="T123" s="169"/>
      <c r="U123" s="143"/>
      <c r="V123" s="143"/>
      <c r="W123" s="143"/>
      <c r="X123" s="143"/>
      <c r="Y123" s="143"/>
      <c r="Z123" s="143"/>
      <c r="AA123" s="145"/>
      <c r="AT123" s="111" t="s">
        <v>83</v>
      </c>
      <c r="AU123" s="111" t="s">
        <v>84</v>
      </c>
      <c r="AY123" s="111" t="s">
        <v>390</v>
      </c>
      <c r="BK123" s="168">
        <v>0</v>
      </c>
    </row>
    <row r="124" spans="2:18" s="120" customFormat="1" ht="6.95" customHeight="1">
      <c r="B124" s="146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8"/>
    </row>
  </sheetData>
  <sheetProtection password="CC55" sheet="1" objects="1" scenarios="1"/>
  <mergeCells count="77">
    <mergeCell ref="M27:P27"/>
    <mergeCell ref="M28:P28"/>
    <mergeCell ref="M30:P30"/>
    <mergeCell ref="O9:P9"/>
    <mergeCell ref="C2:Q2"/>
    <mergeCell ref="C4:Q4"/>
    <mergeCell ref="F6:P6"/>
    <mergeCell ref="F7:P7"/>
    <mergeCell ref="E24:L24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79:P79"/>
    <mergeCell ref="M81:P81"/>
    <mergeCell ref="M83:Q83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M84:Q84"/>
    <mergeCell ref="D96:H96"/>
    <mergeCell ref="N96:Q96"/>
    <mergeCell ref="N88:Q88"/>
    <mergeCell ref="N89:Q89"/>
    <mergeCell ref="N90:Q90"/>
    <mergeCell ref="N92:Q92"/>
    <mergeCell ref="D93:H93"/>
    <mergeCell ref="N93:Q93"/>
    <mergeCell ref="D94:H94"/>
    <mergeCell ref="C86:G86"/>
    <mergeCell ref="N86:Q86"/>
    <mergeCell ref="N94:Q94"/>
    <mergeCell ref="D95:H95"/>
    <mergeCell ref="N95:Q95"/>
    <mergeCell ref="M114:Q114"/>
    <mergeCell ref="D97:H97"/>
    <mergeCell ref="N97:Q97"/>
    <mergeCell ref="N98:Q98"/>
    <mergeCell ref="L100:Q100"/>
    <mergeCell ref="C106:Q106"/>
    <mergeCell ref="F108:P108"/>
    <mergeCell ref="F120:I120"/>
    <mergeCell ref="L120:M120"/>
    <mergeCell ref="N120:Q120"/>
    <mergeCell ref="N117:Q117"/>
    <mergeCell ref="N118:Q118"/>
    <mergeCell ref="F116:I116"/>
    <mergeCell ref="N119:Q119"/>
    <mergeCell ref="N123:Q123"/>
    <mergeCell ref="H1:K1"/>
    <mergeCell ref="S2:AC2"/>
    <mergeCell ref="F121:I121"/>
    <mergeCell ref="L121:M121"/>
    <mergeCell ref="N121:Q121"/>
    <mergeCell ref="F122:I122"/>
    <mergeCell ref="L122:M122"/>
    <mergeCell ref="N122:Q122"/>
    <mergeCell ref="F109:P109"/>
    <mergeCell ref="M111:P111"/>
    <mergeCell ref="M113:Q113"/>
    <mergeCell ref="L116:M116"/>
    <mergeCell ref="N116:Q116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4"/>
  <sheetViews>
    <sheetView showGridLines="0" workbookViewId="0" topLeftCell="A1">
      <pane ySplit="1" topLeftCell="A171" activePane="bottomLeft" state="frozen"/>
      <selection pane="bottomLeft" activeCell="L172" sqref="L172:M172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125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940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N98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(SUM(BE98:BE105)+SUM(BE123:BE182))</f>
        <v>0</v>
      </c>
      <c r="I32" s="309"/>
      <c r="J32" s="309"/>
      <c r="K32" s="122"/>
      <c r="L32" s="122"/>
      <c r="M32" s="322">
        <f>ROUND((SUM(BE98:BE105)+SUM(BE123:BE182)),2)*F32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(SUM(BF98:BF105)+SUM(BF123:BF182))</f>
        <v>0</v>
      </c>
      <c r="I33" s="309"/>
      <c r="J33" s="309"/>
      <c r="K33" s="122"/>
      <c r="L33" s="122"/>
      <c r="M33" s="322">
        <f>ROUND((SUM(BF98:BF105)+SUM(BF123:BF182)),2)*F33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(SUM(BG98:BG105)+SUM(BG123:BG182))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(SUM(BH98:BH105)+SUM(BH123:BH182))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(SUM(BI98:BI105)+SUM(BI123:BI182))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073/13/08/2015 - PS 02 Čerpání vyčištěných důlních vod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N123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N124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N125</f>
        <v>0</v>
      </c>
      <c r="O90" s="315"/>
      <c r="P90" s="315"/>
      <c r="Q90" s="315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N155</f>
        <v>0</v>
      </c>
      <c r="O91" s="315"/>
      <c r="P91" s="315"/>
      <c r="Q91" s="315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N163</f>
        <v>0</v>
      </c>
      <c r="O92" s="315"/>
      <c r="P92" s="315"/>
      <c r="Q92" s="315"/>
      <c r="R92" s="162"/>
    </row>
    <row r="93" spans="2:18" s="163" customFormat="1" ht="19.9" customHeight="1">
      <c r="B93" s="159"/>
      <c r="C93" s="160"/>
      <c r="D93" s="161" t="s">
        <v>813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N171</f>
        <v>0</v>
      </c>
      <c r="O93" s="315"/>
      <c r="P93" s="315"/>
      <c r="Q93" s="315"/>
      <c r="R93" s="162"/>
    </row>
    <row r="94" spans="2:18" s="163" customFormat="1" ht="19.9" customHeight="1">
      <c r="B94" s="159"/>
      <c r="C94" s="160"/>
      <c r="D94" s="161" t="s">
        <v>396</v>
      </c>
      <c r="E94" s="160"/>
      <c r="F94" s="160"/>
      <c r="G94" s="160"/>
      <c r="H94" s="160"/>
      <c r="I94" s="160"/>
      <c r="J94" s="160"/>
      <c r="K94" s="160"/>
      <c r="L94" s="160"/>
      <c r="M94" s="160"/>
      <c r="N94" s="314">
        <f>N176</f>
        <v>0</v>
      </c>
      <c r="O94" s="315"/>
      <c r="P94" s="315"/>
      <c r="Q94" s="315"/>
      <c r="R94" s="162"/>
    </row>
    <row r="95" spans="2:18" s="158" customFormat="1" ht="24.95" customHeight="1">
      <c r="B95" s="154"/>
      <c r="C95" s="155"/>
      <c r="D95" s="156" t="s">
        <v>928</v>
      </c>
      <c r="E95" s="155"/>
      <c r="F95" s="155"/>
      <c r="G95" s="155"/>
      <c r="H95" s="155"/>
      <c r="I95" s="155"/>
      <c r="J95" s="155"/>
      <c r="K95" s="155"/>
      <c r="L95" s="155"/>
      <c r="M95" s="155"/>
      <c r="N95" s="279">
        <f>N178</f>
        <v>0</v>
      </c>
      <c r="O95" s="313"/>
      <c r="P95" s="313"/>
      <c r="Q95" s="313"/>
      <c r="R95" s="157"/>
    </row>
    <row r="96" spans="2:18" s="163" customFormat="1" ht="19.9" customHeight="1">
      <c r="B96" s="159"/>
      <c r="C96" s="160"/>
      <c r="D96" s="161" t="s">
        <v>929</v>
      </c>
      <c r="E96" s="160"/>
      <c r="F96" s="160"/>
      <c r="G96" s="160"/>
      <c r="H96" s="160"/>
      <c r="I96" s="160"/>
      <c r="J96" s="160"/>
      <c r="K96" s="160"/>
      <c r="L96" s="160"/>
      <c r="M96" s="160"/>
      <c r="N96" s="314">
        <f>N180</f>
        <v>0</v>
      </c>
      <c r="O96" s="315"/>
      <c r="P96" s="315"/>
      <c r="Q96" s="315"/>
      <c r="R96" s="162"/>
    </row>
    <row r="97" spans="2:18" s="120" customFormat="1" ht="21.75" customHeight="1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4"/>
    </row>
    <row r="98" spans="2:21" s="120" customFormat="1" ht="29.25" customHeight="1">
      <c r="B98" s="121"/>
      <c r="C98" s="153" t="s">
        <v>159</v>
      </c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316">
        <f>ROUND(N99+N100+N101+N102+N103+N104,2)</f>
        <v>0</v>
      </c>
      <c r="O98" s="317"/>
      <c r="P98" s="317"/>
      <c r="Q98" s="317"/>
      <c r="R98" s="124"/>
      <c r="T98" s="164"/>
      <c r="U98" s="165" t="s">
        <v>48</v>
      </c>
    </row>
    <row r="99" spans="2:62" s="120" customFormat="1" ht="18" customHeight="1">
      <c r="B99" s="121"/>
      <c r="C99" s="122"/>
      <c r="D99" s="304" t="s">
        <v>160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aca="true" t="shared" si="0" ref="BE99:BE104">IF(U99="základní",N99,0)</f>
        <v>0</v>
      </c>
      <c r="BF99" s="168">
        <f aca="true" t="shared" si="1" ref="BF99:BF104">IF(U99="snížená",N99,0)</f>
        <v>0</v>
      </c>
      <c r="BG99" s="168">
        <f aca="true" t="shared" si="2" ref="BG99:BG104">IF(U99="zákl. přenesená",N99,0)</f>
        <v>0</v>
      </c>
      <c r="BH99" s="168">
        <f aca="true" t="shared" si="3" ref="BH99:BH104">IF(U99="sníž. přenesená",N99,0)</f>
        <v>0</v>
      </c>
      <c r="BI99" s="168">
        <f aca="true" t="shared" si="4" ref="BI99:BI104">IF(U99="nulová",N99,0)</f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163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164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165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304" t="s">
        <v>166</v>
      </c>
      <c r="E103" s="305"/>
      <c r="F103" s="305"/>
      <c r="G103" s="305"/>
      <c r="H103" s="305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6"/>
      <c r="U103" s="167" t="s">
        <v>52</v>
      </c>
      <c r="AY103" s="111" t="s">
        <v>161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 ht="18" customHeight="1">
      <c r="B104" s="121"/>
      <c r="C104" s="122"/>
      <c r="D104" s="161" t="s">
        <v>167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37">
        <f>ROUND(N88*T104,2)</f>
        <v>0</v>
      </c>
      <c r="O104" s="306"/>
      <c r="P104" s="306"/>
      <c r="Q104" s="306"/>
      <c r="R104" s="124"/>
      <c r="T104" s="169"/>
      <c r="U104" s="170" t="s">
        <v>52</v>
      </c>
      <c r="AY104" s="111" t="s">
        <v>168</v>
      </c>
      <c r="BE104" s="168">
        <f t="shared" si="0"/>
        <v>0</v>
      </c>
      <c r="BF104" s="168">
        <f t="shared" si="1"/>
        <v>0</v>
      </c>
      <c r="BG104" s="168">
        <f t="shared" si="2"/>
        <v>0</v>
      </c>
      <c r="BH104" s="168">
        <f t="shared" si="3"/>
        <v>0</v>
      </c>
      <c r="BI104" s="168">
        <f t="shared" si="4"/>
        <v>0</v>
      </c>
      <c r="BJ104" s="111" t="s">
        <v>162</v>
      </c>
    </row>
    <row r="105" spans="2:18" s="120" customFormat="1" ht="13.5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4"/>
    </row>
    <row r="106" spans="2:18" s="120" customFormat="1" ht="29.25" customHeight="1">
      <c r="B106" s="121"/>
      <c r="C106" s="171" t="s">
        <v>140</v>
      </c>
      <c r="D106" s="133"/>
      <c r="E106" s="133"/>
      <c r="F106" s="133"/>
      <c r="G106" s="133"/>
      <c r="H106" s="133"/>
      <c r="I106" s="133"/>
      <c r="J106" s="133"/>
      <c r="K106" s="133"/>
      <c r="L106" s="307">
        <f>ROUND(SUM(N88+N98),2)</f>
        <v>0</v>
      </c>
      <c r="M106" s="307"/>
      <c r="N106" s="307"/>
      <c r="O106" s="307"/>
      <c r="P106" s="307"/>
      <c r="Q106" s="307"/>
      <c r="R106" s="124"/>
    </row>
    <row r="107" spans="2:18" s="120" customFormat="1" ht="6.95" customHeight="1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8"/>
    </row>
    <row r="111" spans="2:18" s="120" customFormat="1" ht="6.95" customHeight="1">
      <c r="B111" s="149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1"/>
    </row>
    <row r="112" spans="2:18" s="120" customFormat="1" ht="36.95" customHeight="1">
      <c r="B112" s="121"/>
      <c r="C112" s="308" t="s">
        <v>169</v>
      </c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124"/>
    </row>
    <row r="113" spans="2:18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18" s="120" customFormat="1" ht="30" customHeight="1">
      <c r="B114" s="121"/>
      <c r="C114" s="119" t="s">
        <v>19</v>
      </c>
      <c r="D114" s="122"/>
      <c r="E114" s="122"/>
      <c r="F114" s="310" t="str">
        <f>F6</f>
        <v>KOHINOOR MARÁNSKÉ RADČICE - Biotechnologický systém ČDV Z MR1</v>
      </c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122"/>
      <c r="R114" s="124"/>
    </row>
    <row r="115" spans="2:18" s="120" customFormat="1" ht="36.95" customHeight="1">
      <c r="B115" s="121"/>
      <c r="C115" s="152" t="s">
        <v>148</v>
      </c>
      <c r="D115" s="122"/>
      <c r="E115" s="122"/>
      <c r="F115" s="312" t="str">
        <f>F7</f>
        <v>073/13/08/2015 - PS 02 Čerpání vyčištěných důlních vod</v>
      </c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122"/>
      <c r="R115" s="124"/>
    </row>
    <row r="116" spans="2:18" s="120" customFormat="1" ht="6.95" customHeight="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4"/>
    </row>
    <row r="117" spans="2:18" s="120" customFormat="1" ht="18" customHeight="1">
      <c r="B117" s="121"/>
      <c r="C117" s="119" t="s">
        <v>25</v>
      </c>
      <c r="D117" s="122"/>
      <c r="E117" s="122"/>
      <c r="F117" s="125" t="str">
        <f>F9</f>
        <v>Mariánské Radčice</v>
      </c>
      <c r="G117" s="122"/>
      <c r="H117" s="122"/>
      <c r="I117" s="122"/>
      <c r="J117" s="122"/>
      <c r="K117" s="119" t="s">
        <v>27</v>
      </c>
      <c r="L117" s="122"/>
      <c r="M117" s="299" t="str">
        <f>IF(O9="","",O9)</f>
        <v>Vyplň údaj</v>
      </c>
      <c r="N117" s="299"/>
      <c r="O117" s="299"/>
      <c r="P117" s="299"/>
      <c r="Q117" s="122"/>
      <c r="R117" s="124"/>
    </row>
    <row r="118" spans="2:18" s="120" customFormat="1" ht="6.95" customHeight="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4"/>
    </row>
    <row r="119" spans="2:18" s="120" customFormat="1" ht="15">
      <c r="B119" s="121"/>
      <c r="C119" s="119" t="s">
        <v>32</v>
      </c>
      <c r="D119" s="122"/>
      <c r="E119" s="122"/>
      <c r="F119" s="125" t="str">
        <f>E12</f>
        <v>PK Ústí nad Labem</v>
      </c>
      <c r="G119" s="122"/>
      <c r="H119" s="122"/>
      <c r="I119" s="122"/>
      <c r="J119" s="122"/>
      <c r="K119" s="119" t="s">
        <v>38</v>
      </c>
      <c r="L119" s="122"/>
      <c r="M119" s="300" t="str">
        <f>E18</f>
        <v>Terén Design, s.r.o.</v>
      </c>
      <c r="N119" s="300"/>
      <c r="O119" s="300"/>
      <c r="P119" s="300"/>
      <c r="Q119" s="300"/>
      <c r="R119" s="124"/>
    </row>
    <row r="120" spans="2:18" s="120" customFormat="1" ht="14.45" customHeight="1">
      <c r="B120" s="121"/>
      <c r="C120" s="119" t="s">
        <v>36</v>
      </c>
      <c r="D120" s="122"/>
      <c r="E120" s="122"/>
      <c r="F120" s="125" t="str">
        <f>IF(E15="","",E15)</f>
        <v>dle výběrového řízení</v>
      </c>
      <c r="G120" s="122"/>
      <c r="H120" s="122"/>
      <c r="I120" s="122"/>
      <c r="J120" s="122"/>
      <c r="K120" s="119" t="s">
        <v>41</v>
      </c>
      <c r="L120" s="122"/>
      <c r="M120" s="300" t="str">
        <f>E21</f>
        <v>Pavel Šouta</v>
      </c>
      <c r="N120" s="300"/>
      <c r="O120" s="300"/>
      <c r="P120" s="300"/>
      <c r="Q120" s="300"/>
      <c r="R120" s="124"/>
    </row>
    <row r="121" spans="2:18" s="120" customFormat="1" ht="10.35" customHeight="1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4"/>
    </row>
    <row r="122" spans="2:27" s="176" customFormat="1" ht="29.25" customHeight="1">
      <c r="B122" s="172"/>
      <c r="C122" s="173" t="s">
        <v>170</v>
      </c>
      <c r="D122" s="174" t="s">
        <v>171</v>
      </c>
      <c r="E122" s="174" t="s">
        <v>66</v>
      </c>
      <c r="F122" s="301" t="s">
        <v>172</v>
      </c>
      <c r="G122" s="301"/>
      <c r="H122" s="301"/>
      <c r="I122" s="301"/>
      <c r="J122" s="174" t="s">
        <v>173</v>
      </c>
      <c r="K122" s="174" t="s">
        <v>174</v>
      </c>
      <c r="L122" s="301" t="s">
        <v>175</v>
      </c>
      <c r="M122" s="301"/>
      <c r="N122" s="301" t="s">
        <v>154</v>
      </c>
      <c r="O122" s="301"/>
      <c r="P122" s="301"/>
      <c r="Q122" s="302"/>
      <c r="R122" s="175"/>
      <c r="T122" s="177" t="s">
        <v>176</v>
      </c>
      <c r="U122" s="178" t="s">
        <v>48</v>
      </c>
      <c r="V122" s="178" t="s">
        <v>177</v>
      </c>
      <c r="W122" s="178" t="s">
        <v>178</v>
      </c>
      <c r="X122" s="178" t="s">
        <v>179</v>
      </c>
      <c r="Y122" s="178" t="s">
        <v>180</v>
      </c>
      <c r="Z122" s="178" t="s">
        <v>181</v>
      </c>
      <c r="AA122" s="179" t="s">
        <v>182</v>
      </c>
    </row>
    <row r="123" spans="2:63" s="120" customFormat="1" ht="29.25" customHeight="1">
      <c r="B123" s="121"/>
      <c r="C123" s="180" t="s">
        <v>151</v>
      </c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290">
        <f>BK123</f>
        <v>0</v>
      </c>
      <c r="O123" s="291"/>
      <c r="P123" s="291"/>
      <c r="Q123" s="291"/>
      <c r="R123" s="124"/>
      <c r="T123" s="181"/>
      <c r="U123" s="126"/>
      <c r="V123" s="126"/>
      <c r="W123" s="182">
        <f>W124+W178+W183</f>
        <v>0</v>
      </c>
      <c r="X123" s="126"/>
      <c r="Y123" s="182">
        <f>Y124+Y178+Y183</f>
        <v>148.765674</v>
      </c>
      <c r="Z123" s="126"/>
      <c r="AA123" s="183">
        <f>AA124+AA178+AA183</f>
        <v>0</v>
      </c>
      <c r="AT123" s="111" t="s">
        <v>83</v>
      </c>
      <c r="AU123" s="111" t="s">
        <v>156</v>
      </c>
      <c r="BK123" s="184">
        <f>BK124+BK178+BK183</f>
        <v>0</v>
      </c>
    </row>
    <row r="124" spans="2:63" s="189" customFormat="1" ht="37.35" customHeight="1">
      <c r="B124" s="185"/>
      <c r="C124" s="186"/>
      <c r="D124" s="187" t="s">
        <v>157</v>
      </c>
      <c r="E124" s="187"/>
      <c r="F124" s="187"/>
      <c r="G124" s="187"/>
      <c r="H124" s="187"/>
      <c r="I124" s="187"/>
      <c r="J124" s="187"/>
      <c r="K124" s="187"/>
      <c r="L124" s="187"/>
      <c r="M124" s="187"/>
      <c r="N124" s="278">
        <f>BK124</f>
        <v>0</v>
      </c>
      <c r="O124" s="279"/>
      <c r="P124" s="279"/>
      <c r="Q124" s="279"/>
      <c r="R124" s="188"/>
      <c r="T124" s="190"/>
      <c r="U124" s="186"/>
      <c r="V124" s="186"/>
      <c r="W124" s="191">
        <f>W125+W155+W163+W171+W176</f>
        <v>0</v>
      </c>
      <c r="X124" s="186"/>
      <c r="Y124" s="191">
        <f>Y125+Y155+Y163+Y171+Y176</f>
        <v>148.765674</v>
      </c>
      <c r="Z124" s="186"/>
      <c r="AA124" s="192">
        <f>AA125+AA155+AA163+AA171+AA176</f>
        <v>0</v>
      </c>
      <c r="AR124" s="193" t="s">
        <v>24</v>
      </c>
      <c r="AT124" s="194" t="s">
        <v>83</v>
      </c>
      <c r="AU124" s="194" t="s">
        <v>84</v>
      </c>
      <c r="AY124" s="193" t="s">
        <v>183</v>
      </c>
      <c r="BK124" s="195">
        <f>BK125+BK155+BK163+BK171+BK176</f>
        <v>0</v>
      </c>
    </row>
    <row r="125" spans="2:63" s="189" customFormat="1" ht="19.9" customHeight="1">
      <c r="B125" s="185"/>
      <c r="C125" s="186"/>
      <c r="D125" s="196" t="s">
        <v>158</v>
      </c>
      <c r="E125" s="196"/>
      <c r="F125" s="196"/>
      <c r="G125" s="196"/>
      <c r="H125" s="196"/>
      <c r="I125" s="196"/>
      <c r="J125" s="196"/>
      <c r="K125" s="196"/>
      <c r="L125" s="196"/>
      <c r="M125" s="196"/>
      <c r="N125" s="292">
        <f>BK125</f>
        <v>0</v>
      </c>
      <c r="O125" s="293"/>
      <c r="P125" s="293"/>
      <c r="Q125" s="293"/>
      <c r="R125" s="188"/>
      <c r="T125" s="190"/>
      <c r="U125" s="186"/>
      <c r="V125" s="186"/>
      <c r="W125" s="191">
        <f>SUM(W126:W154)</f>
        <v>0</v>
      </c>
      <c r="X125" s="186"/>
      <c r="Y125" s="191">
        <f>SUM(Y126:Y154)</f>
        <v>0</v>
      </c>
      <c r="Z125" s="186"/>
      <c r="AA125" s="192">
        <f>SUM(AA126:AA154)</f>
        <v>0</v>
      </c>
      <c r="AR125" s="193" t="s">
        <v>24</v>
      </c>
      <c r="AT125" s="194" t="s">
        <v>83</v>
      </c>
      <c r="AU125" s="194" t="s">
        <v>24</v>
      </c>
      <c r="AY125" s="193" t="s">
        <v>183</v>
      </c>
      <c r="BK125" s="195">
        <f>SUM(BK126:BK154)</f>
        <v>0</v>
      </c>
    </row>
    <row r="126" spans="2:65" s="120" customFormat="1" ht="34.15" customHeight="1">
      <c r="B126" s="121"/>
      <c r="C126" s="197" t="s">
        <v>24</v>
      </c>
      <c r="D126" s="197" t="s">
        <v>184</v>
      </c>
      <c r="E126" s="198" t="s">
        <v>404</v>
      </c>
      <c r="F126" s="287" t="s">
        <v>405</v>
      </c>
      <c r="G126" s="287"/>
      <c r="H126" s="287"/>
      <c r="I126" s="287"/>
      <c r="J126" s="199" t="s">
        <v>406</v>
      </c>
      <c r="K126" s="200">
        <v>350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941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596</v>
      </c>
      <c r="G127" s="284"/>
      <c r="H127" s="284"/>
      <c r="I127" s="284"/>
      <c r="J127" s="206"/>
      <c r="K127" s="208">
        <v>350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350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42" customHeight="1">
      <c r="B129" s="121"/>
      <c r="C129" s="197" t="s">
        <v>146</v>
      </c>
      <c r="D129" s="197" t="s">
        <v>184</v>
      </c>
      <c r="E129" s="198" t="s">
        <v>409</v>
      </c>
      <c r="F129" s="287" t="s">
        <v>410</v>
      </c>
      <c r="G129" s="287"/>
      <c r="H129" s="287"/>
      <c r="I129" s="287"/>
      <c r="J129" s="199" t="s">
        <v>411</v>
      </c>
      <c r="K129" s="200">
        <v>180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942</v>
      </c>
    </row>
    <row r="130" spans="2:51" s="210" customFormat="1" ht="14.45" customHeight="1">
      <c r="B130" s="205"/>
      <c r="C130" s="206"/>
      <c r="D130" s="206"/>
      <c r="E130" s="207" t="s">
        <v>5</v>
      </c>
      <c r="F130" s="283" t="s">
        <v>598</v>
      </c>
      <c r="G130" s="284"/>
      <c r="H130" s="284"/>
      <c r="I130" s="284"/>
      <c r="J130" s="206"/>
      <c r="K130" s="208">
        <v>180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51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180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22.9" customHeight="1">
      <c r="B132" s="121"/>
      <c r="C132" s="197" t="s">
        <v>195</v>
      </c>
      <c r="D132" s="197" t="s">
        <v>184</v>
      </c>
      <c r="E132" s="198" t="s">
        <v>943</v>
      </c>
      <c r="F132" s="287" t="s">
        <v>944</v>
      </c>
      <c r="G132" s="287"/>
      <c r="H132" s="287"/>
      <c r="I132" s="287"/>
      <c r="J132" s="199" t="s">
        <v>231</v>
      </c>
      <c r="K132" s="200">
        <v>195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162</v>
      </c>
      <c r="BM132" s="111" t="s">
        <v>945</v>
      </c>
    </row>
    <row r="133" spans="2:51" s="210" customFormat="1" ht="14.45" customHeight="1">
      <c r="B133" s="205"/>
      <c r="C133" s="206"/>
      <c r="D133" s="206"/>
      <c r="E133" s="207" t="s">
        <v>5</v>
      </c>
      <c r="F133" s="283" t="s">
        <v>946</v>
      </c>
      <c r="G133" s="284"/>
      <c r="H133" s="284"/>
      <c r="I133" s="284"/>
      <c r="J133" s="206"/>
      <c r="K133" s="208">
        <v>195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51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195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5" s="120" customFormat="1" ht="22.9" customHeight="1">
      <c r="B135" s="121"/>
      <c r="C135" s="197" t="s">
        <v>162</v>
      </c>
      <c r="D135" s="197" t="s">
        <v>184</v>
      </c>
      <c r="E135" s="198" t="s">
        <v>256</v>
      </c>
      <c r="F135" s="287" t="s">
        <v>257</v>
      </c>
      <c r="G135" s="287"/>
      <c r="H135" s="287"/>
      <c r="I135" s="287"/>
      <c r="J135" s="199" t="s">
        <v>231</v>
      </c>
      <c r="K135" s="200">
        <v>195</v>
      </c>
      <c r="L135" s="288">
        <v>0</v>
      </c>
      <c r="M135" s="288"/>
      <c r="N135" s="289">
        <f>ROUND(L135*K135,2)</f>
        <v>0</v>
      </c>
      <c r="O135" s="289"/>
      <c r="P135" s="289"/>
      <c r="Q135" s="289"/>
      <c r="R135" s="124"/>
      <c r="T135" s="201" t="s">
        <v>5</v>
      </c>
      <c r="U135" s="202" t="s">
        <v>52</v>
      </c>
      <c r="V135" s="122"/>
      <c r="W135" s="203">
        <f>V135*K135</f>
        <v>0</v>
      </c>
      <c r="X135" s="203">
        <v>0</v>
      </c>
      <c r="Y135" s="203">
        <f>X135*K135</f>
        <v>0</v>
      </c>
      <c r="Z135" s="203">
        <v>0</v>
      </c>
      <c r="AA135" s="204">
        <f>Z135*K135</f>
        <v>0</v>
      </c>
      <c r="AR135" s="111" t="s">
        <v>162</v>
      </c>
      <c r="AT135" s="111" t="s">
        <v>184</v>
      </c>
      <c r="AU135" s="111" t="s">
        <v>146</v>
      </c>
      <c r="AY135" s="111" t="s">
        <v>183</v>
      </c>
      <c r="BE135" s="168">
        <f>IF(U135="základní",N135,0)</f>
        <v>0</v>
      </c>
      <c r="BF135" s="168">
        <f>IF(U135="snížená",N135,0)</f>
        <v>0</v>
      </c>
      <c r="BG135" s="168">
        <f>IF(U135="zákl. přenesená",N135,0)</f>
        <v>0</v>
      </c>
      <c r="BH135" s="168">
        <f>IF(U135="sníž. přenesená",N135,0)</f>
        <v>0</v>
      </c>
      <c r="BI135" s="168">
        <f>IF(U135="nulová",N135,0)</f>
        <v>0</v>
      </c>
      <c r="BJ135" s="111" t="s">
        <v>162</v>
      </c>
      <c r="BK135" s="168">
        <f>ROUND(L135*K135,2)</f>
        <v>0</v>
      </c>
      <c r="BL135" s="111" t="s">
        <v>162</v>
      </c>
      <c r="BM135" s="111" t="s">
        <v>947</v>
      </c>
    </row>
    <row r="136" spans="2:65" s="120" customFormat="1" ht="22.9" customHeight="1">
      <c r="B136" s="121"/>
      <c r="C136" s="197" t="s">
        <v>205</v>
      </c>
      <c r="D136" s="197" t="s">
        <v>184</v>
      </c>
      <c r="E136" s="198" t="s">
        <v>948</v>
      </c>
      <c r="F136" s="287" t="s">
        <v>949</v>
      </c>
      <c r="G136" s="287"/>
      <c r="H136" s="287"/>
      <c r="I136" s="287"/>
      <c r="J136" s="199" t="s">
        <v>231</v>
      </c>
      <c r="K136" s="200">
        <v>195</v>
      </c>
      <c r="L136" s="288">
        <v>0</v>
      </c>
      <c r="M136" s="288"/>
      <c r="N136" s="289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162</v>
      </c>
      <c r="AT136" s="111" t="s">
        <v>184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950</v>
      </c>
    </row>
    <row r="137" spans="2:51" s="210" customFormat="1" ht="14.45" customHeight="1">
      <c r="B137" s="205"/>
      <c r="C137" s="206"/>
      <c r="D137" s="206"/>
      <c r="E137" s="207" t="s">
        <v>5</v>
      </c>
      <c r="F137" s="283" t="s">
        <v>946</v>
      </c>
      <c r="G137" s="284"/>
      <c r="H137" s="284"/>
      <c r="I137" s="284"/>
      <c r="J137" s="206"/>
      <c r="K137" s="208">
        <v>195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51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195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22.9" customHeight="1">
      <c r="B139" s="121"/>
      <c r="C139" s="197" t="s">
        <v>209</v>
      </c>
      <c r="D139" s="197" t="s">
        <v>184</v>
      </c>
      <c r="E139" s="198" t="s">
        <v>264</v>
      </c>
      <c r="F139" s="287" t="s">
        <v>265</v>
      </c>
      <c r="G139" s="287"/>
      <c r="H139" s="287"/>
      <c r="I139" s="287"/>
      <c r="J139" s="199" t="s">
        <v>231</v>
      </c>
      <c r="K139" s="200">
        <v>195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0</v>
      </c>
      <c r="Y139" s="203">
        <f>X139*K139</f>
        <v>0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951</v>
      </c>
    </row>
    <row r="140" spans="2:65" s="120" customFormat="1" ht="34.15" customHeight="1">
      <c r="B140" s="121"/>
      <c r="C140" s="197" t="s">
        <v>213</v>
      </c>
      <c r="D140" s="197" t="s">
        <v>184</v>
      </c>
      <c r="E140" s="198" t="s">
        <v>308</v>
      </c>
      <c r="F140" s="287" t="s">
        <v>309</v>
      </c>
      <c r="G140" s="287"/>
      <c r="H140" s="287"/>
      <c r="I140" s="287"/>
      <c r="J140" s="199" t="s">
        <v>231</v>
      </c>
      <c r="K140" s="200">
        <v>390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952</v>
      </c>
    </row>
    <row r="141" spans="2:51" s="210" customFormat="1" ht="14.45" customHeight="1">
      <c r="B141" s="205"/>
      <c r="C141" s="206"/>
      <c r="D141" s="206"/>
      <c r="E141" s="207" t="s">
        <v>5</v>
      </c>
      <c r="F141" s="283" t="s">
        <v>953</v>
      </c>
      <c r="G141" s="284"/>
      <c r="H141" s="284"/>
      <c r="I141" s="284"/>
      <c r="J141" s="206"/>
      <c r="K141" s="208">
        <v>390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51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390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22.9" customHeight="1">
      <c r="B143" s="121"/>
      <c r="C143" s="197" t="s">
        <v>217</v>
      </c>
      <c r="D143" s="197" t="s">
        <v>184</v>
      </c>
      <c r="E143" s="198" t="s">
        <v>447</v>
      </c>
      <c r="F143" s="287" t="s">
        <v>448</v>
      </c>
      <c r="G143" s="287"/>
      <c r="H143" s="287"/>
      <c r="I143" s="287"/>
      <c r="J143" s="199" t="s">
        <v>231</v>
      </c>
      <c r="K143" s="200">
        <v>390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954</v>
      </c>
    </row>
    <row r="144" spans="2:51" s="210" customFormat="1" ht="14.45" customHeight="1">
      <c r="B144" s="205"/>
      <c r="C144" s="206"/>
      <c r="D144" s="206"/>
      <c r="E144" s="207" t="s">
        <v>5</v>
      </c>
      <c r="F144" s="283" t="s">
        <v>953</v>
      </c>
      <c r="G144" s="284"/>
      <c r="H144" s="284"/>
      <c r="I144" s="284"/>
      <c r="J144" s="206"/>
      <c r="K144" s="208">
        <v>390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51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390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34.15" customHeight="1">
      <c r="B146" s="121"/>
      <c r="C146" s="197" t="s">
        <v>221</v>
      </c>
      <c r="D146" s="197" t="s">
        <v>184</v>
      </c>
      <c r="E146" s="198" t="s">
        <v>351</v>
      </c>
      <c r="F146" s="287" t="s">
        <v>352</v>
      </c>
      <c r="G146" s="287"/>
      <c r="H146" s="287"/>
      <c r="I146" s="287"/>
      <c r="J146" s="199" t="s">
        <v>231</v>
      </c>
      <c r="K146" s="200">
        <v>390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955</v>
      </c>
    </row>
    <row r="147" spans="2:51" s="210" customFormat="1" ht="14.45" customHeight="1">
      <c r="B147" s="205"/>
      <c r="C147" s="206"/>
      <c r="D147" s="206"/>
      <c r="E147" s="207" t="s">
        <v>5</v>
      </c>
      <c r="F147" s="283" t="s">
        <v>953</v>
      </c>
      <c r="G147" s="284"/>
      <c r="H147" s="284"/>
      <c r="I147" s="284"/>
      <c r="J147" s="206"/>
      <c r="K147" s="208">
        <v>390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51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390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5" s="120" customFormat="1" ht="22.9" customHeight="1">
      <c r="B149" s="121"/>
      <c r="C149" s="197" t="s">
        <v>28</v>
      </c>
      <c r="D149" s="197" t="s">
        <v>184</v>
      </c>
      <c r="E149" s="198" t="s">
        <v>386</v>
      </c>
      <c r="F149" s="287" t="s">
        <v>387</v>
      </c>
      <c r="G149" s="287"/>
      <c r="H149" s="287"/>
      <c r="I149" s="287"/>
      <c r="J149" s="199" t="s">
        <v>187</v>
      </c>
      <c r="K149" s="200">
        <v>334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956</v>
      </c>
    </row>
    <row r="150" spans="2:51" s="210" customFormat="1" ht="14.45" customHeight="1">
      <c r="B150" s="205"/>
      <c r="C150" s="206"/>
      <c r="D150" s="206"/>
      <c r="E150" s="207" t="s">
        <v>5</v>
      </c>
      <c r="F150" s="283" t="s">
        <v>957</v>
      </c>
      <c r="G150" s="284"/>
      <c r="H150" s="284"/>
      <c r="I150" s="284"/>
      <c r="J150" s="206"/>
      <c r="K150" s="208">
        <v>334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51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334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22.9" customHeight="1">
      <c r="B152" s="121"/>
      <c r="C152" s="197" t="s">
        <v>228</v>
      </c>
      <c r="D152" s="197" t="s">
        <v>184</v>
      </c>
      <c r="E152" s="198" t="s">
        <v>958</v>
      </c>
      <c r="F152" s="287" t="s">
        <v>959</v>
      </c>
      <c r="G152" s="287"/>
      <c r="H152" s="287"/>
      <c r="I152" s="287"/>
      <c r="J152" s="199" t="s">
        <v>187</v>
      </c>
      <c r="K152" s="200">
        <v>334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0</v>
      </c>
      <c r="Y152" s="203">
        <f>X152*K152</f>
        <v>0</v>
      </c>
      <c r="Z152" s="203">
        <v>0</v>
      </c>
      <c r="AA152" s="204">
        <f>Z152*K152</f>
        <v>0</v>
      </c>
      <c r="AR152" s="111" t="s">
        <v>162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960</v>
      </c>
    </row>
    <row r="153" spans="2:51" s="210" customFormat="1" ht="14.45" customHeight="1">
      <c r="B153" s="205"/>
      <c r="C153" s="206"/>
      <c r="D153" s="206"/>
      <c r="E153" s="207" t="s">
        <v>5</v>
      </c>
      <c r="F153" s="283" t="s">
        <v>957</v>
      </c>
      <c r="G153" s="284"/>
      <c r="H153" s="284"/>
      <c r="I153" s="284"/>
      <c r="J153" s="206"/>
      <c r="K153" s="208">
        <v>334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51" s="219" customFormat="1" ht="14.45" customHeight="1">
      <c r="B154" s="214"/>
      <c r="C154" s="215"/>
      <c r="D154" s="215"/>
      <c r="E154" s="216" t="s">
        <v>5</v>
      </c>
      <c r="F154" s="285" t="s">
        <v>191</v>
      </c>
      <c r="G154" s="286"/>
      <c r="H154" s="286"/>
      <c r="I154" s="286"/>
      <c r="J154" s="215"/>
      <c r="K154" s="217">
        <v>334</v>
      </c>
      <c r="L154" s="228"/>
      <c r="M154" s="228"/>
      <c r="N154" s="215"/>
      <c r="O154" s="215"/>
      <c r="P154" s="215"/>
      <c r="Q154" s="215"/>
      <c r="R154" s="218"/>
      <c r="T154" s="220"/>
      <c r="U154" s="215"/>
      <c r="V154" s="215"/>
      <c r="W154" s="215"/>
      <c r="X154" s="215"/>
      <c r="Y154" s="215"/>
      <c r="Z154" s="215"/>
      <c r="AA154" s="221"/>
      <c r="AT154" s="222" t="s">
        <v>190</v>
      </c>
      <c r="AU154" s="222" t="s">
        <v>146</v>
      </c>
      <c r="AV154" s="219" t="s">
        <v>162</v>
      </c>
      <c r="AW154" s="219" t="s">
        <v>40</v>
      </c>
      <c r="AX154" s="219" t="s">
        <v>24</v>
      </c>
      <c r="AY154" s="222" t="s">
        <v>183</v>
      </c>
    </row>
    <row r="155" spans="2:63" s="189" customFormat="1" ht="29.85" customHeight="1">
      <c r="B155" s="185"/>
      <c r="C155" s="186"/>
      <c r="D155" s="196" t="s">
        <v>392</v>
      </c>
      <c r="E155" s="196"/>
      <c r="F155" s="196"/>
      <c r="G155" s="196"/>
      <c r="H155" s="196"/>
      <c r="I155" s="196"/>
      <c r="J155" s="196"/>
      <c r="K155" s="196"/>
      <c r="L155" s="230"/>
      <c r="M155" s="230"/>
      <c r="N155" s="292">
        <f>BK155</f>
        <v>0</v>
      </c>
      <c r="O155" s="293"/>
      <c r="P155" s="293"/>
      <c r="Q155" s="293"/>
      <c r="R155" s="188"/>
      <c r="T155" s="190"/>
      <c r="U155" s="186"/>
      <c r="V155" s="186"/>
      <c r="W155" s="191">
        <f>SUM(W156:W162)</f>
        <v>0</v>
      </c>
      <c r="X155" s="186"/>
      <c r="Y155" s="191">
        <f>SUM(Y156:Y162)</f>
        <v>0.20407400000000003</v>
      </c>
      <c r="Z155" s="186"/>
      <c r="AA155" s="192">
        <f>SUM(AA156:AA162)</f>
        <v>0</v>
      </c>
      <c r="AR155" s="193" t="s">
        <v>24</v>
      </c>
      <c r="AT155" s="194" t="s">
        <v>83</v>
      </c>
      <c r="AU155" s="194" t="s">
        <v>24</v>
      </c>
      <c r="AY155" s="193" t="s">
        <v>183</v>
      </c>
      <c r="BK155" s="195">
        <f>SUM(BK156:BK162)</f>
        <v>0</v>
      </c>
    </row>
    <row r="156" spans="2:65" s="120" customFormat="1" ht="34.15" customHeight="1">
      <c r="B156" s="121"/>
      <c r="C156" s="197" t="s">
        <v>234</v>
      </c>
      <c r="D156" s="197" t="s">
        <v>184</v>
      </c>
      <c r="E156" s="198" t="s">
        <v>961</v>
      </c>
      <c r="F156" s="287" t="s">
        <v>962</v>
      </c>
      <c r="G156" s="287"/>
      <c r="H156" s="287"/>
      <c r="I156" s="287"/>
      <c r="J156" s="199" t="s">
        <v>187</v>
      </c>
      <c r="K156" s="200">
        <v>334</v>
      </c>
      <c r="L156" s="288">
        <v>0</v>
      </c>
      <c r="M156" s="288"/>
      <c r="N156" s="289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0.00022</v>
      </c>
      <c r="Y156" s="203">
        <f>X156*K156</f>
        <v>0.07348</v>
      </c>
      <c r="Z156" s="203">
        <v>0</v>
      </c>
      <c r="AA156" s="204">
        <f>Z156*K156</f>
        <v>0</v>
      </c>
      <c r="AR156" s="111" t="s">
        <v>162</v>
      </c>
      <c r="AT156" s="111" t="s">
        <v>184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162</v>
      </c>
      <c r="BM156" s="111" t="s">
        <v>963</v>
      </c>
    </row>
    <row r="157" spans="2:51" s="210" customFormat="1" ht="14.45" customHeight="1">
      <c r="B157" s="205"/>
      <c r="C157" s="206"/>
      <c r="D157" s="206"/>
      <c r="E157" s="207" t="s">
        <v>5</v>
      </c>
      <c r="F157" s="283" t="s">
        <v>957</v>
      </c>
      <c r="G157" s="284"/>
      <c r="H157" s="284"/>
      <c r="I157" s="284"/>
      <c r="J157" s="206"/>
      <c r="K157" s="208">
        <v>334</v>
      </c>
      <c r="L157" s="227"/>
      <c r="M157" s="227"/>
      <c r="N157" s="206"/>
      <c r="O157" s="206"/>
      <c r="P157" s="206"/>
      <c r="Q157" s="206"/>
      <c r="R157" s="209"/>
      <c r="T157" s="211"/>
      <c r="U157" s="206"/>
      <c r="V157" s="206"/>
      <c r="W157" s="206"/>
      <c r="X157" s="206"/>
      <c r="Y157" s="206"/>
      <c r="Z157" s="206"/>
      <c r="AA157" s="212"/>
      <c r="AT157" s="213" t="s">
        <v>190</v>
      </c>
      <c r="AU157" s="213" t="s">
        <v>146</v>
      </c>
      <c r="AV157" s="210" t="s">
        <v>146</v>
      </c>
      <c r="AW157" s="210" t="s">
        <v>40</v>
      </c>
      <c r="AX157" s="210" t="s">
        <v>84</v>
      </c>
      <c r="AY157" s="213" t="s">
        <v>183</v>
      </c>
    </row>
    <row r="158" spans="2:51" s="219" customFormat="1" ht="14.45" customHeight="1">
      <c r="B158" s="214"/>
      <c r="C158" s="215"/>
      <c r="D158" s="215"/>
      <c r="E158" s="216" t="s">
        <v>5</v>
      </c>
      <c r="F158" s="285" t="s">
        <v>191</v>
      </c>
      <c r="G158" s="286"/>
      <c r="H158" s="286"/>
      <c r="I158" s="286"/>
      <c r="J158" s="215"/>
      <c r="K158" s="217">
        <v>334</v>
      </c>
      <c r="L158" s="228"/>
      <c r="M158" s="228"/>
      <c r="N158" s="215"/>
      <c r="O158" s="215"/>
      <c r="P158" s="215"/>
      <c r="Q158" s="215"/>
      <c r="R158" s="218"/>
      <c r="T158" s="220"/>
      <c r="U158" s="215"/>
      <c r="V158" s="215"/>
      <c r="W158" s="215"/>
      <c r="X158" s="215"/>
      <c r="Y158" s="215"/>
      <c r="Z158" s="215"/>
      <c r="AA158" s="221"/>
      <c r="AT158" s="222" t="s">
        <v>190</v>
      </c>
      <c r="AU158" s="222" t="s">
        <v>146</v>
      </c>
      <c r="AV158" s="219" t="s">
        <v>162</v>
      </c>
      <c r="AW158" s="219" t="s">
        <v>40</v>
      </c>
      <c r="AX158" s="219" t="s">
        <v>24</v>
      </c>
      <c r="AY158" s="222" t="s">
        <v>183</v>
      </c>
    </row>
    <row r="159" spans="2:65" s="120" customFormat="1" ht="22.9" customHeight="1">
      <c r="B159" s="121"/>
      <c r="C159" s="223" t="s">
        <v>239</v>
      </c>
      <c r="D159" s="223" t="s">
        <v>340</v>
      </c>
      <c r="E159" s="224" t="s">
        <v>964</v>
      </c>
      <c r="F159" s="294" t="s">
        <v>965</v>
      </c>
      <c r="G159" s="294"/>
      <c r="H159" s="294"/>
      <c r="I159" s="294"/>
      <c r="J159" s="225" t="s">
        <v>187</v>
      </c>
      <c r="K159" s="226">
        <v>384.1</v>
      </c>
      <c r="L159" s="295">
        <v>0</v>
      </c>
      <c r="M159" s="295"/>
      <c r="N159" s="296">
        <f>ROUND(L159*K159,2)</f>
        <v>0</v>
      </c>
      <c r="O159" s="289"/>
      <c r="P159" s="289"/>
      <c r="Q159" s="289"/>
      <c r="R159" s="124"/>
      <c r="T159" s="201" t="s">
        <v>5</v>
      </c>
      <c r="U159" s="202" t="s">
        <v>52</v>
      </c>
      <c r="V159" s="122"/>
      <c r="W159" s="203">
        <f>V159*K159</f>
        <v>0</v>
      </c>
      <c r="X159" s="203">
        <v>0.00034</v>
      </c>
      <c r="Y159" s="203">
        <f>X159*K159</f>
        <v>0.13059400000000002</v>
      </c>
      <c r="Z159" s="203">
        <v>0</v>
      </c>
      <c r="AA159" s="204">
        <f>Z159*K159</f>
        <v>0</v>
      </c>
      <c r="AR159" s="111" t="s">
        <v>217</v>
      </c>
      <c r="AT159" s="111" t="s">
        <v>340</v>
      </c>
      <c r="AU159" s="111" t="s">
        <v>146</v>
      </c>
      <c r="AY159" s="111" t="s">
        <v>183</v>
      </c>
      <c r="BE159" s="168">
        <f>IF(U159="základní",N159,0)</f>
        <v>0</v>
      </c>
      <c r="BF159" s="168">
        <f>IF(U159="snížená",N159,0)</f>
        <v>0</v>
      </c>
      <c r="BG159" s="168">
        <f>IF(U159="zákl. přenesená",N159,0)</f>
        <v>0</v>
      </c>
      <c r="BH159" s="168">
        <f>IF(U159="sníž. přenesená",N159,0)</f>
        <v>0</v>
      </c>
      <c r="BI159" s="168">
        <f>IF(U159="nulová",N159,0)</f>
        <v>0</v>
      </c>
      <c r="BJ159" s="111" t="s">
        <v>162</v>
      </c>
      <c r="BK159" s="168">
        <f>ROUND(L159*K159,2)</f>
        <v>0</v>
      </c>
      <c r="BL159" s="111" t="s">
        <v>162</v>
      </c>
      <c r="BM159" s="111" t="s">
        <v>966</v>
      </c>
    </row>
    <row r="160" spans="2:65" s="120" customFormat="1" ht="41.25" customHeight="1">
      <c r="B160" s="121"/>
      <c r="C160" s="197" t="s">
        <v>244</v>
      </c>
      <c r="D160" s="197" t="s">
        <v>184</v>
      </c>
      <c r="E160" s="198" t="s">
        <v>967</v>
      </c>
      <c r="F160" s="287" t="s">
        <v>1094</v>
      </c>
      <c r="G160" s="287"/>
      <c r="H160" s="287"/>
      <c r="I160" s="287"/>
      <c r="J160" s="199" t="s">
        <v>187</v>
      </c>
      <c r="K160" s="200">
        <v>334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0</v>
      </c>
      <c r="Y160" s="203">
        <f>X160*K160</f>
        <v>0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968</v>
      </c>
    </row>
    <row r="161" spans="2:51" s="210" customFormat="1" ht="14.45" customHeight="1">
      <c r="B161" s="205"/>
      <c r="C161" s="206"/>
      <c r="D161" s="206"/>
      <c r="E161" s="207" t="s">
        <v>5</v>
      </c>
      <c r="F161" s="283" t="s">
        <v>957</v>
      </c>
      <c r="G161" s="284"/>
      <c r="H161" s="284"/>
      <c r="I161" s="284"/>
      <c r="J161" s="206"/>
      <c r="K161" s="208">
        <v>334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51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334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3" s="189" customFormat="1" ht="29.85" customHeight="1">
      <c r="B163" s="185"/>
      <c r="C163" s="186"/>
      <c r="D163" s="196" t="s">
        <v>393</v>
      </c>
      <c r="E163" s="196"/>
      <c r="F163" s="196"/>
      <c r="G163" s="196"/>
      <c r="H163" s="196"/>
      <c r="I163" s="196"/>
      <c r="J163" s="196"/>
      <c r="K163" s="196"/>
      <c r="L163" s="230"/>
      <c r="M163" s="230"/>
      <c r="N163" s="292">
        <f>BK163</f>
        <v>0</v>
      </c>
      <c r="O163" s="293"/>
      <c r="P163" s="293"/>
      <c r="Q163" s="293"/>
      <c r="R163" s="188"/>
      <c r="T163" s="190"/>
      <c r="U163" s="186"/>
      <c r="V163" s="186"/>
      <c r="W163" s="191">
        <f>SUM(W164:W170)</f>
        <v>0</v>
      </c>
      <c r="X163" s="186"/>
      <c r="Y163" s="191">
        <f>SUM(Y164:Y170)</f>
        <v>148.5616</v>
      </c>
      <c r="Z163" s="186"/>
      <c r="AA163" s="192">
        <f>SUM(AA164:AA170)</f>
        <v>0</v>
      </c>
      <c r="AR163" s="193" t="s">
        <v>24</v>
      </c>
      <c r="AT163" s="194" t="s">
        <v>83</v>
      </c>
      <c r="AU163" s="194" t="s">
        <v>24</v>
      </c>
      <c r="AY163" s="193" t="s">
        <v>183</v>
      </c>
      <c r="BK163" s="195">
        <f>SUM(BK164:BK170)</f>
        <v>0</v>
      </c>
    </row>
    <row r="164" spans="2:65" s="120" customFormat="1" ht="28.5" customHeight="1">
      <c r="B164" s="121"/>
      <c r="C164" s="197" t="s">
        <v>11</v>
      </c>
      <c r="D164" s="197" t="s">
        <v>184</v>
      </c>
      <c r="E164" s="198" t="s">
        <v>496</v>
      </c>
      <c r="F164" s="287" t="s">
        <v>497</v>
      </c>
      <c r="G164" s="287"/>
      <c r="H164" s="287"/>
      <c r="I164" s="287"/>
      <c r="J164" s="199" t="s">
        <v>187</v>
      </c>
      <c r="K164" s="200">
        <v>230</v>
      </c>
      <c r="L164" s="288">
        <v>0</v>
      </c>
      <c r="M164" s="288"/>
      <c r="N164" s="289">
        <f>ROUND(L164*K164,2)</f>
        <v>0</v>
      </c>
      <c r="O164" s="289"/>
      <c r="P164" s="289"/>
      <c r="Q164" s="289"/>
      <c r="R164" s="124"/>
      <c r="T164" s="201" t="s">
        <v>5</v>
      </c>
      <c r="U164" s="202" t="s">
        <v>52</v>
      </c>
      <c r="V164" s="122"/>
      <c r="W164" s="203">
        <f>V164*K164</f>
        <v>0</v>
      </c>
      <c r="X164" s="203">
        <v>0.21252</v>
      </c>
      <c r="Y164" s="203">
        <f>X164*K164</f>
        <v>48.879599999999996</v>
      </c>
      <c r="Z164" s="203">
        <v>0</v>
      </c>
      <c r="AA164" s="204">
        <f>Z164*K164</f>
        <v>0</v>
      </c>
      <c r="AR164" s="111" t="s">
        <v>162</v>
      </c>
      <c r="AT164" s="111" t="s">
        <v>184</v>
      </c>
      <c r="AU164" s="111" t="s">
        <v>146</v>
      </c>
      <c r="AY164" s="111" t="s">
        <v>183</v>
      </c>
      <c r="BE164" s="168">
        <f>IF(U164="základní",N164,0)</f>
        <v>0</v>
      </c>
      <c r="BF164" s="168">
        <f>IF(U164="snížená",N164,0)</f>
        <v>0</v>
      </c>
      <c r="BG164" s="168">
        <f>IF(U164="zákl. přenesená",N164,0)</f>
        <v>0</v>
      </c>
      <c r="BH164" s="168">
        <f>IF(U164="sníž. přenesená",N164,0)</f>
        <v>0</v>
      </c>
      <c r="BI164" s="168">
        <f>IF(U164="nulová",N164,0)</f>
        <v>0</v>
      </c>
      <c r="BJ164" s="111" t="s">
        <v>162</v>
      </c>
      <c r="BK164" s="168">
        <f>ROUND(L164*K164,2)</f>
        <v>0</v>
      </c>
      <c r="BL164" s="111" t="s">
        <v>162</v>
      </c>
      <c r="BM164" s="111" t="s">
        <v>969</v>
      </c>
    </row>
    <row r="165" spans="2:51" s="210" customFormat="1" ht="14.45" customHeight="1">
      <c r="B165" s="205"/>
      <c r="C165" s="206"/>
      <c r="D165" s="206"/>
      <c r="E165" s="207" t="s">
        <v>5</v>
      </c>
      <c r="F165" s="283" t="s">
        <v>970</v>
      </c>
      <c r="G165" s="284"/>
      <c r="H165" s="284"/>
      <c r="I165" s="284"/>
      <c r="J165" s="206"/>
      <c r="K165" s="208">
        <v>230</v>
      </c>
      <c r="L165" s="227"/>
      <c r="M165" s="227"/>
      <c r="N165" s="206"/>
      <c r="O165" s="206"/>
      <c r="P165" s="206"/>
      <c r="Q165" s="206"/>
      <c r="R165" s="209"/>
      <c r="T165" s="211"/>
      <c r="U165" s="206"/>
      <c r="V165" s="206"/>
      <c r="W165" s="206"/>
      <c r="X165" s="206"/>
      <c r="Y165" s="206"/>
      <c r="Z165" s="206"/>
      <c r="AA165" s="212"/>
      <c r="AT165" s="213" t="s">
        <v>190</v>
      </c>
      <c r="AU165" s="213" t="s">
        <v>146</v>
      </c>
      <c r="AV165" s="210" t="s">
        <v>146</v>
      </c>
      <c r="AW165" s="210" t="s">
        <v>40</v>
      </c>
      <c r="AX165" s="210" t="s">
        <v>84</v>
      </c>
      <c r="AY165" s="213" t="s">
        <v>183</v>
      </c>
    </row>
    <row r="166" spans="2:51" s="219" customFormat="1" ht="14.45" customHeight="1">
      <c r="B166" s="214"/>
      <c r="C166" s="215"/>
      <c r="D166" s="215"/>
      <c r="E166" s="216" t="s">
        <v>5</v>
      </c>
      <c r="F166" s="285" t="s">
        <v>191</v>
      </c>
      <c r="G166" s="286"/>
      <c r="H166" s="286"/>
      <c r="I166" s="286"/>
      <c r="J166" s="215"/>
      <c r="K166" s="217">
        <v>230</v>
      </c>
      <c r="L166" s="228"/>
      <c r="M166" s="228"/>
      <c r="N166" s="215"/>
      <c r="O166" s="215"/>
      <c r="P166" s="215"/>
      <c r="Q166" s="215"/>
      <c r="R166" s="218"/>
      <c r="T166" s="220"/>
      <c r="U166" s="215"/>
      <c r="V166" s="215"/>
      <c r="W166" s="215"/>
      <c r="X166" s="215"/>
      <c r="Y166" s="215"/>
      <c r="Z166" s="215"/>
      <c r="AA166" s="221"/>
      <c r="AT166" s="222" t="s">
        <v>190</v>
      </c>
      <c r="AU166" s="222" t="s">
        <v>146</v>
      </c>
      <c r="AV166" s="219" t="s">
        <v>162</v>
      </c>
      <c r="AW166" s="219" t="s">
        <v>40</v>
      </c>
      <c r="AX166" s="219" t="s">
        <v>24</v>
      </c>
      <c r="AY166" s="222" t="s">
        <v>183</v>
      </c>
    </row>
    <row r="167" spans="2:65" s="120" customFormat="1" ht="34.15" customHeight="1">
      <c r="B167" s="121"/>
      <c r="C167" s="197" t="s">
        <v>251</v>
      </c>
      <c r="D167" s="197" t="s">
        <v>184</v>
      </c>
      <c r="E167" s="198" t="s">
        <v>971</v>
      </c>
      <c r="F167" s="287" t="s">
        <v>972</v>
      </c>
      <c r="G167" s="287"/>
      <c r="H167" s="287"/>
      <c r="I167" s="287"/>
      <c r="J167" s="199" t="s">
        <v>187</v>
      </c>
      <c r="K167" s="200">
        <v>230</v>
      </c>
      <c r="L167" s="288">
        <v>0</v>
      </c>
      <c r="M167" s="288"/>
      <c r="N167" s="289">
        <f>ROUND(L167*K167,2)</f>
        <v>0</v>
      </c>
      <c r="O167" s="289"/>
      <c r="P167" s="289"/>
      <c r="Q167" s="289"/>
      <c r="R167" s="124"/>
      <c r="T167" s="201" t="s">
        <v>5</v>
      </c>
      <c r="U167" s="202" t="s">
        <v>52</v>
      </c>
      <c r="V167" s="122"/>
      <c r="W167" s="203">
        <f>V167*K167</f>
        <v>0</v>
      </c>
      <c r="X167" s="203">
        <v>0.4334</v>
      </c>
      <c r="Y167" s="203">
        <f>X167*K167</f>
        <v>99.682</v>
      </c>
      <c r="Z167" s="203">
        <v>0</v>
      </c>
      <c r="AA167" s="204">
        <f>Z167*K167</f>
        <v>0</v>
      </c>
      <c r="AR167" s="111" t="s">
        <v>162</v>
      </c>
      <c r="AT167" s="111" t="s">
        <v>184</v>
      </c>
      <c r="AU167" s="111" t="s">
        <v>146</v>
      </c>
      <c r="AY167" s="111" t="s">
        <v>183</v>
      </c>
      <c r="BE167" s="168">
        <f>IF(U167="základní",N167,0)</f>
        <v>0</v>
      </c>
      <c r="BF167" s="168">
        <f>IF(U167="snížená",N167,0)</f>
        <v>0</v>
      </c>
      <c r="BG167" s="168">
        <f>IF(U167="zákl. přenesená",N167,0)</f>
        <v>0</v>
      </c>
      <c r="BH167" s="168">
        <f>IF(U167="sníž. přenesená",N167,0)</f>
        <v>0</v>
      </c>
      <c r="BI167" s="168">
        <f>IF(U167="nulová",N167,0)</f>
        <v>0</v>
      </c>
      <c r="BJ167" s="111" t="s">
        <v>162</v>
      </c>
      <c r="BK167" s="168">
        <f>ROUND(L167*K167,2)</f>
        <v>0</v>
      </c>
      <c r="BL167" s="111" t="s">
        <v>162</v>
      </c>
      <c r="BM167" s="111" t="s">
        <v>973</v>
      </c>
    </row>
    <row r="168" spans="2:51" s="210" customFormat="1" ht="14.45" customHeight="1">
      <c r="B168" s="205"/>
      <c r="C168" s="206"/>
      <c r="D168" s="206"/>
      <c r="E168" s="207" t="s">
        <v>5</v>
      </c>
      <c r="F168" s="283" t="s">
        <v>970</v>
      </c>
      <c r="G168" s="284"/>
      <c r="H168" s="284"/>
      <c r="I168" s="284"/>
      <c r="J168" s="206"/>
      <c r="K168" s="208">
        <v>230</v>
      </c>
      <c r="L168" s="227"/>
      <c r="M168" s="227"/>
      <c r="N168" s="206"/>
      <c r="O168" s="206"/>
      <c r="P168" s="206"/>
      <c r="Q168" s="206"/>
      <c r="R168" s="209"/>
      <c r="T168" s="211"/>
      <c r="U168" s="206"/>
      <c r="V168" s="206"/>
      <c r="W168" s="206"/>
      <c r="X168" s="206"/>
      <c r="Y168" s="206"/>
      <c r="Z168" s="206"/>
      <c r="AA168" s="212"/>
      <c r="AT168" s="213" t="s">
        <v>190</v>
      </c>
      <c r="AU168" s="213" t="s">
        <v>146</v>
      </c>
      <c r="AV168" s="210" t="s">
        <v>146</v>
      </c>
      <c r="AW168" s="210" t="s">
        <v>40</v>
      </c>
      <c r="AX168" s="210" t="s">
        <v>84</v>
      </c>
      <c r="AY168" s="213" t="s">
        <v>183</v>
      </c>
    </row>
    <row r="169" spans="2:51" s="219" customFormat="1" ht="14.45" customHeight="1">
      <c r="B169" s="214"/>
      <c r="C169" s="215"/>
      <c r="D169" s="215"/>
      <c r="E169" s="216" t="s">
        <v>5</v>
      </c>
      <c r="F169" s="285" t="s">
        <v>191</v>
      </c>
      <c r="G169" s="286"/>
      <c r="H169" s="286"/>
      <c r="I169" s="286"/>
      <c r="J169" s="215"/>
      <c r="K169" s="217">
        <v>230</v>
      </c>
      <c r="L169" s="228"/>
      <c r="M169" s="228"/>
      <c r="N169" s="215"/>
      <c r="O169" s="215"/>
      <c r="P169" s="215"/>
      <c r="Q169" s="215"/>
      <c r="R169" s="218"/>
      <c r="T169" s="220"/>
      <c r="U169" s="215"/>
      <c r="V169" s="215"/>
      <c r="W169" s="215"/>
      <c r="X169" s="215"/>
      <c r="Y169" s="215"/>
      <c r="Z169" s="215"/>
      <c r="AA169" s="221"/>
      <c r="AT169" s="222" t="s">
        <v>190</v>
      </c>
      <c r="AU169" s="222" t="s">
        <v>146</v>
      </c>
      <c r="AV169" s="219" t="s">
        <v>162</v>
      </c>
      <c r="AW169" s="219" t="s">
        <v>40</v>
      </c>
      <c r="AX169" s="219" t="s">
        <v>24</v>
      </c>
      <c r="AY169" s="222" t="s">
        <v>183</v>
      </c>
    </row>
    <row r="170" spans="2:65" s="120" customFormat="1" ht="22.9" customHeight="1">
      <c r="B170" s="121"/>
      <c r="C170" s="223" t="s">
        <v>255</v>
      </c>
      <c r="D170" s="223" t="s">
        <v>340</v>
      </c>
      <c r="E170" s="224" t="s">
        <v>974</v>
      </c>
      <c r="F170" s="294" t="s">
        <v>975</v>
      </c>
      <c r="G170" s="294"/>
      <c r="H170" s="294"/>
      <c r="I170" s="294"/>
      <c r="J170" s="225" t="s">
        <v>401</v>
      </c>
      <c r="K170" s="226">
        <v>10</v>
      </c>
      <c r="L170" s="295">
        <v>0</v>
      </c>
      <c r="M170" s="295"/>
      <c r="N170" s="296">
        <f>ROUND(L170*K170,2)</f>
        <v>0</v>
      </c>
      <c r="O170" s="289"/>
      <c r="P170" s="289"/>
      <c r="Q170" s="289"/>
      <c r="R170" s="124"/>
      <c r="T170" s="201" t="s">
        <v>5</v>
      </c>
      <c r="U170" s="202" t="s">
        <v>52</v>
      </c>
      <c r="V170" s="122"/>
      <c r="W170" s="203">
        <f>V170*K170</f>
        <v>0</v>
      </c>
      <c r="X170" s="203">
        <v>0</v>
      </c>
      <c r="Y170" s="203">
        <f>X170*K170</f>
        <v>0</v>
      </c>
      <c r="Z170" s="203">
        <v>0</v>
      </c>
      <c r="AA170" s="204">
        <f>Z170*K170</f>
        <v>0</v>
      </c>
      <c r="AR170" s="111" t="s">
        <v>217</v>
      </c>
      <c r="AT170" s="111" t="s">
        <v>340</v>
      </c>
      <c r="AU170" s="111" t="s">
        <v>146</v>
      </c>
      <c r="AY170" s="111" t="s">
        <v>183</v>
      </c>
      <c r="BE170" s="168">
        <f>IF(U170="základní",N170,0)</f>
        <v>0</v>
      </c>
      <c r="BF170" s="168">
        <f>IF(U170="snížená",N170,0)</f>
        <v>0</v>
      </c>
      <c r="BG170" s="168">
        <f>IF(U170="zákl. přenesená",N170,0)</f>
        <v>0</v>
      </c>
      <c r="BH170" s="168">
        <f>IF(U170="sníž. přenesená",N170,0)</f>
        <v>0</v>
      </c>
      <c r="BI170" s="168">
        <f>IF(U170="nulová",N170,0)</f>
        <v>0</v>
      </c>
      <c r="BJ170" s="111" t="s">
        <v>162</v>
      </c>
      <c r="BK170" s="168">
        <f>ROUND(L170*K170,2)</f>
        <v>0</v>
      </c>
      <c r="BL170" s="111" t="s">
        <v>162</v>
      </c>
      <c r="BM170" s="111" t="s">
        <v>976</v>
      </c>
    </row>
    <row r="171" spans="2:63" s="189" customFormat="1" ht="29.85" customHeight="1">
      <c r="B171" s="185"/>
      <c r="C171" s="186"/>
      <c r="D171" s="196" t="s">
        <v>813</v>
      </c>
      <c r="E171" s="196"/>
      <c r="F171" s="196"/>
      <c r="G171" s="196"/>
      <c r="H171" s="196"/>
      <c r="I171" s="196"/>
      <c r="J171" s="196"/>
      <c r="K171" s="196"/>
      <c r="L171" s="230"/>
      <c r="M171" s="230"/>
      <c r="N171" s="335">
        <f>BK171</f>
        <v>0</v>
      </c>
      <c r="O171" s="336"/>
      <c r="P171" s="336"/>
      <c r="Q171" s="336"/>
      <c r="R171" s="188"/>
      <c r="T171" s="190"/>
      <c r="U171" s="186"/>
      <c r="V171" s="186"/>
      <c r="W171" s="191">
        <f>SUM(W172:W175)</f>
        <v>0</v>
      </c>
      <c r="X171" s="186"/>
      <c r="Y171" s="191">
        <f>SUM(Y172:Y175)</f>
        <v>0</v>
      </c>
      <c r="Z171" s="186"/>
      <c r="AA171" s="192">
        <f>SUM(AA172:AA175)</f>
        <v>0</v>
      </c>
      <c r="AR171" s="193" t="s">
        <v>24</v>
      </c>
      <c r="AT171" s="194" t="s">
        <v>83</v>
      </c>
      <c r="AU171" s="194" t="s">
        <v>24</v>
      </c>
      <c r="AY171" s="193" t="s">
        <v>183</v>
      </c>
      <c r="BK171" s="195">
        <f>SUM(BK172:BK175)</f>
        <v>0</v>
      </c>
    </row>
    <row r="172" spans="2:65" s="120" customFormat="1" ht="22.9" customHeight="1">
      <c r="B172" s="121"/>
      <c r="C172" s="197" t="s">
        <v>259</v>
      </c>
      <c r="D172" s="197" t="s">
        <v>184</v>
      </c>
      <c r="E172" s="198" t="s">
        <v>977</v>
      </c>
      <c r="F172" s="287" t="s">
        <v>978</v>
      </c>
      <c r="G172" s="287"/>
      <c r="H172" s="287"/>
      <c r="I172" s="287"/>
      <c r="J172" s="199" t="s">
        <v>187</v>
      </c>
      <c r="K172" s="200">
        <v>78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</v>
      </c>
      <c r="Y172" s="203">
        <f>X172*K172</f>
        <v>0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979</v>
      </c>
    </row>
    <row r="173" spans="2:51" s="210" customFormat="1" ht="14.45" customHeight="1">
      <c r="B173" s="205"/>
      <c r="C173" s="206"/>
      <c r="D173" s="206"/>
      <c r="E173" s="207" t="s">
        <v>5</v>
      </c>
      <c r="F173" s="283" t="s">
        <v>980</v>
      </c>
      <c r="G173" s="284"/>
      <c r="H173" s="284"/>
      <c r="I173" s="284"/>
      <c r="J173" s="206"/>
      <c r="K173" s="208">
        <v>78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51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78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22.9" customHeight="1">
      <c r="B175" s="121"/>
      <c r="C175" s="223" t="s">
        <v>263</v>
      </c>
      <c r="D175" s="223" t="s">
        <v>340</v>
      </c>
      <c r="E175" s="224" t="s">
        <v>981</v>
      </c>
      <c r="F175" s="294" t="s">
        <v>982</v>
      </c>
      <c r="G175" s="294"/>
      <c r="H175" s="294"/>
      <c r="I175" s="294"/>
      <c r="J175" s="225" t="s">
        <v>187</v>
      </c>
      <c r="K175" s="226">
        <v>327</v>
      </c>
      <c r="L175" s="295">
        <v>0</v>
      </c>
      <c r="M175" s="295"/>
      <c r="N175" s="296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217</v>
      </c>
      <c r="AT175" s="111" t="s">
        <v>340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983</v>
      </c>
    </row>
    <row r="176" spans="2:63" s="189" customFormat="1" ht="29.85" customHeight="1">
      <c r="B176" s="185"/>
      <c r="C176" s="186"/>
      <c r="D176" s="196" t="s">
        <v>396</v>
      </c>
      <c r="E176" s="196"/>
      <c r="F176" s="196"/>
      <c r="G176" s="196"/>
      <c r="H176" s="196"/>
      <c r="I176" s="196"/>
      <c r="J176" s="196"/>
      <c r="K176" s="196"/>
      <c r="L176" s="230"/>
      <c r="M176" s="230"/>
      <c r="N176" s="335">
        <f>BK176</f>
        <v>0</v>
      </c>
      <c r="O176" s="336"/>
      <c r="P176" s="336"/>
      <c r="Q176" s="336"/>
      <c r="R176" s="188"/>
      <c r="T176" s="190"/>
      <c r="U176" s="186"/>
      <c r="V176" s="186"/>
      <c r="W176" s="191">
        <f>W177</f>
        <v>0</v>
      </c>
      <c r="X176" s="186"/>
      <c r="Y176" s="191">
        <f>Y177</f>
        <v>0</v>
      </c>
      <c r="Z176" s="186"/>
      <c r="AA176" s="192">
        <f>AA177</f>
        <v>0</v>
      </c>
      <c r="AR176" s="193" t="s">
        <v>24</v>
      </c>
      <c r="AT176" s="194" t="s">
        <v>83</v>
      </c>
      <c r="AU176" s="194" t="s">
        <v>24</v>
      </c>
      <c r="AY176" s="193" t="s">
        <v>183</v>
      </c>
      <c r="BK176" s="195">
        <f>BK177</f>
        <v>0</v>
      </c>
    </row>
    <row r="177" spans="2:65" s="120" customFormat="1" ht="22.9" customHeight="1">
      <c r="B177" s="121"/>
      <c r="C177" s="197" t="s">
        <v>204</v>
      </c>
      <c r="D177" s="197" t="s">
        <v>184</v>
      </c>
      <c r="E177" s="198" t="s">
        <v>984</v>
      </c>
      <c r="F177" s="287" t="s">
        <v>985</v>
      </c>
      <c r="G177" s="287"/>
      <c r="H177" s="287"/>
      <c r="I177" s="287"/>
      <c r="J177" s="199" t="s">
        <v>476</v>
      </c>
      <c r="K177" s="200">
        <v>148.766</v>
      </c>
      <c r="L177" s="288">
        <v>0</v>
      </c>
      <c r="M177" s="288"/>
      <c r="N177" s="289">
        <f>ROUND(L177*K177,2)</f>
        <v>0</v>
      </c>
      <c r="O177" s="289"/>
      <c r="P177" s="289"/>
      <c r="Q177" s="289"/>
      <c r="R177" s="124"/>
      <c r="T177" s="201" t="s">
        <v>5</v>
      </c>
      <c r="U177" s="202" t="s">
        <v>52</v>
      </c>
      <c r="V177" s="122"/>
      <c r="W177" s="203">
        <f>V177*K177</f>
        <v>0</v>
      </c>
      <c r="X177" s="203">
        <v>0</v>
      </c>
      <c r="Y177" s="203">
        <f>X177*K177</f>
        <v>0</v>
      </c>
      <c r="Z177" s="203">
        <v>0</v>
      </c>
      <c r="AA177" s="204">
        <f>Z177*K177</f>
        <v>0</v>
      </c>
      <c r="AR177" s="111" t="s">
        <v>162</v>
      </c>
      <c r="AT177" s="111" t="s">
        <v>184</v>
      </c>
      <c r="AU177" s="111" t="s">
        <v>146</v>
      </c>
      <c r="AY177" s="111" t="s">
        <v>183</v>
      </c>
      <c r="BE177" s="168">
        <f>IF(U177="základní",N177,0)</f>
        <v>0</v>
      </c>
      <c r="BF177" s="168">
        <f>IF(U177="snížená",N177,0)</f>
        <v>0</v>
      </c>
      <c r="BG177" s="168">
        <f>IF(U177="zákl. přenesená",N177,0)</f>
        <v>0</v>
      </c>
      <c r="BH177" s="168">
        <f>IF(U177="sníž. přenesená",N177,0)</f>
        <v>0</v>
      </c>
      <c r="BI177" s="168">
        <f>IF(U177="nulová",N177,0)</f>
        <v>0</v>
      </c>
      <c r="BJ177" s="111" t="s">
        <v>162</v>
      </c>
      <c r="BK177" s="168">
        <f>ROUND(L177*K177,2)</f>
        <v>0</v>
      </c>
      <c r="BL177" s="111" t="s">
        <v>162</v>
      </c>
      <c r="BM177" s="111" t="s">
        <v>986</v>
      </c>
    </row>
    <row r="178" spans="2:63" s="189" customFormat="1" ht="37.35" customHeight="1">
      <c r="B178" s="185"/>
      <c r="C178" s="186"/>
      <c r="D178" s="187" t="s">
        <v>928</v>
      </c>
      <c r="E178" s="187"/>
      <c r="F178" s="187"/>
      <c r="G178" s="187"/>
      <c r="H178" s="187"/>
      <c r="I178" s="187"/>
      <c r="J178" s="187"/>
      <c r="K178" s="187"/>
      <c r="L178" s="231"/>
      <c r="M178" s="231"/>
      <c r="N178" s="339">
        <f>BK178</f>
        <v>0</v>
      </c>
      <c r="O178" s="340"/>
      <c r="P178" s="340"/>
      <c r="Q178" s="340"/>
      <c r="R178" s="188"/>
      <c r="T178" s="190"/>
      <c r="U178" s="186"/>
      <c r="V178" s="186"/>
      <c r="W178" s="191">
        <f>W179+W180</f>
        <v>0</v>
      </c>
      <c r="X178" s="186"/>
      <c r="Y178" s="191">
        <f>Y179+Y180</f>
        <v>0</v>
      </c>
      <c r="Z178" s="186"/>
      <c r="AA178" s="192">
        <f>AA179+AA180</f>
        <v>0</v>
      </c>
      <c r="AR178" s="193" t="s">
        <v>162</v>
      </c>
      <c r="AT178" s="194" t="s">
        <v>83</v>
      </c>
      <c r="AU178" s="194" t="s">
        <v>84</v>
      </c>
      <c r="AY178" s="193" t="s">
        <v>183</v>
      </c>
      <c r="BK178" s="195">
        <f>BK179+BK180</f>
        <v>0</v>
      </c>
    </row>
    <row r="179" spans="2:65" s="120" customFormat="1" ht="45.6" customHeight="1">
      <c r="B179" s="121"/>
      <c r="C179" s="223" t="s">
        <v>10</v>
      </c>
      <c r="D179" s="223" t="s">
        <v>340</v>
      </c>
      <c r="E179" s="224" t="s">
        <v>987</v>
      </c>
      <c r="F179" s="294" t="s">
        <v>988</v>
      </c>
      <c r="G179" s="294"/>
      <c r="H179" s="294"/>
      <c r="I179" s="294"/>
      <c r="J179" s="225" t="s">
        <v>343</v>
      </c>
      <c r="K179" s="226">
        <v>2</v>
      </c>
      <c r="L179" s="295">
        <v>0</v>
      </c>
      <c r="M179" s="295"/>
      <c r="N179" s="296">
        <f>ROUND(L179*K179,2)</f>
        <v>0</v>
      </c>
      <c r="O179" s="289"/>
      <c r="P179" s="289"/>
      <c r="Q179" s="289"/>
      <c r="R179" s="124"/>
      <c r="T179" s="201" t="s">
        <v>5</v>
      </c>
      <c r="U179" s="202" t="s">
        <v>52</v>
      </c>
      <c r="V179" s="122"/>
      <c r="W179" s="203">
        <f>V179*K179</f>
        <v>0</v>
      </c>
      <c r="X179" s="203">
        <v>0</v>
      </c>
      <c r="Y179" s="203">
        <f>X179*K179</f>
        <v>0</v>
      </c>
      <c r="Z179" s="203">
        <v>0</v>
      </c>
      <c r="AA179" s="204">
        <f>Z179*K179</f>
        <v>0</v>
      </c>
      <c r="AR179" s="111" t="s">
        <v>217</v>
      </c>
      <c r="AT179" s="111" t="s">
        <v>340</v>
      </c>
      <c r="AU179" s="111" t="s">
        <v>24</v>
      </c>
      <c r="AY179" s="111" t="s">
        <v>183</v>
      </c>
      <c r="BE179" s="168">
        <f>IF(U179="základní",N179,0)</f>
        <v>0</v>
      </c>
      <c r="BF179" s="168">
        <f>IF(U179="snížená",N179,0)</f>
        <v>0</v>
      </c>
      <c r="BG179" s="168">
        <f>IF(U179="zákl. přenesená",N179,0)</f>
        <v>0</v>
      </c>
      <c r="BH179" s="168">
        <f>IF(U179="sníž. přenesená",N179,0)</f>
        <v>0</v>
      </c>
      <c r="BI179" s="168">
        <f>IF(U179="nulová",N179,0)</f>
        <v>0</v>
      </c>
      <c r="BJ179" s="111" t="s">
        <v>162</v>
      </c>
      <c r="BK179" s="168">
        <f>ROUND(L179*K179,2)</f>
        <v>0</v>
      </c>
      <c r="BL179" s="111" t="s">
        <v>162</v>
      </c>
      <c r="BM179" s="111" t="s">
        <v>989</v>
      </c>
    </row>
    <row r="180" spans="2:63" s="189" customFormat="1" ht="29.85" customHeight="1">
      <c r="B180" s="185"/>
      <c r="C180" s="186"/>
      <c r="D180" s="196" t="s">
        <v>929</v>
      </c>
      <c r="E180" s="196"/>
      <c r="F180" s="196"/>
      <c r="G180" s="196"/>
      <c r="H180" s="196"/>
      <c r="I180" s="196"/>
      <c r="J180" s="196"/>
      <c r="K180" s="196"/>
      <c r="L180" s="230"/>
      <c r="M180" s="230"/>
      <c r="N180" s="335">
        <f>BK180</f>
        <v>0</v>
      </c>
      <c r="O180" s="336"/>
      <c r="P180" s="336"/>
      <c r="Q180" s="336"/>
      <c r="R180" s="188"/>
      <c r="T180" s="190"/>
      <c r="U180" s="186"/>
      <c r="V180" s="186"/>
      <c r="W180" s="191">
        <f>SUM(W181:W182)</f>
        <v>0</v>
      </c>
      <c r="X180" s="186"/>
      <c r="Y180" s="191">
        <f>SUM(Y181:Y182)</f>
        <v>0</v>
      </c>
      <c r="Z180" s="186"/>
      <c r="AA180" s="192">
        <f>SUM(AA181:AA182)</f>
        <v>0</v>
      </c>
      <c r="AR180" s="193" t="s">
        <v>162</v>
      </c>
      <c r="AT180" s="194" t="s">
        <v>83</v>
      </c>
      <c r="AU180" s="194" t="s">
        <v>24</v>
      </c>
      <c r="AY180" s="193" t="s">
        <v>183</v>
      </c>
      <c r="BK180" s="195">
        <f>SUM(BK181:BK182)</f>
        <v>0</v>
      </c>
    </row>
    <row r="181" spans="2:65" s="120" customFormat="1" ht="22.9" customHeight="1">
      <c r="B181" s="121"/>
      <c r="C181" s="223" t="s">
        <v>275</v>
      </c>
      <c r="D181" s="223" t="s">
        <v>340</v>
      </c>
      <c r="E181" s="224" t="s">
        <v>990</v>
      </c>
      <c r="F181" s="294" t="s">
        <v>991</v>
      </c>
      <c r="G181" s="294"/>
      <c r="H181" s="294"/>
      <c r="I181" s="294"/>
      <c r="J181" s="225" t="s">
        <v>343</v>
      </c>
      <c r="K181" s="226">
        <v>3</v>
      </c>
      <c r="L181" s="295">
        <v>0</v>
      </c>
      <c r="M181" s="295"/>
      <c r="N181" s="296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932</v>
      </c>
      <c r="AT181" s="111" t="s">
        <v>340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932</v>
      </c>
      <c r="BM181" s="111" t="s">
        <v>992</v>
      </c>
    </row>
    <row r="182" spans="2:65" s="120" customFormat="1" ht="22.9" customHeight="1">
      <c r="B182" s="121"/>
      <c r="C182" s="223" t="s">
        <v>279</v>
      </c>
      <c r="D182" s="223" t="s">
        <v>340</v>
      </c>
      <c r="E182" s="224" t="s">
        <v>993</v>
      </c>
      <c r="F182" s="294" t="s">
        <v>994</v>
      </c>
      <c r="G182" s="294"/>
      <c r="H182" s="294"/>
      <c r="I182" s="294"/>
      <c r="J182" s="225" t="s">
        <v>343</v>
      </c>
      <c r="K182" s="226">
        <v>2</v>
      </c>
      <c r="L182" s="295">
        <v>0</v>
      </c>
      <c r="M182" s="295"/>
      <c r="N182" s="296">
        <f>ROUND(L182*K182,2)</f>
        <v>0</v>
      </c>
      <c r="O182" s="289"/>
      <c r="P182" s="289"/>
      <c r="Q182" s="289"/>
      <c r="R182" s="124"/>
      <c r="T182" s="201" t="s">
        <v>5</v>
      </c>
      <c r="U182" s="202" t="s">
        <v>52</v>
      </c>
      <c r="V182" s="122"/>
      <c r="W182" s="203">
        <f>V182*K182</f>
        <v>0</v>
      </c>
      <c r="X182" s="203">
        <v>0</v>
      </c>
      <c r="Y182" s="203">
        <f>X182*K182</f>
        <v>0</v>
      </c>
      <c r="Z182" s="203">
        <v>0</v>
      </c>
      <c r="AA182" s="204">
        <f>Z182*K182</f>
        <v>0</v>
      </c>
      <c r="AR182" s="111" t="s">
        <v>932</v>
      </c>
      <c r="AT182" s="111" t="s">
        <v>340</v>
      </c>
      <c r="AU182" s="111" t="s">
        <v>146</v>
      </c>
      <c r="AY182" s="111" t="s">
        <v>183</v>
      </c>
      <c r="BE182" s="168">
        <f>IF(U182="základní",N182,0)</f>
        <v>0</v>
      </c>
      <c r="BF182" s="168">
        <f>IF(U182="snížená",N182,0)</f>
        <v>0</v>
      </c>
      <c r="BG182" s="168">
        <f>IF(U182="zákl. přenesená",N182,0)</f>
        <v>0</v>
      </c>
      <c r="BH182" s="168">
        <f>IF(U182="sníž. přenesená",N182,0)</f>
        <v>0</v>
      </c>
      <c r="BI182" s="168">
        <f>IF(U182="nulová",N182,0)</f>
        <v>0</v>
      </c>
      <c r="BJ182" s="111" t="s">
        <v>162</v>
      </c>
      <c r="BK182" s="168">
        <f>ROUND(L182*K182,2)</f>
        <v>0</v>
      </c>
      <c r="BL182" s="111" t="s">
        <v>932</v>
      </c>
      <c r="BM182" s="111" t="s">
        <v>995</v>
      </c>
    </row>
    <row r="183" spans="2:63" s="120" customFormat="1" ht="49.9" customHeight="1">
      <c r="B183" s="121"/>
      <c r="C183" s="122"/>
      <c r="D183" s="187"/>
      <c r="E183" s="122"/>
      <c r="F183" s="122"/>
      <c r="G183" s="122"/>
      <c r="H183" s="122"/>
      <c r="I183" s="122"/>
      <c r="J183" s="122"/>
      <c r="K183" s="122"/>
      <c r="L183" s="122"/>
      <c r="M183" s="122"/>
      <c r="N183" s="337"/>
      <c r="O183" s="338"/>
      <c r="P183" s="338"/>
      <c r="Q183" s="338"/>
      <c r="R183" s="124"/>
      <c r="T183" s="169"/>
      <c r="U183" s="143"/>
      <c r="V183" s="143"/>
      <c r="W183" s="143"/>
      <c r="X183" s="143"/>
      <c r="Y183" s="143"/>
      <c r="Z183" s="143"/>
      <c r="AA183" s="145"/>
      <c r="AT183" s="111" t="s">
        <v>83</v>
      </c>
      <c r="AU183" s="111" t="s">
        <v>84</v>
      </c>
      <c r="AY183" s="111" t="s">
        <v>390</v>
      </c>
      <c r="BK183" s="168">
        <v>0</v>
      </c>
    </row>
    <row r="184" spans="2:18" s="120" customFormat="1" ht="6.95" customHeight="1">
      <c r="B184" s="146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8"/>
    </row>
  </sheetData>
  <sheetProtection password="CC55" sheet="1" objects="1" scenarios="1"/>
  <mergeCells count="17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L156:M156"/>
    <mergeCell ref="N156:Q156"/>
    <mergeCell ref="F157:I157"/>
    <mergeCell ref="F158:I158"/>
    <mergeCell ref="F165:I165"/>
    <mergeCell ref="F153:I153"/>
    <mergeCell ref="F154:I154"/>
    <mergeCell ref="F156:I156"/>
    <mergeCell ref="F159:I159"/>
    <mergeCell ref="N163:Q163"/>
    <mergeCell ref="L159:M159"/>
    <mergeCell ref="N159:Q159"/>
    <mergeCell ref="F168:I168"/>
    <mergeCell ref="F169:I169"/>
    <mergeCell ref="F170:I170"/>
    <mergeCell ref="L170:M170"/>
    <mergeCell ref="N170:Q170"/>
    <mergeCell ref="F160:I160"/>
    <mergeCell ref="L160:M160"/>
    <mergeCell ref="N160:Q160"/>
    <mergeCell ref="F161:I161"/>
    <mergeCell ref="F162:I162"/>
    <mergeCell ref="F164:I164"/>
    <mergeCell ref="L164:M164"/>
    <mergeCell ref="N164:Q164"/>
    <mergeCell ref="N180:Q180"/>
    <mergeCell ref="F179:I179"/>
    <mergeCell ref="L179:M179"/>
    <mergeCell ref="N179:Q179"/>
    <mergeCell ref="N183:Q183"/>
    <mergeCell ref="F181:I181"/>
    <mergeCell ref="L181:M181"/>
    <mergeCell ref="N181:Q181"/>
    <mergeCell ref="F182:I182"/>
    <mergeCell ref="L182:M182"/>
    <mergeCell ref="N182:Q182"/>
    <mergeCell ref="N171:Q171"/>
    <mergeCell ref="N176:Q176"/>
    <mergeCell ref="H1:K1"/>
    <mergeCell ref="S2:AC2"/>
    <mergeCell ref="N123:Q123"/>
    <mergeCell ref="N124:Q124"/>
    <mergeCell ref="N125:Q125"/>
    <mergeCell ref="N155:Q155"/>
    <mergeCell ref="N178:Q178"/>
    <mergeCell ref="F174:I174"/>
    <mergeCell ref="F175:I175"/>
    <mergeCell ref="L175:M175"/>
    <mergeCell ref="N175:Q175"/>
    <mergeCell ref="F172:I172"/>
    <mergeCell ref="L172:M172"/>
    <mergeCell ref="N172:Q172"/>
    <mergeCell ref="F173:I173"/>
    <mergeCell ref="F177:I177"/>
    <mergeCell ref="L177:M177"/>
    <mergeCell ref="N177:Q177"/>
    <mergeCell ref="F166:I166"/>
    <mergeCell ref="F167:I167"/>
    <mergeCell ref="L167:M167"/>
    <mergeCell ref="N167:Q167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9"/>
  <sheetViews>
    <sheetView showGridLines="0" workbookViewId="0" topLeftCell="A1">
      <pane ySplit="1" topLeftCell="A127" activePane="bottomLeft" state="frozen"/>
      <selection pane="bottomLeft" activeCell="F134" sqref="F134:I134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128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996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N92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(SUM(BE92:BE99)+SUM(BE117:BE147))</f>
        <v>0</v>
      </c>
      <c r="I32" s="309"/>
      <c r="J32" s="309"/>
      <c r="K32" s="122"/>
      <c r="L32" s="122"/>
      <c r="M32" s="322">
        <f>ROUND((SUM(BE92:BE99)+SUM(BE117:BE147)),2)*F32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(SUM(BF92:BF99)+SUM(BF117:BF147))</f>
        <v>0</v>
      </c>
      <c r="I33" s="309"/>
      <c r="J33" s="309"/>
      <c r="K33" s="122"/>
      <c r="L33" s="122"/>
      <c r="M33" s="322">
        <f>ROUND((SUM(BF92:BF99)+SUM(BF117:BF147)),2)*F33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(SUM(BG92:BG99)+SUM(BG117:BG147))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(SUM(BH92:BH99)+SUM(BH117:BH147))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(SUM(BI92:BI99)+SUM(BI117:BI147))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074/13/08/2015 - PS 03 Přípojka NN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N117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701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997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N119</f>
        <v>0</v>
      </c>
      <c r="O90" s="315"/>
      <c r="P90" s="315"/>
      <c r="Q90" s="315"/>
      <c r="R90" s="162"/>
    </row>
    <row r="91" spans="2:18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21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6">
        <f>ROUND(N93+N94+N95+N96+N97+N98,2)</f>
        <v>0</v>
      </c>
      <c r="O92" s="317"/>
      <c r="P92" s="317"/>
      <c r="Q92" s="317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04" t="s">
        <v>160</v>
      </c>
      <c r="E93" s="305"/>
      <c r="F93" s="305"/>
      <c r="G93" s="305"/>
      <c r="H93" s="305"/>
      <c r="I93" s="122"/>
      <c r="J93" s="122"/>
      <c r="K93" s="122"/>
      <c r="L93" s="122"/>
      <c r="M93" s="122"/>
      <c r="N93" s="237">
        <f>ROUND(N88*T93,2)</f>
        <v>0</v>
      </c>
      <c r="O93" s="306"/>
      <c r="P93" s="306"/>
      <c r="Q93" s="306"/>
      <c r="R93" s="124"/>
      <c r="T93" s="166"/>
      <c r="U93" s="167" t="s">
        <v>52</v>
      </c>
      <c r="AY93" s="111" t="s">
        <v>161</v>
      </c>
      <c r="BE93" s="168">
        <f aca="true" t="shared" si="0" ref="BE93:BE98">IF(U93="základní",N93,0)</f>
        <v>0</v>
      </c>
      <c r="BF93" s="168">
        <f aca="true" t="shared" si="1" ref="BF93:BF98">IF(U93="snížená",N93,0)</f>
        <v>0</v>
      </c>
      <c r="BG93" s="168">
        <f aca="true" t="shared" si="2" ref="BG93:BG98">IF(U93="zákl. přenesená",N93,0)</f>
        <v>0</v>
      </c>
      <c r="BH93" s="168">
        <f aca="true" t="shared" si="3" ref="BH93:BH98">IF(U93="sníž. přenesená",N93,0)</f>
        <v>0</v>
      </c>
      <c r="BI93" s="168">
        <f aca="true" t="shared" si="4" ref="BI93:BI98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04" t="s">
        <v>163</v>
      </c>
      <c r="E94" s="305"/>
      <c r="F94" s="305"/>
      <c r="G94" s="305"/>
      <c r="H94" s="305"/>
      <c r="I94" s="122"/>
      <c r="J94" s="122"/>
      <c r="K94" s="122"/>
      <c r="L94" s="122"/>
      <c r="M94" s="122"/>
      <c r="N94" s="237">
        <f>ROUND(N88*T94,2)</f>
        <v>0</v>
      </c>
      <c r="O94" s="306"/>
      <c r="P94" s="306"/>
      <c r="Q94" s="306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04" t="s">
        <v>164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165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166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18" s="120" customFormat="1" ht="13.5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18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7">
        <f>ROUND(SUM(N88+N92),2)</f>
        <v>0</v>
      </c>
      <c r="M100" s="307"/>
      <c r="N100" s="307"/>
      <c r="O100" s="307"/>
      <c r="P100" s="307"/>
      <c r="Q100" s="307"/>
      <c r="R100" s="124"/>
    </row>
    <row r="101" spans="2:18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18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18" s="120" customFormat="1" ht="36.95" customHeight="1">
      <c r="B106" s="121"/>
      <c r="C106" s="308" t="s">
        <v>169</v>
      </c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124"/>
    </row>
    <row r="107" spans="2:18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18" s="120" customFormat="1" ht="30" customHeight="1">
      <c r="B108" s="121"/>
      <c r="C108" s="119" t="s">
        <v>19</v>
      </c>
      <c r="D108" s="122"/>
      <c r="E108" s="122"/>
      <c r="F108" s="310" t="str">
        <f>F6</f>
        <v>KOHINOOR MARÁNSKÉ RADČICE - Biotechnologický systém ČDV Z MR1</v>
      </c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122"/>
      <c r="R108" s="124"/>
    </row>
    <row r="109" spans="2:18" s="120" customFormat="1" ht="36.95" customHeight="1">
      <c r="B109" s="121"/>
      <c r="C109" s="152" t="s">
        <v>148</v>
      </c>
      <c r="D109" s="122"/>
      <c r="E109" s="122"/>
      <c r="F109" s="312" t="str">
        <f>F7</f>
        <v>074/13/08/2015 - PS 03 Přípojka NN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122"/>
      <c r="R109" s="124"/>
    </row>
    <row r="110" spans="2:18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18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299" t="str">
        <f>IF(O9="","",O9)</f>
        <v>Vyplň údaj</v>
      </c>
      <c r="N111" s="299"/>
      <c r="O111" s="299"/>
      <c r="P111" s="299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0" t="str">
        <f>E18</f>
        <v>Terén Design, s.r.o.</v>
      </c>
      <c r="N113" s="300"/>
      <c r="O113" s="300"/>
      <c r="P113" s="300"/>
      <c r="Q113" s="300"/>
      <c r="R113" s="124"/>
    </row>
    <row r="114" spans="2:18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0" t="str">
        <f>E21</f>
        <v>Pavel Šouta</v>
      </c>
      <c r="N114" s="300"/>
      <c r="O114" s="300"/>
      <c r="P114" s="300"/>
      <c r="Q114" s="300"/>
      <c r="R114" s="124"/>
    </row>
    <row r="115" spans="2:18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27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301" t="s">
        <v>172</v>
      </c>
      <c r="G116" s="301"/>
      <c r="H116" s="301"/>
      <c r="I116" s="301"/>
      <c r="J116" s="174" t="s">
        <v>173</v>
      </c>
      <c r="K116" s="174" t="s">
        <v>174</v>
      </c>
      <c r="L116" s="301" t="s">
        <v>175</v>
      </c>
      <c r="M116" s="301"/>
      <c r="N116" s="301" t="s">
        <v>154</v>
      </c>
      <c r="O116" s="301"/>
      <c r="P116" s="301"/>
      <c r="Q116" s="302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3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W118+W148</f>
        <v>0</v>
      </c>
      <c r="X117" s="126"/>
      <c r="Y117" s="182">
        <f>Y118+Y148</f>
        <v>5.966</v>
      </c>
      <c r="Z117" s="126"/>
      <c r="AA117" s="183">
        <f>AA118+AA148</f>
        <v>0</v>
      </c>
      <c r="AT117" s="111" t="s">
        <v>83</v>
      </c>
      <c r="AU117" s="111" t="s">
        <v>156</v>
      </c>
      <c r="BK117" s="184">
        <f>BK118+BK148</f>
        <v>0</v>
      </c>
    </row>
    <row r="118" spans="2:63" s="189" customFormat="1" ht="37.35" customHeight="1">
      <c r="B118" s="185"/>
      <c r="C118" s="186"/>
      <c r="D118" s="187" t="s">
        <v>701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5.966</v>
      </c>
      <c r="Z118" s="186"/>
      <c r="AA118" s="192">
        <f>AA119</f>
        <v>0</v>
      </c>
      <c r="AR118" s="193" t="s">
        <v>195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3" s="189" customFormat="1" ht="19.9" customHeight="1">
      <c r="B119" s="185"/>
      <c r="C119" s="186"/>
      <c r="D119" s="196" t="s">
        <v>997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SUM(W120:W147)</f>
        <v>0</v>
      </c>
      <c r="X119" s="186"/>
      <c r="Y119" s="191">
        <f>SUM(Y120:Y147)</f>
        <v>5.966</v>
      </c>
      <c r="Z119" s="186"/>
      <c r="AA119" s="192">
        <f>SUM(AA120:AA147)</f>
        <v>0</v>
      </c>
      <c r="AR119" s="193" t="s">
        <v>195</v>
      </c>
      <c r="AT119" s="194" t="s">
        <v>83</v>
      </c>
      <c r="AU119" s="194" t="s">
        <v>24</v>
      </c>
      <c r="AY119" s="193" t="s">
        <v>183</v>
      </c>
      <c r="BK119" s="195">
        <f>SUM(BK120:BK147)</f>
        <v>0</v>
      </c>
    </row>
    <row r="120" spans="2:65" s="120" customFormat="1" ht="45.6" customHeight="1">
      <c r="B120" s="121"/>
      <c r="C120" s="197" t="s">
        <v>24</v>
      </c>
      <c r="D120" s="197" t="s">
        <v>184</v>
      </c>
      <c r="E120" s="198" t="s">
        <v>998</v>
      </c>
      <c r="F120" s="287" t="s">
        <v>999</v>
      </c>
      <c r="G120" s="287"/>
      <c r="H120" s="287"/>
      <c r="I120" s="287"/>
      <c r="J120" s="199" t="s">
        <v>198</v>
      </c>
      <c r="K120" s="200">
        <v>2</v>
      </c>
      <c r="L120" s="288">
        <v>0</v>
      </c>
      <c r="M120" s="288"/>
      <c r="N120" s="289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706</v>
      </c>
      <c r="AT120" s="111" t="s">
        <v>184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706</v>
      </c>
      <c r="BM120" s="111" t="s">
        <v>1000</v>
      </c>
    </row>
    <row r="121" spans="2:51" s="210" customFormat="1" ht="14.45" customHeight="1">
      <c r="B121" s="205"/>
      <c r="C121" s="206"/>
      <c r="D121" s="206"/>
      <c r="E121" s="207" t="s">
        <v>5</v>
      </c>
      <c r="F121" s="283" t="s">
        <v>146</v>
      </c>
      <c r="G121" s="284"/>
      <c r="H121" s="284"/>
      <c r="I121" s="284"/>
      <c r="J121" s="206"/>
      <c r="K121" s="208">
        <v>2</v>
      </c>
      <c r="L121" s="227"/>
      <c r="M121" s="227"/>
      <c r="N121" s="206"/>
      <c r="O121" s="206"/>
      <c r="P121" s="206"/>
      <c r="Q121" s="206"/>
      <c r="R121" s="209"/>
      <c r="T121" s="211"/>
      <c r="U121" s="206"/>
      <c r="V121" s="206"/>
      <c r="W121" s="206"/>
      <c r="X121" s="206"/>
      <c r="Y121" s="206"/>
      <c r="Z121" s="206"/>
      <c r="AA121" s="212"/>
      <c r="AT121" s="213" t="s">
        <v>190</v>
      </c>
      <c r="AU121" s="213" t="s">
        <v>146</v>
      </c>
      <c r="AV121" s="210" t="s">
        <v>146</v>
      </c>
      <c r="AW121" s="210" t="s">
        <v>40</v>
      </c>
      <c r="AX121" s="210" t="s">
        <v>84</v>
      </c>
      <c r="AY121" s="213" t="s">
        <v>183</v>
      </c>
    </row>
    <row r="122" spans="2:51" s="219" customFormat="1" ht="14.45" customHeight="1">
      <c r="B122" s="214"/>
      <c r="C122" s="215"/>
      <c r="D122" s="215"/>
      <c r="E122" s="216" t="s">
        <v>5</v>
      </c>
      <c r="F122" s="285" t="s">
        <v>191</v>
      </c>
      <c r="G122" s="286"/>
      <c r="H122" s="286"/>
      <c r="I122" s="286"/>
      <c r="J122" s="215"/>
      <c r="K122" s="217">
        <v>2</v>
      </c>
      <c r="L122" s="228"/>
      <c r="M122" s="228"/>
      <c r="N122" s="215"/>
      <c r="O122" s="215"/>
      <c r="P122" s="215"/>
      <c r="Q122" s="215"/>
      <c r="R122" s="218"/>
      <c r="T122" s="220"/>
      <c r="U122" s="215"/>
      <c r="V122" s="215"/>
      <c r="W122" s="215"/>
      <c r="X122" s="215"/>
      <c r="Y122" s="215"/>
      <c r="Z122" s="215"/>
      <c r="AA122" s="221"/>
      <c r="AT122" s="222" t="s">
        <v>190</v>
      </c>
      <c r="AU122" s="222" t="s">
        <v>146</v>
      </c>
      <c r="AV122" s="219" t="s">
        <v>162</v>
      </c>
      <c r="AW122" s="219" t="s">
        <v>40</v>
      </c>
      <c r="AX122" s="219" t="s">
        <v>24</v>
      </c>
      <c r="AY122" s="222" t="s">
        <v>183</v>
      </c>
    </row>
    <row r="123" spans="2:65" s="120" customFormat="1" ht="22.9" customHeight="1">
      <c r="B123" s="121"/>
      <c r="C123" s="197" t="s">
        <v>146</v>
      </c>
      <c r="D123" s="197" t="s">
        <v>184</v>
      </c>
      <c r="E123" s="198" t="s">
        <v>1001</v>
      </c>
      <c r="F123" s="287" t="s">
        <v>1002</v>
      </c>
      <c r="G123" s="287"/>
      <c r="H123" s="287"/>
      <c r="I123" s="287"/>
      <c r="J123" s="199" t="s">
        <v>198</v>
      </c>
      <c r="K123" s="200">
        <v>1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</v>
      </c>
      <c r="Y123" s="203">
        <f>X123*K123</f>
        <v>0</v>
      </c>
      <c r="Z123" s="203">
        <v>0</v>
      </c>
      <c r="AA123" s="204">
        <f>Z123*K123</f>
        <v>0</v>
      </c>
      <c r="AR123" s="111" t="s">
        <v>706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706</v>
      </c>
      <c r="BM123" s="111" t="s">
        <v>1003</v>
      </c>
    </row>
    <row r="124" spans="2:51" s="210" customFormat="1" ht="14.45" customHeight="1">
      <c r="B124" s="205"/>
      <c r="C124" s="206"/>
      <c r="D124" s="206"/>
      <c r="E124" s="207" t="s">
        <v>5</v>
      </c>
      <c r="F124" s="283" t="s">
        <v>24</v>
      </c>
      <c r="G124" s="284"/>
      <c r="H124" s="284"/>
      <c r="I124" s="284"/>
      <c r="J124" s="206"/>
      <c r="K124" s="208">
        <v>1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51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1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195</v>
      </c>
      <c r="D126" s="197" t="s">
        <v>184</v>
      </c>
      <c r="E126" s="198" t="s">
        <v>1004</v>
      </c>
      <c r="F126" s="287" t="s">
        <v>1005</v>
      </c>
      <c r="G126" s="287"/>
      <c r="H126" s="287"/>
      <c r="I126" s="287"/>
      <c r="J126" s="199" t="s">
        <v>401</v>
      </c>
      <c r="K126" s="200">
        <v>480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706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706</v>
      </c>
      <c r="BM126" s="111" t="s">
        <v>1006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1007</v>
      </c>
      <c r="G127" s="284"/>
      <c r="H127" s="284"/>
      <c r="I127" s="284"/>
      <c r="J127" s="206"/>
      <c r="K127" s="208">
        <v>480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480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22.9" customHeight="1">
      <c r="B129" s="121"/>
      <c r="C129" s="223" t="s">
        <v>162</v>
      </c>
      <c r="D129" s="223" t="s">
        <v>340</v>
      </c>
      <c r="E129" s="224" t="s">
        <v>1008</v>
      </c>
      <c r="F129" s="294" t="s">
        <v>1009</v>
      </c>
      <c r="G129" s="294"/>
      <c r="H129" s="294"/>
      <c r="I129" s="294"/>
      <c r="J129" s="225" t="s">
        <v>401</v>
      </c>
      <c r="K129" s="226">
        <v>480</v>
      </c>
      <c r="L129" s="295">
        <v>0</v>
      </c>
      <c r="M129" s="295"/>
      <c r="N129" s="296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0.0021</v>
      </c>
      <c r="Y129" s="203">
        <f>X129*K129</f>
        <v>1.008</v>
      </c>
      <c r="Z129" s="203">
        <v>0</v>
      </c>
      <c r="AA129" s="204">
        <f>Z129*K129</f>
        <v>0</v>
      </c>
      <c r="AR129" s="111" t="s">
        <v>1010</v>
      </c>
      <c r="AT129" s="111" t="s">
        <v>340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1010</v>
      </c>
      <c r="BM129" s="111" t="s">
        <v>1011</v>
      </c>
    </row>
    <row r="130" spans="2:47" s="120" customFormat="1" ht="14.45" customHeight="1">
      <c r="B130" s="121"/>
      <c r="C130" s="122"/>
      <c r="D130" s="122"/>
      <c r="E130" s="122"/>
      <c r="F130" s="333" t="s">
        <v>1012</v>
      </c>
      <c r="G130" s="334"/>
      <c r="H130" s="334"/>
      <c r="I130" s="334"/>
      <c r="J130" s="122"/>
      <c r="K130" s="122"/>
      <c r="L130" s="108"/>
      <c r="M130" s="108"/>
      <c r="N130" s="122"/>
      <c r="O130" s="122"/>
      <c r="P130" s="122"/>
      <c r="Q130" s="122"/>
      <c r="R130" s="124"/>
      <c r="T130" s="166"/>
      <c r="U130" s="122"/>
      <c r="V130" s="122"/>
      <c r="W130" s="122"/>
      <c r="X130" s="122"/>
      <c r="Y130" s="122"/>
      <c r="Z130" s="122"/>
      <c r="AA130" s="229"/>
      <c r="AT130" s="111" t="s">
        <v>546</v>
      </c>
      <c r="AU130" s="111" t="s">
        <v>146</v>
      </c>
    </row>
    <row r="131" spans="2:65" s="120" customFormat="1" ht="45.6" customHeight="1">
      <c r="B131" s="121"/>
      <c r="C131" s="197" t="s">
        <v>205</v>
      </c>
      <c r="D131" s="197" t="s">
        <v>184</v>
      </c>
      <c r="E131" s="198" t="s">
        <v>1013</v>
      </c>
      <c r="F131" s="287" t="s">
        <v>1014</v>
      </c>
      <c r="G131" s="287"/>
      <c r="H131" s="287"/>
      <c r="I131" s="287"/>
      <c r="J131" s="199" t="s">
        <v>401</v>
      </c>
      <c r="K131" s="200">
        <v>1340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706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706</v>
      </c>
      <c r="BM131" s="111" t="s">
        <v>1015</v>
      </c>
    </row>
    <row r="132" spans="2:51" s="210" customFormat="1" ht="14.45" customHeight="1">
      <c r="B132" s="205"/>
      <c r="C132" s="206"/>
      <c r="D132" s="206"/>
      <c r="E132" s="207" t="s">
        <v>5</v>
      </c>
      <c r="F132" s="283" t="s">
        <v>1016</v>
      </c>
      <c r="G132" s="284"/>
      <c r="H132" s="284"/>
      <c r="I132" s="284"/>
      <c r="J132" s="206"/>
      <c r="K132" s="208">
        <v>1340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51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1340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209</v>
      </c>
      <c r="D134" s="223" t="s">
        <v>340</v>
      </c>
      <c r="E134" s="224" t="s">
        <v>1017</v>
      </c>
      <c r="F134" s="294" t="s">
        <v>1018</v>
      </c>
      <c r="G134" s="294"/>
      <c r="H134" s="294"/>
      <c r="I134" s="294"/>
      <c r="J134" s="225" t="s">
        <v>401</v>
      </c>
      <c r="K134" s="226">
        <v>1340</v>
      </c>
      <c r="L134" s="295">
        <v>0</v>
      </c>
      <c r="M134" s="295"/>
      <c r="N134" s="296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0.0037</v>
      </c>
      <c r="Y134" s="203">
        <f>X134*K134</f>
        <v>4.958</v>
      </c>
      <c r="Z134" s="203">
        <v>0</v>
      </c>
      <c r="AA134" s="204">
        <f>Z134*K134</f>
        <v>0</v>
      </c>
      <c r="AR134" s="111" t="s">
        <v>1010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1010</v>
      </c>
      <c r="BM134" s="111" t="s">
        <v>1019</v>
      </c>
    </row>
    <row r="135" spans="2:47" s="120" customFormat="1" ht="14.45" customHeight="1">
      <c r="B135" s="121"/>
      <c r="C135" s="122"/>
      <c r="D135" s="122"/>
      <c r="E135" s="122"/>
      <c r="F135" s="333" t="s">
        <v>1020</v>
      </c>
      <c r="G135" s="334"/>
      <c r="H135" s="334"/>
      <c r="I135" s="334"/>
      <c r="J135" s="122"/>
      <c r="K135" s="122"/>
      <c r="L135" s="108"/>
      <c r="M135" s="108"/>
      <c r="N135" s="122"/>
      <c r="O135" s="122"/>
      <c r="P135" s="122"/>
      <c r="Q135" s="122"/>
      <c r="R135" s="124"/>
      <c r="T135" s="166"/>
      <c r="U135" s="122"/>
      <c r="V135" s="122"/>
      <c r="W135" s="122"/>
      <c r="X135" s="122"/>
      <c r="Y135" s="122"/>
      <c r="Z135" s="122"/>
      <c r="AA135" s="229"/>
      <c r="AT135" s="111" t="s">
        <v>546</v>
      </c>
      <c r="AU135" s="111" t="s">
        <v>146</v>
      </c>
    </row>
    <row r="136" spans="2:65" s="120" customFormat="1" ht="14.45" customHeight="1">
      <c r="B136" s="121"/>
      <c r="C136" s="223" t="s">
        <v>213</v>
      </c>
      <c r="D136" s="223" t="s">
        <v>340</v>
      </c>
      <c r="E136" s="224" t="s">
        <v>1021</v>
      </c>
      <c r="F136" s="294" t="s">
        <v>1022</v>
      </c>
      <c r="G136" s="294"/>
      <c r="H136" s="294"/>
      <c r="I136" s="294"/>
      <c r="J136" s="225" t="s">
        <v>484</v>
      </c>
      <c r="K136" s="226">
        <v>1</v>
      </c>
      <c r="L136" s="295">
        <v>0</v>
      </c>
      <c r="M136" s="295"/>
      <c r="N136" s="296">
        <f aca="true" t="shared" si="5" ref="N136:N143"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 aca="true" t="shared" si="6" ref="W136:W143">V136*K136</f>
        <v>0</v>
      </c>
      <c r="X136" s="203">
        <v>0</v>
      </c>
      <c r="Y136" s="203">
        <f aca="true" t="shared" si="7" ref="Y136:Y143">X136*K136</f>
        <v>0</v>
      </c>
      <c r="Z136" s="203">
        <v>0</v>
      </c>
      <c r="AA136" s="204">
        <f aca="true" t="shared" si="8" ref="AA136:AA143">Z136*K136</f>
        <v>0</v>
      </c>
      <c r="AR136" s="111" t="s">
        <v>217</v>
      </c>
      <c r="AT136" s="111" t="s">
        <v>340</v>
      </c>
      <c r="AU136" s="111" t="s">
        <v>146</v>
      </c>
      <c r="AY136" s="111" t="s">
        <v>183</v>
      </c>
      <c r="BE136" s="168">
        <f aca="true" t="shared" si="9" ref="BE136:BE143">IF(U136="základní",N136,0)</f>
        <v>0</v>
      </c>
      <c r="BF136" s="168">
        <f aca="true" t="shared" si="10" ref="BF136:BF143">IF(U136="snížená",N136,0)</f>
        <v>0</v>
      </c>
      <c r="BG136" s="168">
        <f aca="true" t="shared" si="11" ref="BG136:BG143">IF(U136="zákl. přenesená",N136,0)</f>
        <v>0</v>
      </c>
      <c r="BH136" s="168">
        <f aca="true" t="shared" si="12" ref="BH136:BH143">IF(U136="sníž. přenesená",N136,0)</f>
        <v>0</v>
      </c>
      <c r="BI136" s="168">
        <f aca="true" t="shared" si="13" ref="BI136:BI143">IF(U136="nulová",N136,0)</f>
        <v>0</v>
      </c>
      <c r="BJ136" s="111" t="s">
        <v>162</v>
      </c>
      <c r="BK136" s="168">
        <f aca="true" t="shared" si="14" ref="BK136:BK143">ROUND(L136*K136,2)</f>
        <v>0</v>
      </c>
      <c r="BL136" s="111" t="s">
        <v>162</v>
      </c>
      <c r="BM136" s="111" t="s">
        <v>1023</v>
      </c>
    </row>
    <row r="137" spans="2:65" s="120" customFormat="1" ht="14.45" customHeight="1">
      <c r="B137" s="121"/>
      <c r="C137" s="223" t="s">
        <v>217</v>
      </c>
      <c r="D137" s="223" t="s">
        <v>340</v>
      </c>
      <c r="E137" s="224" t="s">
        <v>1024</v>
      </c>
      <c r="F137" s="294" t="s">
        <v>1025</v>
      </c>
      <c r="G137" s="294"/>
      <c r="H137" s="294"/>
      <c r="I137" s="294"/>
      <c r="J137" s="225" t="s">
        <v>484</v>
      </c>
      <c r="K137" s="226">
        <v>1</v>
      </c>
      <c r="L137" s="295">
        <v>0</v>
      </c>
      <c r="M137" s="295"/>
      <c r="N137" s="296">
        <f t="shared" si="5"/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 t="shared" si="6"/>
        <v>0</v>
      </c>
      <c r="X137" s="203">
        <v>0</v>
      </c>
      <c r="Y137" s="203">
        <f t="shared" si="7"/>
        <v>0</v>
      </c>
      <c r="Z137" s="203">
        <v>0</v>
      </c>
      <c r="AA137" s="204">
        <f t="shared" si="8"/>
        <v>0</v>
      </c>
      <c r="AR137" s="111" t="s">
        <v>217</v>
      </c>
      <c r="AT137" s="111" t="s">
        <v>340</v>
      </c>
      <c r="AU137" s="111" t="s">
        <v>146</v>
      </c>
      <c r="AY137" s="111" t="s">
        <v>183</v>
      </c>
      <c r="BE137" s="168">
        <f t="shared" si="9"/>
        <v>0</v>
      </c>
      <c r="BF137" s="168">
        <f t="shared" si="10"/>
        <v>0</v>
      </c>
      <c r="BG137" s="168">
        <f t="shared" si="11"/>
        <v>0</v>
      </c>
      <c r="BH137" s="168">
        <f t="shared" si="12"/>
        <v>0</v>
      </c>
      <c r="BI137" s="168">
        <f t="shared" si="13"/>
        <v>0</v>
      </c>
      <c r="BJ137" s="111" t="s">
        <v>162</v>
      </c>
      <c r="BK137" s="168">
        <f t="shared" si="14"/>
        <v>0</v>
      </c>
      <c r="BL137" s="111" t="s">
        <v>162</v>
      </c>
      <c r="BM137" s="111" t="s">
        <v>1026</v>
      </c>
    </row>
    <row r="138" spans="2:65" s="120" customFormat="1" ht="14.45" customHeight="1">
      <c r="B138" s="121"/>
      <c r="C138" s="223" t="s">
        <v>221</v>
      </c>
      <c r="D138" s="223" t="s">
        <v>340</v>
      </c>
      <c r="E138" s="224" t="s">
        <v>1027</v>
      </c>
      <c r="F138" s="294" t="s">
        <v>1028</v>
      </c>
      <c r="G138" s="294"/>
      <c r="H138" s="294"/>
      <c r="I138" s="294"/>
      <c r="J138" s="225" t="s">
        <v>484</v>
      </c>
      <c r="K138" s="226">
        <v>1</v>
      </c>
      <c r="L138" s="295">
        <v>0</v>
      </c>
      <c r="M138" s="295"/>
      <c r="N138" s="296">
        <f t="shared" si="5"/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 t="shared" si="6"/>
        <v>0</v>
      </c>
      <c r="X138" s="203">
        <v>0</v>
      </c>
      <c r="Y138" s="203">
        <f t="shared" si="7"/>
        <v>0</v>
      </c>
      <c r="Z138" s="203">
        <v>0</v>
      </c>
      <c r="AA138" s="204">
        <f t="shared" si="8"/>
        <v>0</v>
      </c>
      <c r="AR138" s="111" t="s">
        <v>217</v>
      </c>
      <c r="AT138" s="111" t="s">
        <v>340</v>
      </c>
      <c r="AU138" s="111" t="s">
        <v>146</v>
      </c>
      <c r="AY138" s="111" t="s">
        <v>183</v>
      </c>
      <c r="BE138" s="168">
        <f t="shared" si="9"/>
        <v>0</v>
      </c>
      <c r="BF138" s="168">
        <f t="shared" si="10"/>
        <v>0</v>
      </c>
      <c r="BG138" s="168">
        <f t="shared" si="11"/>
        <v>0</v>
      </c>
      <c r="BH138" s="168">
        <f t="shared" si="12"/>
        <v>0</v>
      </c>
      <c r="BI138" s="168">
        <f t="shared" si="13"/>
        <v>0</v>
      </c>
      <c r="BJ138" s="111" t="s">
        <v>162</v>
      </c>
      <c r="BK138" s="168">
        <f t="shared" si="14"/>
        <v>0</v>
      </c>
      <c r="BL138" s="111" t="s">
        <v>162</v>
      </c>
      <c r="BM138" s="111" t="s">
        <v>1029</v>
      </c>
    </row>
    <row r="139" spans="2:65" s="120" customFormat="1" ht="22.9" customHeight="1">
      <c r="B139" s="121"/>
      <c r="C139" s="223" t="s">
        <v>28</v>
      </c>
      <c r="D139" s="223" t="s">
        <v>340</v>
      </c>
      <c r="E139" s="224" t="s">
        <v>1030</v>
      </c>
      <c r="F139" s="294" t="s">
        <v>1031</v>
      </c>
      <c r="G139" s="294"/>
      <c r="H139" s="294"/>
      <c r="I139" s="294"/>
      <c r="J139" s="225" t="s">
        <v>484</v>
      </c>
      <c r="K139" s="226">
        <v>1</v>
      </c>
      <c r="L139" s="295">
        <v>0</v>
      </c>
      <c r="M139" s="295"/>
      <c r="N139" s="296">
        <f t="shared" si="5"/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 t="shared" si="6"/>
        <v>0</v>
      </c>
      <c r="X139" s="203">
        <v>0</v>
      </c>
      <c r="Y139" s="203">
        <f t="shared" si="7"/>
        <v>0</v>
      </c>
      <c r="Z139" s="203">
        <v>0</v>
      </c>
      <c r="AA139" s="204">
        <f t="shared" si="8"/>
        <v>0</v>
      </c>
      <c r="AR139" s="111" t="s">
        <v>217</v>
      </c>
      <c r="AT139" s="111" t="s">
        <v>340</v>
      </c>
      <c r="AU139" s="111" t="s">
        <v>146</v>
      </c>
      <c r="AY139" s="111" t="s">
        <v>183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11" t="s">
        <v>162</v>
      </c>
      <c r="BK139" s="168">
        <f t="shared" si="14"/>
        <v>0</v>
      </c>
      <c r="BL139" s="111" t="s">
        <v>162</v>
      </c>
      <c r="BM139" s="111" t="s">
        <v>1032</v>
      </c>
    </row>
    <row r="140" spans="2:65" s="120" customFormat="1" ht="14.45" customHeight="1">
      <c r="B140" s="121"/>
      <c r="C140" s="223" t="s">
        <v>228</v>
      </c>
      <c r="D140" s="223" t="s">
        <v>340</v>
      </c>
      <c r="E140" s="224" t="s">
        <v>1033</v>
      </c>
      <c r="F140" s="294" t="s">
        <v>1034</v>
      </c>
      <c r="G140" s="294"/>
      <c r="H140" s="294"/>
      <c r="I140" s="294"/>
      <c r="J140" s="225" t="s">
        <v>484</v>
      </c>
      <c r="K140" s="226">
        <v>1</v>
      </c>
      <c r="L140" s="295">
        <v>0</v>
      </c>
      <c r="M140" s="295"/>
      <c r="N140" s="296">
        <f t="shared" si="5"/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 t="shared" si="6"/>
        <v>0</v>
      </c>
      <c r="X140" s="203">
        <v>0</v>
      </c>
      <c r="Y140" s="203">
        <f t="shared" si="7"/>
        <v>0</v>
      </c>
      <c r="Z140" s="203">
        <v>0</v>
      </c>
      <c r="AA140" s="204">
        <f t="shared" si="8"/>
        <v>0</v>
      </c>
      <c r="AR140" s="111" t="s">
        <v>217</v>
      </c>
      <c r="AT140" s="111" t="s">
        <v>340</v>
      </c>
      <c r="AU140" s="111" t="s">
        <v>146</v>
      </c>
      <c r="AY140" s="111" t="s">
        <v>183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11" t="s">
        <v>162</v>
      </c>
      <c r="BK140" s="168">
        <f t="shared" si="14"/>
        <v>0</v>
      </c>
      <c r="BL140" s="111" t="s">
        <v>162</v>
      </c>
      <c r="BM140" s="111" t="s">
        <v>1035</v>
      </c>
    </row>
    <row r="141" spans="2:65" s="120" customFormat="1" ht="14.45" customHeight="1">
      <c r="B141" s="121"/>
      <c r="C141" s="223" t="s">
        <v>234</v>
      </c>
      <c r="D141" s="223" t="s">
        <v>340</v>
      </c>
      <c r="E141" s="224" t="s">
        <v>1036</v>
      </c>
      <c r="F141" s="294" t="s">
        <v>1037</v>
      </c>
      <c r="G141" s="294"/>
      <c r="H141" s="294"/>
      <c r="I141" s="294"/>
      <c r="J141" s="225" t="s">
        <v>484</v>
      </c>
      <c r="K141" s="226">
        <v>3</v>
      </c>
      <c r="L141" s="295">
        <v>0</v>
      </c>
      <c r="M141" s="295"/>
      <c r="N141" s="296">
        <f t="shared" si="5"/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 t="shared" si="6"/>
        <v>0</v>
      </c>
      <c r="X141" s="203">
        <v>0</v>
      </c>
      <c r="Y141" s="203">
        <f t="shared" si="7"/>
        <v>0</v>
      </c>
      <c r="Z141" s="203">
        <v>0</v>
      </c>
      <c r="AA141" s="204">
        <f t="shared" si="8"/>
        <v>0</v>
      </c>
      <c r="AR141" s="111" t="s">
        <v>217</v>
      </c>
      <c r="AT141" s="111" t="s">
        <v>340</v>
      </c>
      <c r="AU141" s="111" t="s">
        <v>146</v>
      </c>
      <c r="AY141" s="111" t="s">
        <v>183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11" t="s">
        <v>162</v>
      </c>
      <c r="BK141" s="168">
        <f t="shared" si="14"/>
        <v>0</v>
      </c>
      <c r="BL141" s="111" t="s">
        <v>162</v>
      </c>
      <c r="BM141" s="111" t="s">
        <v>1038</v>
      </c>
    </row>
    <row r="142" spans="2:65" s="120" customFormat="1" ht="22.9" customHeight="1">
      <c r="B142" s="121"/>
      <c r="C142" s="223" t="s">
        <v>239</v>
      </c>
      <c r="D142" s="223" t="s">
        <v>340</v>
      </c>
      <c r="E142" s="224" t="s">
        <v>1039</v>
      </c>
      <c r="F142" s="294" t="s">
        <v>1040</v>
      </c>
      <c r="G142" s="294"/>
      <c r="H142" s="294"/>
      <c r="I142" s="294"/>
      <c r="J142" s="225" t="s">
        <v>401</v>
      </c>
      <c r="K142" s="226">
        <v>350</v>
      </c>
      <c r="L142" s="295">
        <v>0</v>
      </c>
      <c r="M142" s="295"/>
      <c r="N142" s="296">
        <f t="shared" si="5"/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 t="shared" si="6"/>
        <v>0</v>
      </c>
      <c r="X142" s="203">
        <v>0</v>
      </c>
      <c r="Y142" s="203">
        <f t="shared" si="7"/>
        <v>0</v>
      </c>
      <c r="Z142" s="203">
        <v>0</v>
      </c>
      <c r="AA142" s="204">
        <f t="shared" si="8"/>
        <v>0</v>
      </c>
      <c r="AR142" s="111" t="s">
        <v>217</v>
      </c>
      <c r="AT142" s="111" t="s">
        <v>340</v>
      </c>
      <c r="AU142" s="111" t="s">
        <v>146</v>
      </c>
      <c r="AY142" s="111" t="s">
        <v>183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11" t="s">
        <v>162</v>
      </c>
      <c r="BK142" s="168">
        <f t="shared" si="14"/>
        <v>0</v>
      </c>
      <c r="BL142" s="111" t="s">
        <v>162</v>
      </c>
      <c r="BM142" s="111" t="s">
        <v>1041</v>
      </c>
    </row>
    <row r="143" spans="2:65" s="120" customFormat="1" ht="34.15" customHeight="1">
      <c r="B143" s="121"/>
      <c r="C143" s="223" t="s">
        <v>244</v>
      </c>
      <c r="D143" s="223" t="s">
        <v>340</v>
      </c>
      <c r="E143" s="224" t="s">
        <v>1042</v>
      </c>
      <c r="F143" s="294" t="s">
        <v>1043</v>
      </c>
      <c r="G143" s="294"/>
      <c r="H143" s="294"/>
      <c r="I143" s="294"/>
      <c r="J143" s="225" t="s">
        <v>484</v>
      </c>
      <c r="K143" s="226">
        <v>3</v>
      </c>
      <c r="L143" s="295">
        <v>0</v>
      </c>
      <c r="M143" s="295"/>
      <c r="N143" s="296">
        <f t="shared" si="5"/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 t="shared" si="6"/>
        <v>0</v>
      </c>
      <c r="X143" s="203">
        <v>0</v>
      </c>
      <c r="Y143" s="203">
        <f t="shared" si="7"/>
        <v>0</v>
      </c>
      <c r="Z143" s="203">
        <v>0</v>
      </c>
      <c r="AA143" s="204">
        <f t="shared" si="8"/>
        <v>0</v>
      </c>
      <c r="AR143" s="111" t="s">
        <v>217</v>
      </c>
      <c r="AT143" s="111" t="s">
        <v>340</v>
      </c>
      <c r="AU143" s="111" t="s">
        <v>146</v>
      </c>
      <c r="AY143" s="111" t="s">
        <v>183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11" t="s">
        <v>162</v>
      </c>
      <c r="BK143" s="168">
        <f t="shared" si="14"/>
        <v>0</v>
      </c>
      <c r="BL143" s="111" t="s">
        <v>162</v>
      </c>
      <c r="BM143" s="111" t="s">
        <v>1044</v>
      </c>
    </row>
    <row r="144" spans="2:47" s="120" customFormat="1" ht="22.9" customHeight="1">
      <c r="B144" s="121"/>
      <c r="C144" s="122"/>
      <c r="D144" s="122"/>
      <c r="E144" s="122"/>
      <c r="F144" s="333" t="s">
        <v>1045</v>
      </c>
      <c r="G144" s="334"/>
      <c r="H144" s="334"/>
      <c r="I144" s="334"/>
      <c r="J144" s="122"/>
      <c r="K144" s="122"/>
      <c r="L144" s="108"/>
      <c r="M144" s="108"/>
      <c r="N144" s="122"/>
      <c r="O144" s="122"/>
      <c r="P144" s="122"/>
      <c r="Q144" s="122"/>
      <c r="R144" s="124"/>
      <c r="T144" s="166"/>
      <c r="U144" s="122"/>
      <c r="V144" s="122"/>
      <c r="W144" s="122"/>
      <c r="X144" s="122"/>
      <c r="Y144" s="122"/>
      <c r="Z144" s="122"/>
      <c r="AA144" s="229"/>
      <c r="AT144" s="111" t="s">
        <v>546</v>
      </c>
      <c r="AU144" s="111" t="s">
        <v>146</v>
      </c>
    </row>
    <row r="145" spans="2:65" s="120" customFormat="1" ht="14.45" customHeight="1">
      <c r="B145" s="121"/>
      <c r="C145" s="223" t="s">
        <v>11</v>
      </c>
      <c r="D145" s="223" t="s">
        <v>340</v>
      </c>
      <c r="E145" s="224" t="s">
        <v>1046</v>
      </c>
      <c r="F145" s="294" t="s">
        <v>1047</v>
      </c>
      <c r="G145" s="294"/>
      <c r="H145" s="294"/>
      <c r="I145" s="294"/>
      <c r="J145" s="225" t="s">
        <v>401</v>
      </c>
      <c r="K145" s="226">
        <v>50</v>
      </c>
      <c r="L145" s="295">
        <v>0</v>
      </c>
      <c r="M145" s="295"/>
      <c r="N145" s="296">
        <f>ROUND(L145*K145,2)</f>
        <v>0</v>
      </c>
      <c r="O145" s="289"/>
      <c r="P145" s="289"/>
      <c r="Q145" s="289"/>
      <c r="R145" s="124"/>
      <c r="T145" s="201" t="s">
        <v>5</v>
      </c>
      <c r="U145" s="202" t="s">
        <v>52</v>
      </c>
      <c r="V145" s="122"/>
      <c r="W145" s="203">
        <f>V145*K145</f>
        <v>0</v>
      </c>
      <c r="X145" s="203">
        <v>0</v>
      </c>
      <c r="Y145" s="203">
        <f>X145*K145</f>
        <v>0</v>
      </c>
      <c r="Z145" s="203">
        <v>0</v>
      </c>
      <c r="AA145" s="204">
        <f>Z145*K145</f>
        <v>0</v>
      </c>
      <c r="AR145" s="111" t="s">
        <v>217</v>
      </c>
      <c r="AT145" s="111" t="s">
        <v>340</v>
      </c>
      <c r="AU145" s="111" t="s">
        <v>146</v>
      </c>
      <c r="AY145" s="111" t="s">
        <v>183</v>
      </c>
      <c r="BE145" s="168">
        <f>IF(U145="základní",N145,0)</f>
        <v>0</v>
      </c>
      <c r="BF145" s="168">
        <f>IF(U145="snížená",N145,0)</f>
        <v>0</v>
      </c>
      <c r="BG145" s="168">
        <f>IF(U145="zákl. přenesená",N145,0)</f>
        <v>0</v>
      </c>
      <c r="BH145" s="168">
        <f>IF(U145="sníž. přenesená",N145,0)</f>
        <v>0</v>
      </c>
      <c r="BI145" s="168">
        <f>IF(U145="nulová",N145,0)</f>
        <v>0</v>
      </c>
      <c r="BJ145" s="111" t="s">
        <v>162</v>
      </c>
      <c r="BK145" s="168">
        <f>ROUND(L145*K145,2)</f>
        <v>0</v>
      </c>
      <c r="BL145" s="111" t="s">
        <v>162</v>
      </c>
      <c r="BM145" s="111" t="s">
        <v>1048</v>
      </c>
    </row>
    <row r="146" spans="2:65" s="120" customFormat="1" ht="34.15" customHeight="1">
      <c r="B146" s="121"/>
      <c r="C146" s="223" t="s">
        <v>251</v>
      </c>
      <c r="D146" s="223" t="s">
        <v>340</v>
      </c>
      <c r="E146" s="224" t="s">
        <v>1049</v>
      </c>
      <c r="F146" s="294" t="s">
        <v>1050</v>
      </c>
      <c r="G146" s="294"/>
      <c r="H146" s="294"/>
      <c r="I146" s="294"/>
      <c r="J146" s="225" t="s">
        <v>484</v>
      </c>
      <c r="K146" s="226">
        <v>1</v>
      </c>
      <c r="L146" s="295">
        <v>0</v>
      </c>
      <c r="M146" s="295"/>
      <c r="N146" s="296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217</v>
      </c>
      <c r="AT146" s="111" t="s">
        <v>340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1051</v>
      </c>
    </row>
    <row r="147" spans="2:65" s="120" customFormat="1" ht="14.45" customHeight="1">
      <c r="B147" s="121"/>
      <c r="C147" s="223" t="s">
        <v>255</v>
      </c>
      <c r="D147" s="223" t="s">
        <v>340</v>
      </c>
      <c r="E147" s="224" t="s">
        <v>1052</v>
      </c>
      <c r="F147" s="294" t="s">
        <v>1053</v>
      </c>
      <c r="G147" s="294"/>
      <c r="H147" s="294"/>
      <c r="I147" s="294"/>
      <c r="J147" s="225" t="s">
        <v>484</v>
      </c>
      <c r="K147" s="226">
        <v>1</v>
      </c>
      <c r="L147" s="295">
        <v>0</v>
      </c>
      <c r="M147" s="295"/>
      <c r="N147" s="296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217</v>
      </c>
      <c r="AT147" s="111" t="s">
        <v>340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1054</v>
      </c>
    </row>
    <row r="148" spans="2:63" s="120" customFormat="1" ht="49.9" customHeight="1">
      <c r="B148" s="121"/>
      <c r="C148" s="122"/>
      <c r="D148" s="187"/>
      <c r="E148" s="122"/>
      <c r="F148" s="122"/>
      <c r="G148" s="122"/>
      <c r="H148" s="122"/>
      <c r="I148" s="122"/>
      <c r="J148" s="122"/>
      <c r="K148" s="122"/>
      <c r="L148" s="122"/>
      <c r="M148" s="122"/>
      <c r="N148" s="337"/>
      <c r="O148" s="338"/>
      <c r="P148" s="338"/>
      <c r="Q148" s="338"/>
      <c r="R148" s="124"/>
      <c r="T148" s="169"/>
      <c r="U148" s="143"/>
      <c r="V148" s="143"/>
      <c r="W148" s="143"/>
      <c r="X148" s="143"/>
      <c r="Y148" s="143"/>
      <c r="Z148" s="143"/>
      <c r="AA148" s="145"/>
      <c r="AT148" s="111" t="s">
        <v>83</v>
      </c>
      <c r="AU148" s="111" t="s">
        <v>84</v>
      </c>
      <c r="AY148" s="111" t="s">
        <v>390</v>
      </c>
      <c r="BK148" s="168">
        <v>0</v>
      </c>
    </row>
    <row r="149" spans="2:18" s="120" customFormat="1" ht="6.95" customHeight="1">
      <c r="B149" s="146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8"/>
    </row>
  </sheetData>
  <sheetProtection password="CC55" sheet="1" objects="1" scenarios="1"/>
  <mergeCells count="13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L134:M134"/>
    <mergeCell ref="F121:I121"/>
    <mergeCell ref="F122:I122"/>
    <mergeCell ref="F123:I123"/>
    <mergeCell ref="L123:M123"/>
    <mergeCell ref="N136:Q136"/>
    <mergeCell ref="F127:I127"/>
    <mergeCell ref="F128:I128"/>
    <mergeCell ref="F129:I129"/>
    <mergeCell ref="L129:M129"/>
    <mergeCell ref="N129:Q129"/>
    <mergeCell ref="N123:Q123"/>
    <mergeCell ref="F124:I124"/>
    <mergeCell ref="F125:I125"/>
    <mergeCell ref="F126:I126"/>
    <mergeCell ref="L126:M126"/>
    <mergeCell ref="N126:Q126"/>
    <mergeCell ref="F147:I147"/>
    <mergeCell ref="L147:M147"/>
    <mergeCell ref="N147:Q147"/>
    <mergeCell ref="F141:I141"/>
    <mergeCell ref="L141:M141"/>
    <mergeCell ref="N141:Q141"/>
    <mergeCell ref="N148:Q148"/>
    <mergeCell ref="H1:K1"/>
    <mergeCell ref="S2:AC2"/>
    <mergeCell ref="F143:I143"/>
    <mergeCell ref="L143:M143"/>
    <mergeCell ref="N143:Q143"/>
    <mergeCell ref="F144:I144"/>
    <mergeCell ref="F138:I138"/>
    <mergeCell ref="L138:M138"/>
    <mergeCell ref="N138:Q138"/>
    <mergeCell ref="F139:I139"/>
    <mergeCell ref="L140:M140"/>
    <mergeCell ref="N140:Q140"/>
    <mergeCell ref="N134:Q134"/>
    <mergeCell ref="F135:I135"/>
    <mergeCell ref="F136:I136"/>
    <mergeCell ref="L136:M136"/>
    <mergeCell ref="F142:I142"/>
    <mergeCell ref="N117:Q117"/>
    <mergeCell ref="N118:Q118"/>
    <mergeCell ref="N119:Q119"/>
    <mergeCell ref="F146:I146"/>
    <mergeCell ref="L146:M146"/>
    <mergeCell ref="N146:Q146"/>
    <mergeCell ref="F140:I140"/>
    <mergeCell ref="F145:I145"/>
    <mergeCell ref="L145:M145"/>
    <mergeCell ref="N145:Q145"/>
    <mergeCell ref="L142:M142"/>
    <mergeCell ref="N142:Q142"/>
    <mergeCell ref="F137:I137"/>
    <mergeCell ref="L137:M137"/>
    <mergeCell ref="N137:Q137"/>
    <mergeCell ref="F130:I130"/>
    <mergeCell ref="F131:I131"/>
    <mergeCell ref="L131:M131"/>
    <mergeCell ref="N131:Q131"/>
    <mergeCell ref="L139:M139"/>
    <mergeCell ref="N139:Q139"/>
    <mergeCell ref="F132:I132"/>
    <mergeCell ref="F133:I133"/>
    <mergeCell ref="F134:I134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 topLeftCell="A1">
      <pane ySplit="1" topLeftCell="A112" activePane="bottomLeft" state="frozen"/>
      <selection pane="bottomLeft" activeCell="L122" sqref="L122:M122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131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1055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N94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(SUM(BE94:BE101)+SUM(BE119:BE134))</f>
        <v>0</v>
      </c>
      <c r="I32" s="309"/>
      <c r="J32" s="309"/>
      <c r="K32" s="122"/>
      <c r="L32" s="122"/>
      <c r="M32" s="322">
        <f>ROUND((SUM(BE94:BE101)+SUM(BE119:BE134)),2)*F32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(SUM(BF94:BF101)+SUM(BF119:BF134))</f>
        <v>0</v>
      </c>
      <c r="I33" s="309"/>
      <c r="J33" s="309"/>
      <c r="K33" s="122"/>
      <c r="L33" s="122"/>
      <c r="M33" s="322">
        <f>ROUND((SUM(BF94:BF101)+SUM(BF119:BF134)),2)*F33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(SUM(BG94:BG101)+SUM(BG119:BG134))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(SUM(BH94:BH101)+SUM(BH119:BH134))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(SUM(BI94:BI101)+SUM(BI119:BI134))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075/13/08/2015 - Vedlejší a ostatní náklady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N119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1056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N120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1057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N121</f>
        <v>0</v>
      </c>
      <c r="O90" s="315"/>
      <c r="P90" s="315"/>
      <c r="Q90" s="315"/>
      <c r="R90" s="162"/>
    </row>
    <row r="91" spans="2:18" s="163" customFormat="1" ht="19.9" customHeight="1">
      <c r="B91" s="159"/>
      <c r="C91" s="160"/>
      <c r="D91" s="161" t="s">
        <v>1058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N124</f>
        <v>0</v>
      </c>
      <c r="O91" s="315"/>
      <c r="P91" s="315"/>
      <c r="Q91" s="315"/>
      <c r="R91" s="162"/>
    </row>
    <row r="92" spans="2:18" s="163" customFormat="1" ht="19.9" customHeight="1">
      <c r="B92" s="159"/>
      <c r="C92" s="160"/>
      <c r="D92" s="161" t="s">
        <v>1059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N131</f>
        <v>0</v>
      </c>
      <c r="O92" s="315"/>
      <c r="P92" s="315"/>
      <c r="Q92" s="315"/>
      <c r="R92" s="162"/>
    </row>
    <row r="93" spans="2:18" s="120" customFormat="1" ht="21.75" customHeight="1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4"/>
    </row>
    <row r="94" spans="2:21" s="120" customFormat="1" ht="29.25" customHeight="1">
      <c r="B94" s="121"/>
      <c r="C94" s="153" t="s">
        <v>159</v>
      </c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316">
        <f>ROUND(N95+N96+N97+N98+N99+N100,2)</f>
        <v>0</v>
      </c>
      <c r="O94" s="317"/>
      <c r="P94" s="317"/>
      <c r="Q94" s="317"/>
      <c r="R94" s="124"/>
      <c r="T94" s="164"/>
      <c r="U94" s="165" t="s">
        <v>48</v>
      </c>
    </row>
    <row r="95" spans="2:62" s="120" customFormat="1" ht="18" customHeight="1">
      <c r="B95" s="121"/>
      <c r="C95" s="122"/>
      <c r="D95" s="304" t="s">
        <v>160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aca="true" t="shared" si="0" ref="BE95:BE100">IF(U95="základní",N95,0)</f>
        <v>0</v>
      </c>
      <c r="BF95" s="168">
        <f aca="true" t="shared" si="1" ref="BF95:BF100">IF(U95="snížená",N95,0)</f>
        <v>0</v>
      </c>
      <c r="BG95" s="168">
        <f aca="true" t="shared" si="2" ref="BG95:BG100">IF(U95="zákl. přenesená",N95,0)</f>
        <v>0</v>
      </c>
      <c r="BH95" s="168">
        <f aca="true" t="shared" si="3" ref="BH95:BH100">IF(U95="sníž. přenesená",N95,0)</f>
        <v>0</v>
      </c>
      <c r="BI95" s="168">
        <f aca="true" t="shared" si="4" ref="BI95:BI100">IF(U95="nulová",N95,0)</f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163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164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04" t="s">
        <v>165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166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161" t="s">
        <v>167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9"/>
      <c r="U100" s="170" t="s">
        <v>52</v>
      </c>
      <c r="AY100" s="111" t="s">
        <v>168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18" s="120" customFormat="1" ht="13.5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4"/>
    </row>
    <row r="102" spans="2:18" s="120" customFormat="1" ht="29.25" customHeight="1">
      <c r="B102" s="121"/>
      <c r="C102" s="171" t="s">
        <v>140</v>
      </c>
      <c r="D102" s="133"/>
      <c r="E102" s="133"/>
      <c r="F102" s="133"/>
      <c r="G102" s="133"/>
      <c r="H102" s="133"/>
      <c r="I102" s="133"/>
      <c r="J102" s="133"/>
      <c r="K102" s="133"/>
      <c r="L102" s="307">
        <f>ROUND(SUM(N88+N94),2)</f>
        <v>0</v>
      </c>
      <c r="M102" s="307"/>
      <c r="N102" s="307"/>
      <c r="O102" s="307"/>
      <c r="P102" s="307"/>
      <c r="Q102" s="307"/>
      <c r="R102" s="124"/>
    </row>
    <row r="103" spans="2:18" s="120" customFormat="1" ht="6.95" customHeight="1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8"/>
    </row>
    <row r="107" spans="2:18" s="120" customFormat="1" ht="6.95" customHeight="1">
      <c r="B107" s="149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1"/>
    </row>
    <row r="108" spans="2:18" s="120" customFormat="1" ht="36.95" customHeight="1">
      <c r="B108" s="121"/>
      <c r="C108" s="308" t="s">
        <v>169</v>
      </c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124"/>
    </row>
    <row r="109" spans="2:18" s="120" customFormat="1" ht="6.95" customHeight="1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4"/>
    </row>
    <row r="110" spans="2:18" s="120" customFormat="1" ht="30" customHeight="1">
      <c r="B110" s="121"/>
      <c r="C110" s="119" t="s">
        <v>19</v>
      </c>
      <c r="D110" s="122"/>
      <c r="E110" s="122"/>
      <c r="F110" s="310" t="str">
        <f>F6</f>
        <v>KOHINOOR MARÁNSKÉ RADČICE - Biotechnologický systém ČDV Z MR1</v>
      </c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122"/>
      <c r="R110" s="124"/>
    </row>
    <row r="111" spans="2:18" s="120" customFormat="1" ht="36.95" customHeight="1">
      <c r="B111" s="121"/>
      <c r="C111" s="152" t="s">
        <v>148</v>
      </c>
      <c r="D111" s="122"/>
      <c r="E111" s="122"/>
      <c r="F111" s="312" t="str">
        <f>F7</f>
        <v>075/13/08/2015 - Vedlejší a ostatní náklady</v>
      </c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8" customHeight="1">
      <c r="B113" s="121"/>
      <c r="C113" s="119" t="s">
        <v>25</v>
      </c>
      <c r="D113" s="122"/>
      <c r="E113" s="122"/>
      <c r="F113" s="125" t="str">
        <f>F9</f>
        <v>Mariánské Radčice</v>
      </c>
      <c r="G113" s="122"/>
      <c r="H113" s="122"/>
      <c r="I113" s="122"/>
      <c r="J113" s="122"/>
      <c r="K113" s="119" t="s">
        <v>27</v>
      </c>
      <c r="L113" s="122"/>
      <c r="M113" s="299" t="str">
        <f>IF(O9="","",O9)</f>
        <v>Vyplň údaj</v>
      </c>
      <c r="N113" s="299"/>
      <c r="O113" s="299"/>
      <c r="P113" s="299"/>
      <c r="Q113" s="122"/>
      <c r="R113" s="124"/>
    </row>
    <row r="114" spans="2:18" s="120" customFormat="1" ht="6.95" customHeight="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4"/>
    </row>
    <row r="115" spans="2:18" s="120" customFormat="1" ht="15">
      <c r="B115" s="121"/>
      <c r="C115" s="119" t="s">
        <v>32</v>
      </c>
      <c r="D115" s="122"/>
      <c r="E115" s="122"/>
      <c r="F115" s="125" t="str">
        <f>E12</f>
        <v>PK Ústí nad Labem</v>
      </c>
      <c r="G115" s="122"/>
      <c r="H115" s="122"/>
      <c r="I115" s="122"/>
      <c r="J115" s="122"/>
      <c r="K115" s="119" t="s">
        <v>38</v>
      </c>
      <c r="L115" s="122"/>
      <c r="M115" s="300" t="str">
        <f>E18</f>
        <v>Terén Design, s.r.o.</v>
      </c>
      <c r="N115" s="300"/>
      <c r="O115" s="300"/>
      <c r="P115" s="300"/>
      <c r="Q115" s="300"/>
      <c r="R115" s="124"/>
    </row>
    <row r="116" spans="2:18" s="120" customFormat="1" ht="14.45" customHeight="1">
      <c r="B116" s="121"/>
      <c r="C116" s="119" t="s">
        <v>36</v>
      </c>
      <c r="D116" s="122"/>
      <c r="E116" s="122"/>
      <c r="F116" s="125" t="str">
        <f>IF(E15="","",E15)</f>
        <v>dle výběrového řízení</v>
      </c>
      <c r="G116" s="122"/>
      <c r="H116" s="122"/>
      <c r="I116" s="122"/>
      <c r="J116" s="122"/>
      <c r="K116" s="119" t="s">
        <v>41</v>
      </c>
      <c r="L116" s="122"/>
      <c r="M116" s="300" t="str">
        <f>E21</f>
        <v>Pavel Šouta</v>
      </c>
      <c r="N116" s="300"/>
      <c r="O116" s="300"/>
      <c r="P116" s="300"/>
      <c r="Q116" s="300"/>
      <c r="R116" s="124"/>
    </row>
    <row r="117" spans="2:18" s="120" customFormat="1" ht="10.3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27" s="176" customFormat="1" ht="29.25" customHeight="1">
      <c r="B118" s="172"/>
      <c r="C118" s="173" t="s">
        <v>170</v>
      </c>
      <c r="D118" s="174" t="s">
        <v>171</v>
      </c>
      <c r="E118" s="174" t="s">
        <v>66</v>
      </c>
      <c r="F118" s="301" t="s">
        <v>172</v>
      </c>
      <c r="G118" s="301"/>
      <c r="H118" s="301"/>
      <c r="I118" s="301"/>
      <c r="J118" s="174" t="s">
        <v>173</v>
      </c>
      <c r="K118" s="174" t="s">
        <v>174</v>
      </c>
      <c r="L118" s="301" t="s">
        <v>175</v>
      </c>
      <c r="M118" s="301"/>
      <c r="N118" s="301" t="s">
        <v>154</v>
      </c>
      <c r="O118" s="301"/>
      <c r="P118" s="301"/>
      <c r="Q118" s="302"/>
      <c r="R118" s="175"/>
      <c r="T118" s="177" t="s">
        <v>176</v>
      </c>
      <c r="U118" s="178" t="s">
        <v>48</v>
      </c>
      <c r="V118" s="178" t="s">
        <v>177</v>
      </c>
      <c r="W118" s="178" t="s">
        <v>178</v>
      </c>
      <c r="X118" s="178" t="s">
        <v>179</v>
      </c>
      <c r="Y118" s="178" t="s">
        <v>180</v>
      </c>
      <c r="Z118" s="178" t="s">
        <v>181</v>
      </c>
      <c r="AA118" s="179" t="s">
        <v>182</v>
      </c>
    </row>
    <row r="119" spans="2:63" s="120" customFormat="1" ht="29.25" customHeight="1">
      <c r="B119" s="121"/>
      <c r="C119" s="180" t="s">
        <v>151</v>
      </c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290">
        <f>BK119</f>
        <v>0</v>
      </c>
      <c r="O119" s="291"/>
      <c r="P119" s="291"/>
      <c r="Q119" s="291"/>
      <c r="R119" s="124"/>
      <c r="T119" s="181"/>
      <c r="U119" s="126"/>
      <c r="V119" s="126"/>
      <c r="W119" s="182">
        <f>W120+W135</f>
        <v>0</v>
      </c>
      <c r="X119" s="126"/>
      <c r="Y119" s="182">
        <f>Y120+Y135</f>
        <v>0</v>
      </c>
      <c r="Z119" s="126"/>
      <c r="AA119" s="183">
        <f>AA120+AA135</f>
        <v>0</v>
      </c>
      <c r="AT119" s="111" t="s">
        <v>83</v>
      </c>
      <c r="AU119" s="111" t="s">
        <v>156</v>
      </c>
      <c r="BK119" s="184">
        <f>BK120+BK135</f>
        <v>0</v>
      </c>
    </row>
    <row r="120" spans="2:63" s="189" customFormat="1" ht="37.35" customHeight="1">
      <c r="B120" s="185"/>
      <c r="C120" s="186"/>
      <c r="D120" s="187" t="s">
        <v>1056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278">
        <f>BK120</f>
        <v>0</v>
      </c>
      <c r="O120" s="279"/>
      <c r="P120" s="279"/>
      <c r="Q120" s="279"/>
      <c r="R120" s="188"/>
      <c r="T120" s="190"/>
      <c r="U120" s="186"/>
      <c r="V120" s="186"/>
      <c r="W120" s="191">
        <f>W121+W124+W131</f>
        <v>0</v>
      </c>
      <c r="X120" s="186"/>
      <c r="Y120" s="191">
        <f>Y121+Y124+Y131</f>
        <v>0</v>
      </c>
      <c r="Z120" s="186"/>
      <c r="AA120" s="192">
        <f>AA121+AA124+AA131</f>
        <v>0</v>
      </c>
      <c r="AR120" s="193" t="s">
        <v>205</v>
      </c>
      <c r="AT120" s="194" t="s">
        <v>83</v>
      </c>
      <c r="AU120" s="194" t="s">
        <v>84</v>
      </c>
      <c r="AY120" s="193" t="s">
        <v>183</v>
      </c>
      <c r="BK120" s="195">
        <f>BK121+BK124+BK131</f>
        <v>0</v>
      </c>
    </row>
    <row r="121" spans="2:63" s="189" customFormat="1" ht="19.9" customHeight="1">
      <c r="B121" s="185"/>
      <c r="C121" s="186"/>
      <c r="D121" s="196" t="s">
        <v>1057</v>
      </c>
      <c r="E121" s="196"/>
      <c r="F121" s="196"/>
      <c r="G121" s="196"/>
      <c r="H121" s="196"/>
      <c r="I121" s="196"/>
      <c r="J121" s="196"/>
      <c r="K121" s="196"/>
      <c r="L121" s="196"/>
      <c r="M121" s="196"/>
      <c r="N121" s="292">
        <f>BK121</f>
        <v>0</v>
      </c>
      <c r="O121" s="293"/>
      <c r="P121" s="293"/>
      <c r="Q121" s="293"/>
      <c r="R121" s="188"/>
      <c r="T121" s="190"/>
      <c r="U121" s="186"/>
      <c r="V121" s="186"/>
      <c r="W121" s="191">
        <f>SUM(W122:W123)</f>
        <v>0</v>
      </c>
      <c r="X121" s="186"/>
      <c r="Y121" s="191">
        <f>SUM(Y122:Y123)</f>
        <v>0</v>
      </c>
      <c r="Z121" s="186"/>
      <c r="AA121" s="192">
        <f>SUM(AA122:AA123)</f>
        <v>0</v>
      </c>
      <c r="AR121" s="193" t="s">
        <v>205</v>
      </c>
      <c r="AT121" s="194" t="s">
        <v>83</v>
      </c>
      <c r="AU121" s="194" t="s">
        <v>24</v>
      </c>
      <c r="AY121" s="193" t="s">
        <v>183</v>
      </c>
      <c r="BK121" s="195">
        <f>SUM(BK122:BK123)</f>
        <v>0</v>
      </c>
    </row>
    <row r="122" spans="2:65" s="120" customFormat="1" ht="14.45" customHeight="1">
      <c r="B122" s="121"/>
      <c r="C122" s="197" t="s">
        <v>24</v>
      </c>
      <c r="D122" s="197" t="s">
        <v>184</v>
      </c>
      <c r="E122" s="198" t="s">
        <v>1060</v>
      </c>
      <c r="F122" s="287" t="s">
        <v>1061</v>
      </c>
      <c r="G122" s="287"/>
      <c r="H122" s="287"/>
      <c r="I122" s="287"/>
      <c r="J122" s="199" t="s">
        <v>484</v>
      </c>
      <c r="K122" s="200">
        <v>1</v>
      </c>
      <c r="L122" s="288">
        <v>0</v>
      </c>
      <c r="M122" s="288"/>
      <c r="N122" s="289">
        <f>ROUND(L122*K122,2)</f>
        <v>0</v>
      </c>
      <c r="O122" s="289"/>
      <c r="P122" s="289"/>
      <c r="Q122" s="289"/>
      <c r="R122" s="124"/>
      <c r="T122" s="201" t="s">
        <v>5</v>
      </c>
      <c r="U122" s="202" t="s">
        <v>52</v>
      </c>
      <c r="V122" s="122"/>
      <c r="W122" s="203">
        <f>V122*K122</f>
        <v>0</v>
      </c>
      <c r="X122" s="203">
        <v>0</v>
      </c>
      <c r="Y122" s="203">
        <f>X122*K122</f>
        <v>0</v>
      </c>
      <c r="Z122" s="203">
        <v>0</v>
      </c>
      <c r="AA122" s="204">
        <f>Z122*K122</f>
        <v>0</v>
      </c>
      <c r="AR122" s="111" t="s">
        <v>1062</v>
      </c>
      <c r="AT122" s="111" t="s">
        <v>184</v>
      </c>
      <c r="AU122" s="111" t="s">
        <v>146</v>
      </c>
      <c r="AY122" s="111" t="s">
        <v>183</v>
      </c>
      <c r="BE122" s="168">
        <f>IF(U122="základní",N122,0)</f>
        <v>0</v>
      </c>
      <c r="BF122" s="168">
        <f>IF(U122="snížená",N122,0)</f>
        <v>0</v>
      </c>
      <c r="BG122" s="168">
        <f>IF(U122="zákl. přenesená",N122,0)</f>
        <v>0</v>
      </c>
      <c r="BH122" s="168">
        <f>IF(U122="sníž. přenesená",N122,0)</f>
        <v>0</v>
      </c>
      <c r="BI122" s="168">
        <f>IF(U122="nulová",N122,0)</f>
        <v>0</v>
      </c>
      <c r="BJ122" s="111" t="s">
        <v>162</v>
      </c>
      <c r="BK122" s="168">
        <f>ROUND(L122*K122,2)</f>
        <v>0</v>
      </c>
      <c r="BL122" s="111" t="s">
        <v>1062</v>
      </c>
      <c r="BM122" s="111" t="s">
        <v>1063</v>
      </c>
    </row>
    <row r="123" spans="2:65" s="120" customFormat="1" ht="14.45" customHeight="1">
      <c r="B123" s="121"/>
      <c r="C123" s="197" t="s">
        <v>146</v>
      </c>
      <c r="D123" s="197" t="s">
        <v>184</v>
      </c>
      <c r="E123" s="198" t="s">
        <v>1064</v>
      </c>
      <c r="F123" s="287" t="s">
        <v>1065</v>
      </c>
      <c r="G123" s="287"/>
      <c r="H123" s="287"/>
      <c r="I123" s="287"/>
      <c r="J123" s="199" t="s">
        <v>484</v>
      </c>
      <c r="K123" s="200">
        <v>1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</v>
      </c>
      <c r="Y123" s="203">
        <f>X123*K123</f>
        <v>0</v>
      </c>
      <c r="Z123" s="203">
        <v>0</v>
      </c>
      <c r="AA123" s="204">
        <f>Z123*K123</f>
        <v>0</v>
      </c>
      <c r="AR123" s="111" t="s">
        <v>1062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1062</v>
      </c>
      <c r="BM123" s="111" t="s">
        <v>1066</v>
      </c>
    </row>
    <row r="124" spans="2:63" s="189" customFormat="1" ht="29.85" customHeight="1">
      <c r="B124" s="185"/>
      <c r="C124" s="186"/>
      <c r="D124" s="196" t="s">
        <v>1058</v>
      </c>
      <c r="E124" s="196"/>
      <c r="F124" s="196"/>
      <c r="G124" s="196"/>
      <c r="H124" s="196"/>
      <c r="I124" s="196"/>
      <c r="J124" s="196"/>
      <c r="K124" s="196"/>
      <c r="L124" s="230"/>
      <c r="M124" s="230"/>
      <c r="N124" s="335">
        <f>BK124</f>
        <v>0</v>
      </c>
      <c r="O124" s="336"/>
      <c r="P124" s="336"/>
      <c r="Q124" s="336"/>
      <c r="R124" s="188"/>
      <c r="T124" s="190"/>
      <c r="U124" s="186"/>
      <c r="V124" s="186"/>
      <c r="W124" s="191">
        <f>SUM(W125:W130)</f>
        <v>0</v>
      </c>
      <c r="X124" s="186"/>
      <c r="Y124" s="191">
        <f>SUM(Y125:Y130)</f>
        <v>0</v>
      </c>
      <c r="Z124" s="186"/>
      <c r="AA124" s="192">
        <f>SUM(AA125:AA130)</f>
        <v>0</v>
      </c>
      <c r="AR124" s="193" t="s">
        <v>205</v>
      </c>
      <c r="AT124" s="194" t="s">
        <v>83</v>
      </c>
      <c r="AU124" s="194" t="s">
        <v>24</v>
      </c>
      <c r="AY124" s="193" t="s">
        <v>183</v>
      </c>
      <c r="BK124" s="195">
        <f>SUM(BK125:BK130)</f>
        <v>0</v>
      </c>
    </row>
    <row r="125" spans="2:65" s="120" customFormat="1" ht="14.45" customHeight="1">
      <c r="B125" s="121"/>
      <c r="C125" s="197" t="s">
        <v>195</v>
      </c>
      <c r="D125" s="197" t="s">
        <v>184</v>
      </c>
      <c r="E125" s="198" t="s">
        <v>1067</v>
      </c>
      <c r="F125" s="287" t="s">
        <v>1068</v>
      </c>
      <c r="G125" s="287"/>
      <c r="H125" s="287"/>
      <c r="I125" s="287"/>
      <c r="J125" s="199" t="s">
        <v>484</v>
      </c>
      <c r="K125" s="200">
        <v>1</v>
      </c>
      <c r="L125" s="288">
        <v>0</v>
      </c>
      <c r="M125" s="288"/>
      <c r="N125" s="289">
        <f aca="true" t="shared" si="5" ref="N125:N130"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 aca="true" t="shared" si="6" ref="W125:W130">V125*K125</f>
        <v>0</v>
      </c>
      <c r="X125" s="203">
        <v>0</v>
      </c>
      <c r="Y125" s="203">
        <f aca="true" t="shared" si="7" ref="Y125:Y130">X125*K125</f>
        <v>0</v>
      </c>
      <c r="Z125" s="203">
        <v>0</v>
      </c>
      <c r="AA125" s="204">
        <f aca="true" t="shared" si="8" ref="AA125:AA130">Z125*K125</f>
        <v>0</v>
      </c>
      <c r="AR125" s="111" t="s">
        <v>1062</v>
      </c>
      <c r="AT125" s="111" t="s">
        <v>184</v>
      </c>
      <c r="AU125" s="111" t="s">
        <v>146</v>
      </c>
      <c r="AY125" s="111" t="s">
        <v>183</v>
      </c>
      <c r="BE125" s="168">
        <f aca="true" t="shared" si="9" ref="BE125:BE130">IF(U125="základní",N125,0)</f>
        <v>0</v>
      </c>
      <c r="BF125" s="168">
        <f aca="true" t="shared" si="10" ref="BF125:BF130">IF(U125="snížená",N125,0)</f>
        <v>0</v>
      </c>
      <c r="BG125" s="168">
        <f aca="true" t="shared" si="11" ref="BG125:BG130">IF(U125="zákl. přenesená",N125,0)</f>
        <v>0</v>
      </c>
      <c r="BH125" s="168">
        <f aca="true" t="shared" si="12" ref="BH125:BH130">IF(U125="sníž. přenesená",N125,0)</f>
        <v>0</v>
      </c>
      <c r="BI125" s="168">
        <f aca="true" t="shared" si="13" ref="BI125:BI130">IF(U125="nulová",N125,0)</f>
        <v>0</v>
      </c>
      <c r="BJ125" s="111" t="s">
        <v>162</v>
      </c>
      <c r="BK125" s="168">
        <f aca="true" t="shared" si="14" ref="BK125:BK130">ROUND(L125*K125,2)</f>
        <v>0</v>
      </c>
      <c r="BL125" s="111" t="s">
        <v>1062</v>
      </c>
      <c r="BM125" s="111" t="s">
        <v>1069</v>
      </c>
    </row>
    <row r="126" spans="2:65" s="120" customFormat="1" ht="22.9" customHeight="1">
      <c r="B126" s="121"/>
      <c r="C126" s="197" t="s">
        <v>162</v>
      </c>
      <c r="D126" s="197" t="s">
        <v>184</v>
      </c>
      <c r="E126" s="198" t="s">
        <v>1070</v>
      </c>
      <c r="F126" s="287" t="s">
        <v>1071</v>
      </c>
      <c r="G126" s="287"/>
      <c r="H126" s="287"/>
      <c r="I126" s="287"/>
      <c r="J126" s="199" t="s">
        <v>484</v>
      </c>
      <c r="K126" s="200">
        <v>1</v>
      </c>
      <c r="L126" s="288">
        <v>0</v>
      </c>
      <c r="M126" s="288"/>
      <c r="N126" s="289">
        <f t="shared" si="5"/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 t="shared" si="6"/>
        <v>0</v>
      </c>
      <c r="X126" s="203">
        <v>0</v>
      </c>
      <c r="Y126" s="203">
        <f t="shared" si="7"/>
        <v>0</v>
      </c>
      <c r="Z126" s="203">
        <v>0</v>
      </c>
      <c r="AA126" s="204">
        <f t="shared" si="8"/>
        <v>0</v>
      </c>
      <c r="AR126" s="111" t="s">
        <v>1062</v>
      </c>
      <c r="AT126" s="111" t="s">
        <v>184</v>
      </c>
      <c r="AU126" s="111" t="s">
        <v>146</v>
      </c>
      <c r="AY126" s="111" t="s">
        <v>183</v>
      </c>
      <c r="BE126" s="168">
        <f t="shared" si="9"/>
        <v>0</v>
      </c>
      <c r="BF126" s="168">
        <f t="shared" si="10"/>
        <v>0</v>
      </c>
      <c r="BG126" s="168">
        <f t="shared" si="11"/>
        <v>0</v>
      </c>
      <c r="BH126" s="168">
        <f t="shared" si="12"/>
        <v>0</v>
      </c>
      <c r="BI126" s="168">
        <f t="shared" si="13"/>
        <v>0</v>
      </c>
      <c r="BJ126" s="111" t="s">
        <v>162</v>
      </c>
      <c r="BK126" s="168">
        <f t="shared" si="14"/>
        <v>0</v>
      </c>
      <c r="BL126" s="111" t="s">
        <v>1062</v>
      </c>
      <c r="BM126" s="111" t="s">
        <v>1072</v>
      </c>
    </row>
    <row r="127" spans="2:65" s="120" customFormat="1" ht="14.45" customHeight="1">
      <c r="B127" s="121"/>
      <c r="C127" s="197" t="s">
        <v>205</v>
      </c>
      <c r="D127" s="197" t="s">
        <v>184</v>
      </c>
      <c r="E127" s="198" t="s">
        <v>1073</v>
      </c>
      <c r="F127" s="287" t="s">
        <v>1074</v>
      </c>
      <c r="G127" s="287"/>
      <c r="H127" s="287"/>
      <c r="I127" s="287"/>
      <c r="J127" s="199" t="s">
        <v>484</v>
      </c>
      <c r="K127" s="200">
        <v>1</v>
      </c>
      <c r="L127" s="288">
        <v>0</v>
      </c>
      <c r="M127" s="288"/>
      <c r="N127" s="289">
        <f t="shared" si="5"/>
        <v>0</v>
      </c>
      <c r="O127" s="289"/>
      <c r="P127" s="289"/>
      <c r="Q127" s="289"/>
      <c r="R127" s="124"/>
      <c r="T127" s="201" t="s">
        <v>5</v>
      </c>
      <c r="U127" s="202" t="s">
        <v>52</v>
      </c>
      <c r="V127" s="122"/>
      <c r="W127" s="203">
        <f t="shared" si="6"/>
        <v>0</v>
      </c>
      <c r="X127" s="203">
        <v>0</v>
      </c>
      <c r="Y127" s="203">
        <f t="shared" si="7"/>
        <v>0</v>
      </c>
      <c r="Z127" s="203">
        <v>0</v>
      </c>
      <c r="AA127" s="204">
        <f t="shared" si="8"/>
        <v>0</v>
      </c>
      <c r="AR127" s="111" t="s">
        <v>1062</v>
      </c>
      <c r="AT127" s="111" t="s">
        <v>184</v>
      </c>
      <c r="AU127" s="111" t="s">
        <v>146</v>
      </c>
      <c r="AY127" s="111" t="s">
        <v>183</v>
      </c>
      <c r="BE127" s="168">
        <f t="shared" si="9"/>
        <v>0</v>
      </c>
      <c r="BF127" s="168">
        <f t="shared" si="10"/>
        <v>0</v>
      </c>
      <c r="BG127" s="168">
        <f t="shared" si="11"/>
        <v>0</v>
      </c>
      <c r="BH127" s="168">
        <f t="shared" si="12"/>
        <v>0</v>
      </c>
      <c r="BI127" s="168">
        <f t="shared" si="13"/>
        <v>0</v>
      </c>
      <c r="BJ127" s="111" t="s">
        <v>162</v>
      </c>
      <c r="BK127" s="168">
        <f t="shared" si="14"/>
        <v>0</v>
      </c>
      <c r="BL127" s="111" t="s">
        <v>1062</v>
      </c>
      <c r="BM127" s="111" t="s">
        <v>1075</v>
      </c>
    </row>
    <row r="128" spans="2:65" s="120" customFormat="1" ht="14.45" customHeight="1">
      <c r="B128" s="121"/>
      <c r="C128" s="197" t="s">
        <v>209</v>
      </c>
      <c r="D128" s="197" t="s">
        <v>184</v>
      </c>
      <c r="E128" s="198" t="s">
        <v>1076</v>
      </c>
      <c r="F128" s="287" t="s">
        <v>1077</v>
      </c>
      <c r="G128" s="287"/>
      <c r="H128" s="287"/>
      <c r="I128" s="287"/>
      <c r="J128" s="199" t="s">
        <v>484</v>
      </c>
      <c r="K128" s="200">
        <v>1</v>
      </c>
      <c r="L128" s="288">
        <v>0</v>
      </c>
      <c r="M128" s="288"/>
      <c r="N128" s="289">
        <f t="shared" si="5"/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 t="shared" si="6"/>
        <v>0</v>
      </c>
      <c r="X128" s="203">
        <v>0</v>
      </c>
      <c r="Y128" s="203">
        <f t="shared" si="7"/>
        <v>0</v>
      </c>
      <c r="Z128" s="203">
        <v>0</v>
      </c>
      <c r="AA128" s="204">
        <f t="shared" si="8"/>
        <v>0</v>
      </c>
      <c r="AR128" s="111" t="s">
        <v>1062</v>
      </c>
      <c r="AT128" s="111" t="s">
        <v>184</v>
      </c>
      <c r="AU128" s="111" t="s">
        <v>146</v>
      </c>
      <c r="AY128" s="111" t="s">
        <v>183</v>
      </c>
      <c r="BE128" s="168">
        <f t="shared" si="9"/>
        <v>0</v>
      </c>
      <c r="BF128" s="168">
        <f t="shared" si="10"/>
        <v>0</v>
      </c>
      <c r="BG128" s="168">
        <f t="shared" si="11"/>
        <v>0</v>
      </c>
      <c r="BH128" s="168">
        <f t="shared" si="12"/>
        <v>0</v>
      </c>
      <c r="BI128" s="168">
        <f t="shared" si="13"/>
        <v>0</v>
      </c>
      <c r="BJ128" s="111" t="s">
        <v>162</v>
      </c>
      <c r="BK128" s="168">
        <f t="shared" si="14"/>
        <v>0</v>
      </c>
      <c r="BL128" s="111" t="s">
        <v>1062</v>
      </c>
      <c r="BM128" s="111" t="s">
        <v>1078</v>
      </c>
    </row>
    <row r="129" spans="2:65" s="120" customFormat="1" ht="14.45" customHeight="1">
      <c r="B129" s="121"/>
      <c r="C129" s="197" t="s">
        <v>213</v>
      </c>
      <c r="D129" s="197" t="s">
        <v>184</v>
      </c>
      <c r="E129" s="198" t="s">
        <v>1079</v>
      </c>
      <c r="F129" s="287" t="s">
        <v>1080</v>
      </c>
      <c r="G129" s="287"/>
      <c r="H129" s="287"/>
      <c r="I129" s="287"/>
      <c r="J129" s="199" t="s">
        <v>484</v>
      </c>
      <c r="K129" s="200">
        <v>1</v>
      </c>
      <c r="L129" s="288">
        <v>0</v>
      </c>
      <c r="M129" s="288"/>
      <c r="N129" s="289">
        <f t="shared" si="5"/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 t="shared" si="6"/>
        <v>0</v>
      </c>
      <c r="X129" s="203">
        <v>0</v>
      </c>
      <c r="Y129" s="203">
        <f t="shared" si="7"/>
        <v>0</v>
      </c>
      <c r="Z129" s="203">
        <v>0</v>
      </c>
      <c r="AA129" s="204">
        <f t="shared" si="8"/>
        <v>0</v>
      </c>
      <c r="AR129" s="111" t="s">
        <v>1062</v>
      </c>
      <c r="AT129" s="111" t="s">
        <v>184</v>
      </c>
      <c r="AU129" s="111" t="s">
        <v>146</v>
      </c>
      <c r="AY129" s="111" t="s">
        <v>183</v>
      </c>
      <c r="BE129" s="168">
        <f t="shared" si="9"/>
        <v>0</v>
      </c>
      <c r="BF129" s="168">
        <f t="shared" si="10"/>
        <v>0</v>
      </c>
      <c r="BG129" s="168">
        <f t="shared" si="11"/>
        <v>0</v>
      </c>
      <c r="BH129" s="168">
        <f t="shared" si="12"/>
        <v>0</v>
      </c>
      <c r="BI129" s="168">
        <f t="shared" si="13"/>
        <v>0</v>
      </c>
      <c r="BJ129" s="111" t="s">
        <v>162</v>
      </c>
      <c r="BK129" s="168">
        <f t="shared" si="14"/>
        <v>0</v>
      </c>
      <c r="BL129" s="111" t="s">
        <v>1062</v>
      </c>
      <c r="BM129" s="111" t="s">
        <v>1081</v>
      </c>
    </row>
    <row r="130" spans="2:65" s="120" customFormat="1" ht="14.45" customHeight="1">
      <c r="B130" s="121"/>
      <c r="C130" s="197" t="s">
        <v>217</v>
      </c>
      <c r="D130" s="197" t="s">
        <v>184</v>
      </c>
      <c r="E130" s="198" t="s">
        <v>1082</v>
      </c>
      <c r="F130" s="287" t="s">
        <v>1083</v>
      </c>
      <c r="G130" s="287"/>
      <c r="H130" s="287"/>
      <c r="I130" s="287"/>
      <c r="J130" s="199" t="s">
        <v>484</v>
      </c>
      <c r="K130" s="200">
        <v>1</v>
      </c>
      <c r="L130" s="288">
        <v>0</v>
      </c>
      <c r="M130" s="288"/>
      <c r="N130" s="289">
        <f t="shared" si="5"/>
        <v>0</v>
      </c>
      <c r="O130" s="289"/>
      <c r="P130" s="289"/>
      <c r="Q130" s="289"/>
      <c r="R130" s="124"/>
      <c r="T130" s="201" t="s">
        <v>5</v>
      </c>
      <c r="U130" s="202" t="s">
        <v>52</v>
      </c>
      <c r="V130" s="122"/>
      <c r="W130" s="203">
        <f t="shared" si="6"/>
        <v>0</v>
      </c>
      <c r="X130" s="203">
        <v>0</v>
      </c>
      <c r="Y130" s="203">
        <f t="shared" si="7"/>
        <v>0</v>
      </c>
      <c r="Z130" s="203">
        <v>0</v>
      </c>
      <c r="AA130" s="204">
        <f t="shared" si="8"/>
        <v>0</v>
      </c>
      <c r="AR130" s="111" t="s">
        <v>1062</v>
      </c>
      <c r="AT130" s="111" t="s">
        <v>184</v>
      </c>
      <c r="AU130" s="111" t="s">
        <v>146</v>
      </c>
      <c r="AY130" s="111" t="s">
        <v>183</v>
      </c>
      <c r="BE130" s="168">
        <f t="shared" si="9"/>
        <v>0</v>
      </c>
      <c r="BF130" s="168">
        <f t="shared" si="10"/>
        <v>0</v>
      </c>
      <c r="BG130" s="168">
        <f t="shared" si="11"/>
        <v>0</v>
      </c>
      <c r="BH130" s="168">
        <f t="shared" si="12"/>
        <v>0</v>
      </c>
      <c r="BI130" s="168">
        <f t="shared" si="13"/>
        <v>0</v>
      </c>
      <c r="BJ130" s="111" t="s">
        <v>162</v>
      </c>
      <c r="BK130" s="168">
        <f t="shared" si="14"/>
        <v>0</v>
      </c>
      <c r="BL130" s="111" t="s">
        <v>1062</v>
      </c>
      <c r="BM130" s="111" t="s">
        <v>1084</v>
      </c>
    </row>
    <row r="131" spans="2:63" s="189" customFormat="1" ht="29.85" customHeight="1">
      <c r="B131" s="185"/>
      <c r="C131" s="186"/>
      <c r="D131" s="196" t="s">
        <v>1059</v>
      </c>
      <c r="E131" s="196"/>
      <c r="F131" s="196"/>
      <c r="G131" s="196"/>
      <c r="H131" s="196"/>
      <c r="I131" s="196"/>
      <c r="J131" s="196"/>
      <c r="K131" s="196"/>
      <c r="L131" s="230"/>
      <c r="M131" s="230"/>
      <c r="N131" s="335">
        <f>BK131</f>
        <v>0</v>
      </c>
      <c r="O131" s="336"/>
      <c r="P131" s="336"/>
      <c r="Q131" s="336"/>
      <c r="R131" s="188"/>
      <c r="T131" s="190"/>
      <c r="U131" s="186"/>
      <c r="V131" s="186"/>
      <c r="W131" s="191">
        <f>SUM(W132:W134)</f>
        <v>0</v>
      </c>
      <c r="X131" s="186"/>
      <c r="Y131" s="191">
        <f>SUM(Y132:Y134)</f>
        <v>0</v>
      </c>
      <c r="Z131" s="186"/>
      <c r="AA131" s="192">
        <f>SUM(AA132:AA134)</f>
        <v>0</v>
      </c>
      <c r="AR131" s="193" t="s">
        <v>205</v>
      </c>
      <c r="AT131" s="194" t="s">
        <v>83</v>
      </c>
      <c r="AU131" s="194" t="s">
        <v>24</v>
      </c>
      <c r="AY131" s="193" t="s">
        <v>183</v>
      </c>
      <c r="BK131" s="195">
        <f>SUM(BK132:BK134)</f>
        <v>0</v>
      </c>
    </row>
    <row r="132" spans="2:65" s="120" customFormat="1" ht="14.45" customHeight="1">
      <c r="B132" s="121"/>
      <c r="C132" s="197" t="s">
        <v>221</v>
      </c>
      <c r="D132" s="197" t="s">
        <v>184</v>
      </c>
      <c r="E132" s="198" t="s">
        <v>1085</v>
      </c>
      <c r="F132" s="287" t="s">
        <v>1086</v>
      </c>
      <c r="G132" s="287"/>
      <c r="H132" s="287"/>
      <c r="I132" s="287"/>
      <c r="J132" s="199" t="s">
        <v>484</v>
      </c>
      <c r="K132" s="200">
        <v>1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1062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1062</v>
      </c>
      <c r="BM132" s="111" t="s">
        <v>1087</v>
      </c>
    </row>
    <row r="133" spans="2:47" s="120" customFormat="1" ht="22.9" customHeight="1">
      <c r="B133" s="121"/>
      <c r="C133" s="122"/>
      <c r="D133" s="122"/>
      <c r="E133" s="122"/>
      <c r="F133" s="333" t="s">
        <v>1088</v>
      </c>
      <c r="G133" s="334"/>
      <c r="H133" s="334"/>
      <c r="I133" s="334"/>
      <c r="J133" s="122"/>
      <c r="K133" s="122"/>
      <c r="L133" s="108"/>
      <c r="M133" s="108"/>
      <c r="N133" s="122"/>
      <c r="O133" s="122"/>
      <c r="P133" s="122"/>
      <c r="Q133" s="122"/>
      <c r="R133" s="124"/>
      <c r="T133" s="166"/>
      <c r="U133" s="122"/>
      <c r="V133" s="122"/>
      <c r="W133" s="122"/>
      <c r="X133" s="122"/>
      <c r="Y133" s="122"/>
      <c r="Z133" s="122"/>
      <c r="AA133" s="229"/>
      <c r="AT133" s="111" t="s">
        <v>546</v>
      </c>
      <c r="AU133" s="111" t="s">
        <v>146</v>
      </c>
    </row>
    <row r="134" spans="2:65" s="120" customFormat="1" ht="14.45" customHeight="1">
      <c r="B134" s="121"/>
      <c r="C134" s="197" t="s">
        <v>28</v>
      </c>
      <c r="D134" s="197" t="s">
        <v>184</v>
      </c>
      <c r="E134" s="198" t="s">
        <v>1089</v>
      </c>
      <c r="F134" s="287" t="s">
        <v>1090</v>
      </c>
      <c r="G134" s="287"/>
      <c r="H134" s="287"/>
      <c r="I134" s="287"/>
      <c r="J134" s="199" t="s">
        <v>484</v>
      </c>
      <c r="K134" s="200">
        <v>1</v>
      </c>
      <c r="L134" s="288">
        <v>0</v>
      </c>
      <c r="M134" s="288"/>
      <c r="N134" s="289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1062</v>
      </c>
      <c r="AT134" s="111" t="s">
        <v>184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1062</v>
      </c>
      <c r="BM134" s="111" t="s">
        <v>1091</v>
      </c>
    </row>
    <row r="135" spans="2:63" s="120" customFormat="1" ht="49.9" customHeight="1">
      <c r="B135" s="121"/>
      <c r="C135" s="122"/>
      <c r="D135" s="187"/>
      <c r="E135" s="122"/>
      <c r="F135" s="122"/>
      <c r="G135" s="122"/>
      <c r="H135" s="122"/>
      <c r="I135" s="122"/>
      <c r="J135" s="122"/>
      <c r="K135" s="122"/>
      <c r="L135" s="122"/>
      <c r="M135" s="122"/>
      <c r="N135" s="337"/>
      <c r="O135" s="338"/>
      <c r="P135" s="338"/>
      <c r="Q135" s="338"/>
      <c r="R135" s="124"/>
      <c r="T135" s="169"/>
      <c r="U135" s="143"/>
      <c r="V135" s="143"/>
      <c r="W135" s="143"/>
      <c r="X135" s="143"/>
      <c r="Y135" s="143"/>
      <c r="Z135" s="143"/>
      <c r="AA135" s="145"/>
      <c r="AT135" s="111" t="s">
        <v>83</v>
      </c>
      <c r="AU135" s="111" t="s">
        <v>84</v>
      </c>
      <c r="AY135" s="111" t="s">
        <v>390</v>
      </c>
      <c r="BK135" s="168">
        <v>0</v>
      </c>
    </row>
    <row r="136" spans="2:18" s="120" customFormat="1" ht="6.95" customHeight="1"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8"/>
    </row>
  </sheetData>
  <sheetProtection password="CC55" sheet="1" objects="1" scenarios="1"/>
  <mergeCells count="103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83:Q83"/>
    <mergeCell ref="M84:Q84"/>
    <mergeCell ref="C86:G86"/>
    <mergeCell ref="N86:Q86"/>
    <mergeCell ref="C76:Q76"/>
    <mergeCell ref="F78:P78"/>
    <mergeCell ref="F79:P79"/>
    <mergeCell ref="M81:P81"/>
    <mergeCell ref="N88:Q88"/>
    <mergeCell ref="N99:Q99"/>
    <mergeCell ref="N100:Q100"/>
    <mergeCell ref="L102:Q102"/>
    <mergeCell ref="D97:H97"/>
    <mergeCell ref="N97:Q97"/>
    <mergeCell ref="D98:H98"/>
    <mergeCell ref="N98:Q98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N135:Q135"/>
    <mergeCell ref="H1:K1"/>
    <mergeCell ref="F133:I13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N124:Q124"/>
    <mergeCell ref="F110:P110"/>
    <mergeCell ref="F111:P111"/>
    <mergeCell ref="S2:AC2"/>
    <mergeCell ref="F130:I130"/>
    <mergeCell ref="L130:M130"/>
    <mergeCell ref="N130:Q130"/>
    <mergeCell ref="F132:I132"/>
    <mergeCell ref="L132:M132"/>
    <mergeCell ref="N132:Q132"/>
    <mergeCell ref="F134:I134"/>
    <mergeCell ref="L134:M134"/>
    <mergeCell ref="N134:Q134"/>
    <mergeCell ref="N131:Q13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D99:H99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3"/>
  <sheetViews>
    <sheetView showGridLines="0" tabSelected="1" workbookViewId="0" topLeftCell="A1">
      <pane ySplit="1" topLeftCell="A80" activePane="bottomLeft" state="frozen"/>
      <selection pane="bottomLeft" activeCell="N95" sqref="N95:Q95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2.3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92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149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N92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(SUM(BE92:BE99)+SUM(BE117:BE261))</f>
        <v>0</v>
      </c>
      <c r="I32" s="309"/>
      <c r="J32" s="309"/>
      <c r="K32" s="122"/>
      <c r="L32" s="122"/>
      <c r="M32" s="322">
        <f>ROUND((SUM(BE92:BE99)+SUM(BE117:BE261)),2)*F32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(SUM(BF92:BF99)+SUM(BF117:BF261))</f>
        <v>0</v>
      </c>
      <c r="I33" s="309"/>
      <c r="J33" s="309"/>
      <c r="K33" s="122"/>
      <c r="L33" s="122"/>
      <c r="M33" s="322">
        <f>ROUND((SUM(BF92:BF99)+SUM(BF117:BF261)),2)*F33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(SUM(BG92:BG99)+SUM(BG117:BG261))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(SUM(BH92:BH99)+SUM(BH117:BH261))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(SUM(BI92:BI99)+SUM(BI117:BI261))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062/13/08/2015 - SO 01 Hrubé úpravy terénu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N117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N119</f>
        <v>0</v>
      </c>
      <c r="O90" s="315"/>
      <c r="P90" s="315"/>
      <c r="Q90" s="315"/>
      <c r="R90" s="162"/>
    </row>
    <row r="91" spans="2:18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21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6">
        <f>ROUND(N93+N94+N95+N96+N97+N98,2)</f>
        <v>0</v>
      </c>
      <c r="O92" s="317"/>
      <c r="P92" s="317"/>
      <c r="Q92" s="317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04" t="s">
        <v>160</v>
      </c>
      <c r="E93" s="305"/>
      <c r="F93" s="305"/>
      <c r="G93" s="305"/>
      <c r="H93" s="305"/>
      <c r="I93" s="122"/>
      <c r="J93" s="122"/>
      <c r="K93" s="122"/>
      <c r="L93" s="122"/>
      <c r="M93" s="122"/>
      <c r="N93" s="237">
        <f>ROUND(N88*T93,2)</f>
        <v>0</v>
      </c>
      <c r="O93" s="306"/>
      <c r="P93" s="306"/>
      <c r="Q93" s="306"/>
      <c r="R93" s="124"/>
      <c r="T93" s="166"/>
      <c r="U93" s="167" t="s">
        <v>52</v>
      </c>
      <c r="AY93" s="111" t="s">
        <v>161</v>
      </c>
      <c r="BE93" s="168">
        <f aca="true" t="shared" si="0" ref="BE93:BE98">IF(U93="základní",N93,0)</f>
        <v>0</v>
      </c>
      <c r="BF93" s="168">
        <f aca="true" t="shared" si="1" ref="BF93:BF98">IF(U93="snížená",N93,0)</f>
        <v>0</v>
      </c>
      <c r="BG93" s="168">
        <f aca="true" t="shared" si="2" ref="BG93:BG98">IF(U93="zákl. přenesená",N93,0)</f>
        <v>0</v>
      </c>
      <c r="BH93" s="168">
        <f aca="true" t="shared" si="3" ref="BH93:BH98">IF(U93="sníž. přenesená",N93,0)</f>
        <v>0</v>
      </c>
      <c r="BI93" s="168">
        <f aca="true" t="shared" si="4" ref="BI93:BI98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04" t="s">
        <v>163</v>
      </c>
      <c r="E94" s="305"/>
      <c r="F94" s="305"/>
      <c r="G94" s="305"/>
      <c r="H94" s="305"/>
      <c r="I94" s="122"/>
      <c r="J94" s="122"/>
      <c r="K94" s="122"/>
      <c r="L94" s="122"/>
      <c r="M94" s="122"/>
      <c r="N94" s="237">
        <f>ROUND(N88*T94,2)</f>
        <v>0</v>
      </c>
      <c r="O94" s="306"/>
      <c r="P94" s="306"/>
      <c r="Q94" s="306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04" t="s">
        <v>164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165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166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18" s="120" customFormat="1" ht="13.5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18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7">
        <f>ROUND(SUM(N88+N92),2)</f>
        <v>0</v>
      </c>
      <c r="M100" s="307"/>
      <c r="N100" s="307"/>
      <c r="O100" s="307"/>
      <c r="P100" s="307"/>
      <c r="Q100" s="307"/>
      <c r="R100" s="124"/>
    </row>
    <row r="101" spans="2:18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18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18" s="120" customFormat="1" ht="36.95" customHeight="1">
      <c r="B106" s="121"/>
      <c r="C106" s="308" t="s">
        <v>169</v>
      </c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124"/>
    </row>
    <row r="107" spans="2:18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18" s="120" customFormat="1" ht="30" customHeight="1">
      <c r="B108" s="121"/>
      <c r="C108" s="119" t="s">
        <v>19</v>
      </c>
      <c r="D108" s="122"/>
      <c r="E108" s="122"/>
      <c r="F108" s="310" t="str">
        <f>F6</f>
        <v>KOHINOOR MARÁNSKÉ RADČICE - Biotechnologický systém ČDV Z MR1</v>
      </c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122"/>
      <c r="R108" s="124"/>
    </row>
    <row r="109" spans="2:18" s="120" customFormat="1" ht="36.95" customHeight="1">
      <c r="B109" s="121"/>
      <c r="C109" s="152" t="s">
        <v>148</v>
      </c>
      <c r="D109" s="122"/>
      <c r="E109" s="122"/>
      <c r="F109" s="312" t="str">
        <f>F7</f>
        <v>062/13/08/2015 - SO 01 Hrubé úpravy terénu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122"/>
      <c r="R109" s="124"/>
    </row>
    <row r="110" spans="2:18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18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299" t="str">
        <f>IF(O9="","",O9)</f>
        <v>Vyplň údaj</v>
      </c>
      <c r="N111" s="299"/>
      <c r="O111" s="299"/>
      <c r="P111" s="299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0" t="str">
        <f>E18</f>
        <v>Terén Design, s.r.o.</v>
      </c>
      <c r="N113" s="300"/>
      <c r="O113" s="300"/>
      <c r="P113" s="300"/>
      <c r="Q113" s="300"/>
      <c r="R113" s="124"/>
    </row>
    <row r="114" spans="2:18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0" t="str">
        <f>E21</f>
        <v>Pavel Šouta</v>
      </c>
      <c r="N114" s="300"/>
      <c r="O114" s="300"/>
      <c r="P114" s="300"/>
      <c r="Q114" s="300"/>
      <c r="R114" s="124"/>
    </row>
    <row r="115" spans="2:18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27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301" t="s">
        <v>172</v>
      </c>
      <c r="G116" s="301"/>
      <c r="H116" s="301"/>
      <c r="I116" s="301"/>
      <c r="J116" s="174" t="s">
        <v>173</v>
      </c>
      <c r="K116" s="174" t="s">
        <v>174</v>
      </c>
      <c r="L116" s="301" t="s">
        <v>175</v>
      </c>
      <c r="M116" s="301"/>
      <c r="N116" s="301" t="s">
        <v>154</v>
      </c>
      <c r="O116" s="301"/>
      <c r="P116" s="301"/>
      <c r="Q116" s="302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3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W118+W262</f>
        <v>0</v>
      </c>
      <c r="X117" s="126"/>
      <c r="Y117" s="182">
        <f>Y118+Y262</f>
        <v>6.873000000000001</v>
      </c>
      <c r="Z117" s="126"/>
      <c r="AA117" s="183">
        <f>AA118+AA262</f>
        <v>0</v>
      </c>
      <c r="AT117" s="111" t="s">
        <v>83</v>
      </c>
      <c r="AU117" s="111" t="s">
        <v>156</v>
      </c>
      <c r="BK117" s="184">
        <f>BK118+BK262</f>
        <v>0</v>
      </c>
    </row>
    <row r="118" spans="2:63" s="189" customFormat="1" ht="37.35" customHeight="1">
      <c r="B118" s="185"/>
      <c r="C118" s="186"/>
      <c r="D118" s="187" t="s">
        <v>157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6.873000000000001</v>
      </c>
      <c r="Z118" s="186"/>
      <c r="AA118" s="192">
        <f>AA119</f>
        <v>0</v>
      </c>
      <c r="AR118" s="193" t="s">
        <v>24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3" s="189" customFormat="1" ht="19.9" customHeight="1">
      <c r="B119" s="185"/>
      <c r="C119" s="186"/>
      <c r="D119" s="196" t="s">
        <v>158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SUM(W120:W261)</f>
        <v>0</v>
      </c>
      <c r="X119" s="186"/>
      <c r="Y119" s="191">
        <f>SUM(Y120:Y261)</f>
        <v>6.873000000000001</v>
      </c>
      <c r="Z119" s="186"/>
      <c r="AA119" s="192">
        <f>SUM(AA120:AA261)</f>
        <v>0</v>
      </c>
      <c r="AR119" s="193" t="s">
        <v>24</v>
      </c>
      <c r="AT119" s="194" t="s">
        <v>83</v>
      </c>
      <c r="AU119" s="194" t="s">
        <v>24</v>
      </c>
      <c r="AY119" s="193" t="s">
        <v>183</v>
      </c>
      <c r="BK119" s="195">
        <f>SUM(BK120:BK261)</f>
        <v>0</v>
      </c>
    </row>
    <row r="120" spans="2:65" s="120" customFormat="1" ht="45.6" customHeight="1">
      <c r="B120" s="121"/>
      <c r="C120" s="197" t="s">
        <v>24</v>
      </c>
      <c r="D120" s="197" t="s">
        <v>184</v>
      </c>
      <c r="E120" s="198" t="s">
        <v>185</v>
      </c>
      <c r="F120" s="303" t="s">
        <v>186</v>
      </c>
      <c r="G120" s="287"/>
      <c r="H120" s="287"/>
      <c r="I120" s="287"/>
      <c r="J120" s="199" t="s">
        <v>187</v>
      </c>
      <c r="K120" s="200">
        <v>38000</v>
      </c>
      <c r="L120" s="288">
        <v>0</v>
      </c>
      <c r="M120" s="288"/>
      <c r="N120" s="289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162</v>
      </c>
      <c r="AT120" s="111" t="s">
        <v>184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162</v>
      </c>
      <c r="BM120" s="111" t="s">
        <v>188</v>
      </c>
    </row>
    <row r="121" spans="2:51" s="210" customFormat="1" ht="14.45" customHeight="1">
      <c r="B121" s="205"/>
      <c r="C121" s="206"/>
      <c r="D121" s="206"/>
      <c r="E121" s="207" t="s">
        <v>5</v>
      </c>
      <c r="F121" s="283" t="s">
        <v>189</v>
      </c>
      <c r="G121" s="284"/>
      <c r="H121" s="284"/>
      <c r="I121" s="284"/>
      <c r="J121" s="206"/>
      <c r="K121" s="208">
        <v>38000</v>
      </c>
      <c r="L121" s="227"/>
      <c r="M121" s="227"/>
      <c r="N121" s="206"/>
      <c r="O121" s="206"/>
      <c r="P121" s="206"/>
      <c r="Q121" s="206"/>
      <c r="R121" s="209"/>
      <c r="T121" s="211"/>
      <c r="U121" s="206"/>
      <c r="V121" s="206"/>
      <c r="W121" s="206"/>
      <c r="X121" s="206"/>
      <c r="Y121" s="206"/>
      <c r="Z121" s="206"/>
      <c r="AA121" s="212"/>
      <c r="AT121" s="213" t="s">
        <v>190</v>
      </c>
      <c r="AU121" s="213" t="s">
        <v>146</v>
      </c>
      <c r="AV121" s="210" t="s">
        <v>146</v>
      </c>
      <c r="AW121" s="210" t="s">
        <v>40</v>
      </c>
      <c r="AX121" s="210" t="s">
        <v>84</v>
      </c>
      <c r="AY121" s="213" t="s">
        <v>183</v>
      </c>
    </row>
    <row r="122" spans="2:51" s="219" customFormat="1" ht="14.45" customHeight="1">
      <c r="B122" s="214"/>
      <c r="C122" s="215"/>
      <c r="D122" s="215"/>
      <c r="E122" s="216" t="s">
        <v>5</v>
      </c>
      <c r="F122" s="285" t="s">
        <v>191</v>
      </c>
      <c r="G122" s="286"/>
      <c r="H122" s="286"/>
      <c r="I122" s="286"/>
      <c r="J122" s="215"/>
      <c r="K122" s="217">
        <v>38000</v>
      </c>
      <c r="L122" s="228"/>
      <c r="M122" s="228"/>
      <c r="N122" s="215"/>
      <c r="O122" s="215"/>
      <c r="P122" s="215"/>
      <c r="Q122" s="215"/>
      <c r="R122" s="218"/>
      <c r="T122" s="220"/>
      <c r="U122" s="215"/>
      <c r="V122" s="215"/>
      <c r="W122" s="215"/>
      <c r="X122" s="215"/>
      <c r="Y122" s="215"/>
      <c r="Z122" s="215"/>
      <c r="AA122" s="221"/>
      <c r="AT122" s="222" t="s">
        <v>190</v>
      </c>
      <c r="AU122" s="222" t="s">
        <v>146</v>
      </c>
      <c r="AV122" s="219" t="s">
        <v>162</v>
      </c>
      <c r="AW122" s="219" t="s">
        <v>40</v>
      </c>
      <c r="AX122" s="219" t="s">
        <v>24</v>
      </c>
      <c r="AY122" s="222" t="s">
        <v>183</v>
      </c>
    </row>
    <row r="123" spans="2:65" s="120" customFormat="1" ht="22.9" customHeight="1">
      <c r="B123" s="121"/>
      <c r="C123" s="197" t="s">
        <v>146</v>
      </c>
      <c r="D123" s="197" t="s">
        <v>184</v>
      </c>
      <c r="E123" s="198" t="s">
        <v>192</v>
      </c>
      <c r="F123" s="287" t="s">
        <v>193</v>
      </c>
      <c r="G123" s="287"/>
      <c r="H123" s="287"/>
      <c r="I123" s="287"/>
      <c r="J123" s="199" t="s">
        <v>187</v>
      </c>
      <c r="K123" s="200">
        <v>38000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0.00018</v>
      </c>
      <c r="Y123" s="203">
        <f>X123*K123</f>
        <v>6.840000000000001</v>
      </c>
      <c r="Z123" s="203">
        <v>0</v>
      </c>
      <c r="AA123" s="204">
        <f>Z123*K123</f>
        <v>0</v>
      </c>
      <c r="AR123" s="111" t="s">
        <v>162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162</v>
      </c>
      <c r="BM123" s="111" t="s">
        <v>194</v>
      </c>
    </row>
    <row r="124" spans="2:51" s="210" customFormat="1" ht="14.45" customHeight="1">
      <c r="B124" s="205"/>
      <c r="C124" s="206"/>
      <c r="D124" s="206"/>
      <c r="E124" s="207" t="s">
        <v>5</v>
      </c>
      <c r="F124" s="283" t="s">
        <v>189</v>
      </c>
      <c r="G124" s="284"/>
      <c r="H124" s="284"/>
      <c r="I124" s="284"/>
      <c r="J124" s="206"/>
      <c r="K124" s="208">
        <v>38000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51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38000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195</v>
      </c>
      <c r="D126" s="197" t="s">
        <v>184</v>
      </c>
      <c r="E126" s="198" t="s">
        <v>196</v>
      </c>
      <c r="F126" s="287" t="s">
        <v>197</v>
      </c>
      <c r="G126" s="287"/>
      <c r="H126" s="287"/>
      <c r="I126" s="287"/>
      <c r="J126" s="199" t="s">
        <v>198</v>
      </c>
      <c r="K126" s="200">
        <v>60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0.00018</v>
      </c>
      <c r="Y126" s="203">
        <f>X126*K126</f>
        <v>0.0108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199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200</v>
      </c>
      <c r="G127" s="284"/>
      <c r="H127" s="284"/>
      <c r="I127" s="284"/>
      <c r="J127" s="206"/>
      <c r="K127" s="208">
        <v>60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60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34.15" customHeight="1">
      <c r="B129" s="121"/>
      <c r="C129" s="197" t="s">
        <v>162</v>
      </c>
      <c r="D129" s="197" t="s">
        <v>184</v>
      </c>
      <c r="E129" s="198" t="s">
        <v>201</v>
      </c>
      <c r="F129" s="287" t="s">
        <v>202</v>
      </c>
      <c r="G129" s="287"/>
      <c r="H129" s="287"/>
      <c r="I129" s="287"/>
      <c r="J129" s="199" t="s">
        <v>198</v>
      </c>
      <c r="K129" s="200">
        <v>80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0.00018</v>
      </c>
      <c r="Y129" s="203">
        <f>X129*K129</f>
        <v>0.014400000000000001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203</v>
      </c>
    </row>
    <row r="130" spans="2:51" s="210" customFormat="1" ht="14.45" customHeight="1">
      <c r="B130" s="205"/>
      <c r="C130" s="206"/>
      <c r="D130" s="206"/>
      <c r="E130" s="207" t="s">
        <v>5</v>
      </c>
      <c r="F130" s="283" t="s">
        <v>200</v>
      </c>
      <c r="G130" s="284"/>
      <c r="H130" s="284"/>
      <c r="I130" s="284"/>
      <c r="J130" s="206"/>
      <c r="K130" s="208">
        <v>60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51" s="210" customFormat="1" ht="14.45" customHeight="1">
      <c r="B131" s="205"/>
      <c r="C131" s="206"/>
      <c r="D131" s="206"/>
      <c r="E131" s="207" t="s">
        <v>5</v>
      </c>
      <c r="F131" s="297" t="s">
        <v>204</v>
      </c>
      <c r="G131" s="298"/>
      <c r="H131" s="298"/>
      <c r="I131" s="298"/>
      <c r="J131" s="206"/>
      <c r="K131" s="208">
        <v>20</v>
      </c>
      <c r="L131" s="227"/>
      <c r="M131" s="227"/>
      <c r="N131" s="206"/>
      <c r="O131" s="206"/>
      <c r="P131" s="206"/>
      <c r="Q131" s="206"/>
      <c r="R131" s="209"/>
      <c r="T131" s="211"/>
      <c r="U131" s="206"/>
      <c r="V131" s="206"/>
      <c r="W131" s="206"/>
      <c r="X131" s="206"/>
      <c r="Y131" s="206"/>
      <c r="Z131" s="206"/>
      <c r="AA131" s="212"/>
      <c r="AT131" s="213" t="s">
        <v>190</v>
      </c>
      <c r="AU131" s="213" t="s">
        <v>146</v>
      </c>
      <c r="AV131" s="210" t="s">
        <v>146</v>
      </c>
      <c r="AW131" s="210" t="s">
        <v>40</v>
      </c>
      <c r="AX131" s="210" t="s">
        <v>84</v>
      </c>
      <c r="AY131" s="213" t="s">
        <v>183</v>
      </c>
    </row>
    <row r="132" spans="2:51" s="219" customFormat="1" ht="14.45" customHeight="1">
      <c r="B132" s="214"/>
      <c r="C132" s="215"/>
      <c r="D132" s="215"/>
      <c r="E132" s="216" t="s">
        <v>5</v>
      </c>
      <c r="F132" s="285" t="s">
        <v>191</v>
      </c>
      <c r="G132" s="286"/>
      <c r="H132" s="286"/>
      <c r="I132" s="286"/>
      <c r="J132" s="215"/>
      <c r="K132" s="217">
        <v>80</v>
      </c>
      <c r="L132" s="228"/>
      <c r="M132" s="228"/>
      <c r="N132" s="215"/>
      <c r="O132" s="215"/>
      <c r="P132" s="215"/>
      <c r="Q132" s="215"/>
      <c r="R132" s="218"/>
      <c r="T132" s="220"/>
      <c r="U132" s="215"/>
      <c r="V132" s="215"/>
      <c r="W132" s="215"/>
      <c r="X132" s="215"/>
      <c r="Y132" s="215"/>
      <c r="Z132" s="215"/>
      <c r="AA132" s="221"/>
      <c r="AT132" s="222" t="s">
        <v>190</v>
      </c>
      <c r="AU132" s="222" t="s">
        <v>146</v>
      </c>
      <c r="AV132" s="219" t="s">
        <v>162</v>
      </c>
      <c r="AW132" s="219" t="s">
        <v>40</v>
      </c>
      <c r="AX132" s="219" t="s">
        <v>24</v>
      </c>
      <c r="AY132" s="222" t="s">
        <v>183</v>
      </c>
    </row>
    <row r="133" spans="2:65" s="120" customFormat="1" ht="22.9" customHeight="1">
      <c r="B133" s="121"/>
      <c r="C133" s="197" t="s">
        <v>205</v>
      </c>
      <c r="D133" s="197" t="s">
        <v>184</v>
      </c>
      <c r="E133" s="198" t="s">
        <v>206</v>
      </c>
      <c r="F133" s="287" t="s">
        <v>207</v>
      </c>
      <c r="G133" s="287"/>
      <c r="H133" s="287"/>
      <c r="I133" s="287"/>
      <c r="J133" s="199" t="s">
        <v>198</v>
      </c>
      <c r="K133" s="200">
        <v>60</v>
      </c>
      <c r="L133" s="288">
        <v>0</v>
      </c>
      <c r="M133" s="288"/>
      <c r="N133" s="289">
        <f>ROUND(L133*K133,2)</f>
        <v>0</v>
      </c>
      <c r="O133" s="289"/>
      <c r="P133" s="289"/>
      <c r="Q133" s="289"/>
      <c r="R133" s="124"/>
      <c r="T133" s="201" t="s">
        <v>5</v>
      </c>
      <c r="U133" s="202" t="s">
        <v>52</v>
      </c>
      <c r="V133" s="122"/>
      <c r="W133" s="203">
        <f>V133*K133</f>
        <v>0</v>
      </c>
      <c r="X133" s="203">
        <v>0</v>
      </c>
      <c r="Y133" s="203">
        <f>X133*K133</f>
        <v>0</v>
      </c>
      <c r="Z133" s="203">
        <v>0</v>
      </c>
      <c r="AA133" s="204">
        <f>Z133*K133</f>
        <v>0</v>
      </c>
      <c r="AR133" s="111" t="s">
        <v>162</v>
      </c>
      <c r="AT133" s="111" t="s">
        <v>184</v>
      </c>
      <c r="AU133" s="111" t="s">
        <v>146</v>
      </c>
      <c r="AY133" s="111" t="s">
        <v>183</v>
      </c>
      <c r="BE133" s="168">
        <f>IF(U133="základní",N133,0)</f>
        <v>0</v>
      </c>
      <c r="BF133" s="168">
        <f>IF(U133="snížená",N133,0)</f>
        <v>0</v>
      </c>
      <c r="BG133" s="168">
        <f>IF(U133="zákl. přenesená",N133,0)</f>
        <v>0</v>
      </c>
      <c r="BH133" s="168">
        <f>IF(U133="sníž. přenesená",N133,0)</f>
        <v>0</v>
      </c>
      <c r="BI133" s="168">
        <f>IF(U133="nulová",N133,0)</f>
        <v>0</v>
      </c>
      <c r="BJ133" s="111" t="s">
        <v>162</v>
      </c>
      <c r="BK133" s="168">
        <f>ROUND(L133*K133,2)</f>
        <v>0</v>
      </c>
      <c r="BL133" s="111" t="s">
        <v>162</v>
      </c>
      <c r="BM133" s="111" t="s">
        <v>208</v>
      </c>
    </row>
    <row r="134" spans="2:51" s="210" customFormat="1" ht="14.45" customHeight="1">
      <c r="B134" s="205"/>
      <c r="C134" s="206"/>
      <c r="D134" s="206"/>
      <c r="E134" s="207" t="s">
        <v>5</v>
      </c>
      <c r="F134" s="283" t="s">
        <v>200</v>
      </c>
      <c r="G134" s="284"/>
      <c r="H134" s="284"/>
      <c r="I134" s="284"/>
      <c r="J134" s="206"/>
      <c r="K134" s="208">
        <v>60</v>
      </c>
      <c r="L134" s="227"/>
      <c r="M134" s="227"/>
      <c r="N134" s="206"/>
      <c r="O134" s="206"/>
      <c r="P134" s="206"/>
      <c r="Q134" s="206"/>
      <c r="R134" s="209"/>
      <c r="T134" s="211"/>
      <c r="U134" s="206"/>
      <c r="V134" s="206"/>
      <c r="W134" s="206"/>
      <c r="X134" s="206"/>
      <c r="Y134" s="206"/>
      <c r="Z134" s="206"/>
      <c r="AA134" s="212"/>
      <c r="AT134" s="213" t="s">
        <v>190</v>
      </c>
      <c r="AU134" s="213" t="s">
        <v>146</v>
      </c>
      <c r="AV134" s="210" t="s">
        <v>146</v>
      </c>
      <c r="AW134" s="210" t="s">
        <v>40</v>
      </c>
      <c r="AX134" s="210" t="s">
        <v>84</v>
      </c>
      <c r="AY134" s="213" t="s">
        <v>183</v>
      </c>
    </row>
    <row r="135" spans="2:51" s="219" customFormat="1" ht="14.45" customHeight="1">
      <c r="B135" s="214"/>
      <c r="C135" s="215"/>
      <c r="D135" s="215"/>
      <c r="E135" s="216" t="s">
        <v>5</v>
      </c>
      <c r="F135" s="285" t="s">
        <v>191</v>
      </c>
      <c r="G135" s="286"/>
      <c r="H135" s="286"/>
      <c r="I135" s="286"/>
      <c r="J135" s="215"/>
      <c r="K135" s="217">
        <v>60</v>
      </c>
      <c r="L135" s="228"/>
      <c r="M135" s="228"/>
      <c r="N135" s="215"/>
      <c r="O135" s="215"/>
      <c r="P135" s="215"/>
      <c r="Q135" s="215"/>
      <c r="R135" s="218"/>
      <c r="T135" s="220"/>
      <c r="U135" s="215"/>
      <c r="V135" s="215"/>
      <c r="W135" s="215"/>
      <c r="X135" s="215"/>
      <c r="Y135" s="215"/>
      <c r="Z135" s="215"/>
      <c r="AA135" s="221"/>
      <c r="AT135" s="222" t="s">
        <v>190</v>
      </c>
      <c r="AU135" s="222" t="s">
        <v>146</v>
      </c>
      <c r="AV135" s="219" t="s">
        <v>162</v>
      </c>
      <c r="AW135" s="219" t="s">
        <v>40</v>
      </c>
      <c r="AX135" s="219" t="s">
        <v>24</v>
      </c>
      <c r="AY135" s="222" t="s">
        <v>183</v>
      </c>
    </row>
    <row r="136" spans="2:65" s="120" customFormat="1" ht="22.9" customHeight="1">
      <c r="B136" s="121"/>
      <c r="C136" s="197" t="s">
        <v>209</v>
      </c>
      <c r="D136" s="197" t="s">
        <v>184</v>
      </c>
      <c r="E136" s="198" t="s">
        <v>210</v>
      </c>
      <c r="F136" s="287" t="s">
        <v>211</v>
      </c>
      <c r="G136" s="287"/>
      <c r="H136" s="287"/>
      <c r="I136" s="287"/>
      <c r="J136" s="199" t="s">
        <v>198</v>
      </c>
      <c r="K136" s="200">
        <v>60</v>
      </c>
      <c r="L136" s="288">
        <v>0</v>
      </c>
      <c r="M136" s="288"/>
      <c r="N136" s="289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162</v>
      </c>
      <c r="AT136" s="111" t="s">
        <v>184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212</v>
      </c>
    </row>
    <row r="137" spans="2:51" s="210" customFormat="1" ht="14.45" customHeight="1">
      <c r="B137" s="205"/>
      <c r="C137" s="206"/>
      <c r="D137" s="206"/>
      <c r="E137" s="207" t="s">
        <v>5</v>
      </c>
      <c r="F137" s="283" t="s">
        <v>200</v>
      </c>
      <c r="G137" s="284"/>
      <c r="H137" s="284"/>
      <c r="I137" s="284"/>
      <c r="J137" s="206"/>
      <c r="K137" s="208">
        <v>60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51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60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22.9" customHeight="1">
      <c r="B139" s="121"/>
      <c r="C139" s="197" t="s">
        <v>213</v>
      </c>
      <c r="D139" s="197" t="s">
        <v>184</v>
      </c>
      <c r="E139" s="198" t="s">
        <v>214</v>
      </c>
      <c r="F139" s="287" t="s">
        <v>215</v>
      </c>
      <c r="G139" s="287"/>
      <c r="H139" s="287"/>
      <c r="I139" s="287"/>
      <c r="J139" s="199" t="s">
        <v>198</v>
      </c>
      <c r="K139" s="200">
        <v>20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0</v>
      </c>
      <c r="Y139" s="203">
        <f>X139*K139</f>
        <v>0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216</v>
      </c>
    </row>
    <row r="140" spans="2:51" s="210" customFormat="1" ht="14.45" customHeight="1">
      <c r="B140" s="205"/>
      <c r="C140" s="206"/>
      <c r="D140" s="206"/>
      <c r="E140" s="207" t="s">
        <v>5</v>
      </c>
      <c r="F140" s="283" t="s">
        <v>204</v>
      </c>
      <c r="G140" s="284"/>
      <c r="H140" s="284"/>
      <c r="I140" s="284"/>
      <c r="J140" s="206"/>
      <c r="K140" s="208">
        <v>20</v>
      </c>
      <c r="L140" s="227"/>
      <c r="M140" s="227"/>
      <c r="N140" s="206"/>
      <c r="O140" s="206"/>
      <c r="P140" s="206"/>
      <c r="Q140" s="206"/>
      <c r="R140" s="209"/>
      <c r="T140" s="211"/>
      <c r="U140" s="206"/>
      <c r="V140" s="206"/>
      <c r="W140" s="206"/>
      <c r="X140" s="206"/>
      <c r="Y140" s="206"/>
      <c r="Z140" s="206"/>
      <c r="AA140" s="212"/>
      <c r="AT140" s="213" t="s">
        <v>190</v>
      </c>
      <c r="AU140" s="213" t="s">
        <v>146</v>
      </c>
      <c r="AV140" s="210" t="s">
        <v>146</v>
      </c>
      <c r="AW140" s="210" t="s">
        <v>40</v>
      </c>
      <c r="AX140" s="210" t="s">
        <v>84</v>
      </c>
      <c r="AY140" s="213" t="s">
        <v>183</v>
      </c>
    </row>
    <row r="141" spans="2:51" s="219" customFormat="1" ht="14.45" customHeight="1">
      <c r="B141" s="214"/>
      <c r="C141" s="215"/>
      <c r="D141" s="215"/>
      <c r="E141" s="216" t="s">
        <v>5</v>
      </c>
      <c r="F141" s="285" t="s">
        <v>191</v>
      </c>
      <c r="G141" s="286"/>
      <c r="H141" s="286"/>
      <c r="I141" s="286"/>
      <c r="J141" s="215"/>
      <c r="K141" s="217">
        <v>20</v>
      </c>
      <c r="L141" s="228"/>
      <c r="M141" s="228"/>
      <c r="N141" s="215"/>
      <c r="O141" s="215"/>
      <c r="P141" s="215"/>
      <c r="Q141" s="215"/>
      <c r="R141" s="218"/>
      <c r="T141" s="220"/>
      <c r="U141" s="215"/>
      <c r="V141" s="215"/>
      <c r="W141" s="215"/>
      <c r="X141" s="215"/>
      <c r="Y141" s="215"/>
      <c r="Z141" s="215"/>
      <c r="AA141" s="221"/>
      <c r="AT141" s="222" t="s">
        <v>190</v>
      </c>
      <c r="AU141" s="222" t="s">
        <v>146</v>
      </c>
      <c r="AV141" s="219" t="s">
        <v>162</v>
      </c>
      <c r="AW141" s="219" t="s">
        <v>40</v>
      </c>
      <c r="AX141" s="219" t="s">
        <v>24</v>
      </c>
      <c r="AY141" s="222" t="s">
        <v>183</v>
      </c>
    </row>
    <row r="142" spans="2:65" s="120" customFormat="1" ht="14.45" customHeight="1">
      <c r="B142" s="121"/>
      <c r="C142" s="197" t="s">
        <v>217</v>
      </c>
      <c r="D142" s="197" t="s">
        <v>184</v>
      </c>
      <c r="E142" s="198" t="s">
        <v>218</v>
      </c>
      <c r="F142" s="287" t="s">
        <v>219</v>
      </c>
      <c r="G142" s="287"/>
      <c r="H142" s="287"/>
      <c r="I142" s="287"/>
      <c r="J142" s="199" t="s">
        <v>198</v>
      </c>
      <c r="K142" s="200">
        <v>60</v>
      </c>
      <c r="L142" s="288">
        <v>0</v>
      </c>
      <c r="M142" s="288"/>
      <c r="N142" s="289">
        <f>ROUND(L142*K142,2)</f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>V142*K142</f>
        <v>0</v>
      </c>
      <c r="X142" s="203">
        <v>5E-05</v>
      </c>
      <c r="Y142" s="203">
        <f>X142*K142</f>
        <v>0.003</v>
      </c>
      <c r="Z142" s="203">
        <v>0</v>
      </c>
      <c r="AA142" s="204">
        <f>Z142*K142</f>
        <v>0</v>
      </c>
      <c r="AR142" s="111" t="s">
        <v>162</v>
      </c>
      <c r="AT142" s="111" t="s">
        <v>184</v>
      </c>
      <c r="AU142" s="111" t="s">
        <v>146</v>
      </c>
      <c r="AY142" s="111" t="s">
        <v>183</v>
      </c>
      <c r="BE142" s="168">
        <f>IF(U142="základní",N142,0)</f>
        <v>0</v>
      </c>
      <c r="BF142" s="168">
        <f>IF(U142="snížená",N142,0)</f>
        <v>0</v>
      </c>
      <c r="BG142" s="168">
        <f>IF(U142="zákl. přenesená",N142,0)</f>
        <v>0</v>
      </c>
      <c r="BH142" s="168">
        <f>IF(U142="sníž. přenesená",N142,0)</f>
        <v>0</v>
      </c>
      <c r="BI142" s="168">
        <f>IF(U142="nulová",N142,0)</f>
        <v>0</v>
      </c>
      <c r="BJ142" s="111" t="s">
        <v>162</v>
      </c>
      <c r="BK142" s="168">
        <f>ROUND(L142*K142,2)</f>
        <v>0</v>
      </c>
      <c r="BL142" s="111" t="s">
        <v>162</v>
      </c>
      <c r="BM142" s="111" t="s">
        <v>220</v>
      </c>
    </row>
    <row r="143" spans="2:51" s="210" customFormat="1" ht="14.45" customHeight="1">
      <c r="B143" s="205"/>
      <c r="C143" s="206"/>
      <c r="D143" s="206"/>
      <c r="E143" s="207" t="s">
        <v>5</v>
      </c>
      <c r="F143" s="283" t="s">
        <v>200</v>
      </c>
      <c r="G143" s="284"/>
      <c r="H143" s="284"/>
      <c r="I143" s="284"/>
      <c r="J143" s="206"/>
      <c r="K143" s="208">
        <v>60</v>
      </c>
      <c r="L143" s="227"/>
      <c r="M143" s="227"/>
      <c r="N143" s="206"/>
      <c r="O143" s="206"/>
      <c r="P143" s="206"/>
      <c r="Q143" s="206"/>
      <c r="R143" s="209"/>
      <c r="T143" s="211"/>
      <c r="U143" s="206"/>
      <c r="V143" s="206"/>
      <c r="W143" s="206"/>
      <c r="X143" s="206"/>
      <c r="Y143" s="206"/>
      <c r="Z143" s="206"/>
      <c r="AA143" s="212"/>
      <c r="AT143" s="213" t="s">
        <v>190</v>
      </c>
      <c r="AU143" s="213" t="s">
        <v>146</v>
      </c>
      <c r="AV143" s="210" t="s">
        <v>146</v>
      </c>
      <c r="AW143" s="210" t="s">
        <v>40</v>
      </c>
      <c r="AX143" s="210" t="s">
        <v>84</v>
      </c>
      <c r="AY143" s="213" t="s">
        <v>183</v>
      </c>
    </row>
    <row r="144" spans="2:51" s="219" customFormat="1" ht="14.45" customHeight="1">
      <c r="B144" s="214"/>
      <c r="C144" s="215"/>
      <c r="D144" s="215"/>
      <c r="E144" s="216" t="s">
        <v>5</v>
      </c>
      <c r="F144" s="285" t="s">
        <v>191</v>
      </c>
      <c r="G144" s="286"/>
      <c r="H144" s="286"/>
      <c r="I144" s="286"/>
      <c r="J144" s="215"/>
      <c r="K144" s="217">
        <v>60</v>
      </c>
      <c r="L144" s="228"/>
      <c r="M144" s="228"/>
      <c r="N144" s="215"/>
      <c r="O144" s="215"/>
      <c r="P144" s="215"/>
      <c r="Q144" s="215"/>
      <c r="R144" s="218"/>
      <c r="T144" s="220"/>
      <c r="U144" s="215"/>
      <c r="V144" s="215"/>
      <c r="W144" s="215"/>
      <c r="X144" s="215"/>
      <c r="Y144" s="215"/>
      <c r="Z144" s="215"/>
      <c r="AA144" s="221"/>
      <c r="AT144" s="222" t="s">
        <v>190</v>
      </c>
      <c r="AU144" s="222" t="s">
        <v>146</v>
      </c>
      <c r="AV144" s="219" t="s">
        <v>162</v>
      </c>
      <c r="AW144" s="219" t="s">
        <v>40</v>
      </c>
      <c r="AX144" s="219" t="s">
        <v>24</v>
      </c>
      <c r="AY144" s="222" t="s">
        <v>183</v>
      </c>
    </row>
    <row r="145" spans="2:65" s="120" customFormat="1" ht="14.45" customHeight="1">
      <c r="B145" s="121"/>
      <c r="C145" s="197" t="s">
        <v>221</v>
      </c>
      <c r="D145" s="197" t="s">
        <v>184</v>
      </c>
      <c r="E145" s="198" t="s">
        <v>222</v>
      </c>
      <c r="F145" s="287" t="s">
        <v>223</v>
      </c>
      <c r="G145" s="287"/>
      <c r="H145" s="287"/>
      <c r="I145" s="287"/>
      <c r="J145" s="199" t="s">
        <v>198</v>
      </c>
      <c r="K145" s="200">
        <v>60</v>
      </c>
      <c r="L145" s="288">
        <v>0</v>
      </c>
      <c r="M145" s="288"/>
      <c r="N145" s="289">
        <f>ROUND(L145*K145,2)</f>
        <v>0</v>
      </c>
      <c r="O145" s="289"/>
      <c r="P145" s="289"/>
      <c r="Q145" s="289"/>
      <c r="R145" s="124"/>
      <c r="T145" s="201" t="s">
        <v>5</v>
      </c>
      <c r="U145" s="202" t="s">
        <v>52</v>
      </c>
      <c r="V145" s="122"/>
      <c r="W145" s="203">
        <f>V145*K145</f>
        <v>0</v>
      </c>
      <c r="X145" s="203">
        <v>5E-05</v>
      </c>
      <c r="Y145" s="203">
        <f>X145*K145</f>
        <v>0.003</v>
      </c>
      <c r="Z145" s="203">
        <v>0</v>
      </c>
      <c r="AA145" s="204">
        <f>Z145*K145</f>
        <v>0</v>
      </c>
      <c r="AR145" s="111" t="s">
        <v>162</v>
      </c>
      <c r="AT145" s="111" t="s">
        <v>184</v>
      </c>
      <c r="AU145" s="111" t="s">
        <v>146</v>
      </c>
      <c r="AY145" s="111" t="s">
        <v>183</v>
      </c>
      <c r="BE145" s="168">
        <f>IF(U145="základní",N145,0)</f>
        <v>0</v>
      </c>
      <c r="BF145" s="168">
        <f>IF(U145="snížená",N145,0)</f>
        <v>0</v>
      </c>
      <c r="BG145" s="168">
        <f>IF(U145="zákl. přenesená",N145,0)</f>
        <v>0</v>
      </c>
      <c r="BH145" s="168">
        <f>IF(U145="sníž. přenesená",N145,0)</f>
        <v>0</v>
      </c>
      <c r="BI145" s="168">
        <f>IF(U145="nulová",N145,0)</f>
        <v>0</v>
      </c>
      <c r="BJ145" s="111" t="s">
        <v>162</v>
      </c>
      <c r="BK145" s="168">
        <f>ROUND(L145*K145,2)</f>
        <v>0</v>
      </c>
      <c r="BL145" s="111" t="s">
        <v>162</v>
      </c>
      <c r="BM145" s="111" t="s">
        <v>224</v>
      </c>
    </row>
    <row r="146" spans="2:51" s="210" customFormat="1" ht="14.45" customHeight="1">
      <c r="B146" s="205"/>
      <c r="C146" s="206"/>
      <c r="D146" s="206"/>
      <c r="E146" s="207" t="s">
        <v>5</v>
      </c>
      <c r="F146" s="283" t="s">
        <v>200</v>
      </c>
      <c r="G146" s="284"/>
      <c r="H146" s="284"/>
      <c r="I146" s="284"/>
      <c r="J146" s="206"/>
      <c r="K146" s="208">
        <v>60</v>
      </c>
      <c r="L146" s="227"/>
      <c r="M146" s="227"/>
      <c r="N146" s="206"/>
      <c r="O146" s="206"/>
      <c r="P146" s="206"/>
      <c r="Q146" s="206"/>
      <c r="R146" s="209"/>
      <c r="T146" s="211"/>
      <c r="U146" s="206"/>
      <c r="V146" s="206"/>
      <c r="W146" s="206"/>
      <c r="X146" s="206"/>
      <c r="Y146" s="206"/>
      <c r="Z146" s="206"/>
      <c r="AA146" s="212"/>
      <c r="AT146" s="213" t="s">
        <v>190</v>
      </c>
      <c r="AU146" s="213" t="s">
        <v>146</v>
      </c>
      <c r="AV146" s="210" t="s">
        <v>146</v>
      </c>
      <c r="AW146" s="210" t="s">
        <v>40</v>
      </c>
      <c r="AX146" s="210" t="s">
        <v>84</v>
      </c>
      <c r="AY146" s="213" t="s">
        <v>183</v>
      </c>
    </row>
    <row r="147" spans="2:51" s="219" customFormat="1" ht="14.45" customHeight="1">
      <c r="B147" s="214"/>
      <c r="C147" s="215"/>
      <c r="D147" s="215"/>
      <c r="E147" s="216" t="s">
        <v>5</v>
      </c>
      <c r="F147" s="285" t="s">
        <v>191</v>
      </c>
      <c r="G147" s="286"/>
      <c r="H147" s="286"/>
      <c r="I147" s="286"/>
      <c r="J147" s="215"/>
      <c r="K147" s="217">
        <v>60</v>
      </c>
      <c r="L147" s="228"/>
      <c r="M147" s="228"/>
      <c r="N147" s="215"/>
      <c r="O147" s="215"/>
      <c r="P147" s="215"/>
      <c r="Q147" s="215"/>
      <c r="R147" s="218"/>
      <c r="T147" s="220"/>
      <c r="U147" s="215"/>
      <c r="V147" s="215"/>
      <c r="W147" s="215"/>
      <c r="X147" s="215"/>
      <c r="Y147" s="215"/>
      <c r="Z147" s="215"/>
      <c r="AA147" s="221"/>
      <c r="AT147" s="222" t="s">
        <v>190</v>
      </c>
      <c r="AU147" s="222" t="s">
        <v>146</v>
      </c>
      <c r="AV147" s="219" t="s">
        <v>162</v>
      </c>
      <c r="AW147" s="219" t="s">
        <v>40</v>
      </c>
      <c r="AX147" s="219" t="s">
        <v>24</v>
      </c>
      <c r="AY147" s="222" t="s">
        <v>183</v>
      </c>
    </row>
    <row r="148" spans="2:65" s="120" customFormat="1" ht="14.45" customHeight="1">
      <c r="B148" s="121"/>
      <c r="C148" s="197" t="s">
        <v>28</v>
      </c>
      <c r="D148" s="197" t="s">
        <v>184</v>
      </c>
      <c r="E148" s="198" t="s">
        <v>225</v>
      </c>
      <c r="F148" s="287" t="s">
        <v>226</v>
      </c>
      <c r="G148" s="287"/>
      <c r="H148" s="287"/>
      <c r="I148" s="287"/>
      <c r="J148" s="199" t="s">
        <v>198</v>
      </c>
      <c r="K148" s="200">
        <v>20</v>
      </c>
      <c r="L148" s="288">
        <v>0</v>
      </c>
      <c r="M148" s="288"/>
      <c r="N148" s="289">
        <f>ROUND(L148*K148,2)</f>
        <v>0</v>
      </c>
      <c r="O148" s="289"/>
      <c r="P148" s="289"/>
      <c r="Q148" s="289"/>
      <c r="R148" s="124"/>
      <c r="T148" s="201" t="s">
        <v>5</v>
      </c>
      <c r="U148" s="202" t="s">
        <v>52</v>
      </c>
      <c r="V148" s="122"/>
      <c r="W148" s="203">
        <f>V148*K148</f>
        <v>0</v>
      </c>
      <c r="X148" s="203">
        <v>9E-05</v>
      </c>
      <c r="Y148" s="203">
        <f>X148*K148</f>
        <v>0.0018000000000000002</v>
      </c>
      <c r="Z148" s="203">
        <v>0</v>
      </c>
      <c r="AA148" s="204">
        <f>Z148*K148</f>
        <v>0</v>
      </c>
      <c r="AR148" s="111" t="s">
        <v>162</v>
      </c>
      <c r="AT148" s="111" t="s">
        <v>184</v>
      </c>
      <c r="AU148" s="111" t="s">
        <v>146</v>
      </c>
      <c r="AY148" s="111" t="s">
        <v>183</v>
      </c>
      <c r="BE148" s="168">
        <f>IF(U148="základní",N148,0)</f>
        <v>0</v>
      </c>
      <c r="BF148" s="168">
        <f>IF(U148="snížená",N148,0)</f>
        <v>0</v>
      </c>
      <c r="BG148" s="168">
        <f>IF(U148="zákl. přenesená",N148,0)</f>
        <v>0</v>
      </c>
      <c r="BH148" s="168">
        <f>IF(U148="sníž. přenesená",N148,0)</f>
        <v>0</v>
      </c>
      <c r="BI148" s="168">
        <f>IF(U148="nulová",N148,0)</f>
        <v>0</v>
      </c>
      <c r="BJ148" s="111" t="s">
        <v>162</v>
      </c>
      <c r="BK148" s="168">
        <f>ROUND(L148*K148,2)</f>
        <v>0</v>
      </c>
      <c r="BL148" s="111" t="s">
        <v>162</v>
      </c>
      <c r="BM148" s="111" t="s">
        <v>227</v>
      </c>
    </row>
    <row r="149" spans="2:51" s="210" customFormat="1" ht="14.45" customHeight="1">
      <c r="B149" s="205"/>
      <c r="C149" s="206"/>
      <c r="D149" s="206"/>
      <c r="E149" s="207" t="s">
        <v>5</v>
      </c>
      <c r="F149" s="283" t="s">
        <v>204</v>
      </c>
      <c r="G149" s="284"/>
      <c r="H149" s="284"/>
      <c r="I149" s="284"/>
      <c r="J149" s="206"/>
      <c r="K149" s="208">
        <v>20</v>
      </c>
      <c r="L149" s="227"/>
      <c r="M149" s="227"/>
      <c r="N149" s="206"/>
      <c r="O149" s="206"/>
      <c r="P149" s="206"/>
      <c r="Q149" s="206"/>
      <c r="R149" s="209"/>
      <c r="T149" s="211"/>
      <c r="U149" s="206"/>
      <c r="V149" s="206"/>
      <c r="W149" s="206"/>
      <c r="X149" s="206"/>
      <c r="Y149" s="206"/>
      <c r="Z149" s="206"/>
      <c r="AA149" s="212"/>
      <c r="AT149" s="213" t="s">
        <v>190</v>
      </c>
      <c r="AU149" s="213" t="s">
        <v>146</v>
      </c>
      <c r="AV149" s="210" t="s">
        <v>146</v>
      </c>
      <c r="AW149" s="210" t="s">
        <v>40</v>
      </c>
      <c r="AX149" s="210" t="s">
        <v>84</v>
      </c>
      <c r="AY149" s="213" t="s">
        <v>183</v>
      </c>
    </row>
    <row r="150" spans="2:51" s="219" customFormat="1" ht="14.45" customHeight="1">
      <c r="B150" s="214"/>
      <c r="C150" s="215"/>
      <c r="D150" s="215"/>
      <c r="E150" s="216" t="s">
        <v>5</v>
      </c>
      <c r="F150" s="285" t="s">
        <v>191</v>
      </c>
      <c r="G150" s="286"/>
      <c r="H150" s="286"/>
      <c r="I150" s="286"/>
      <c r="J150" s="215"/>
      <c r="K150" s="217">
        <v>20</v>
      </c>
      <c r="L150" s="228"/>
      <c r="M150" s="228"/>
      <c r="N150" s="215"/>
      <c r="O150" s="215"/>
      <c r="P150" s="215"/>
      <c r="Q150" s="215"/>
      <c r="R150" s="218"/>
      <c r="T150" s="220"/>
      <c r="U150" s="215"/>
      <c r="V150" s="215"/>
      <c r="W150" s="215"/>
      <c r="X150" s="215"/>
      <c r="Y150" s="215"/>
      <c r="Z150" s="215"/>
      <c r="AA150" s="221"/>
      <c r="AT150" s="222" t="s">
        <v>190</v>
      </c>
      <c r="AU150" s="222" t="s">
        <v>146</v>
      </c>
      <c r="AV150" s="219" t="s">
        <v>162</v>
      </c>
      <c r="AW150" s="219" t="s">
        <v>40</v>
      </c>
      <c r="AX150" s="219" t="s">
        <v>24</v>
      </c>
      <c r="AY150" s="222" t="s">
        <v>183</v>
      </c>
    </row>
    <row r="151" spans="2:65" s="120" customFormat="1" ht="22.9" customHeight="1">
      <c r="B151" s="121"/>
      <c r="C151" s="197" t="s">
        <v>228</v>
      </c>
      <c r="D151" s="197" t="s">
        <v>184</v>
      </c>
      <c r="E151" s="198" t="s">
        <v>229</v>
      </c>
      <c r="F151" s="287" t="s">
        <v>230</v>
      </c>
      <c r="G151" s="287"/>
      <c r="H151" s="287"/>
      <c r="I151" s="287"/>
      <c r="J151" s="199" t="s">
        <v>231</v>
      </c>
      <c r="K151" s="200">
        <v>6150</v>
      </c>
      <c r="L151" s="288">
        <v>0</v>
      </c>
      <c r="M151" s="288"/>
      <c r="N151" s="289">
        <f>ROUND(L151*K151,2)</f>
        <v>0</v>
      </c>
      <c r="O151" s="289"/>
      <c r="P151" s="289"/>
      <c r="Q151" s="289"/>
      <c r="R151" s="124"/>
      <c r="T151" s="201" t="s">
        <v>5</v>
      </c>
      <c r="U151" s="202" t="s">
        <v>52</v>
      </c>
      <c r="V151" s="122"/>
      <c r="W151" s="203">
        <f>V151*K151</f>
        <v>0</v>
      </c>
      <c r="X151" s="203">
        <v>0</v>
      </c>
      <c r="Y151" s="203">
        <f>X151*K151</f>
        <v>0</v>
      </c>
      <c r="Z151" s="203">
        <v>0</v>
      </c>
      <c r="AA151" s="204">
        <f>Z151*K151</f>
        <v>0</v>
      </c>
      <c r="AR151" s="111" t="s">
        <v>162</v>
      </c>
      <c r="AT151" s="111" t="s">
        <v>184</v>
      </c>
      <c r="AU151" s="111" t="s">
        <v>146</v>
      </c>
      <c r="AY151" s="111" t="s">
        <v>183</v>
      </c>
      <c r="BE151" s="168">
        <f>IF(U151="základní",N151,0)</f>
        <v>0</v>
      </c>
      <c r="BF151" s="168">
        <f>IF(U151="snížená",N151,0)</f>
        <v>0</v>
      </c>
      <c r="BG151" s="168">
        <f>IF(U151="zákl. přenesená",N151,0)</f>
        <v>0</v>
      </c>
      <c r="BH151" s="168">
        <f>IF(U151="sníž. přenesená",N151,0)</f>
        <v>0</v>
      </c>
      <c r="BI151" s="168">
        <f>IF(U151="nulová",N151,0)</f>
        <v>0</v>
      </c>
      <c r="BJ151" s="111" t="s">
        <v>162</v>
      </c>
      <c r="BK151" s="168">
        <f>ROUND(L151*K151,2)</f>
        <v>0</v>
      </c>
      <c r="BL151" s="111" t="s">
        <v>162</v>
      </c>
      <c r="BM151" s="111" t="s">
        <v>232</v>
      </c>
    </row>
    <row r="152" spans="2:51" s="210" customFormat="1" ht="14.45" customHeight="1">
      <c r="B152" s="205"/>
      <c r="C152" s="206"/>
      <c r="D152" s="206"/>
      <c r="E152" s="207" t="s">
        <v>5</v>
      </c>
      <c r="F152" s="283" t="s">
        <v>233</v>
      </c>
      <c r="G152" s="284"/>
      <c r="H152" s="284"/>
      <c r="I152" s="284"/>
      <c r="J152" s="206"/>
      <c r="K152" s="208">
        <v>6150</v>
      </c>
      <c r="L152" s="227"/>
      <c r="M152" s="227"/>
      <c r="N152" s="206"/>
      <c r="O152" s="206"/>
      <c r="P152" s="206"/>
      <c r="Q152" s="206"/>
      <c r="R152" s="209"/>
      <c r="T152" s="211"/>
      <c r="U152" s="206"/>
      <c r="V152" s="206"/>
      <c r="W152" s="206"/>
      <c r="X152" s="206"/>
      <c r="Y152" s="206"/>
      <c r="Z152" s="206"/>
      <c r="AA152" s="212"/>
      <c r="AT152" s="213" t="s">
        <v>190</v>
      </c>
      <c r="AU152" s="213" t="s">
        <v>146</v>
      </c>
      <c r="AV152" s="210" t="s">
        <v>146</v>
      </c>
      <c r="AW152" s="210" t="s">
        <v>40</v>
      </c>
      <c r="AX152" s="210" t="s">
        <v>84</v>
      </c>
      <c r="AY152" s="213" t="s">
        <v>183</v>
      </c>
    </row>
    <row r="153" spans="2:51" s="219" customFormat="1" ht="14.45" customHeight="1">
      <c r="B153" s="214"/>
      <c r="C153" s="215"/>
      <c r="D153" s="215"/>
      <c r="E153" s="216" t="s">
        <v>5</v>
      </c>
      <c r="F153" s="285" t="s">
        <v>191</v>
      </c>
      <c r="G153" s="286"/>
      <c r="H153" s="286"/>
      <c r="I153" s="286"/>
      <c r="J153" s="215"/>
      <c r="K153" s="217">
        <v>6150</v>
      </c>
      <c r="L153" s="228"/>
      <c r="M153" s="228"/>
      <c r="N153" s="215"/>
      <c r="O153" s="215"/>
      <c r="P153" s="215"/>
      <c r="Q153" s="215"/>
      <c r="R153" s="218"/>
      <c r="T153" s="220"/>
      <c r="U153" s="215"/>
      <c r="V153" s="215"/>
      <c r="W153" s="215"/>
      <c r="X153" s="215"/>
      <c r="Y153" s="215"/>
      <c r="Z153" s="215"/>
      <c r="AA153" s="221"/>
      <c r="AT153" s="222" t="s">
        <v>190</v>
      </c>
      <c r="AU153" s="222" t="s">
        <v>146</v>
      </c>
      <c r="AV153" s="219" t="s">
        <v>162</v>
      </c>
      <c r="AW153" s="219" t="s">
        <v>40</v>
      </c>
      <c r="AX153" s="219" t="s">
        <v>24</v>
      </c>
      <c r="AY153" s="222" t="s">
        <v>183</v>
      </c>
    </row>
    <row r="154" spans="2:65" s="120" customFormat="1" ht="34.15" customHeight="1">
      <c r="B154" s="121"/>
      <c r="C154" s="197" t="s">
        <v>234</v>
      </c>
      <c r="D154" s="197" t="s">
        <v>184</v>
      </c>
      <c r="E154" s="198" t="s">
        <v>235</v>
      </c>
      <c r="F154" s="287" t="s">
        <v>236</v>
      </c>
      <c r="G154" s="287"/>
      <c r="H154" s="287"/>
      <c r="I154" s="287"/>
      <c r="J154" s="199" t="s">
        <v>231</v>
      </c>
      <c r="K154" s="200">
        <v>10000</v>
      </c>
      <c r="L154" s="288">
        <v>0</v>
      </c>
      <c r="M154" s="288"/>
      <c r="N154" s="289">
        <f>ROUND(L154*K154,2)</f>
        <v>0</v>
      </c>
      <c r="O154" s="289"/>
      <c r="P154" s="289"/>
      <c r="Q154" s="289"/>
      <c r="R154" s="124"/>
      <c r="T154" s="201" t="s">
        <v>5</v>
      </c>
      <c r="U154" s="202" t="s">
        <v>52</v>
      </c>
      <c r="V154" s="122"/>
      <c r="W154" s="203">
        <f>V154*K154</f>
        <v>0</v>
      </c>
      <c r="X154" s="203">
        <v>0</v>
      </c>
      <c r="Y154" s="203">
        <f>X154*K154</f>
        <v>0</v>
      </c>
      <c r="Z154" s="203">
        <v>0</v>
      </c>
      <c r="AA154" s="204">
        <f>Z154*K154</f>
        <v>0</v>
      </c>
      <c r="AR154" s="111" t="s">
        <v>162</v>
      </c>
      <c r="AT154" s="111" t="s">
        <v>184</v>
      </c>
      <c r="AU154" s="111" t="s">
        <v>146</v>
      </c>
      <c r="AY154" s="111" t="s">
        <v>183</v>
      </c>
      <c r="BE154" s="168">
        <f>IF(U154="základní",N154,0)</f>
        <v>0</v>
      </c>
      <c r="BF154" s="168">
        <f>IF(U154="snížená",N154,0)</f>
        <v>0</v>
      </c>
      <c r="BG154" s="168">
        <f>IF(U154="zákl. přenesená",N154,0)</f>
        <v>0</v>
      </c>
      <c r="BH154" s="168">
        <f>IF(U154="sníž. přenesená",N154,0)</f>
        <v>0</v>
      </c>
      <c r="BI154" s="168">
        <f>IF(U154="nulová",N154,0)</f>
        <v>0</v>
      </c>
      <c r="BJ154" s="111" t="s">
        <v>162</v>
      </c>
      <c r="BK154" s="168">
        <f>ROUND(L154*K154,2)</f>
        <v>0</v>
      </c>
      <c r="BL154" s="111" t="s">
        <v>162</v>
      </c>
      <c r="BM154" s="111" t="s">
        <v>237</v>
      </c>
    </row>
    <row r="155" spans="2:51" s="210" customFormat="1" ht="14.45" customHeight="1">
      <c r="B155" s="205"/>
      <c r="C155" s="206"/>
      <c r="D155" s="206"/>
      <c r="E155" s="207" t="s">
        <v>5</v>
      </c>
      <c r="F155" s="283" t="s">
        <v>238</v>
      </c>
      <c r="G155" s="284"/>
      <c r="H155" s="284"/>
      <c r="I155" s="284"/>
      <c r="J155" s="206"/>
      <c r="K155" s="208">
        <v>10000</v>
      </c>
      <c r="L155" s="227"/>
      <c r="M155" s="227"/>
      <c r="N155" s="206"/>
      <c r="O155" s="206"/>
      <c r="P155" s="206"/>
      <c r="Q155" s="206"/>
      <c r="R155" s="209"/>
      <c r="T155" s="211"/>
      <c r="U155" s="206"/>
      <c r="V155" s="206"/>
      <c r="W155" s="206"/>
      <c r="X155" s="206"/>
      <c r="Y155" s="206"/>
      <c r="Z155" s="206"/>
      <c r="AA155" s="212"/>
      <c r="AT155" s="213" t="s">
        <v>190</v>
      </c>
      <c r="AU155" s="213" t="s">
        <v>146</v>
      </c>
      <c r="AV155" s="210" t="s">
        <v>146</v>
      </c>
      <c r="AW155" s="210" t="s">
        <v>40</v>
      </c>
      <c r="AX155" s="210" t="s">
        <v>84</v>
      </c>
      <c r="AY155" s="213" t="s">
        <v>183</v>
      </c>
    </row>
    <row r="156" spans="2:51" s="219" customFormat="1" ht="14.45" customHeight="1">
      <c r="B156" s="214"/>
      <c r="C156" s="215"/>
      <c r="D156" s="215"/>
      <c r="E156" s="216" t="s">
        <v>5</v>
      </c>
      <c r="F156" s="285" t="s">
        <v>191</v>
      </c>
      <c r="G156" s="286"/>
      <c r="H156" s="286"/>
      <c r="I156" s="286"/>
      <c r="J156" s="215"/>
      <c r="K156" s="217">
        <v>10000</v>
      </c>
      <c r="L156" s="228"/>
      <c r="M156" s="228"/>
      <c r="N156" s="215"/>
      <c r="O156" s="215"/>
      <c r="P156" s="215"/>
      <c r="Q156" s="215"/>
      <c r="R156" s="218"/>
      <c r="T156" s="220"/>
      <c r="U156" s="215"/>
      <c r="V156" s="215"/>
      <c r="W156" s="215"/>
      <c r="X156" s="215"/>
      <c r="Y156" s="215"/>
      <c r="Z156" s="215"/>
      <c r="AA156" s="221"/>
      <c r="AT156" s="222" t="s">
        <v>190</v>
      </c>
      <c r="AU156" s="222" t="s">
        <v>146</v>
      </c>
      <c r="AV156" s="219" t="s">
        <v>162</v>
      </c>
      <c r="AW156" s="219" t="s">
        <v>40</v>
      </c>
      <c r="AX156" s="219" t="s">
        <v>24</v>
      </c>
      <c r="AY156" s="222" t="s">
        <v>183</v>
      </c>
    </row>
    <row r="157" spans="2:65" s="120" customFormat="1" ht="22.9" customHeight="1">
      <c r="B157" s="121"/>
      <c r="C157" s="197" t="s">
        <v>239</v>
      </c>
      <c r="D157" s="197" t="s">
        <v>184</v>
      </c>
      <c r="E157" s="198" t="s">
        <v>240</v>
      </c>
      <c r="F157" s="287" t="s">
        <v>241</v>
      </c>
      <c r="G157" s="287"/>
      <c r="H157" s="287"/>
      <c r="I157" s="287"/>
      <c r="J157" s="199" t="s">
        <v>231</v>
      </c>
      <c r="K157" s="200">
        <v>5000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</v>
      </c>
      <c r="Y157" s="203">
        <f>X157*K157</f>
        <v>0</v>
      </c>
      <c r="Z157" s="203">
        <v>0</v>
      </c>
      <c r="AA157" s="204">
        <f>Z157*K157</f>
        <v>0</v>
      </c>
      <c r="AR157" s="111" t="s">
        <v>162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242</v>
      </c>
    </row>
    <row r="158" spans="2:51" s="210" customFormat="1" ht="14.45" customHeight="1">
      <c r="B158" s="205"/>
      <c r="C158" s="206"/>
      <c r="D158" s="206"/>
      <c r="E158" s="207" t="s">
        <v>5</v>
      </c>
      <c r="F158" s="283" t="s">
        <v>243</v>
      </c>
      <c r="G158" s="284"/>
      <c r="H158" s="284"/>
      <c r="I158" s="284"/>
      <c r="J158" s="206"/>
      <c r="K158" s="208">
        <v>5000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51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5000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34.15" customHeight="1">
      <c r="B160" s="121"/>
      <c r="C160" s="197" t="s">
        <v>244</v>
      </c>
      <c r="D160" s="197" t="s">
        <v>184</v>
      </c>
      <c r="E160" s="198" t="s">
        <v>245</v>
      </c>
      <c r="F160" s="287" t="s">
        <v>246</v>
      </c>
      <c r="G160" s="287"/>
      <c r="H160" s="287"/>
      <c r="I160" s="287"/>
      <c r="J160" s="199" t="s">
        <v>231</v>
      </c>
      <c r="K160" s="200">
        <v>10000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0</v>
      </c>
      <c r="Y160" s="203">
        <f>X160*K160</f>
        <v>0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247</v>
      </c>
    </row>
    <row r="161" spans="2:51" s="210" customFormat="1" ht="14.45" customHeight="1">
      <c r="B161" s="205"/>
      <c r="C161" s="206"/>
      <c r="D161" s="206"/>
      <c r="E161" s="207" t="s">
        <v>5</v>
      </c>
      <c r="F161" s="283" t="s">
        <v>238</v>
      </c>
      <c r="G161" s="284"/>
      <c r="H161" s="284"/>
      <c r="I161" s="284"/>
      <c r="J161" s="206"/>
      <c r="K161" s="208">
        <v>10000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51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10000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22.9" customHeight="1">
      <c r="B163" s="121"/>
      <c r="C163" s="197" t="s">
        <v>11</v>
      </c>
      <c r="D163" s="197" t="s">
        <v>184</v>
      </c>
      <c r="E163" s="198" t="s">
        <v>248</v>
      </c>
      <c r="F163" s="287" t="s">
        <v>249</v>
      </c>
      <c r="G163" s="287"/>
      <c r="H163" s="287"/>
      <c r="I163" s="287"/>
      <c r="J163" s="199" t="s">
        <v>231</v>
      </c>
      <c r="K163" s="200">
        <v>5000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250</v>
      </c>
    </row>
    <row r="164" spans="2:51" s="210" customFormat="1" ht="14.45" customHeight="1">
      <c r="B164" s="205"/>
      <c r="C164" s="206"/>
      <c r="D164" s="206"/>
      <c r="E164" s="207" t="s">
        <v>5</v>
      </c>
      <c r="F164" s="283" t="s">
        <v>243</v>
      </c>
      <c r="G164" s="284"/>
      <c r="H164" s="284"/>
      <c r="I164" s="284"/>
      <c r="J164" s="206"/>
      <c r="K164" s="208">
        <v>5000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51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5000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34.15" customHeight="1">
      <c r="B166" s="121"/>
      <c r="C166" s="197" t="s">
        <v>251</v>
      </c>
      <c r="D166" s="197" t="s">
        <v>184</v>
      </c>
      <c r="E166" s="198" t="s">
        <v>252</v>
      </c>
      <c r="F166" s="287" t="s">
        <v>253</v>
      </c>
      <c r="G166" s="287"/>
      <c r="H166" s="287"/>
      <c r="I166" s="287"/>
      <c r="J166" s="199" t="s">
        <v>231</v>
      </c>
      <c r="K166" s="200">
        <v>10000</v>
      </c>
      <c r="L166" s="288">
        <v>0</v>
      </c>
      <c r="M166" s="288"/>
      <c r="N166" s="289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</v>
      </c>
      <c r="Y166" s="203">
        <f>X166*K166</f>
        <v>0</v>
      </c>
      <c r="Z166" s="203">
        <v>0</v>
      </c>
      <c r="AA166" s="204">
        <f>Z166*K166</f>
        <v>0</v>
      </c>
      <c r="AR166" s="111" t="s">
        <v>162</v>
      </c>
      <c r="AT166" s="111" t="s">
        <v>184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254</v>
      </c>
    </row>
    <row r="167" spans="2:51" s="210" customFormat="1" ht="14.45" customHeight="1">
      <c r="B167" s="205"/>
      <c r="C167" s="206"/>
      <c r="D167" s="206"/>
      <c r="E167" s="207" t="s">
        <v>5</v>
      </c>
      <c r="F167" s="283" t="s">
        <v>238</v>
      </c>
      <c r="G167" s="284"/>
      <c r="H167" s="284"/>
      <c r="I167" s="284"/>
      <c r="J167" s="206"/>
      <c r="K167" s="208">
        <v>10000</v>
      </c>
      <c r="L167" s="227"/>
      <c r="M167" s="227"/>
      <c r="N167" s="206"/>
      <c r="O167" s="206"/>
      <c r="P167" s="206"/>
      <c r="Q167" s="206"/>
      <c r="R167" s="209"/>
      <c r="T167" s="211"/>
      <c r="U167" s="206"/>
      <c r="V167" s="206"/>
      <c r="W167" s="206"/>
      <c r="X167" s="206"/>
      <c r="Y167" s="206"/>
      <c r="Z167" s="206"/>
      <c r="AA167" s="212"/>
      <c r="AT167" s="213" t="s">
        <v>190</v>
      </c>
      <c r="AU167" s="213" t="s">
        <v>146</v>
      </c>
      <c r="AV167" s="210" t="s">
        <v>146</v>
      </c>
      <c r="AW167" s="210" t="s">
        <v>40</v>
      </c>
      <c r="AX167" s="210" t="s">
        <v>84</v>
      </c>
      <c r="AY167" s="213" t="s">
        <v>183</v>
      </c>
    </row>
    <row r="168" spans="2:51" s="219" customFormat="1" ht="14.45" customHeight="1">
      <c r="B168" s="214"/>
      <c r="C168" s="215"/>
      <c r="D168" s="215"/>
      <c r="E168" s="216" t="s">
        <v>5</v>
      </c>
      <c r="F168" s="285" t="s">
        <v>191</v>
      </c>
      <c r="G168" s="286"/>
      <c r="H168" s="286"/>
      <c r="I168" s="286"/>
      <c r="J168" s="215"/>
      <c r="K168" s="217">
        <v>10000</v>
      </c>
      <c r="L168" s="228"/>
      <c r="M168" s="228"/>
      <c r="N168" s="215"/>
      <c r="O168" s="215"/>
      <c r="P168" s="215"/>
      <c r="Q168" s="215"/>
      <c r="R168" s="218"/>
      <c r="T168" s="220"/>
      <c r="U168" s="215"/>
      <c r="V168" s="215"/>
      <c r="W168" s="215"/>
      <c r="X168" s="215"/>
      <c r="Y168" s="215"/>
      <c r="Z168" s="215"/>
      <c r="AA168" s="221"/>
      <c r="AT168" s="222" t="s">
        <v>190</v>
      </c>
      <c r="AU168" s="222" t="s">
        <v>146</v>
      </c>
      <c r="AV168" s="219" t="s">
        <v>162</v>
      </c>
      <c r="AW168" s="219" t="s">
        <v>40</v>
      </c>
      <c r="AX168" s="219" t="s">
        <v>24</v>
      </c>
      <c r="AY168" s="222" t="s">
        <v>183</v>
      </c>
    </row>
    <row r="169" spans="2:65" s="120" customFormat="1" ht="22.9" customHeight="1">
      <c r="B169" s="121"/>
      <c r="C169" s="197" t="s">
        <v>255</v>
      </c>
      <c r="D169" s="197" t="s">
        <v>184</v>
      </c>
      <c r="E169" s="198" t="s">
        <v>256</v>
      </c>
      <c r="F169" s="287" t="s">
        <v>257</v>
      </c>
      <c r="G169" s="287"/>
      <c r="H169" s="287"/>
      <c r="I169" s="287"/>
      <c r="J169" s="199" t="s">
        <v>231</v>
      </c>
      <c r="K169" s="200">
        <v>5000</v>
      </c>
      <c r="L169" s="288">
        <v>0</v>
      </c>
      <c r="M169" s="288"/>
      <c r="N169" s="289">
        <f>ROUND(L169*K169,2)</f>
        <v>0</v>
      </c>
      <c r="O169" s="289"/>
      <c r="P169" s="289"/>
      <c r="Q169" s="289"/>
      <c r="R169" s="124"/>
      <c r="T169" s="201" t="s">
        <v>5</v>
      </c>
      <c r="U169" s="202" t="s">
        <v>52</v>
      </c>
      <c r="V169" s="122"/>
      <c r="W169" s="203">
        <f>V169*K169</f>
        <v>0</v>
      </c>
      <c r="X169" s="203">
        <v>0</v>
      </c>
      <c r="Y169" s="203">
        <f>X169*K169</f>
        <v>0</v>
      </c>
      <c r="Z169" s="203">
        <v>0</v>
      </c>
      <c r="AA169" s="204">
        <f>Z169*K169</f>
        <v>0</v>
      </c>
      <c r="AR169" s="111" t="s">
        <v>162</v>
      </c>
      <c r="AT169" s="111" t="s">
        <v>184</v>
      </c>
      <c r="AU169" s="111" t="s">
        <v>146</v>
      </c>
      <c r="AY169" s="111" t="s">
        <v>183</v>
      </c>
      <c r="BE169" s="168">
        <f>IF(U169="základní",N169,0)</f>
        <v>0</v>
      </c>
      <c r="BF169" s="168">
        <f>IF(U169="snížená",N169,0)</f>
        <v>0</v>
      </c>
      <c r="BG169" s="168">
        <f>IF(U169="zákl. přenesená",N169,0)</f>
        <v>0</v>
      </c>
      <c r="BH169" s="168">
        <f>IF(U169="sníž. přenesená",N169,0)</f>
        <v>0</v>
      </c>
      <c r="BI169" s="168">
        <f>IF(U169="nulová",N169,0)</f>
        <v>0</v>
      </c>
      <c r="BJ169" s="111" t="s">
        <v>162</v>
      </c>
      <c r="BK169" s="168">
        <f>ROUND(L169*K169,2)</f>
        <v>0</v>
      </c>
      <c r="BL169" s="111" t="s">
        <v>162</v>
      </c>
      <c r="BM169" s="111" t="s">
        <v>258</v>
      </c>
    </row>
    <row r="170" spans="2:51" s="210" customFormat="1" ht="14.45" customHeight="1">
      <c r="B170" s="205"/>
      <c r="C170" s="206"/>
      <c r="D170" s="206"/>
      <c r="E170" s="207" t="s">
        <v>5</v>
      </c>
      <c r="F170" s="283" t="s">
        <v>243</v>
      </c>
      <c r="G170" s="284"/>
      <c r="H170" s="284"/>
      <c r="I170" s="284"/>
      <c r="J170" s="206"/>
      <c r="K170" s="208">
        <v>5000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51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5000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34.15" customHeight="1">
      <c r="B172" s="121"/>
      <c r="C172" s="197" t="s">
        <v>259</v>
      </c>
      <c r="D172" s="197" t="s">
        <v>184</v>
      </c>
      <c r="E172" s="198" t="s">
        <v>260</v>
      </c>
      <c r="F172" s="287" t="s">
        <v>261</v>
      </c>
      <c r="G172" s="287"/>
      <c r="H172" s="287"/>
      <c r="I172" s="287"/>
      <c r="J172" s="199" t="s">
        <v>231</v>
      </c>
      <c r="K172" s="200">
        <v>10000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</v>
      </c>
      <c r="Y172" s="203">
        <f>X172*K172</f>
        <v>0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262</v>
      </c>
    </row>
    <row r="173" spans="2:51" s="210" customFormat="1" ht="14.45" customHeight="1">
      <c r="B173" s="205"/>
      <c r="C173" s="206"/>
      <c r="D173" s="206"/>
      <c r="E173" s="207" t="s">
        <v>5</v>
      </c>
      <c r="F173" s="283" t="s">
        <v>238</v>
      </c>
      <c r="G173" s="284"/>
      <c r="H173" s="284"/>
      <c r="I173" s="284"/>
      <c r="J173" s="206"/>
      <c r="K173" s="208">
        <v>10000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51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10000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22.9" customHeight="1">
      <c r="B175" s="121"/>
      <c r="C175" s="197" t="s">
        <v>263</v>
      </c>
      <c r="D175" s="197" t="s">
        <v>184</v>
      </c>
      <c r="E175" s="198" t="s">
        <v>264</v>
      </c>
      <c r="F175" s="287" t="s">
        <v>265</v>
      </c>
      <c r="G175" s="287"/>
      <c r="H175" s="287"/>
      <c r="I175" s="287"/>
      <c r="J175" s="199" t="s">
        <v>231</v>
      </c>
      <c r="K175" s="200">
        <v>5000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266</v>
      </c>
    </row>
    <row r="176" spans="2:51" s="210" customFormat="1" ht="14.45" customHeight="1">
      <c r="B176" s="205"/>
      <c r="C176" s="206"/>
      <c r="D176" s="206"/>
      <c r="E176" s="207" t="s">
        <v>5</v>
      </c>
      <c r="F176" s="283" t="s">
        <v>243</v>
      </c>
      <c r="G176" s="284"/>
      <c r="H176" s="284"/>
      <c r="I176" s="284"/>
      <c r="J176" s="206"/>
      <c r="K176" s="208">
        <v>5000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51" s="219" customFormat="1" ht="14.45" customHeight="1">
      <c r="B177" s="214"/>
      <c r="C177" s="215"/>
      <c r="D177" s="215"/>
      <c r="E177" s="216" t="s">
        <v>5</v>
      </c>
      <c r="F177" s="285" t="s">
        <v>191</v>
      </c>
      <c r="G177" s="286"/>
      <c r="H177" s="286"/>
      <c r="I177" s="286"/>
      <c r="J177" s="215"/>
      <c r="K177" s="217">
        <v>5000</v>
      </c>
      <c r="L177" s="228"/>
      <c r="M177" s="228"/>
      <c r="N177" s="215"/>
      <c r="O177" s="215"/>
      <c r="P177" s="215"/>
      <c r="Q177" s="215"/>
      <c r="R177" s="218"/>
      <c r="T177" s="220"/>
      <c r="U177" s="215"/>
      <c r="V177" s="215"/>
      <c r="W177" s="215"/>
      <c r="X177" s="215"/>
      <c r="Y177" s="215"/>
      <c r="Z177" s="215"/>
      <c r="AA177" s="221"/>
      <c r="AT177" s="222" t="s">
        <v>190</v>
      </c>
      <c r="AU177" s="222" t="s">
        <v>146</v>
      </c>
      <c r="AV177" s="219" t="s">
        <v>162</v>
      </c>
      <c r="AW177" s="219" t="s">
        <v>40</v>
      </c>
      <c r="AX177" s="219" t="s">
        <v>24</v>
      </c>
      <c r="AY177" s="222" t="s">
        <v>183</v>
      </c>
    </row>
    <row r="178" spans="2:65" s="120" customFormat="1" ht="22.9" customHeight="1">
      <c r="B178" s="121"/>
      <c r="C178" s="197" t="s">
        <v>204</v>
      </c>
      <c r="D178" s="197" t="s">
        <v>184</v>
      </c>
      <c r="E178" s="198" t="s">
        <v>267</v>
      </c>
      <c r="F178" s="287" t="s">
        <v>268</v>
      </c>
      <c r="G178" s="287"/>
      <c r="H178" s="287"/>
      <c r="I178" s="287"/>
      <c r="J178" s="199" t="s">
        <v>231</v>
      </c>
      <c r="K178" s="200">
        <v>4900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0</v>
      </c>
      <c r="Y178" s="203">
        <f>X178*K178</f>
        <v>0</v>
      </c>
      <c r="Z178" s="203">
        <v>0</v>
      </c>
      <c r="AA178" s="204">
        <f>Z178*K178</f>
        <v>0</v>
      </c>
      <c r="AR178" s="111" t="s">
        <v>162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162</v>
      </c>
      <c r="BM178" s="111" t="s">
        <v>269</v>
      </c>
    </row>
    <row r="179" spans="2:51" s="210" customFormat="1" ht="14.45" customHeight="1">
      <c r="B179" s="205"/>
      <c r="C179" s="206"/>
      <c r="D179" s="206"/>
      <c r="E179" s="207" t="s">
        <v>5</v>
      </c>
      <c r="F179" s="283" t="s">
        <v>270</v>
      </c>
      <c r="G179" s="284"/>
      <c r="H179" s="284"/>
      <c r="I179" s="284"/>
      <c r="J179" s="206"/>
      <c r="K179" s="208">
        <v>4900</v>
      </c>
      <c r="L179" s="227"/>
      <c r="M179" s="227"/>
      <c r="N179" s="206"/>
      <c r="O179" s="206"/>
      <c r="P179" s="206"/>
      <c r="Q179" s="206"/>
      <c r="R179" s="209"/>
      <c r="T179" s="211"/>
      <c r="U179" s="206"/>
      <c r="V179" s="206"/>
      <c r="W179" s="206"/>
      <c r="X179" s="206"/>
      <c r="Y179" s="206"/>
      <c r="Z179" s="206"/>
      <c r="AA179" s="212"/>
      <c r="AT179" s="213" t="s">
        <v>190</v>
      </c>
      <c r="AU179" s="213" t="s">
        <v>146</v>
      </c>
      <c r="AV179" s="210" t="s">
        <v>146</v>
      </c>
      <c r="AW179" s="210" t="s">
        <v>40</v>
      </c>
      <c r="AX179" s="210" t="s">
        <v>84</v>
      </c>
      <c r="AY179" s="213" t="s">
        <v>183</v>
      </c>
    </row>
    <row r="180" spans="2:51" s="219" customFormat="1" ht="14.45" customHeight="1">
      <c r="B180" s="214"/>
      <c r="C180" s="215"/>
      <c r="D180" s="215"/>
      <c r="E180" s="216" t="s">
        <v>5</v>
      </c>
      <c r="F180" s="285" t="s">
        <v>191</v>
      </c>
      <c r="G180" s="286"/>
      <c r="H180" s="286"/>
      <c r="I180" s="286"/>
      <c r="J180" s="215"/>
      <c r="K180" s="217">
        <v>4900</v>
      </c>
      <c r="L180" s="228"/>
      <c r="M180" s="228"/>
      <c r="N180" s="215"/>
      <c r="O180" s="215"/>
      <c r="P180" s="215"/>
      <c r="Q180" s="215"/>
      <c r="R180" s="218"/>
      <c r="T180" s="220"/>
      <c r="U180" s="215"/>
      <c r="V180" s="215"/>
      <c r="W180" s="215"/>
      <c r="X180" s="215"/>
      <c r="Y180" s="215"/>
      <c r="Z180" s="215"/>
      <c r="AA180" s="221"/>
      <c r="AT180" s="222" t="s">
        <v>190</v>
      </c>
      <c r="AU180" s="222" t="s">
        <v>146</v>
      </c>
      <c r="AV180" s="219" t="s">
        <v>162</v>
      </c>
      <c r="AW180" s="219" t="s">
        <v>40</v>
      </c>
      <c r="AX180" s="219" t="s">
        <v>24</v>
      </c>
      <c r="AY180" s="222" t="s">
        <v>183</v>
      </c>
    </row>
    <row r="181" spans="2:65" s="120" customFormat="1" ht="22.9" customHeight="1">
      <c r="B181" s="121"/>
      <c r="C181" s="197" t="s">
        <v>10</v>
      </c>
      <c r="D181" s="197" t="s">
        <v>184</v>
      </c>
      <c r="E181" s="198" t="s">
        <v>271</v>
      </c>
      <c r="F181" s="287" t="s">
        <v>272</v>
      </c>
      <c r="G181" s="287"/>
      <c r="H181" s="287"/>
      <c r="I181" s="287"/>
      <c r="J181" s="199" t="s">
        <v>231</v>
      </c>
      <c r="K181" s="200">
        <v>2450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162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162</v>
      </c>
      <c r="BM181" s="111" t="s">
        <v>273</v>
      </c>
    </row>
    <row r="182" spans="2:51" s="210" customFormat="1" ht="14.45" customHeight="1">
      <c r="B182" s="205"/>
      <c r="C182" s="206"/>
      <c r="D182" s="206"/>
      <c r="E182" s="207" t="s">
        <v>5</v>
      </c>
      <c r="F182" s="283" t="s">
        <v>274</v>
      </c>
      <c r="G182" s="284"/>
      <c r="H182" s="284"/>
      <c r="I182" s="284"/>
      <c r="J182" s="206"/>
      <c r="K182" s="208">
        <v>2450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51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2450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22.9" customHeight="1">
      <c r="B184" s="121"/>
      <c r="C184" s="197" t="s">
        <v>275</v>
      </c>
      <c r="D184" s="197" t="s">
        <v>184</v>
      </c>
      <c r="E184" s="198" t="s">
        <v>276</v>
      </c>
      <c r="F184" s="287" t="s">
        <v>277</v>
      </c>
      <c r="G184" s="287"/>
      <c r="H184" s="287"/>
      <c r="I184" s="287"/>
      <c r="J184" s="199" t="s">
        <v>231</v>
      </c>
      <c r="K184" s="200">
        <v>4900</v>
      </c>
      <c r="L184" s="288">
        <v>0</v>
      </c>
      <c r="M184" s="288"/>
      <c r="N184" s="289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0</v>
      </c>
      <c r="Y184" s="203">
        <f>X184*K184</f>
        <v>0</v>
      </c>
      <c r="Z184" s="203">
        <v>0</v>
      </c>
      <c r="AA184" s="204">
        <f>Z184*K184</f>
        <v>0</v>
      </c>
      <c r="AR184" s="111" t="s">
        <v>162</v>
      </c>
      <c r="AT184" s="111" t="s">
        <v>184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162</v>
      </c>
      <c r="BM184" s="111" t="s">
        <v>278</v>
      </c>
    </row>
    <row r="185" spans="2:51" s="210" customFormat="1" ht="14.45" customHeight="1">
      <c r="B185" s="205"/>
      <c r="C185" s="206"/>
      <c r="D185" s="206"/>
      <c r="E185" s="207" t="s">
        <v>5</v>
      </c>
      <c r="F185" s="283" t="s">
        <v>270</v>
      </c>
      <c r="G185" s="284"/>
      <c r="H185" s="284"/>
      <c r="I185" s="284"/>
      <c r="J185" s="206"/>
      <c r="K185" s="208">
        <v>4900</v>
      </c>
      <c r="L185" s="227"/>
      <c r="M185" s="227"/>
      <c r="N185" s="206"/>
      <c r="O185" s="206"/>
      <c r="P185" s="206"/>
      <c r="Q185" s="206"/>
      <c r="R185" s="209"/>
      <c r="T185" s="211"/>
      <c r="U185" s="206"/>
      <c r="V185" s="206"/>
      <c r="W185" s="206"/>
      <c r="X185" s="206"/>
      <c r="Y185" s="206"/>
      <c r="Z185" s="206"/>
      <c r="AA185" s="212"/>
      <c r="AT185" s="213" t="s">
        <v>190</v>
      </c>
      <c r="AU185" s="213" t="s">
        <v>146</v>
      </c>
      <c r="AV185" s="210" t="s">
        <v>146</v>
      </c>
      <c r="AW185" s="210" t="s">
        <v>40</v>
      </c>
      <c r="AX185" s="210" t="s">
        <v>84</v>
      </c>
      <c r="AY185" s="213" t="s">
        <v>183</v>
      </c>
    </row>
    <row r="186" spans="2:51" s="219" customFormat="1" ht="14.45" customHeight="1">
      <c r="B186" s="214"/>
      <c r="C186" s="215"/>
      <c r="D186" s="215"/>
      <c r="E186" s="216" t="s">
        <v>5</v>
      </c>
      <c r="F186" s="285" t="s">
        <v>191</v>
      </c>
      <c r="G186" s="286"/>
      <c r="H186" s="286"/>
      <c r="I186" s="286"/>
      <c r="J186" s="215"/>
      <c r="K186" s="217">
        <v>4900</v>
      </c>
      <c r="L186" s="228"/>
      <c r="M186" s="228"/>
      <c r="N186" s="215"/>
      <c r="O186" s="215"/>
      <c r="P186" s="215"/>
      <c r="Q186" s="215"/>
      <c r="R186" s="218"/>
      <c r="T186" s="220"/>
      <c r="U186" s="215"/>
      <c r="V186" s="215"/>
      <c r="W186" s="215"/>
      <c r="X186" s="215"/>
      <c r="Y186" s="215"/>
      <c r="Z186" s="215"/>
      <c r="AA186" s="221"/>
      <c r="AT186" s="222" t="s">
        <v>190</v>
      </c>
      <c r="AU186" s="222" t="s">
        <v>146</v>
      </c>
      <c r="AV186" s="219" t="s">
        <v>162</v>
      </c>
      <c r="AW186" s="219" t="s">
        <v>40</v>
      </c>
      <c r="AX186" s="219" t="s">
        <v>24</v>
      </c>
      <c r="AY186" s="222" t="s">
        <v>183</v>
      </c>
    </row>
    <row r="187" spans="2:65" s="120" customFormat="1" ht="22.9" customHeight="1">
      <c r="B187" s="121"/>
      <c r="C187" s="197" t="s">
        <v>279</v>
      </c>
      <c r="D187" s="197" t="s">
        <v>184</v>
      </c>
      <c r="E187" s="198" t="s">
        <v>280</v>
      </c>
      <c r="F187" s="287" t="s">
        <v>281</v>
      </c>
      <c r="G187" s="287"/>
      <c r="H187" s="287"/>
      <c r="I187" s="287"/>
      <c r="J187" s="199" t="s">
        <v>231</v>
      </c>
      <c r="K187" s="200">
        <v>2450</v>
      </c>
      <c r="L187" s="288">
        <v>0</v>
      </c>
      <c r="M187" s="288"/>
      <c r="N187" s="289">
        <f>ROUND(L187*K187,2)</f>
        <v>0</v>
      </c>
      <c r="O187" s="289"/>
      <c r="P187" s="289"/>
      <c r="Q187" s="289"/>
      <c r="R187" s="124"/>
      <c r="T187" s="201" t="s">
        <v>5</v>
      </c>
      <c r="U187" s="202" t="s">
        <v>52</v>
      </c>
      <c r="V187" s="122"/>
      <c r="W187" s="203">
        <f>V187*K187</f>
        <v>0</v>
      </c>
      <c r="X187" s="203">
        <v>0</v>
      </c>
      <c r="Y187" s="203">
        <f>X187*K187</f>
        <v>0</v>
      </c>
      <c r="Z187" s="203">
        <v>0</v>
      </c>
      <c r="AA187" s="204">
        <f>Z187*K187</f>
        <v>0</v>
      </c>
      <c r="AR187" s="111" t="s">
        <v>162</v>
      </c>
      <c r="AT187" s="111" t="s">
        <v>184</v>
      </c>
      <c r="AU187" s="111" t="s">
        <v>146</v>
      </c>
      <c r="AY187" s="111" t="s">
        <v>183</v>
      </c>
      <c r="BE187" s="168">
        <f>IF(U187="základní",N187,0)</f>
        <v>0</v>
      </c>
      <c r="BF187" s="168">
        <f>IF(U187="snížená",N187,0)</f>
        <v>0</v>
      </c>
      <c r="BG187" s="168">
        <f>IF(U187="zákl. přenesená",N187,0)</f>
        <v>0</v>
      </c>
      <c r="BH187" s="168">
        <f>IF(U187="sníž. přenesená",N187,0)</f>
        <v>0</v>
      </c>
      <c r="BI187" s="168">
        <f>IF(U187="nulová",N187,0)</f>
        <v>0</v>
      </c>
      <c r="BJ187" s="111" t="s">
        <v>162</v>
      </c>
      <c r="BK187" s="168">
        <f>ROUND(L187*K187,2)</f>
        <v>0</v>
      </c>
      <c r="BL187" s="111" t="s">
        <v>162</v>
      </c>
      <c r="BM187" s="111" t="s">
        <v>282</v>
      </c>
    </row>
    <row r="188" spans="2:51" s="210" customFormat="1" ht="14.45" customHeight="1">
      <c r="B188" s="205"/>
      <c r="C188" s="206"/>
      <c r="D188" s="206"/>
      <c r="E188" s="207" t="s">
        <v>5</v>
      </c>
      <c r="F188" s="283" t="s">
        <v>274</v>
      </c>
      <c r="G188" s="284"/>
      <c r="H188" s="284"/>
      <c r="I188" s="284"/>
      <c r="J188" s="206"/>
      <c r="K188" s="208">
        <v>2450</v>
      </c>
      <c r="L188" s="227"/>
      <c r="M188" s="227"/>
      <c r="N188" s="206"/>
      <c r="O188" s="206"/>
      <c r="P188" s="206"/>
      <c r="Q188" s="206"/>
      <c r="R188" s="209"/>
      <c r="T188" s="211"/>
      <c r="U188" s="206"/>
      <c r="V188" s="206"/>
      <c r="W188" s="206"/>
      <c r="X188" s="206"/>
      <c r="Y188" s="206"/>
      <c r="Z188" s="206"/>
      <c r="AA188" s="212"/>
      <c r="AT188" s="213" t="s">
        <v>190</v>
      </c>
      <c r="AU188" s="213" t="s">
        <v>146</v>
      </c>
      <c r="AV188" s="210" t="s">
        <v>146</v>
      </c>
      <c r="AW188" s="210" t="s">
        <v>40</v>
      </c>
      <c r="AX188" s="210" t="s">
        <v>84</v>
      </c>
      <c r="AY188" s="213" t="s">
        <v>183</v>
      </c>
    </row>
    <row r="189" spans="2:51" s="219" customFormat="1" ht="14.45" customHeight="1">
      <c r="B189" s="214"/>
      <c r="C189" s="215"/>
      <c r="D189" s="215"/>
      <c r="E189" s="216" t="s">
        <v>5</v>
      </c>
      <c r="F189" s="285" t="s">
        <v>191</v>
      </c>
      <c r="G189" s="286"/>
      <c r="H189" s="286"/>
      <c r="I189" s="286"/>
      <c r="J189" s="215"/>
      <c r="K189" s="217">
        <v>2450</v>
      </c>
      <c r="L189" s="228"/>
      <c r="M189" s="228"/>
      <c r="N189" s="215"/>
      <c r="O189" s="215"/>
      <c r="P189" s="215"/>
      <c r="Q189" s="215"/>
      <c r="R189" s="218"/>
      <c r="T189" s="220"/>
      <c r="U189" s="215"/>
      <c r="V189" s="215"/>
      <c r="W189" s="215"/>
      <c r="X189" s="215"/>
      <c r="Y189" s="215"/>
      <c r="Z189" s="215"/>
      <c r="AA189" s="221"/>
      <c r="AT189" s="222" t="s">
        <v>190</v>
      </c>
      <c r="AU189" s="222" t="s">
        <v>146</v>
      </c>
      <c r="AV189" s="219" t="s">
        <v>162</v>
      </c>
      <c r="AW189" s="219" t="s">
        <v>40</v>
      </c>
      <c r="AX189" s="219" t="s">
        <v>24</v>
      </c>
      <c r="AY189" s="222" t="s">
        <v>183</v>
      </c>
    </row>
    <row r="190" spans="2:65" s="120" customFormat="1" ht="34.15" customHeight="1">
      <c r="B190" s="121"/>
      <c r="C190" s="197" t="s">
        <v>283</v>
      </c>
      <c r="D190" s="197" t="s">
        <v>184</v>
      </c>
      <c r="E190" s="198" t="s">
        <v>284</v>
      </c>
      <c r="F190" s="287" t="s">
        <v>285</v>
      </c>
      <c r="G190" s="287"/>
      <c r="H190" s="287"/>
      <c r="I190" s="287"/>
      <c r="J190" s="199" t="s">
        <v>198</v>
      </c>
      <c r="K190" s="200">
        <v>60</v>
      </c>
      <c r="L190" s="288">
        <v>0</v>
      </c>
      <c r="M190" s="288"/>
      <c r="N190" s="289">
        <f>ROUND(L190*K190,2)</f>
        <v>0</v>
      </c>
      <c r="O190" s="289"/>
      <c r="P190" s="289"/>
      <c r="Q190" s="289"/>
      <c r="R190" s="124"/>
      <c r="T190" s="201" t="s">
        <v>5</v>
      </c>
      <c r="U190" s="202" t="s">
        <v>52</v>
      </c>
      <c r="V190" s="122"/>
      <c r="W190" s="203">
        <f>V190*K190</f>
        <v>0</v>
      </c>
      <c r="X190" s="203">
        <v>0</v>
      </c>
      <c r="Y190" s="203">
        <f>X190*K190</f>
        <v>0</v>
      </c>
      <c r="Z190" s="203">
        <v>0</v>
      </c>
      <c r="AA190" s="204">
        <f>Z190*K190</f>
        <v>0</v>
      </c>
      <c r="AR190" s="111" t="s">
        <v>162</v>
      </c>
      <c r="AT190" s="111" t="s">
        <v>184</v>
      </c>
      <c r="AU190" s="111" t="s">
        <v>146</v>
      </c>
      <c r="AY190" s="111" t="s">
        <v>183</v>
      </c>
      <c r="BE190" s="168">
        <f>IF(U190="základní",N190,0)</f>
        <v>0</v>
      </c>
      <c r="BF190" s="168">
        <f>IF(U190="snížená",N190,0)</f>
        <v>0</v>
      </c>
      <c r="BG190" s="168">
        <f>IF(U190="zákl. přenesená",N190,0)</f>
        <v>0</v>
      </c>
      <c r="BH190" s="168">
        <f>IF(U190="sníž. přenesená",N190,0)</f>
        <v>0</v>
      </c>
      <c r="BI190" s="168">
        <f>IF(U190="nulová",N190,0)</f>
        <v>0</v>
      </c>
      <c r="BJ190" s="111" t="s">
        <v>162</v>
      </c>
      <c r="BK190" s="168">
        <f>ROUND(L190*K190,2)</f>
        <v>0</v>
      </c>
      <c r="BL190" s="111" t="s">
        <v>162</v>
      </c>
      <c r="BM190" s="111" t="s">
        <v>286</v>
      </c>
    </row>
    <row r="191" spans="2:51" s="210" customFormat="1" ht="14.45" customHeight="1">
      <c r="B191" s="205"/>
      <c r="C191" s="206"/>
      <c r="D191" s="206"/>
      <c r="E191" s="207" t="s">
        <v>5</v>
      </c>
      <c r="F191" s="283" t="s">
        <v>200</v>
      </c>
      <c r="G191" s="284"/>
      <c r="H191" s="284"/>
      <c r="I191" s="284"/>
      <c r="J191" s="206"/>
      <c r="K191" s="208">
        <v>60</v>
      </c>
      <c r="L191" s="227"/>
      <c r="M191" s="227"/>
      <c r="N191" s="206"/>
      <c r="O191" s="206"/>
      <c r="P191" s="206"/>
      <c r="Q191" s="206"/>
      <c r="R191" s="209"/>
      <c r="T191" s="211"/>
      <c r="U191" s="206"/>
      <c r="V191" s="206"/>
      <c r="W191" s="206"/>
      <c r="X191" s="206"/>
      <c r="Y191" s="206"/>
      <c r="Z191" s="206"/>
      <c r="AA191" s="212"/>
      <c r="AT191" s="213" t="s">
        <v>190</v>
      </c>
      <c r="AU191" s="213" t="s">
        <v>146</v>
      </c>
      <c r="AV191" s="210" t="s">
        <v>146</v>
      </c>
      <c r="AW191" s="210" t="s">
        <v>40</v>
      </c>
      <c r="AX191" s="210" t="s">
        <v>84</v>
      </c>
      <c r="AY191" s="213" t="s">
        <v>183</v>
      </c>
    </row>
    <row r="192" spans="2:51" s="219" customFormat="1" ht="14.45" customHeight="1">
      <c r="B192" s="214"/>
      <c r="C192" s="215"/>
      <c r="D192" s="215"/>
      <c r="E192" s="216" t="s">
        <v>5</v>
      </c>
      <c r="F192" s="285" t="s">
        <v>191</v>
      </c>
      <c r="G192" s="286"/>
      <c r="H192" s="286"/>
      <c r="I192" s="286"/>
      <c r="J192" s="215"/>
      <c r="K192" s="217">
        <v>60</v>
      </c>
      <c r="L192" s="228"/>
      <c r="M192" s="228"/>
      <c r="N192" s="215"/>
      <c r="O192" s="215"/>
      <c r="P192" s="215"/>
      <c r="Q192" s="215"/>
      <c r="R192" s="218"/>
      <c r="T192" s="220"/>
      <c r="U192" s="215"/>
      <c r="V192" s="215"/>
      <c r="W192" s="215"/>
      <c r="X192" s="215"/>
      <c r="Y192" s="215"/>
      <c r="Z192" s="215"/>
      <c r="AA192" s="221"/>
      <c r="AT192" s="222" t="s">
        <v>190</v>
      </c>
      <c r="AU192" s="222" t="s">
        <v>146</v>
      </c>
      <c r="AV192" s="219" t="s">
        <v>162</v>
      </c>
      <c r="AW192" s="219" t="s">
        <v>40</v>
      </c>
      <c r="AX192" s="219" t="s">
        <v>24</v>
      </c>
      <c r="AY192" s="222" t="s">
        <v>183</v>
      </c>
    </row>
    <row r="193" spans="2:65" s="120" customFormat="1" ht="34.15" customHeight="1">
      <c r="B193" s="121"/>
      <c r="C193" s="197" t="s">
        <v>287</v>
      </c>
      <c r="D193" s="197" t="s">
        <v>184</v>
      </c>
      <c r="E193" s="198" t="s">
        <v>288</v>
      </c>
      <c r="F193" s="287" t="s">
        <v>289</v>
      </c>
      <c r="G193" s="287"/>
      <c r="H193" s="287"/>
      <c r="I193" s="287"/>
      <c r="J193" s="199" t="s">
        <v>198</v>
      </c>
      <c r="K193" s="200">
        <v>60</v>
      </c>
      <c r="L193" s="288">
        <v>0</v>
      </c>
      <c r="M193" s="288"/>
      <c r="N193" s="289">
        <f>ROUND(L193*K193,2)</f>
        <v>0</v>
      </c>
      <c r="O193" s="289"/>
      <c r="P193" s="289"/>
      <c r="Q193" s="289"/>
      <c r="R193" s="124"/>
      <c r="T193" s="201" t="s">
        <v>5</v>
      </c>
      <c r="U193" s="202" t="s">
        <v>52</v>
      </c>
      <c r="V193" s="122"/>
      <c r="W193" s="203">
        <f>V193*K193</f>
        <v>0</v>
      </c>
      <c r="X193" s="203">
        <v>0</v>
      </c>
      <c r="Y193" s="203">
        <f>X193*K193</f>
        <v>0</v>
      </c>
      <c r="Z193" s="203">
        <v>0</v>
      </c>
      <c r="AA193" s="204">
        <f>Z193*K193</f>
        <v>0</v>
      </c>
      <c r="AR193" s="111" t="s">
        <v>162</v>
      </c>
      <c r="AT193" s="111" t="s">
        <v>184</v>
      </c>
      <c r="AU193" s="111" t="s">
        <v>146</v>
      </c>
      <c r="AY193" s="111" t="s">
        <v>183</v>
      </c>
      <c r="BE193" s="168">
        <f>IF(U193="základní",N193,0)</f>
        <v>0</v>
      </c>
      <c r="BF193" s="168">
        <f>IF(U193="snížená",N193,0)</f>
        <v>0</v>
      </c>
      <c r="BG193" s="168">
        <f>IF(U193="zákl. přenesená",N193,0)</f>
        <v>0</v>
      </c>
      <c r="BH193" s="168">
        <f>IF(U193="sníž. přenesená",N193,0)</f>
        <v>0</v>
      </c>
      <c r="BI193" s="168">
        <f>IF(U193="nulová",N193,0)</f>
        <v>0</v>
      </c>
      <c r="BJ193" s="111" t="s">
        <v>162</v>
      </c>
      <c r="BK193" s="168">
        <f>ROUND(L193*K193,2)</f>
        <v>0</v>
      </c>
      <c r="BL193" s="111" t="s">
        <v>162</v>
      </c>
      <c r="BM193" s="111" t="s">
        <v>290</v>
      </c>
    </row>
    <row r="194" spans="2:51" s="210" customFormat="1" ht="14.45" customHeight="1">
      <c r="B194" s="205"/>
      <c r="C194" s="206"/>
      <c r="D194" s="206"/>
      <c r="E194" s="207" t="s">
        <v>5</v>
      </c>
      <c r="F194" s="283" t="s">
        <v>200</v>
      </c>
      <c r="G194" s="284"/>
      <c r="H194" s="284"/>
      <c r="I194" s="284"/>
      <c r="J194" s="206"/>
      <c r="K194" s="208">
        <v>60</v>
      </c>
      <c r="L194" s="227"/>
      <c r="M194" s="227"/>
      <c r="N194" s="206"/>
      <c r="O194" s="206"/>
      <c r="P194" s="206"/>
      <c r="Q194" s="206"/>
      <c r="R194" s="209"/>
      <c r="T194" s="211"/>
      <c r="U194" s="206"/>
      <c r="V194" s="206"/>
      <c r="W194" s="206"/>
      <c r="X194" s="206"/>
      <c r="Y194" s="206"/>
      <c r="Z194" s="206"/>
      <c r="AA194" s="212"/>
      <c r="AT194" s="213" t="s">
        <v>190</v>
      </c>
      <c r="AU194" s="213" t="s">
        <v>146</v>
      </c>
      <c r="AV194" s="210" t="s">
        <v>146</v>
      </c>
      <c r="AW194" s="210" t="s">
        <v>40</v>
      </c>
      <c r="AX194" s="210" t="s">
        <v>84</v>
      </c>
      <c r="AY194" s="213" t="s">
        <v>183</v>
      </c>
    </row>
    <row r="195" spans="2:51" s="219" customFormat="1" ht="14.45" customHeight="1">
      <c r="B195" s="214"/>
      <c r="C195" s="215"/>
      <c r="D195" s="215"/>
      <c r="E195" s="216" t="s">
        <v>5</v>
      </c>
      <c r="F195" s="285" t="s">
        <v>191</v>
      </c>
      <c r="G195" s="286"/>
      <c r="H195" s="286"/>
      <c r="I195" s="286"/>
      <c r="J195" s="215"/>
      <c r="K195" s="217">
        <v>60</v>
      </c>
      <c r="L195" s="228"/>
      <c r="M195" s="228"/>
      <c r="N195" s="215"/>
      <c r="O195" s="215"/>
      <c r="P195" s="215"/>
      <c r="Q195" s="215"/>
      <c r="R195" s="218"/>
      <c r="T195" s="220"/>
      <c r="U195" s="215"/>
      <c r="V195" s="215"/>
      <c r="W195" s="215"/>
      <c r="X195" s="215"/>
      <c r="Y195" s="215"/>
      <c r="Z195" s="215"/>
      <c r="AA195" s="221"/>
      <c r="AT195" s="222" t="s">
        <v>190</v>
      </c>
      <c r="AU195" s="222" t="s">
        <v>146</v>
      </c>
      <c r="AV195" s="219" t="s">
        <v>162</v>
      </c>
      <c r="AW195" s="219" t="s">
        <v>40</v>
      </c>
      <c r="AX195" s="219" t="s">
        <v>24</v>
      </c>
      <c r="AY195" s="222" t="s">
        <v>183</v>
      </c>
    </row>
    <row r="196" spans="2:65" s="120" customFormat="1" ht="34.15" customHeight="1">
      <c r="B196" s="121"/>
      <c r="C196" s="197" t="s">
        <v>291</v>
      </c>
      <c r="D196" s="197" t="s">
        <v>184</v>
      </c>
      <c r="E196" s="198" t="s">
        <v>292</v>
      </c>
      <c r="F196" s="287" t="s">
        <v>293</v>
      </c>
      <c r="G196" s="287"/>
      <c r="H196" s="287"/>
      <c r="I196" s="287"/>
      <c r="J196" s="199" t="s">
        <v>198</v>
      </c>
      <c r="K196" s="200">
        <v>20</v>
      </c>
      <c r="L196" s="288">
        <v>0</v>
      </c>
      <c r="M196" s="288"/>
      <c r="N196" s="289">
        <f>ROUND(L196*K196,2)</f>
        <v>0</v>
      </c>
      <c r="O196" s="289"/>
      <c r="P196" s="289"/>
      <c r="Q196" s="289"/>
      <c r="R196" s="124"/>
      <c r="T196" s="201" t="s">
        <v>5</v>
      </c>
      <c r="U196" s="202" t="s">
        <v>52</v>
      </c>
      <c r="V196" s="122"/>
      <c r="W196" s="203">
        <f>V196*K196</f>
        <v>0</v>
      </c>
      <c r="X196" s="203">
        <v>0</v>
      </c>
      <c r="Y196" s="203">
        <f>X196*K196</f>
        <v>0</v>
      </c>
      <c r="Z196" s="203">
        <v>0</v>
      </c>
      <c r="AA196" s="204">
        <f>Z196*K196</f>
        <v>0</v>
      </c>
      <c r="AR196" s="111" t="s">
        <v>162</v>
      </c>
      <c r="AT196" s="111" t="s">
        <v>184</v>
      </c>
      <c r="AU196" s="111" t="s">
        <v>146</v>
      </c>
      <c r="AY196" s="111" t="s">
        <v>183</v>
      </c>
      <c r="BE196" s="168">
        <f>IF(U196="základní",N196,0)</f>
        <v>0</v>
      </c>
      <c r="BF196" s="168">
        <f>IF(U196="snížená",N196,0)</f>
        <v>0</v>
      </c>
      <c r="BG196" s="168">
        <f>IF(U196="zákl. přenesená",N196,0)</f>
        <v>0</v>
      </c>
      <c r="BH196" s="168">
        <f>IF(U196="sníž. přenesená",N196,0)</f>
        <v>0</v>
      </c>
      <c r="BI196" s="168">
        <f>IF(U196="nulová",N196,0)</f>
        <v>0</v>
      </c>
      <c r="BJ196" s="111" t="s">
        <v>162</v>
      </c>
      <c r="BK196" s="168">
        <f>ROUND(L196*K196,2)</f>
        <v>0</v>
      </c>
      <c r="BL196" s="111" t="s">
        <v>162</v>
      </c>
      <c r="BM196" s="111" t="s">
        <v>294</v>
      </c>
    </row>
    <row r="197" spans="2:51" s="210" customFormat="1" ht="14.45" customHeight="1">
      <c r="B197" s="205"/>
      <c r="C197" s="206"/>
      <c r="D197" s="206"/>
      <c r="E197" s="207" t="s">
        <v>5</v>
      </c>
      <c r="F197" s="283" t="s">
        <v>204</v>
      </c>
      <c r="G197" s="284"/>
      <c r="H197" s="284"/>
      <c r="I197" s="284"/>
      <c r="J197" s="206"/>
      <c r="K197" s="208">
        <v>20</v>
      </c>
      <c r="L197" s="227"/>
      <c r="M197" s="227"/>
      <c r="N197" s="206"/>
      <c r="O197" s="206"/>
      <c r="P197" s="206"/>
      <c r="Q197" s="206"/>
      <c r="R197" s="209"/>
      <c r="T197" s="211"/>
      <c r="U197" s="206"/>
      <c r="V197" s="206"/>
      <c r="W197" s="206"/>
      <c r="X197" s="206"/>
      <c r="Y197" s="206"/>
      <c r="Z197" s="206"/>
      <c r="AA197" s="212"/>
      <c r="AT197" s="213" t="s">
        <v>190</v>
      </c>
      <c r="AU197" s="213" t="s">
        <v>146</v>
      </c>
      <c r="AV197" s="210" t="s">
        <v>146</v>
      </c>
      <c r="AW197" s="210" t="s">
        <v>40</v>
      </c>
      <c r="AX197" s="210" t="s">
        <v>84</v>
      </c>
      <c r="AY197" s="213" t="s">
        <v>183</v>
      </c>
    </row>
    <row r="198" spans="2:51" s="219" customFormat="1" ht="14.45" customHeight="1">
      <c r="B198" s="214"/>
      <c r="C198" s="215"/>
      <c r="D198" s="215"/>
      <c r="E198" s="216" t="s">
        <v>5</v>
      </c>
      <c r="F198" s="285" t="s">
        <v>191</v>
      </c>
      <c r="G198" s="286"/>
      <c r="H198" s="286"/>
      <c r="I198" s="286"/>
      <c r="J198" s="215"/>
      <c r="K198" s="217">
        <v>20</v>
      </c>
      <c r="L198" s="228"/>
      <c r="M198" s="228"/>
      <c r="N198" s="215"/>
      <c r="O198" s="215"/>
      <c r="P198" s="215"/>
      <c r="Q198" s="215"/>
      <c r="R198" s="218"/>
      <c r="T198" s="220"/>
      <c r="U198" s="215"/>
      <c r="V198" s="215"/>
      <c r="W198" s="215"/>
      <c r="X198" s="215"/>
      <c r="Y198" s="215"/>
      <c r="Z198" s="215"/>
      <c r="AA198" s="221"/>
      <c r="AT198" s="222" t="s">
        <v>190</v>
      </c>
      <c r="AU198" s="222" t="s">
        <v>146</v>
      </c>
      <c r="AV198" s="219" t="s">
        <v>162</v>
      </c>
      <c r="AW198" s="219" t="s">
        <v>40</v>
      </c>
      <c r="AX198" s="219" t="s">
        <v>24</v>
      </c>
      <c r="AY198" s="222" t="s">
        <v>183</v>
      </c>
    </row>
    <row r="199" spans="2:65" s="120" customFormat="1" ht="34.15" customHeight="1">
      <c r="B199" s="121"/>
      <c r="C199" s="197" t="s">
        <v>295</v>
      </c>
      <c r="D199" s="197" t="s">
        <v>184</v>
      </c>
      <c r="E199" s="198" t="s">
        <v>296</v>
      </c>
      <c r="F199" s="287" t="s">
        <v>297</v>
      </c>
      <c r="G199" s="287"/>
      <c r="H199" s="287"/>
      <c r="I199" s="287"/>
      <c r="J199" s="199" t="s">
        <v>198</v>
      </c>
      <c r="K199" s="200">
        <v>60</v>
      </c>
      <c r="L199" s="288">
        <v>0</v>
      </c>
      <c r="M199" s="288"/>
      <c r="N199" s="289">
        <f>ROUND(L199*K199,2)</f>
        <v>0</v>
      </c>
      <c r="O199" s="289"/>
      <c r="P199" s="289"/>
      <c r="Q199" s="289"/>
      <c r="R199" s="124"/>
      <c r="T199" s="201" t="s">
        <v>5</v>
      </c>
      <c r="U199" s="202" t="s">
        <v>52</v>
      </c>
      <c r="V199" s="122"/>
      <c r="W199" s="203">
        <f>V199*K199</f>
        <v>0</v>
      </c>
      <c r="X199" s="203">
        <v>0</v>
      </c>
      <c r="Y199" s="203">
        <f>X199*K199</f>
        <v>0</v>
      </c>
      <c r="Z199" s="203">
        <v>0</v>
      </c>
      <c r="AA199" s="204">
        <f>Z199*K199</f>
        <v>0</v>
      </c>
      <c r="AR199" s="111" t="s">
        <v>162</v>
      </c>
      <c r="AT199" s="111" t="s">
        <v>184</v>
      </c>
      <c r="AU199" s="111" t="s">
        <v>146</v>
      </c>
      <c r="AY199" s="111" t="s">
        <v>183</v>
      </c>
      <c r="BE199" s="168">
        <f>IF(U199="základní",N199,0)</f>
        <v>0</v>
      </c>
      <c r="BF199" s="168">
        <f>IF(U199="snížená",N199,0)</f>
        <v>0</v>
      </c>
      <c r="BG199" s="168">
        <f>IF(U199="zákl. přenesená",N199,0)</f>
        <v>0</v>
      </c>
      <c r="BH199" s="168">
        <f>IF(U199="sníž. přenesená",N199,0)</f>
        <v>0</v>
      </c>
      <c r="BI199" s="168">
        <f>IF(U199="nulová",N199,0)</f>
        <v>0</v>
      </c>
      <c r="BJ199" s="111" t="s">
        <v>162</v>
      </c>
      <c r="BK199" s="168">
        <f>ROUND(L199*K199,2)</f>
        <v>0</v>
      </c>
      <c r="BL199" s="111" t="s">
        <v>162</v>
      </c>
      <c r="BM199" s="111" t="s">
        <v>298</v>
      </c>
    </row>
    <row r="200" spans="2:51" s="210" customFormat="1" ht="14.45" customHeight="1">
      <c r="B200" s="205"/>
      <c r="C200" s="206"/>
      <c r="D200" s="206"/>
      <c r="E200" s="207" t="s">
        <v>5</v>
      </c>
      <c r="F200" s="283" t="s">
        <v>200</v>
      </c>
      <c r="G200" s="284"/>
      <c r="H200" s="284"/>
      <c r="I200" s="284"/>
      <c r="J200" s="206"/>
      <c r="K200" s="208">
        <v>60</v>
      </c>
      <c r="L200" s="227"/>
      <c r="M200" s="227"/>
      <c r="N200" s="206"/>
      <c r="O200" s="206"/>
      <c r="P200" s="206"/>
      <c r="Q200" s="206"/>
      <c r="R200" s="209"/>
      <c r="T200" s="211"/>
      <c r="U200" s="206"/>
      <c r="V200" s="206"/>
      <c r="W200" s="206"/>
      <c r="X200" s="206"/>
      <c r="Y200" s="206"/>
      <c r="Z200" s="206"/>
      <c r="AA200" s="212"/>
      <c r="AT200" s="213" t="s">
        <v>190</v>
      </c>
      <c r="AU200" s="213" t="s">
        <v>146</v>
      </c>
      <c r="AV200" s="210" t="s">
        <v>146</v>
      </c>
      <c r="AW200" s="210" t="s">
        <v>40</v>
      </c>
      <c r="AX200" s="210" t="s">
        <v>84</v>
      </c>
      <c r="AY200" s="213" t="s">
        <v>183</v>
      </c>
    </row>
    <row r="201" spans="2:51" s="219" customFormat="1" ht="14.45" customHeight="1">
      <c r="B201" s="214"/>
      <c r="C201" s="215"/>
      <c r="D201" s="215"/>
      <c r="E201" s="216" t="s">
        <v>5</v>
      </c>
      <c r="F201" s="285" t="s">
        <v>191</v>
      </c>
      <c r="G201" s="286"/>
      <c r="H201" s="286"/>
      <c r="I201" s="286"/>
      <c r="J201" s="215"/>
      <c r="K201" s="217">
        <v>60</v>
      </c>
      <c r="L201" s="228"/>
      <c r="M201" s="228"/>
      <c r="N201" s="215"/>
      <c r="O201" s="215"/>
      <c r="P201" s="215"/>
      <c r="Q201" s="215"/>
      <c r="R201" s="218"/>
      <c r="T201" s="220"/>
      <c r="U201" s="215"/>
      <c r="V201" s="215"/>
      <c r="W201" s="215"/>
      <c r="X201" s="215"/>
      <c r="Y201" s="215"/>
      <c r="Z201" s="215"/>
      <c r="AA201" s="221"/>
      <c r="AT201" s="222" t="s">
        <v>190</v>
      </c>
      <c r="AU201" s="222" t="s">
        <v>146</v>
      </c>
      <c r="AV201" s="219" t="s">
        <v>162</v>
      </c>
      <c r="AW201" s="219" t="s">
        <v>40</v>
      </c>
      <c r="AX201" s="219" t="s">
        <v>24</v>
      </c>
      <c r="AY201" s="222" t="s">
        <v>183</v>
      </c>
    </row>
    <row r="202" spans="2:65" s="120" customFormat="1" ht="34.15" customHeight="1">
      <c r="B202" s="121"/>
      <c r="C202" s="197" t="s">
        <v>299</v>
      </c>
      <c r="D202" s="197" t="s">
        <v>184</v>
      </c>
      <c r="E202" s="198" t="s">
        <v>300</v>
      </c>
      <c r="F202" s="287" t="s">
        <v>301</v>
      </c>
      <c r="G202" s="287"/>
      <c r="H202" s="287"/>
      <c r="I202" s="287"/>
      <c r="J202" s="199" t="s">
        <v>198</v>
      </c>
      <c r="K202" s="200">
        <v>60</v>
      </c>
      <c r="L202" s="288">
        <v>0</v>
      </c>
      <c r="M202" s="288"/>
      <c r="N202" s="289">
        <f>ROUND(L202*K202,2)</f>
        <v>0</v>
      </c>
      <c r="O202" s="289"/>
      <c r="P202" s="289"/>
      <c r="Q202" s="289"/>
      <c r="R202" s="124"/>
      <c r="T202" s="201" t="s">
        <v>5</v>
      </c>
      <c r="U202" s="202" t="s">
        <v>52</v>
      </c>
      <c r="V202" s="122"/>
      <c r="W202" s="203">
        <f>V202*K202</f>
        <v>0</v>
      </c>
      <c r="X202" s="203">
        <v>0</v>
      </c>
      <c r="Y202" s="203">
        <f>X202*K202</f>
        <v>0</v>
      </c>
      <c r="Z202" s="203">
        <v>0</v>
      </c>
      <c r="AA202" s="204">
        <f>Z202*K202</f>
        <v>0</v>
      </c>
      <c r="AR202" s="111" t="s">
        <v>162</v>
      </c>
      <c r="AT202" s="111" t="s">
        <v>184</v>
      </c>
      <c r="AU202" s="111" t="s">
        <v>146</v>
      </c>
      <c r="AY202" s="111" t="s">
        <v>183</v>
      </c>
      <c r="BE202" s="168">
        <f>IF(U202="základní",N202,0)</f>
        <v>0</v>
      </c>
      <c r="BF202" s="168">
        <f>IF(U202="snížená",N202,0)</f>
        <v>0</v>
      </c>
      <c r="BG202" s="168">
        <f>IF(U202="zákl. přenesená",N202,0)</f>
        <v>0</v>
      </c>
      <c r="BH202" s="168">
        <f>IF(U202="sníž. přenesená",N202,0)</f>
        <v>0</v>
      </c>
      <c r="BI202" s="168">
        <f>IF(U202="nulová",N202,0)</f>
        <v>0</v>
      </c>
      <c r="BJ202" s="111" t="s">
        <v>162</v>
      </c>
      <c r="BK202" s="168">
        <f>ROUND(L202*K202,2)</f>
        <v>0</v>
      </c>
      <c r="BL202" s="111" t="s">
        <v>162</v>
      </c>
      <c r="BM202" s="111" t="s">
        <v>302</v>
      </c>
    </row>
    <row r="203" spans="2:51" s="210" customFormat="1" ht="14.45" customHeight="1">
      <c r="B203" s="205"/>
      <c r="C203" s="206"/>
      <c r="D203" s="206"/>
      <c r="E203" s="207" t="s">
        <v>5</v>
      </c>
      <c r="F203" s="283" t="s">
        <v>200</v>
      </c>
      <c r="G203" s="284"/>
      <c r="H203" s="284"/>
      <c r="I203" s="284"/>
      <c r="J203" s="206"/>
      <c r="K203" s="208">
        <v>60</v>
      </c>
      <c r="L203" s="227"/>
      <c r="M203" s="227"/>
      <c r="N203" s="206"/>
      <c r="O203" s="206"/>
      <c r="P203" s="206"/>
      <c r="Q203" s="206"/>
      <c r="R203" s="209"/>
      <c r="T203" s="211"/>
      <c r="U203" s="206"/>
      <c r="V203" s="206"/>
      <c r="W203" s="206"/>
      <c r="X203" s="206"/>
      <c r="Y203" s="206"/>
      <c r="Z203" s="206"/>
      <c r="AA203" s="212"/>
      <c r="AT203" s="213" t="s">
        <v>190</v>
      </c>
      <c r="AU203" s="213" t="s">
        <v>146</v>
      </c>
      <c r="AV203" s="210" t="s">
        <v>146</v>
      </c>
      <c r="AW203" s="210" t="s">
        <v>40</v>
      </c>
      <c r="AX203" s="210" t="s">
        <v>84</v>
      </c>
      <c r="AY203" s="213" t="s">
        <v>183</v>
      </c>
    </row>
    <row r="204" spans="2:51" s="219" customFormat="1" ht="14.45" customHeight="1">
      <c r="B204" s="214"/>
      <c r="C204" s="215"/>
      <c r="D204" s="215"/>
      <c r="E204" s="216" t="s">
        <v>5</v>
      </c>
      <c r="F204" s="285" t="s">
        <v>191</v>
      </c>
      <c r="G204" s="286"/>
      <c r="H204" s="286"/>
      <c r="I204" s="286"/>
      <c r="J204" s="215"/>
      <c r="K204" s="217">
        <v>60</v>
      </c>
      <c r="L204" s="228"/>
      <c r="M204" s="228"/>
      <c r="N204" s="215"/>
      <c r="O204" s="215"/>
      <c r="P204" s="215"/>
      <c r="Q204" s="215"/>
      <c r="R204" s="218"/>
      <c r="T204" s="220"/>
      <c r="U204" s="215"/>
      <c r="V204" s="215"/>
      <c r="W204" s="215"/>
      <c r="X204" s="215"/>
      <c r="Y204" s="215"/>
      <c r="Z204" s="215"/>
      <c r="AA204" s="221"/>
      <c r="AT204" s="222" t="s">
        <v>190</v>
      </c>
      <c r="AU204" s="222" t="s">
        <v>146</v>
      </c>
      <c r="AV204" s="219" t="s">
        <v>162</v>
      </c>
      <c r="AW204" s="219" t="s">
        <v>40</v>
      </c>
      <c r="AX204" s="219" t="s">
        <v>24</v>
      </c>
      <c r="AY204" s="222" t="s">
        <v>183</v>
      </c>
    </row>
    <row r="205" spans="2:65" s="120" customFormat="1" ht="34.15" customHeight="1">
      <c r="B205" s="121"/>
      <c r="C205" s="197" t="s">
        <v>303</v>
      </c>
      <c r="D205" s="197" t="s">
        <v>184</v>
      </c>
      <c r="E205" s="198" t="s">
        <v>304</v>
      </c>
      <c r="F205" s="287" t="s">
        <v>305</v>
      </c>
      <c r="G205" s="287"/>
      <c r="H205" s="287"/>
      <c r="I205" s="287"/>
      <c r="J205" s="199" t="s">
        <v>198</v>
      </c>
      <c r="K205" s="200">
        <v>20</v>
      </c>
      <c r="L205" s="288">
        <v>0</v>
      </c>
      <c r="M205" s="288"/>
      <c r="N205" s="289">
        <f>ROUND(L205*K205,2)</f>
        <v>0</v>
      </c>
      <c r="O205" s="289"/>
      <c r="P205" s="289"/>
      <c r="Q205" s="289"/>
      <c r="R205" s="124"/>
      <c r="T205" s="201" t="s">
        <v>5</v>
      </c>
      <c r="U205" s="202" t="s">
        <v>52</v>
      </c>
      <c r="V205" s="122"/>
      <c r="W205" s="203">
        <f>V205*K205</f>
        <v>0</v>
      </c>
      <c r="X205" s="203">
        <v>0</v>
      </c>
      <c r="Y205" s="203">
        <f>X205*K205</f>
        <v>0</v>
      </c>
      <c r="Z205" s="203">
        <v>0</v>
      </c>
      <c r="AA205" s="204">
        <f>Z205*K205</f>
        <v>0</v>
      </c>
      <c r="AR205" s="111" t="s">
        <v>162</v>
      </c>
      <c r="AT205" s="111" t="s">
        <v>184</v>
      </c>
      <c r="AU205" s="111" t="s">
        <v>146</v>
      </c>
      <c r="AY205" s="111" t="s">
        <v>183</v>
      </c>
      <c r="BE205" s="168">
        <f>IF(U205="základní",N205,0)</f>
        <v>0</v>
      </c>
      <c r="BF205" s="168">
        <f>IF(U205="snížená",N205,0)</f>
        <v>0</v>
      </c>
      <c r="BG205" s="168">
        <f>IF(U205="zákl. přenesená",N205,0)</f>
        <v>0</v>
      </c>
      <c r="BH205" s="168">
        <f>IF(U205="sníž. přenesená",N205,0)</f>
        <v>0</v>
      </c>
      <c r="BI205" s="168">
        <f>IF(U205="nulová",N205,0)</f>
        <v>0</v>
      </c>
      <c r="BJ205" s="111" t="s">
        <v>162</v>
      </c>
      <c r="BK205" s="168">
        <f>ROUND(L205*K205,2)</f>
        <v>0</v>
      </c>
      <c r="BL205" s="111" t="s">
        <v>162</v>
      </c>
      <c r="BM205" s="111" t="s">
        <v>306</v>
      </c>
    </row>
    <row r="206" spans="2:51" s="210" customFormat="1" ht="14.45" customHeight="1">
      <c r="B206" s="205"/>
      <c r="C206" s="206"/>
      <c r="D206" s="206"/>
      <c r="E206" s="207" t="s">
        <v>5</v>
      </c>
      <c r="F206" s="283" t="s">
        <v>204</v>
      </c>
      <c r="G206" s="284"/>
      <c r="H206" s="284"/>
      <c r="I206" s="284"/>
      <c r="J206" s="206"/>
      <c r="K206" s="208">
        <v>20</v>
      </c>
      <c r="L206" s="227"/>
      <c r="M206" s="227"/>
      <c r="N206" s="206"/>
      <c r="O206" s="206"/>
      <c r="P206" s="206"/>
      <c r="Q206" s="206"/>
      <c r="R206" s="209"/>
      <c r="T206" s="211"/>
      <c r="U206" s="206"/>
      <c r="V206" s="206"/>
      <c r="W206" s="206"/>
      <c r="X206" s="206"/>
      <c r="Y206" s="206"/>
      <c r="Z206" s="206"/>
      <c r="AA206" s="212"/>
      <c r="AT206" s="213" t="s">
        <v>190</v>
      </c>
      <c r="AU206" s="213" t="s">
        <v>146</v>
      </c>
      <c r="AV206" s="210" t="s">
        <v>146</v>
      </c>
      <c r="AW206" s="210" t="s">
        <v>40</v>
      </c>
      <c r="AX206" s="210" t="s">
        <v>84</v>
      </c>
      <c r="AY206" s="213" t="s">
        <v>183</v>
      </c>
    </row>
    <row r="207" spans="2:51" s="219" customFormat="1" ht="14.45" customHeight="1">
      <c r="B207" s="214"/>
      <c r="C207" s="215"/>
      <c r="D207" s="215"/>
      <c r="E207" s="216" t="s">
        <v>5</v>
      </c>
      <c r="F207" s="285" t="s">
        <v>191</v>
      </c>
      <c r="G207" s="286"/>
      <c r="H207" s="286"/>
      <c r="I207" s="286"/>
      <c r="J207" s="215"/>
      <c r="K207" s="217">
        <v>20</v>
      </c>
      <c r="L207" s="228"/>
      <c r="M207" s="228"/>
      <c r="N207" s="215"/>
      <c r="O207" s="215"/>
      <c r="P207" s="215"/>
      <c r="Q207" s="215"/>
      <c r="R207" s="218"/>
      <c r="T207" s="220"/>
      <c r="U207" s="215"/>
      <c r="V207" s="215"/>
      <c r="W207" s="215"/>
      <c r="X207" s="215"/>
      <c r="Y207" s="215"/>
      <c r="Z207" s="215"/>
      <c r="AA207" s="221"/>
      <c r="AT207" s="222" t="s">
        <v>190</v>
      </c>
      <c r="AU207" s="222" t="s">
        <v>146</v>
      </c>
      <c r="AV207" s="219" t="s">
        <v>162</v>
      </c>
      <c r="AW207" s="219" t="s">
        <v>40</v>
      </c>
      <c r="AX207" s="219" t="s">
        <v>24</v>
      </c>
      <c r="AY207" s="222" t="s">
        <v>183</v>
      </c>
    </row>
    <row r="208" spans="2:65" s="120" customFormat="1" ht="34.15" customHeight="1">
      <c r="B208" s="121"/>
      <c r="C208" s="197" t="s">
        <v>307</v>
      </c>
      <c r="D208" s="197" t="s">
        <v>184</v>
      </c>
      <c r="E208" s="198" t="s">
        <v>308</v>
      </c>
      <c r="F208" s="287" t="s">
        <v>309</v>
      </c>
      <c r="G208" s="287"/>
      <c r="H208" s="287"/>
      <c r="I208" s="287"/>
      <c r="J208" s="199" t="s">
        <v>231</v>
      </c>
      <c r="K208" s="200">
        <v>6150</v>
      </c>
      <c r="L208" s="288">
        <v>0</v>
      </c>
      <c r="M208" s="288"/>
      <c r="N208" s="289">
        <f>ROUND(L208*K208,2)</f>
        <v>0</v>
      </c>
      <c r="O208" s="289"/>
      <c r="P208" s="289"/>
      <c r="Q208" s="289"/>
      <c r="R208" s="124"/>
      <c r="T208" s="201" t="s">
        <v>5</v>
      </c>
      <c r="U208" s="202" t="s">
        <v>52</v>
      </c>
      <c r="V208" s="122"/>
      <c r="W208" s="203">
        <f>V208*K208</f>
        <v>0</v>
      </c>
      <c r="X208" s="203">
        <v>0</v>
      </c>
      <c r="Y208" s="203">
        <f>X208*K208</f>
        <v>0</v>
      </c>
      <c r="Z208" s="203">
        <v>0</v>
      </c>
      <c r="AA208" s="204">
        <f>Z208*K208</f>
        <v>0</v>
      </c>
      <c r="AR208" s="111" t="s">
        <v>162</v>
      </c>
      <c r="AT208" s="111" t="s">
        <v>184</v>
      </c>
      <c r="AU208" s="111" t="s">
        <v>146</v>
      </c>
      <c r="AY208" s="111" t="s">
        <v>183</v>
      </c>
      <c r="BE208" s="168">
        <f>IF(U208="základní",N208,0)</f>
        <v>0</v>
      </c>
      <c r="BF208" s="168">
        <f>IF(U208="snížená",N208,0)</f>
        <v>0</v>
      </c>
      <c r="BG208" s="168">
        <f>IF(U208="zákl. přenesená",N208,0)</f>
        <v>0</v>
      </c>
      <c r="BH208" s="168">
        <f>IF(U208="sníž. přenesená",N208,0)</f>
        <v>0</v>
      </c>
      <c r="BI208" s="168">
        <f>IF(U208="nulová",N208,0)</f>
        <v>0</v>
      </c>
      <c r="BJ208" s="111" t="s">
        <v>162</v>
      </c>
      <c r="BK208" s="168">
        <f>ROUND(L208*K208,2)</f>
        <v>0</v>
      </c>
      <c r="BL208" s="111" t="s">
        <v>162</v>
      </c>
      <c r="BM208" s="111" t="s">
        <v>310</v>
      </c>
    </row>
    <row r="209" spans="2:51" s="210" customFormat="1" ht="14.45" customHeight="1">
      <c r="B209" s="205"/>
      <c r="C209" s="206"/>
      <c r="D209" s="206"/>
      <c r="E209" s="207" t="s">
        <v>5</v>
      </c>
      <c r="F209" s="283" t="s">
        <v>233</v>
      </c>
      <c r="G209" s="284"/>
      <c r="H209" s="284"/>
      <c r="I209" s="284"/>
      <c r="J209" s="206"/>
      <c r="K209" s="208">
        <v>6150</v>
      </c>
      <c r="L209" s="227"/>
      <c r="M209" s="227"/>
      <c r="N209" s="206"/>
      <c r="O209" s="206"/>
      <c r="P209" s="206"/>
      <c r="Q209" s="206"/>
      <c r="R209" s="209"/>
      <c r="T209" s="211"/>
      <c r="U209" s="206"/>
      <c r="V209" s="206"/>
      <c r="W209" s="206"/>
      <c r="X209" s="206"/>
      <c r="Y209" s="206"/>
      <c r="Z209" s="206"/>
      <c r="AA209" s="212"/>
      <c r="AT209" s="213" t="s">
        <v>190</v>
      </c>
      <c r="AU209" s="213" t="s">
        <v>146</v>
      </c>
      <c r="AV209" s="210" t="s">
        <v>146</v>
      </c>
      <c r="AW209" s="210" t="s">
        <v>40</v>
      </c>
      <c r="AX209" s="210" t="s">
        <v>84</v>
      </c>
      <c r="AY209" s="213" t="s">
        <v>183</v>
      </c>
    </row>
    <row r="210" spans="2:51" s="219" customFormat="1" ht="14.45" customHeight="1">
      <c r="B210" s="214"/>
      <c r="C210" s="215"/>
      <c r="D210" s="215"/>
      <c r="E210" s="216" t="s">
        <v>5</v>
      </c>
      <c r="F210" s="285" t="s">
        <v>191</v>
      </c>
      <c r="G210" s="286"/>
      <c r="H210" s="286"/>
      <c r="I210" s="286"/>
      <c r="J210" s="215"/>
      <c r="K210" s="217">
        <v>6150</v>
      </c>
      <c r="L210" s="228"/>
      <c r="M210" s="228"/>
      <c r="N210" s="215"/>
      <c r="O210" s="215"/>
      <c r="P210" s="215"/>
      <c r="Q210" s="215"/>
      <c r="R210" s="218"/>
      <c r="T210" s="220"/>
      <c r="U210" s="215"/>
      <c r="V210" s="215"/>
      <c r="W210" s="215"/>
      <c r="X210" s="215"/>
      <c r="Y210" s="215"/>
      <c r="Z210" s="215"/>
      <c r="AA210" s="221"/>
      <c r="AT210" s="222" t="s">
        <v>190</v>
      </c>
      <c r="AU210" s="222" t="s">
        <v>146</v>
      </c>
      <c r="AV210" s="219" t="s">
        <v>162</v>
      </c>
      <c r="AW210" s="219" t="s">
        <v>40</v>
      </c>
      <c r="AX210" s="219" t="s">
        <v>24</v>
      </c>
      <c r="AY210" s="222" t="s">
        <v>183</v>
      </c>
    </row>
    <row r="211" spans="2:65" s="120" customFormat="1" ht="22.9" customHeight="1">
      <c r="B211" s="121"/>
      <c r="C211" s="197" t="s">
        <v>311</v>
      </c>
      <c r="D211" s="197" t="s">
        <v>184</v>
      </c>
      <c r="E211" s="198" t="s">
        <v>312</v>
      </c>
      <c r="F211" s="287" t="s">
        <v>313</v>
      </c>
      <c r="G211" s="287"/>
      <c r="H211" s="287"/>
      <c r="I211" s="287"/>
      <c r="J211" s="199" t="s">
        <v>198</v>
      </c>
      <c r="K211" s="200">
        <v>60</v>
      </c>
      <c r="L211" s="288">
        <v>0</v>
      </c>
      <c r="M211" s="288"/>
      <c r="N211" s="289">
        <f>ROUND(L211*K211,2)</f>
        <v>0</v>
      </c>
      <c r="O211" s="289"/>
      <c r="P211" s="289"/>
      <c r="Q211" s="289"/>
      <c r="R211" s="124"/>
      <c r="T211" s="201" t="s">
        <v>5</v>
      </c>
      <c r="U211" s="202" t="s">
        <v>52</v>
      </c>
      <c r="V211" s="122"/>
      <c r="W211" s="203">
        <f>V211*K211</f>
        <v>0</v>
      </c>
      <c r="X211" s="203">
        <v>0</v>
      </c>
      <c r="Y211" s="203">
        <f>X211*K211</f>
        <v>0</v>
      </c>
      <c r="Z211" s="203">
        <v>0</v>
      </c>
      <c r="AA211" s="204">
        <f>Z211*K211</f>
        <v>0</v>
      </c>
      <c r="AR211" s="111" t="s">
        <v>162</v>
      </c>
      <c r="AT211" s="111" t="s">
        <v>184</v>
      </c>
      <c r="AU211" s="111" t="s">
        <v>146</v>
      </c>
      <c r="AY211" s="111" t="s">
        <v>183</v>
      </c>
      <c r="BE211" s="168">
        <f>IF(U211="základní",N211,0)</f>
        <v>0</v>
      </c>
      <c r="BF211" s="168">
        <f>IF(U211="snížená",N211,0)</f>
        <v>0</v>
      </c>
      <c r="BG211" s="168">
        <f>IF(U211="zákl. přenesená",N211,0)</f>
        <v>0</v>
      </c>
      <c r="BH211" s="168">
        <f>IF(U211="sníž. přenesená",N211,0)</f>
        <v>0</v>
      </c>
      <c r="BI211" s="168">
        <f>IF(U211="nulová",N211,0)</f>
        <v>0</v>
      </c>
      <c r="BJ211" s="111" t="s">
        <v>162</v>
      </c>
      <c r="BK211" s="168">
        <f>ROUND(L211*K211,2)</f>
        <v>0</v>
      </c>
      <c r="BL211" s="111" t="s">
        <v>162</v>
      </c>
      <c r="BM211" s="111" t="s">
        <v>314</v>
      </c>
    </row>
    <row r="212" spans="2:51" s="210" customFormat="1" ht="14.45" customHeight="1">
      <c r="B212" s="205"/>
      <c r="C212" s="206"/>
      <c r="D212" s="206"/>
      <c r="E212" s="207" t="s">
        <v>5</v>
      </c>
      <c r="F212" s="283" t="s">
        <v>200</v>
      </c>
      <c r="G212" s="284"/>
      <c r="H212" s="284"/>
      <c r="I212" s="284"/>
      <c r="J212" s="206"/>
      <c r="K212" s="208">
        <v>60</v>
      </c>
      <c r="L212" s="227"/>
      <c r="M212" s="227"/>
      <c r="N212" s="206"/>
      <c r="O212" s="206"/>
      <c r="P212" s="206"/>
      <c r="Q212" s="206"/>
      <c r="R212" s="209"/>
      <c r="T212" s="211"/>
      <c r="U212" s="206"/>
      <c r="V212" s="206"/>
      <c r="W212" s="206"/>
      <c r="X212" s="206"/>
      <c r="Y212" s="206"/>
      <c r="Z212" s="206"/>
      <c r="AA212" s="212"/>
      <c r="AT212" s="213" t="s">
        <v>190</v>
      </c>
      <c r="AU212" s="213" t="s">
        <v>146</v>
      </c>
      <c r="AV212" s="210" t="s">
        <v>146</v>
      </c>
      <c r="AW212" s="210" t="s">
        <v>40</v>
      </c>
      <c r="AX212" s="210" t="s">
        <v>84</v>
      </c>
      <c r="AY212" s="213" t="s">
        <v>183</v>
      </c>
    </row>
    <row r="213" spans="2:51" s="219" customFormat="1" ht="14.45" customHeight="1">
      <c r="B213" s="214"/>
      <c r="C213" s="215"/>
      <c r="D213" s="215"/>
      <c r="E213" s="216" t="s">
        <v>5</v>
      </c>
      <c r="F213" s="285" t="s">
        <v>191</v>
      </c>
      <c r="G213" s="286"/>
      <c r="H213" s="286"/>
      <c r="I213" s="286"/>
      <c r="J213" s="215"/>
      <c r="K213" s="217">
        <v>60</v>
      </c>
      <c r="L213" s="228"/>
      <c r="M213" s="228"/>
      <c r="N213" s="215"/>
      <c r="O213" s="215"/>
      <c r="P213" s="215"/>
      <c r="Q213" s="215"/>
      <c r="R213" s="218"/>
      <c r="T213" s="220"/>
      <c r="U213" s="215"/>
      <c r="V213" s="215"/>
      <c r="W213" s="215"/>
      <c r="X213" s="215"/>
      <c r="Y213" s="215"/>
      <c r="Z213" s="215"/>
      <c r="AA213" s="221"/>
      <c r="AT213" s="222" t="s">
        <v>190</v>
      </c>
      <c r="AU213" s="222" t="s">
        <v>146</v>
      </c>
      <c r="AV213" s="219" t="s">
        <v>162</v>
      </c>
      <c r="AW213" s="219" t="s">
        <v>40</v>
      </c>
      <c r="AX213" s="219" t="s">
        <v>24</v>
      </c>
      <c r="AY213" s="222" t="s">
        <v>183</v>
      </c>
    </row>
    <row r="214" spans="2:65" s="120" customFormat="1" ht="22.9" customHeight="1">
      <c r="B214" s="121"/>
      <c r="C214" s="197" t="s">
        <v>315</v>
      </c>
      <c r="D214" s="197" t="s">
        <v>184</v>
      </c>
      <c r="E214" s="198" t="s">
        <v>316</v>
      </c>
      <c r="F214" s="287" t="s">
        <v>317</v>
      </c>
      <c r="G214" s="287"/>
      <c r="H214" s="287"/>
      <c r="I214" s="287"/>
      <c r="J214" s="199" t="s">
        <v>198</v>
      </c>
      <c r="K214" s="200">
        <v>60</v>
      </c>
      <c r="L214" s="288">
        <v>0</v>
      </c>
      <c r="M214" s="288"/>
      <c r="N214" s="289">
        <f>ROUND(L214*K214,2)</f>
        <v>0</v>
      </c>
      <c r="O214" s="289"/>
      <c r="P214" s="289"/>
      <c r="Q214" s="289"/>
      <c r="R214" s="124"/>
      <c r="T214" s="201" t="s">
        <v>5</v>
      </c>
      <c r="U214" s="202" t="s">
        <v>52</v>
      </c>
      <c r="V214" s="122"/>
      <c r="W214" s="203">
        <f>V214*K214</f>
        <v>0</v>
      </c>
      <c r="X214" s="203">
        <v>0</v>
      </c>
      <c r="Y214" s="203">
        <f>X214*K214</f>
        <v>0</v>
      </c>
      <c r="Z214" s="203">
        <v>0</v>
      </c>
      <c r="AA214" s="204">
        <f>Z214*K214</f>
        <v>0</v>
      </c>
      <c r="AR214" s="111" t="s">
        <v>162</v>
      </c>
      <c r="AT214" s="111" t="s">
        <v>184</v>
      </c>
      <c r="AU214" s="111" t="s">
        <v>146</v>
      </c>
      <c r="AY214" s="111" t="s">
        <v>183</v>
      </c>
      <c r="BE214" s="168">
        <f>IF(U214="základní",N214,0)</f>
        <v>0</v>
      </c>
      <c r="BF214" s="168">
        <f>IF(U214="snížená",N214,0)</f>
        <v>0</v>
      </c>
      <c r="BG214" s="168">
        <f>IF(U214="zákl. přenesená",N214,0)</f>
        <v>0</v>
      </c>
      <c r="BH214" s="168">
        <f>IF(U214="sníž. přenesená",N214,0)</f>
        <v>0</v>
      </c>
      <c r="BI214" s="168">
        <f>IF(U214="nulová",N214,0)</f>
        <v>0</v>
      </c>
      <c r="BJ214" s="111" t="s">
        <v>162</v>
      </c>
      <c r="BK214" s="168">
        <f>ROUND(L214*K214,2)</f>
        <v>0</v>
      </c>
      <c r="BL214" s="111" t="s">
        <v>162</v>
      </c>
      <c r="BM214" s="111" t="s">
        <v>318</v>
      </c>
    </row>
    <row r="215" spans="2:51" s="210" customFormat="1" ht="14.45" customHeight="1">
      <c r="B215" s="205"/>
      <c r="C215" s="206"/>
      <c r="D215" s="206"/>
      <c r="E215" s="207" t="s">
        <v>5</v>
      </c>
      <c r="F215" s="283" t="s">
        <v>200</v>
      </c>
      <c r="G215" s="284"/>
      <c r="H215" s="284"/>
      <c r="I215" s="284"/>
      <c r="J215" s="206"/>
      <c r="K215" s="208">
        <v>60</v>
      </c>
      <c r="L215" s="227"/>
      <c r="M215" s="227"/>
      <c r="N215" s="206"/>
      <c r="O215" s="206"/>
      <c r="P215" s="206"/>
      <c r="Q215" s="206"/>
      <c r="R215" s="209"/>
      <c r="T215" s="211"/>
      <c r="U215" s="206"/>
      <c r="V215" s="206"/>
      <c r="W215" s="206"/>
      <c r="X215" s="206"/>
      <c r="Y215" s="206"/>
      <c r="Z215" s="206"/>
      <c r="AA215" s="212"/>
      <c r="AT215" s="213" t="s">
        <v>190</v>
      </c>
      <c r="AU215" s="213" t="s">
        <v>146</v>
      </c>
      <c r="AV215" s="210" t="s">
        <v>146</v>
      </c>
      <c r="AW215" s="210" t="s">
        <v>40</v>
      </c>
      <c r="AX215" s="210" t="s">
        <v>84</v>
      </c>
      <c r="AY215" s="213" t="s">
        <v>183</v>
      </c>
    </row>
    <row r="216" spans="2:51" s="219" customFormat="1" ht="14.45" customHeight="1">
      <c r="B216" s="214"/>
      <c r="C216" s="215"/>
      <c r="D216" s="215"/>
      <c r="E216" s="216" t="s">
        <v>5</v>
      </c>
      <c r="F216" s="285" t="s">
        <v>191</v>
      </c>
      <c r="G216" s="286"/>
      <c r="H216" s="286"/>
      <c r="I216" s="286"/>
      <c r="J216" s="215"/>
      <c r="K216" s="217">
        <v>60</v>
      </c>
      <c r="L216" s="228"/>
      <c r="M216" s="228"/>
      <c r="N216" s="215"/>
      <c r="O216" s="215"/>
      <c r="P216" s="215"/>
      <c r="Q216" s="215"/>
      <c r="R216" s="218"/>
      <c r="T216" s="220"/>
      <c r="U216" s="215"/>
      <c r="V216" s="215"/>
      <c r="W216" s="215"/>
      <c r="X216" s="215"/>
      <c r="Y216" s="215"/>
      <c r="Z216" s="215"/>
      <c r="AA216" s="221"/>
      <c r="AT216" s="222" t="s">
        <v>190</v>
      </c>
      <c r="AU216" s="222" t="s">
        <v>146</v>
      </c>
      <c r="AV216" s="219" t="s">
        <v>162</v>
      </c>
      <c r="AW216" s="219" t="s">
        <v>40</v>
      </c>
      <c r="AX216" s="219" t="s">
        <v>24</v>
      </c>
      <c r="AY216" s="222" t="s">
        <v>183</v>
      </c>
    </row>
    <row r="217" spans="2:65" s="120" customFormat="1" ht="22.9" customHeight="1">
      <c r="B217" s="121"/>
      <c r="C217" s="197" t="s">
        <v>319</v>
      </c>
      <c r="D217" s="197" t="s">
        <v>184</v>
      </c>
      <c r="E217" s="198" t="s">
        <v>320</v>
      </c>
      <c r="F217" s="287" t="s">
        <v>321</v>
      </c>
      <c r="G217" s="287"/>
      <c r="H217" s="287"/>
      <c r="I217" s="287"/>
      <c r="J217" s="199" t="s">
        <v>198</v>
      </c>
      <c r="K217" s="200">
        <v>20</v>
      </c>
      <c r="L217" s="288">
        <v>0</v>
      </c>
      <c r="M217" s="288"/>
      <c r="N217" s="289">
        <f>ROUND(L217*K217,2)</f>
        <v>0</v>
      </c>
      <c r="O217" s="289"/>
      <c r="P217" s="289"/>
      <c r="Q217" s="289"/>
      <c r="R217" s="124"/>
      <c r="T217" s="201" t="s">
        <v>5</v>
      </c>
      <c r="U217" s="202" t="s">
        <v>52</v>
      </c>
      <c r="V217" s="122"/>
      <c r="W217" s="203">
        <f>V217*K217</f>
        <v>0</v>
      </c>
      <c r="X217" s="203">
        <v>0</v>
      </c>
      <c r="Y217" s="203">
        <f>X217*K217</f>
        <v>0</v>
      </c>
      <c r="Z217" s="203">
        <v>0</v>
      </c>
      <c r="AA217" s="204">
        <f>Z217*K217</f>
        <v>0</v>
      </c>
      <c r="AR217" s="111" t="s">
        <v>162</v>
      </c>
      <c r="AT217" s="111" t="s">
        <v>184</v>
      </c>
      <c r="AU217" s="111" t="s">
        <v>146</v>
      </c>
      <c r="AY217" s="111" t="s">
        <v>183</v>
      </c>
      <c r="BE217" s="168">
        <f>IF(U217="základní",N217,0)</f>
        <v>0</v>
      </c>
      <c r="BF217" s="168">
        <f>IF(U217="snížená",N217,0)</f>
        <v>0</v>
      </c>
      <c r="BG217" s="168">
        <f>IF(U217="zákl. přenesená",N217,0)</f>
        <v>0</v>
      </c>
      <c r="BH217" s="168">
        <f>IF(U217="sníž. přenesená",N217,0)</f>
        <v>0</v>
      </c>
      <c r="BI217" s="168">
        <f>IF(U217="nulová",N217,0)</f>
        <v>0</v>
      </c>
      <c r="BJ217" s="111" t="s">
        <v>162</v>
      </c>
      <c r="BK217" s="168">
        <f>ROUND(L217*K217,2)</f>
        <v>0</v>
      </c>
      <c r="BL217" s="111" t="s">
        <v>162</v>
      </c>
      <c r="BM217" s="111" t="s">
        <v>322</v>
      </c>
    </row>
    <row r="218" spans="2:51" s="210" customFormat="1" ht="14.45" customHeight="1">
      <c r="B218" s="205"/>
      <c r="C218" s="206"/>
      <c r="D218" s="206"/>
      <c r="E218" s="207" t="s">
        <v>5</v>
      </c>
      <c r="F218" s="283" t="s">
        <v>204</v>
      </c>
      <c r="G218" s="284"/>
      <c r="H218" s="284"/>
      <c r="I218" s="284"/>
      <c r="J218" s="206"/>
      <c r="K218" s="208">
        <v>20</v>
      </c>
      <c r="L218" s="227"/>
      <c r="M218" s="227"/>
      <c r="N218" s="206"/>
      <c r="O218" s="206"/>
      <c r="P218" s="206"/>
      <c r="Q218" s="206"/>
      <c r="R218" s="209"/>
      <c r="T218" s="211"/>
      <c r="U218" s="206"/>
      <c r="V218" s="206"/>
      <c r="W218" s="206"/>
      <c r="X218" s="206"/>
      <c r="Y218" s="206"/>
      <c r="Z218" s="206"/>
      <c r="AA218" s="212"/>
      <c r="AT218" s="213" t="s">
        <v>190</v>
      </c>
      <c r="AU218" s="213" t="s">
        <v>146</v>
      </c>
      <c r="AV218" s="210" t="s">
        <v>146</v>
      </c>
      <c r="AW218" s="210" t="s">
        <v>40</v>
      </c>
      <c r="AX218" s="210" t="s">
        <v>84</v>
      </c>
      <c r="AY218" s="213" t="s">
        <v>183</v>
      </c>
    </row>
    <row r="219" spans="2:51" s="219" customFormat="1" ht="14.45" customHeight="1">
      <c r="B219" s="214"/>
      <c r="C219" s="215"/>
      <c r="D219" s="215"/>
      <c r="E219" s="216" t="s">
        <v>5</v>
      </c>
      <c r="F219" s="285" t="s">
        <v>191</v>
      </c>
      <c r="G219" s="286"/>
      <c r="H219" s="286"/>
      <c r="I219" s="286"/>
      <c r="J219" s="215"/>
      <c r="K219" s="217">
        <v>20</v>
      </c>
      <c r="L219" s="228"/>
      <c r="M219" s="228"/>
      <c r="N219" s="215"/>
      <c r="O219" s="215"/>
      <c r="P219" s="215"/>
      <c r="Q219" s="215"/>
      <c r="R219" s="218"/>
      <c r="T219" s="220"/>
      <c r="U219" s="215"/>
      <c r="V219" s="215"/>
      <c r="W219" s="215"/>
      <c r="X219" s="215"/>
      <c r="Y219" s="215"/>
      <c r="Z219" s="215"/>
      <c r="AA219" s="221"/>
      <c r="AT219" s="222" t="s">
        <v>190</v>
      </c>
      <c r="AU219" s="222" t="s">
        <v>146</v>
      </c>
      <c r="AV219" s="219" t="s">
        <v>162</v>
      </c>
      <c r="AW219" s="219" t="s">
        <v>40</v>
      </c>
      <c r="AX219" s="219" t="s">
        <v>24</v>
      </c>
      <c r="AY219" s="222" t="s">
        <v>183</v>
      </c>
    </row>
    <row r="220" spans="2:65" s="120" customFormat="1" ht="22.9" customHeight="1">
      <c r="B220" s="121"/>
      <c r="C220" s="197" t="s">
        <v>323</v>
      </c>
      <c r="D220" s="197" t="s">
        <v>184</v>
      </c>
      <c r="E220" s="198" t="s">
        <v>324</v>
      </c>
      <c r="F220" s="287" t="s">
        <v>325</v>
      </c>
      <c r="G220" s="287"/>
      <c r="H220" s="287"/>
      <c r="I220" s="287"/>
      <c r="J220" s="199" t="s">
        <v>187</v>
      </c>
      <c r="K220" s="200">
        <v>38000</v>
      </c>
      <c r="L220" s="288">
        <v>0</v>
      </c>
      <c r="M220" s="288"/>
      <c r="N220" s="289">
        <f>ROUND(L220*K220,2)</f>
        <v>0</v>
      </c>
      <c r="O220" s="289"/>
      <c r="P220" s="289"/>
      <c r="Q220" s="289"/>
      <c r="R220" s="124"/>
      <c r="T220" s="201" t="s">
        <v>5</v>
      </c>
      <c r="U220" s="202" t="s">
        <v>52</v>
      </c>
      <c r="V220" s="122"/>
      <c r="W220" s="203">
        <f>V220*K220</f>
        <v>0</v>
      </c>
      <c r="X220" s="203">
        <v>0</v>
      </c>
      <c r="Y220" s="203">
        <f>X220*K220</f>
        <v>0</v>
      </c>
      <c r="Z220" s="203">
        <v>0</v>
      </c>
      <c r="AA220" s="204">
        <f>Z220*K220</f>
        <v>0</v>
      </c>
      <c r="AR220" s="111" t="s">
        <v>162</v>
      </c>
      <c r="AT220" s="111" t="s">
        <v>184</v>
      </c>
      <c r="AU220" s="111" t="s">
        <v>146</v>
      </c>
      <c r="AY220" s="111" t="s">
        <v>183</v>
      </c>
      <c r="BE220" s="168">
        <f>IF(U220="základní",N220,0)</f>
        <v>0</v>
      </c>
      <c r="BF220" s="168">
        <f>IF(U220="snížená",N220,0)</f>
        <v>0</v>
      </c>
      <c r="BG220" s="168">
        <f>IF(U220="zákl. přenesená",N220,0)</f>
        <v>0</v>
      </c>
      <c r="BH220" s="168">
        <f>IF(U220="sníž. přenesená",N220,0)</f>
        <v>0</v>
      </c>
      <c r="BI220" s="168">
        <f>IF(U220="nulová",N220,0)</f>
        <v>0</v>
      </c>
      <c r="BJ220" s="111" t="s">
        <v>162</v>
      </c>
      <c r="BK220" s="168">
        <f>ROUND(L220*K220,2)</f>
        <v>0</v>
      </c>
      <c r="BL220" s="111" t="s">
        <v>162</v>
      </c>
      <c r="BM220" s="111" t="s">
        <v>326</v>
      </c>
    </row>
    <row r="221" spans="2:51" s="210" customFormat="1" ht="14.45" customHeight="1">
      <c r="B221" s="205"/>
      <c r="C221" s="206"/>
      <c r="D221" s="206"/>
      <c r="E221" s="207" t="s">
        <v>5</v>
      </c>
      <c r="F221" s="283" t="s">
        <v>189</v>
      </c>
      <c r="G221" s="284"/>
      <c r="H221" s="284"/>
      <c r="I221" s="284"/>
      <c r="J221" s="206"/>
      <c r="K221" s="208">
        <v>38000</v>
      </c>
      <c r="L221" s="227"/>
      <c r="M221" s="227"/>
      <c r="N221" s="206"/>
      <c r="O221" s="206"/>
      <c r="P221" s="206"/>
      <c r="Q221" s="206"/>
      <c r="R221" s="209"/>
      <c r="T221" s="211"/>
      <c r="U221" s="206"/>
      <c r="V221" s="206"/>
      <c r="W221" s="206"/>
      <c r="X221" s="206"/>
      <c r="Y221" s="206"/>
      <c r="Z221" s="206"/>
      <c r="AA221" s="212"/>
      <c r="AT221" s="213" t="s">
        <v>190</v>
      </c>
      <c r="AU221" s="213" t="s">
        <v>146</v>
      </c>
      <c r="AV221" s="210" t="s">
        <v>146</v>
      </c>
      <c r="AW221" s="210" t="s">
        <v>40</v>
      </c>
      <c r="AX221" s="210" t="s">
        <v>84</v>
      </c>
      <c r="AY221" s="213" t="s">
        <v>183</v>
      </c>
    </row>
    <row r="222" spans="2:51" s="219" customFormat="1" ht="14.45" customHeight="1">
      <c r="B222" s="214"/>
      <c r="C222" s="215"/>
      <c r="D222" s="215"/>
      <c r="E222" s="216" t="s">
        <v>5</v>
      </c>
      <c r="F222" s="285" t="s">
        <v>191</v>
      </c>
      <c r="G222" s="286"/>
      <c r="H222" s="286"/>
      <c r="I222" s="286"/>
      <c r="J222" s="215"/>
      <c r="K222" s="217">
        <v>38000</v>
      </c>
      <c r="L222" s="228"/>
      <c r="M222" s="228"/>
      <c r="N222" s="215"/>
      <c r="O222" s="215"/>
      <c r="P222" s="215"/>
      <c r="Q222" s="215"/>
      <c r="R222" s="218"/>
      <c r="T222" s="220"/>
      <c r="U222" s="215"/>
      <c r="V222" s="215"/>
      <c r="W222" s="215"/>
      <c r="X222" s="215"/>
      <c r="Y222" s="215"/>
      <c r="Z222" s="215"/>
      <c r="AA222" s="221"/>
      <c r="AT222" s="222" t="s">
        <v>190</v>
      </c>
      <c r="AU222" s="222" t="s">
        <v>146</v>
      </c>
      <c r="AV222" s="219" t="s">
        <v>162</v>
      </c>
      <c r="AW222" s="219" t="s">
        <v>40</v>
      </c>
      <c r="AX222" s="219" t="s">
        <v>24</v>
      </c>
      <c r="AY222" s="222" t="s">
        <v>183</v>
      </c>
    </row>
    <row r="223" spans="2:65" s="120" customFormat="1" ht="22.9" customHeight="1">
      <c r="B223" s="121"/>
      <c r="C223" s="197" t="s">
        <v>327</v>
      </c>
      <c r="D223" s="197" t="s">
        <v>184</v>
      </c>
      <c r="E223" s="198" t="s">
        <v>328</v>
      </c>
      <c r="F223" s="287" t="s">
        <v>329</v>
      </c>
      <c r="G223" s="287"/>
      <c r="H223" s="287"/>
      <c r="I223" s="287"/>
      <c r="J223" s="199" t="s">
        <v>198</v>
      </c>
      <c r="K223" s="200">
        <v>60</v>
      </c>
      <c r="L223" s="288">
        <v>0</v>
      </c>
      <c r="M223" s="288"/>
      <c r="N223" s="289">
        <f>ROUND(L223*K223,2)</f>
        <v>0</v>
      </c>
      <c r="O223" s="289"/>
      <c r="P223" s="289"/>
      <c r="Q223" s="289"/>
      <c r="R223" s="124"/>
      <c r="T223" s="201" t="s">
        <v>5</v>
      </c>
      <c r="U223" s="202" t="s">
        <v>52</v>
      </c>
      <c r="V223" s="122"/>
      <c r="W223" s="203">
        <f>V223*K223</f>
        <v>0</v>
      </c>
      <c r="X223" s="203">
        <v>0</v>
      </c>
      <c r="Y223" s="203">
        <f>X223*K223</f>
        <v>0</v>
      </c>
      <c r="Z223" s="203">
        <v>0</v>
      </c>
      <c r="AA223" s="204">
        <f>Z223*K223</f>
        <v>0</v>
      </c>
      <c r="AR223" s="111" t="s">
        <v>162</v>
      </c>
      <c r="AT223" s="111" t="s">
        <v>184</v>
      </c>
      <c r="AU223" s="111" t="s">
        <v>146</v>
      </c>
      <c r="AY223" s="111" t="s">
        <v>183</v>
      </c>
      <c r="BE223" s="168">
        <f>IF(U223="základní",N223,0)</f>
        <v>0</v>
      </c>
      <c r="BF223" s="168">
        <f>IF(U223="snížená",N223,0)</f>
        <v>0</v>
      </c>
      <c r="BG223" s="168">
        <f>IF(U223="zákl. přenesená",N223,0)</f>
        <v>0</v>
      </c>
      <c r="BH223" s="168">
        <f>IF(U223="sníž. přenesená",N223,0)</f>
        <v>0</v>
      </c>
      <c r="BI223" s="168">
        <f>IF(U223="nulová",N223,0)</f>
        <v>0</v>
      </c>
      <c r="BJ223" s="111" t="s">
        <v>162</v>
      </c>
      <c r="BK223" s="168">
        <f>ROUND(L223*K223,2)</f>
        <v>0</v>
      </c>
      <c r="BL223" s="111" t="s">
        <v>162</v>
      </c>
      <c r="BM223" s="111" t="s">
        <v>330</v>
      </c>
    </row>
    <row r="224" spans="2:51" s="210" customFormat="1" ht="14.45" customHeight="1">
      <c r="B224" s="205"/>
      <c r="C224" s="206"/>
      <c r="D224" s="206"/>
      <c r="E224" s="207" t="s">
        <v>5</v>
      </c>
      <c r="F224" s="283" t="s">
        <v>200</v>
      </c>
      <c r="G224" s="284"/>
      <c r="H224" s="284"/>
      <c r="I224" s="284"/>
      <c r="J224" s="206"/>
      <c r="K224" s="208">
        <v>60</v>
      </c>
      <c r="L224" s="227"/>
      <c r="M224" s="227"/>
      <c r="N224" s="206"/>
      <c r="O224" s="206"/>
      <c r="P224" s="206"/>
      <c r="Q224" s="206"/>
      <c r="R224" s="209"/>
      <c r="T224" s="211"/>
      <c r="U224" s="206"/>
      <c r="V224" s="206"/>
      <c r="W224" s="206"/>
      <c r="X224" s="206"/>
      <c r="Y224" s="206"/>
      <c r="Z224" s="206"/>
      <c r="AA224" s="212"/>
      <c r="AT224" s="213" t="s">
        <v>190</v>
      </c>
      <c r="AU224" s="213" t="s">
        <v>146</v>
      </c>
      <c r="AV224" s="210" t="s">
        <v>146</v>
      </c>
      <c r="AW224" s="210" t="s">
        <v>40</v>
      </c>
      <c r="AX224" s="210" t="s">
        <v>84</v>
      </c>
      <c r="AY224" s="213" t="s">
        <v>183</v>
      </c>
    </row>
    <row r="225" spans="2:51" s="219" customFormat="1" ht="14.45" customHeight="1">
      <c r="B225" s="214"/>
      <c r="C225" s="215"/>
      <c r="D225" s="215"/>
      <c r="E225" s="216" t="s">
        <v>5</v>
      </c>
      <c r="F225" s="285" t="s">
        <v>191</v>
      </c>
      <c r="G225" s="286"/>
      <c r="H225" s="286"/>
      <c r="I225" s="286"/>
      <c r="J225" s="215"/>
      <c r="K225" s="217">
        <v>60</v>
      </c>
      <c r="L225" s="228"/>
      <c r="M225" s="228"/>
      <c r="N225" s="215"/>
      <c r="O225" s="215"/>
      <c r="P225" s="215"/>
      <c r="Q225" s="215"/>
      <c r="R225" s="218"/>
      <c r="T225" s="220"/>
      <c r="U225" s="215"/>
      <c r="V225" s="215"/>
      <c r="W225" s="215"/>
      <c r="X225" s="215"/>
      <c r="Y225" s="215"/>
      <c r="Z225" s="215"/>
      <c r="AA225" s="221"/>
      <c r="AT225" s="222" t="s">
        <v>190</v>
      </c>
      <c r="AU225" s="222" t="s">
        <v>146</v>
      </c>
      <c r="AV225" s="219" t="s">
        <v>162</v>
      </c>
      <c r="AW225" s="219" t="s">
        <v>40</v>
      </c>
      <c r="AX225" s="219" t="s">
        <v>24</v>
      </c>
      <c r="AY225" s="222" t="s">
        <v>183</v>
      </c>
    </row>
    <row r="226" spans="2:65" s="120" customFormat="1" ht="22.9" customHeight="1">
      <c r="B226" s="121"/>
      <c r="C226" s="197" t="s">
        <v>331</v>
      </c>
      <c r="D226" s="197" t="s">
        <v>184</v>
      </c>
      <c r="E226" s="198" t="s">
        <v>332</v>
      </c>
      <c r="F226" s="287" t="s">
        <v>333</v>
      </c>
      <c r="G226" s="287"/>
      <c r="H226" s="287"/>
      <c r="I226" s="287"/>
      <c r="J226" s="199" t="s">
        <v>198</v>
      </c>
      <c r="K226" s="200">
        <v>60</v>
      </c>
      <c r="L226" s="288">
        <v>0</v>
      </c>
      <c r="M226" s="288"/>
      <c r="N226" s="289">
        <f>ROUND(L226*K226,2)</f>
        <v>0</v>
      </c>
      <c r="O226" s="289"/>
      <c r="P226" s="289"/>
      <c r="Q226" s="289"/>
      <c r="R226" s="124"/>
      <c r="T226" s="201" t="s">
        <v>5</v>
      </c>
      <c r="U226" s="202" t="s">
        <v>52</v>
      </c>
      <c r="V226" s="122"/>
      <c r="W226" s="203">
        <f>V226*K226</f>
        <v>0</v>
      </c>
      <c r="X226" s="203">
        <v>0</v>
      </c>
      <c r="Y226" s="203">
        <f>X226*K226</f>
        <v>0</v>
      </c>
      <c r="Z226" s="203">
        <v>0</v>
      </c>
      <c r="AA226" s="204">
        <f>Z226*K226</f>
        <v>0</v>
      </c>
      <c r="AR226" s="111" t="s">
        <v>162</v>
      </c>
      <c r="AT226" s="111" t="s">
        <v>184</v>
      </c>
      <c r="AU226" s="111" t="s">
        <v>146</v>
      </c>
      <c r="AY226" s="111" t="s">
        <v>183</v>
      </c>
      <c r="BE226" s="168">
        <f>IF(U226="základní",N226,0)</f>
        <v>0</v>
      </c>
      <c r="BF226" s="168">
        <f>IF(U226="snížená",N226,0)</f>
        <v>0</v>
      </c>
      <c r="BG226" s="168">
        <f>IF(U226="zákl. přenesená",N226,0)</f>
        <v>0</v>
      </c>
      <c r="BH226" s="168">
        <f>IF(U226="sníž. přenesená",N226,0)</f>
        <v>0</v>
      </c>
      <c r="BI226" s="168">
        <f>IF(U226="nulová",N226,0)</f>
        <v>0</v>
      </c>
      <c r="BJ226" s="111" t="s">
        <v>162</v>
      </c>
      <c r="BK226" s="168">
        <f>ROUND(L226*K226,2)</f>
        <v>0</v>
      </c>
      <c r="BL226" s="111" t="s">
        <v>162</v>
      </c>
      <c r="BM226" s="111" t="s">
        <v>334</v>
      </c>
    </row>
    <row r="227" spans="2:51" s="210" customFormat="1" ht="14.45" customHeight="1">
      <c r="B227" s="205"/>
      <c r="C227" s="206"/>
      <c r="D227" s="206"/>
      <c r="E227" s="207" t="s">
        <v>5</v>
      </c>
      <c r="F227" s="283" t="s">
        <v>200</v>
      </c>
      <c r="G227" s="284"/>
      <c r="H227" s="284"/>
      <c r="I227" s="284"/>
      <c r="J227" s="206"/>
      <c r="K227" s="208">
        <v>60</v>
      </c>
      <c r="L227" s="227"/>
      <c r="M227" s="227"/>
      <c r="N227" s="206"/>
      <c r="O227" s="206"/>
      <c r="P227" s="206"/>
      <c r="Q227" s="206"/>
      <c r="R227" s="209"/>
      <c r="T227" s="211"/>
      <c r="U227" s="206"/>
      <c r="V227" s="206"/>
      <c r="W227" s="206"/>
      <c r="X227" s="206"/>
      <c r="Y227" s="206"/>
      <c r="Z227" s="206"/>
      <c r="AA227" s="212"/>
      <c r="AT227" s="213" t="s">
        <v>190</v>
      </c>
      <c r="AU227" s="213" t="s">
        <v>146</v>
      </c>
      <c r="AV227" s="210" t="s">
        <v>146</v>
      </c>
      <c r="AW227" s="210" t="s">
        <v>40</v>
      </c>
      <c r="AX227" s="210" t="s">
        <v>84</v>
      </c>
      <c r="AY227" s="213" t="s">
        <v>183</v>
      </c>
    </row>
    <row r="228" spans="2:51" s="219" customFormat="1" ht="14.45" customHeight="1">
      <c r="B228" s="214"/>
      <c r="C228" s="215"/>
      <c r="D228" s="215"/>
      <c r="E228" s="216" t="s">
        <v>5</v>
      </c>
      <c r="F228" s="285" t="s">
        <v>191</v>
      </c>
      <c r="G228" s="286"/>
      <c r="H228" s="286"/>
      <c r="I228" s="286"/>
      <c r="J228" s="215"/>
      <c r="K228" s="217">
        <v>60</v>
      </c>
      <c r="L228" s="228"/>
      <c r="M228" s="228"/>
      <c r="N228" s="215"/>
      <c r="O228" s="215"/>
      <c r="P228" s="215"/>
      <c r="Q228" s="215"/>
      <c r="R228" s="218"/>
      <c r="T228" s="220"/>
      <c r="U228" s="215"/>
      <c r="V228" s="215"/>
      <c r="W228" s="215"/>
      <c r="X228" s="215"/>
      <c r="Y228" s="215"/>
      <c r="Z228" s="215"/>
      <c r="AA228" s="221"/>
      <c r="AT228" s="222" t="s">
        <v>190</v>
      </c>
      <c r="AU228" s="222" t="s">
        <v>146</v>
      </c>
      <c r="AV228" s="219" t="s">
        <v>162</v>
      </c>
      <c r="AW228" s="219" t="s">
        <v>40</v>
      </c>
      <c r="AX228" s="219" t="s">
        <v>24</v>
      </c>
      <c r="AY228" s="222" t="s">
        <v>183</v>
      </c>
    </row>
    <row r="229" spans="2:65" s="120" customFormat="1" ht="22.9" customHeight="1">
      <c r="B229" s="121"/>
      <c r="C229" s="197" t="s">
        <v>335</v>
      </c>
      <c r="D229" s="197" t="s">
        <v>184</v>
      </c>
      <c r="E229" s="198" t="s">
        <v>336</v>
      </c>
      <c r="F229" s="287" t="s">
        <v>337</v>
      </c>
      <c r="G229" s="287"/>
      <c r="H229" s="287"/>
      <c r="I229" s="287"/>
      <c r="J229" s="199" t="s">
        <v>198</v>
      </c>
      <c r="K229" s="200">
        <v>20</v>
      </c>
      <c r="L229" s="288">
        <v>0</v>
      </c>
      <c r="M229" s="288"/>
      <c r="N229" s="289">
        <f>ROUND(L229*K229,2)</f>
        <v>0</v>
      </c>
      <c r="O229" s="289"/>
      <c r="P229" s="289"/>
      <c r="Q229" s="289"/>
      <c r="R229" s="124"/>
      <c r="T229" s="201" t="s">
        <v>5</v>
      </c>
      <c r="U229" s="202" t="s">
        <v>52</v>
      </c>
      <c r="V229" s="122"/>
      <c r="W229" s="203">
        <f>V229*K229</f>
        <v>0</v>
      </c>
      <c r="X229" s="203">
        <v>0</v>
      </c>
      <c r="Y229" s="203">
        <f>X229*K229</f>
        <v>0</v>
      </c>
      <c r="Z229" s="203">
        <v>0</v>
      </c>
      <c r="AA229" s="204">
        <f>Z229*K229</f>
        <v>0</v>
      </c>
      <c r="AR229" s="111" t="s">
        <v>162</v>
      </c>
      <c r="AT229" s="111" t="s">
        <v>184</v>
      </c>
      <c r="AU229" s="111" t="s">
        <v>146</v>
      </c>
      <c r="AY229" s="111" t="s">
        <v>183</v>
      </c>
      <c r="BE229" s="168">
        <f>IF(U229="základní",N229,0)</f>
        <v>0</v>
      </c>
      <c r="BF229" s="168">
        <f>IF(U229="snížená",N229,0)</f>
        <v>0</v>
      </c>
      <c r="BG229" s="168">
        <f>IF(U229="zákl. přenesená",N229,0)</f>
        <v>0</v>
      </c>
      <c r="BH229" s="168">
        <f>IF(U229="sníž. přenesená",N229,0)</f>
        <v>0</v>
      </c>
      <c r="BI229" s="168">
        <f>IF(U229="nulová",N229,0)</f>
        <v>0</v>
      </c>
      <c r="BJ229" s="111" t="s">
        <v>162</v>
      </c>
      <c r="BK229" s="168">
        <f>ROUND(L229*K229,2)</f>
        <v>0</v>
      </c>
      <c r="BL229" s="111" t="s">
        <v>162</v>
      </c>
      <c r="BM229" s="111" t="s">
        <v>338</v>
      </c>
    </row>
    <row r="230" spans="2:51" s="210" customFormat="1" ht="14.45" customHeight="1">
      <c r="B230" s="205"/>
      <c r="C230" s="206"/>
      <c r="D230" s="206"/>
      <c r="E230" s="207" t="s">
        <v>5</v>
      </c>
      <c r="F230" s="283" t="s">
        <v>204</v>
      </c>
      <c r="G230" s="284"/>
      <c r="H230" s="284"/>
      <c r="I230" s="284"/>
      <c r="J230" s="206"/>
      <c r="K230" s="208">
        <v>20</v>
      </c>
      <c r="L230" s="227"/>
      <c r="M230" s="227"/>
      <c r="N230" s="206"/>
      <c r="O230" s="206"/>
      <c r="P230" s="206"/>
      <c r="Q230" s="206"/>
      <c r="R230" s="209"/>
      <c r="T230" s="211"/>
      <c r="U230" s="206"/>
      <c r="V230" s="206"/>
      <c r="W230" s="206"/>
      <c r="X230" s="206"/>
      <c r="Y230" s="206"/>
      <c r="Z230" s="206"/>
      <c r="AA230" s="212"/>
      <c r="AT230" s="213" t="s">
        <v>190</v>
      </c>
      <c r="AU230" s="213" t="s">
        <v>146</v>
      </c>
      <c r="AV230" s="210" t="s">
        <v>146</v>
      </c>
      <c r="AW230" s="210" t="s">
        <v>40</v>
      </c>
      <c r="AX230" s="210" t="s">
        <v>84</v>
      </c>
      <c r="AY230" s="213" t="s">
        <v>183</v>
      </c>
    </row>
    <row r="231" spans="2:51" s="219" customFormat="1" ht="14.45" customHeight="1">
      <c r="B231" s="214"/>
      <c r="C231" s="215"/>
      <c r="D231" s="215"/>
      <c r="E231" s="216" t="s">
        <v>5</v>
      </c>
      <c r="F231" s="285" t="s">
        <v>191</v>
      </c>
      <c r="G231" s="286"/>
      <c r="H231" s="286"/>
      <c r="I231" s="286"/>
      <c r="J231" s="215"/>
      <c r="K231" s="217">
        <v>20</v>
      </c>
      <c r="L231" s="228"/>
      <c r="M231" s="228"/>
      <c r="N231" s="215"/>
      <c r="O231" s="215"/>
      <c r="P231" s="215"/>
      <c r="Q231" s="215"/>
      <c r="R231" s="218"/>
      <c r="T231" s="220"/>
      <c r="U231" s="215"/>
      <c r="V231" s="215"/>
      <c r="W231" s="215"/>
      <c r="X231" s="215"/>
      <c r="Y231" s="215"/>
      <c r="Z231" s="215"/>
      <c r="AA231" s="221"/>
      <c r="AT231" s="222" t="s">
        <v>190</v>
      </c>
      <c r="AU231" s="222" t="s">
        <v>146</v>
      </c>
      <c r="AV231" s="219" t="s">
        <v>162</v>
      </c>
      <c r="AW231" s="219" t="s">
        <v>40</v>
      </c>
      <c r="AX231" s="219" t="s">
        <v>24</v>
      </c>
      <c r="AY231" s="222" t="s">
        <v>183</v>
      </c>
    </row>
    <row r="232" spans="2:65" s="120" customFormat="1" ht="22.9" customHeight="1">
      <c r="B232" s="121"/>
      <c r="C232" s="223" t="s">
        <v>339</v>
      </c>
      <c r="D232" s="223" t="s">
        <v>340</v>
      </c>
      <c r="E232" s="224" t="s">
        <v>341</v>
      </c>
      <c r="F232" s="294" t="s">
        <v>342</v>
      </c>
      <c r="G232" s="294"/>
      <c r="H232" s="294"/>
      <c r="I232" s="294"/>
      <c r="J232" s="225" t="s">
        <v>343</v>
      </c>
      <c r="K232" s="226">
        <v>140</v>
      </c>
      <c r="L232" s="295">
        <v>0</v>
      </c>
      <c r="M232" s="295"/>
      <c r="N232" s="296">
        <f>ROUND(L232*K232,2)</f>
        <v>0</v>
      </c>
      <c r="O232" s="289"/>
      <c r="P232" s="289"/>
      <c r="Q232" s="289"/>
      <c r="R232" s="124"/>
      <c r="T232" s="201" t="s">
        <v>5</v>
      </c>
      <c r="U232" s="202" t="s">
        <v>52</v>
      </c>
      <c r="V232" s="122"/>
      <c r="W232" s="203">
        <f>V232*K232</f>
        <v>0</v>
      </c>
      <c r="X232" s="203">
        <v>0</v>
      </c>
      <c r="Y232" s="203">
        <f>X232*K232</f>
        <v>0</v>
      </c>
      <c r="Z232" s="203">
        <v>0</v>
      </c>
      <c r="AA232" s="204">
        <f>Z232*K232</f>
        <v>0</v>
      </c>
      <c r="AR232" s="111" t="s">
        <v>217</v>
      </c>
      <c r="AT232" s="111" t="s">
        <v>340</v>
      </c>
      <c r="AU232" s="111" t="s">
        <v>146</v>
      </c>
      <c r="AY232" s="111" t="s">
        <v>183</v>
      </c>
      <c r="BE232" s="168">
        <f>IF(U232="základní",N232,0)</f>
        <v>0</v>
      </c>
      <c r="BF232" s="168">
        <f>IF(U232="snížená",N232,0)</f>
        <v>0</v>
      </c>
      <c r="BG232" s="168">
        <f>IF(U232="zákl. přenesená",N232,0)</f>
        <v>0</v>
      </c>
      <c r="BH232" s="168">
        <f>IF(U232="sníž. přenesená",N232,0)</f>
        <v>0</v>
      </c>
      <c r="BI232" s="168">
        <f>IF(U232="nulová",N232,0)</f>
        <v>0</v>
      </c>
      <c r="BJ232" s="111" t="s">
        <v>162</v>
      </c>
      <c r="BK232" s="168">
        <f>ROUND(L232*K232,2)</f>
        <v>0</v>
      </c>
      <c r="BL232" s="111" t="s">
        <v>162</v>
      </c>
      <c r="BM232" s="111" t="s">
        <v>344</v>
      </c>
    </row>
    <row r="233" spans="2:65" s="120" customFormat="1" ht="34.15" customHeight="1">
      <c r="B233" s="121"/>
      <c r="C233" s="197" t="s">
        <v>345</v>
      </c>
      <c r="D233" s="197" t="s">
        <v>184</v>
      </c>
      <c r="E233" s="198" t="s">
        <v>346</v>
      </c>
      <c r="F233" s="287" t="s">
        <v>347</v>
      </c>
      <c r="G233" s="287"/>
      <c r="H233" s="287"/>
      <c r="I233" s="287"/>
      <c r="J233" s="199" t="s">
        <v>231</v>
      </c>
      <c r="K233" s="200">
        <v>49800</v>
      </c>
      <c r="L233" s="288">
        <v>0</v>
      </c>
      <c r="M233" s="288"/>
      <c r="N233" s="289">
        <f>ROUND(L233*K233,2)</f>
        <v>0</v>
      </c>
      <c r="O233" s="289"/>
      <c r="P233" s="289"/>
      <c r="Q233" s="289"/>
      <c r="R233" s="124"/>
      <c r="T233" s="201" t="s">
        <v>5</v>
      </c>
      <c r="U233" s="202" t="s">
        <v>52</v>
      </c>
      <c r="V233" s="122"/>
      <c r="W233" s="203">
        <f>V233*K233</f>
        <v>0</v>
      </c>
      <c r="X233" s="203">
        <v>0</v>
      </c>
      <c r="Y233" s="203">
        <f>X233*K233</f>
        <v>0</v>
      </c>
      <c r="Z233" s="203">
        <v>0</v>
      </c>
      <c r="AA233" s="204">
        <f>Z233*K233</f>
        <v>0</v>
      </c>
      <c r="AR233" s="111" t="s">
        <v>162</v>
      </c>
      <c r="AT233" s="111" t="s">
        <v>184</v>
      </c>
      <c r="AU233" s="111" t="s">
        <v>146</v>
      </c>
      <c r="AY233" s="111" t="s">
        <v>183</v>
      </c>
      <c r="BE233" s="168">
        <f>IF(U233="základní",N233,0)</f>
        <v>0</v>
      </c>
      <c r="BF233" s="168">
        <f>IF(U233="snížená",N233,0)</f>
        <v>0</v>
      </c>
      <c r="BG233" s="168">
        <f>IF(U233="zákl. přenesená",N233,0)</f>
        <v>0</v>
      </c>
      <c r="BH233" s="168">
        <f>IF(U233="sníž. přenesená",N233,0)</f>
        <v>0</v>
      </c>
      <c r="BI233" s="168">
        <f>IF(U233="nulová",N233,0)</f>
        <v>0</v>
      </c>
      <c r="BJ233" s="111" t="s">
        <v>162</v>
      </c>
      <c r="BK233" s="168">
        <f>ROUND(L233*K233,2)</f>
        <v>0</v>
      </c>
      <c r="BL233" s="111" t="s">
        <v>162</v>
      </c>
      <c r="BM233" s="111" t="s">
        <v>348</v>
      </c>
    </row>
    <row r="234" spans="2:51" s="210" customFormat="1" ht="14.45" customHeight="1">
      <c r="B234" s="205"/>
      <c r="C234" s="206"/>
      <c r="D234" s="206"/>
      <c r="E234" s="207" t="s">
        <v>5</v>
      </c>
      <c r="F234" s="283" t="s">
        <v>349</v>
      </c>
      <c r="G234" s="284"/>
      <c r="H234" s="284"/>
      <c r="I234" s="284"/>
      <c r="J234" s="206"/>
      <c r="K234" s="208">
        <v>49800</v>
      </c>
      <c r="L234" s="227"/>
      <c r="M234" s="227"/>
      <c r="N234" s="206"/>
      <c r="O234" s="206"/>
      <c r="P234" s="206"/>
      <c r="Q234" s="206"/>
      <c r="R234" s="209"/>
      <c r="T234" s="211"/>
      <c r="U234" s="206"/>
      <c r="V234" s="206"/>
      <c r="W234" s="206"/>
      <c r="X234" s="206"/>
      <c r="Y234" s="206"/>
      <c r="Z234" s="206"/>
      <c r="AA234" s="212"/>
      <c r="AT234" s="213" t="s">
        <v>190</v>
      </c>
      <c r="AU234" s="213" t="s">
        <v>146</v>
      </c>
      <c r="AV234" s="210" t="s">
        <v>146</v>
      </c>
      <c r="AW234" s="210" t="s">
        <v>40</v>
      </c>
      <c r="AX234" s="210" t="s">
        <v>84</v>
      </c>
      <c r="AY234" s="213" t="s">
        <v>183</v>
      </c>
    </row>
    <row r="235" spans="2:51" s="219" customFormat="1" ht="14.45" customHeight="1">
      <c r="B235" s="214"/>
      <c r="C235" s="215"/>
      <c r="D235" s="215"/>
      <c r="E235" s="216" t="s">
        <v>5</v>
      </c>
      <c r="F235" s="285" t="s">
        <v>191</v>
      </c>
      <c r="G235" s="286"/>
      <c r="H235" s="286"/>
      <c r="I235" s="286"/>
      <c r="J235" s="215"/>
      <c r="K235" s="217">
        <v>49800</v>
      </c>
      <c r="L235" s="228"/>
      <c r="M235" s="228"/>
      <c r="N235" s="215"/>
      <c r="O235" s="215"/>
      <c r="P235" s="215"/>
      <c r="Q235" s="215"/>
      <c r="R235" s="218"/>
      <c r="T235" s="220"/>
      <c r="U235" s="215"/>
      <c r="V235" s="215"/>
      <c r="W235" s="215"/>
      <c r="X235" s="215"/>
      <c r="Y235" s="215"/>
      <c r="Z235" s="215"/>
      <c r="AA235" s="221"/>
      <c r="AT235" s="222" t="s">
        <v>190</v>
      </c>
      <c r="AU235" s="222" t="s">
        <v>146</v>
      </c>
      <c r="AV235" s="219" t="s">
        <v>162</v>
      </c>
      <c r="AW235" s="219" t="s">
        <v>40</v>
      </c>
      <c r="AX235" s="219" t="s">
        <v>24</v>
      </c>
      <c r="AY235" s="222" t="s">
        <v>183</v>
      </c>
    </row>
    <row r="236" spans="2:65" s="120" customFormat="1" ht="34.15" customHeight="1">
      <c r="B236" s="121"/>
      <c r="C236" s="197" t="s">
        <v>350</v>
      </c>
      <c r="D236" s="197" t="s">
        <v>184</v>
      </c>
      <c r="E236" s="198" t="s">
        <v>351</v>
      </c>
      <c r="F236" s="287" t="s">
        <v>352</v>
      </c>
      <c r="G236" s="287"/>
      <c r="H236" s="287"/>
      <c r="I236" s="287"/>
      <c r="J236" s="199" t="s">
        <v>231</v>
      </c>
      <c r="K236" s="200">
        <v>31000</v>
      </c>
      <c r="L236" s="288">
        <v>0</v>
      </c>
      <c r="M236" s="288"/>
      <c r="N236" s="289">
        <f>ROUND(L236*K236,2)</f>
        <v>0</v>
      </c>
      <c r="O236" s="289"/>
      <c r="P236" s="289"/>
      <c r="Q236" s="289"/>
      <c r="R236" s="124"/>
      <c r="T236" s="201" t="s">
        <v>5</v>
      </c>
      <c r="U236" s="202" t="s">
        <v>52</v>
      </c>
      <c r="V236" s="122"/>
      <c r="W236" s="203">
        <f>V236*K236</f>
        <v>0</v>
      </c>
      <c r="X236" s="203">
        <v>0</v>
      </c>
      <c r="Y236" s="203">
        <f>X236*K236</f>
        <v>0</v>
      </c>
      <c r="Z236" s="203">
        <v>0</v>
      </c>
      <c r="AA236" s="204">
        <f>Z236*K236</f>
        <v>0</v>
      </c>
      <c r="AR236" s="111" t="s">
        <v>162</v>
      </c>
      <c r="AT236" s="111" t="s">
        <v>184</v>
      </c>
      <c r="AU236" s="111" t="s">
        <v>146</v>
      </c>
      <c r="AY236" s="111" t="s">
        <v>183</v>
      </c>
      <c r="BE236" s="168">
        <f>IF(U236="základní",N236,0)</f>
        <v>0</v>
      </c>
      <c r="BF236" s="168">
        <f>IF(U236="snížená",N236,0)</f>
        <v>0</v>
      </c>
      <c r="BG236" s="168">
        <f>IF(U236="zákl. přenesená",N236,0)</f>
        <v>0</v>
      </c>
      <c r="BH236" s="168">
        <f>IF(U236="sníž. přenesená",N236,0)</f>
        <v>0</v>
      </c>
      <c r="BI236" s="168">
        <f>IF(U236="nulová",N236,0)</f>
        <v>0</v>
      </c>
      <c r="BJ236" s="111" t="s">
        <v>162</v>
      </c>
      <c r="BK236" s="168">
        <f>ROUND(L236*K236,2)</f>
        <v>0</v>
      </c>
      <c r="BL236" s="111" t="s">
        <v>162</v>
      </c>
      <c r="BM236" s="111" t="s">
        <v>353</v>
      </c>
    </row>
    <row r="237" spans="2:51" s="210" customFormat="1" ht="14.45" customHeight="1">
      <c r="B237" s="205"/>
      <c r="C237" s="206"/>
      <c r="D237" s="206"/>
      <c r="E237" s="207" t="s">
        <v>5</v>
      </c>
      <c r="F237" s="283" t="s">
        <v>354</v>
      </c>
      <c r="G237" s="284"/>
      <c r="H237" s="284"/>
      <c r="I237" s="284"/>
      <c r="J237" s="206"/>
      <c r="K237" s="208">
        <v>31000</v>
      </c>
      <c r="L237" s="227"/>
      <c r="M237" s="227"/>
      <c r="N237" s="206"/>
      <c r="O237" s="206"/>
      <c r="P237" s="206"/>
      <c r="Q237" s="206"/>
      <c r="R237" s="209"/>
      <c r="T237" s="211"/>
      <c r="U237" s="206"/>
      <c r="V237" s="206"/>
      <c r="W237" s="206"/>
      <c r="X237" s="206"/>
      <c r="Y237" s="206"/>
      <c r="Z237" s="206"/>
      <c r="AA237" s="212"/>
      <c r="AT237" s="213" t="s">
        <v>190</v>
      </c>
      <c r="AU237" s="213" t="s">
        <v>146</v>
      </c>
      <c r="AV237" s="210" t="s">
        <v>146</v>
      </c>
      <c r="AW237" s="210" t="s">
        <v>40</v>
      </c>
      <c r="AX237" s="210" t="s">
        <v>84</v>
      </c>
      <c r="AY237" s="213" t="s">
        <v>183</v>
      </c>
    </row>
    <row r="238" spans="2:51" s="219" customFormat="1" ht="14.45" customHeight="1">
      <c r="B238" s="214"/>
      <c r="C238" s="215"/>
      <c r="D238" s="215"/>
      <c r="E238" s="216" t="s">
        <v>5</v>
      </c>
      <c r="F238" s="285" t="s">
        <v>191</v>
      </c>
      <c r="G238" s="286"/>
      <c r="H238" s="286"/>
      <c r="I238" s="286"/>
      <c r="J238" s="215"/>
      <c r="K238" s="217">
        <v>31000</v>
      </c>
      <c r="L238" s="228"/>
      <c r="M238" s="228"/>
      <c r="N238" s="215"/>
      <c r="O238" s="215"/>
      <c r="P238" s="215"/>
      <c r="Q238" s="215"/>
      <c r="R238" s="218"/>
      <c r="T238" s="220"/>
      <c r="U238" s="215"/>
      <c r="V238" s="215"/>
      <c r="W238" s="215"/>
      <c r="X238" s="215"/>
      <c r="Y238" s="215"/>
      <c r="Z238" s="215"/>
      <c r="AA238" s="221"/>
      <c r="AT238" s="222" t="s">
        <v>190</v>
      </c>
      <c r="AU238" s="222" t="s">
        <v>146</v>
      </c>
      <c r="AV238" s="219" t="s">
        <v>162</v>
      </c>
      <c r="AW238" s="219" t="s">
        <v>40</v>
      </c>
      <c r="AX238" s="219" t="s">
        <v>24</v>
      </c>
      <c r="AY238" s="222" t="s">
        <v>183</v>
      </c>
    </row>
    <row r="239" spans="2:65" s="120" customFormat="1" ht="14.45" customHeight="1">
      <c r="B239" s="121"/>
      <c r="C239" s="223" t="s">
        <v>355</v>
      </c>
      <c r="D239" s="223" t="s">
        <v>340</v>
      </c>
      <c r="E239" s="224" t="s">
        <v>356</v>
      </c>
      <c r="F239" s="294" t="s">
        <v>357</v>
      </c>
      <c r="G239" s="294"/>
      <c r="H239" s="294"/>
      <c r="I239" s="294"/>
      <c r="J239" s="225" t="s">
        <v>343</v>
      </c>
      <c r="K239" s="226">
        <v>11</v>
      </c>
      <c r="L239" s="295">
        <v>0</v>
      </c>
      <c r="M239" s="295"/>
      <c r="N239" s="296">
        <f>ROUND(L239*K239,2)</f>
        <v>0</v>
      </c>
      <c r="O239" s="289"/>
      <c r="P239" s="289"/>
      <c r="Q239" s="289"/>
      <c r="R239" s="124"/>
      <c r="T239" s="201" t="s">
        <v>5</v>
      </c>
      <c r="U239" s="202" t="s">
        <v>52</v>
      </c>
      <c r="V239" s="122"/>
      <c r="W239" s="203">
        <f>V239*K239</f>
        <v>0</v>
      </c>
      <c r="X239" s="203">
        <v>0</v>
      </c>
      <c r="Y239" s="203">
        <f>X239*K239</f>
        <v>0</v>
      </c>
      <c r="Z239" s="203">
        <v>0</v>
      </c>
      <c r="AA239" s="204">
        <f>Z239*K239</f>
        <v>0</v>
      </c>
      <c r="AR239" s="111" t="s">
        <v>217</v>
      </c>
      <c r="AT239" s="111" t="s">
        <v>340</v>
      </c>
      <c r="AU239" s="111" t="s">
        <v>146</v>
      </c>
      <c r="AY239" s="111" t="s">
        <v>183</v>
      </c>
      <c r="BE239" s="168">
        <f>IF(U239="základní",N239,0)</f>
        <v>0</v>
      </c>
      <c r="BF239" s="168">
        <f>IF(U239="snížená",N239,0)</f>
        <v>0</v>
      </c>
      <c r="BG239" s="168">
        <f>IF(U239="zákl. přenesená",N239,0)</f>
        <v>0</v>
      </c>
      <c r="BH239" s="168">
        <f>IF(U239="sníž. přenesená",N239,0)</f>
        <v>0</v>
      </c>
      <c r="BI239" s="168">
        <f>IF(U239="nulová",N239,0)</f>
        <v>0</v>
      </c>
      <c r="BJ239" s="111" t="s">
        <v>162</v>
      </c>
      <c r="BK239" s="168">
        <f>ROUND(L239*K239,2)</f>
        <v>0</v>
      </c>
      <c r="BL239" s="111" t="s">
        <v>162</v>
      </c>
      <c r="BM239" s="111" t="s">
        <v>358</v>
      </c>
    </row>
    <row r="240" spans="2:65" s="120" customFormat="1" ht="14.45" customHeight="1">
      <c r="B240" s="121"/>
      <c r="C240" s="223" t="s">
        <v>359</v>
      </c>
      <c r="D240" s="223" t="s">
        <v>340</v>
      </c>
      <c r="E240" s="224" t="s">
        <v>360</v>
      </c>
      <c r="F240" s="294" t="s">
        <v>361</v>
      </c>
      <c r="G240" s="294"/>
      <c r="H240" s="294"/>
      <c r="I240" s="294"/>
      <c r="J240" s="225" t="s">
        <v>343</v>
      </c>
      <c r="K240" s="226">
        <v>4</v>
      </c>
      <c r="L240" s="295">
        <v>0</v>
      </c>
      <c r="M240" s="295"/>
      <c r="N240" s="296">
        <f>ROUND(L240*K240,2)</f>
        <v>0</v>
      </c>
      <c r="O240" s="289"/>
      <c r="P240" s="289"/>
      <c r="Q240" s="289"/>
      <c r="R240" s="124"/>
      <c r="T240" s="201" t="s">
        <v>5</v>
      </c>
      <c r="U240" s="202" t="s">
        <v>52</v>
      </c>
      <c r="V240" s="122"/>
      <c r="W240" s="203">
        <f>V240*K240</f>
        <v>0</v>
      </c>
      <c r="X240" s="203">
        <v>0</v>
      </c>
      <c r="Y240" s="203">
        <f>X240*K240</f>
        <v>0</v>
      </c>
      <c r="Z240" s="203">
        <v>0</v>
      </c>
      <c r="AA240" s="204">
        <f>Z240*K240</f>
        <v>0</v>
      </c>
      <c r="AR240" s="111" t="s">
        <v>217</v>
      </c>
      <c r="AT240" s="111" t="s">
        <v>340</v>
      </c>
      <c r="AU240" s="111" t="s">
        <v>146</v>
      </c>
      <c r="AY240" s="111" t="s">
        <v>183</v>
      </c>
      <c r="BE240" s="168">
        <f>IF(U240="základní",N240,0)</f>
        <v>0</v>
      </c>
      <c r="BF240" s="168">
        <f>IF(U240="snížená",N240,0)</f>
        <v>0</v>
      </c>
      <c r="BG240" s="168">
        <f>IF(U240="zákl. přenesená",N240,0)</f>
        <v>0</v>
      </c>
      <c r="BH240" s="168">
        <f>IF(U240="sníž. přenesená",N240,0)</f>
        <v>0</v>
      </c>
      <c r="BI240" s="168">
        <f>IF(U240="nulová",N240,0)</f>
        <v>0</v>
      </c>
      <c r="BJ240" s="111" t="s">
        <v>162</v>
      </c>
      <c r="BK240" s="168">
        <f>ROUND(L240*K240,2)</f>
        <v>0</v>
      </c>
      <c r="BL240" s="111" t="s">
        <v>162</v>
      </c>
      <c r="BM240" s="111" t="s">
        <v>362</v>
      </c>
    </row>
    <row r="241" spans="2:65" s="120" customFormat="1" ht="14.45" customHeight="1">
      <c r="B241" s="121"/>
      <c r="C241" s="197" t="s">
        <v>363</v>
      </c>
      <c r="D241" s="197" t="s">
        <v>184</v>
      </c>
      <c r="E241" s="198" t="s">
        <v>364</v>
      </c>
      <c r="F241" s="287" t="s">
        <v>365</v>
      </c>
      <c r="G241" s="287"/>
      <c r="H241" s="287"/>
      <c r="I241" s="287"/>
      <c r="J241" s="199" t="s">
        <v>231</v>
      </c>
      <c r="K241" s="200">
        <v>6150</v>
      </c>
      <c r="L241" s="288">
        <v>0</v>
      </c>
      <c r="M241" s="288"/>
      <c r="N241" s="289">
        <f>ROUND(L241*K241,2)</f>
        <v>0</v>
      </c>
      <c r="O241" s="289"/>
      <c r="P241" s="289"/>
      <c r="Q241" s="289"/>
      <c r="R241" s="124"/>
      <c r="T241" s="201" t="s">
        <v>5</v>
      </c>
      <c r="U241" s="202" t="s">
        <v>52</v>
      </c>
      <c r="V241" s="122"/>
      <c r="W241" s="203">
        <f>V241*K241</f>
        <v>0</v>
      </c>
      <c r="X241" s="203">
        <v>0</v>
      </c>
      <c r="Y241" s="203">
        <f>X241*K241</f>
        <v>0</v>
      </c>
      <c r="Z241" s="203">
        <v>0</v>
      </c>
      <c r="AA241" s="204">
        <f>Z241*K241</f>
        <v>0</v>
      </c>
      <c r="AR241" s="111" t="s">
        <v>162</v>
      </c>
      <c r="AT241" s="111" t="s">
        <v>184</v>
      </c>
      <c r="AU241" s="111" t="s">
        <v>146</v>
      </c>
      <c r="AY241" s="111" t="s">
        <v>183</v>
      </c>
      <c r="BE241" s="168">
        <f>IF(U241="základní",N241,0)</f>
        <v>0</v>
      </c>
      <c r="BF241" s="168">
        <f>IF(U241="snížená",N241,0)</f>
        <v>0</v>
      </c>
      <c r="BG241" s="168">
        <f>IF(U241="zákl. přenesená",N241,0)</f>
        <v>0</v>
      </c>
      <c r="BH241" s="168">
        <f>IF(U241="sníž. přenesená",N241,0)</f>
        <v>0</v>
      </c>
      <c r="BI241" s="168">
        <f>IF(U241="nulová",N241,0)</f>
        <v>0</v>
      </c>
      <c r="BJ241" s="111" t="s">
        <v>162</v>
      </c>
      <c r="BK241" s="168">
        <f>ROUND(L241*K241,2)</f>
        <v>0</v>
      </c>
      <c r="BL241" s="111" t="s">
        <v>162</v>
      </c>
      <c r="BM241" s="111" t="s">
        <v>366</v>
      </c>
    </row>
    <row r="242" spans="2:51" s="210" customFormat="1" ht="14.45" customHeight="1">
      <c r="B242" s="205"/>
      <c r="C242" s="206"/>
      <c r="D242" s="206"/>
      <c r="E242" s="207" t="s">
        <v>5</v>
      </c>
      <c r="F242" s="283" t="s">
        <v>233</v>
      </c>
      <c r="G242" s="284"/>
      <c r="H242" s="284"/>
      <c r="I242" s="284"/>
      <c r="J242" s="206"/>
      <c r="K242" s="208">
        <v>6150</v>
      </c>
      <c r="L242" s="227"/>
      <c r="M242" s="227"/>
      <c r="N242" s="206"/>
      <c r="O242" s="206"/>
      <c r="P242" s="206"/>
      <c r="Q242" s="206"/>
      <c r="R242" s="209"/>
      <c r="T242" s="211"/>
      <c r="U242" s="206"/>
      <c r="V242" s="206"/>
      <c r="W242" s="206"/>
      <c r="X242" s="206"/>
      <c r="Y242" s="206"/>
      <c r="Z242" s="206"/>
      <c r="AA242" s="212"/>
      <c r="AT242" s="213" t="s">
        <v>190</v>
      </c>
      <c r="AU242" s="213" t="s">
        <v>146</v>
      </c>
      <c r="AV242" s="210" t="s">
        <v>146</v>
      </c>
      <c r="AW242" s="210" t="s">
        <v>40</v>
      </c>
      <c r="AX242" s="210" t="s">
        <v>84</v>
      </c>
      <c r="AY242" s="213" t="s">
        <v>183</v>
      </c>
    </row>
    <row r="243" spans="2:51" s="219" customFormat="1" ht="14.45" customHeight="1">
      <c r="B243" s="214"/>
      <c r="C243" s="215"/>
      <c r="D243" s="215"/>
      <c r="E243" s="216" t="s">
        <v>5</v>
      </c>
      <c r="F243" s="285" t="s">
        <v>191</v>
      </c>
      <c r="G243" s="286"/>
      <c r="H243" s="286"/>
      <c r="I243" s="286"/>
      <c r="J243" s="215"/>
      <c r="K243" s="217">
        <v>6150</v>
      </c>
      <c r="L243" s="228"/>
      <c r="M243" s="228"/>
      <c r="N243" s="215"/>
      <c r="O243" s="215"/>
      <c r="P243" s="215"/>
      <c r="Q243" s="215"/>
      <c r="R243" s="218"/>
      <c r="T243" s="220"/>
      <c r="U243" s="215"/>
      <c r="V243" s="215"/>
      <c r="W243" s="215"/>
      <c r="X243" s="215"/>
      <c r="Y243" s="215"/>
      <c r="Z243" s="215"/>
      <c r="AA243" s="221"/>
      <c r="AT243" s="222" t="s">
        <v>190</v>
      </c>
      <c r="AU243" s="222" t="s">
        <v>146</v>
      </c>
      <c r="AV243" s="219" t="s">
        <v>162</v>
      </c>
      <c r="AW243" s="219" t="s">
        <v>40</v>
      </c>
      <c r="AX243" s="219" t="s">
        <v>24</v>
      </c>
      <c r="AY243" s="222" t="s">
        <v>183</v>
      </c>
    </row>
    <row r="244" spans="2:65" s="120" customFormat="1" ht="14.45" customHeight="1">
      <c r="B244" s="121"/>
      <c r="C244" s="197" t="s">
        <v>367</v>
      </c>
      <c r="D244" s="197" t="s">
        <v>184</v>
      </c>
      <c r="E244" s="198" t="s">
        <v>364</v>
      </c>
      <c r="F244" s="287" t="s">
        <v>365</v>
      </c>
      <c r="G244" s="287"/>
      <c r="H244" s="287"/>
      <c r="I244" s="287"/>
      <c r="J244" s="199" t="s">
        <v>231</v>
      </c>
      <c r="K244" s="200">
        <v>49800</v>
      </c>
      <c r="L244" s="288">
        <v>0</v>
      </c>
      <c r="M244" s="288"/>
      <c r="N244" s="289">
        <f>ROUND(L244*K244,2)</f>
        <v>0</v>
      </c>
      <c r="O244" s="289"/>
      <c r="P244" s="289"/>
      <c r="Q244" s="289"/>
      <c r="R244" s="124"/>
      <c r="T244" s="201" t="s">
        <v>5</v>
      </c>
      <c r="U244" s="202" t="s">
        <v>52</v>
      </c>
      <c r="V244" s="122"/>
      <c r="W244" s="203">
        <f>V244*K244</f>
        <v>0</v>
      </c>
      <c r="X244" s="203">
        <v>0</v>
      </c>
      <c r="Y244" s="203">
        <f>X244*K244</f>
        <v>0</v>
      </c>
      <c r="Z244" s="203">
        <v>0</v>
      </c>
      <c r="AA244" s="204">
        <f>Z244*K244</f>
        <v>0</v>
      </c>
      <c r="AR244" s="111" t="s">
        <v>162</v>
      </c>
      <c r="AT244" s="111" t="s">
        <v>184</v>
      </c>
      <c r="AU244" s="111" t="s">
        <v>146</v>
      </c>
      <c r="AY244" s="111" t="s">
        <v>183</v>
      </c>
      <c r="BE244" s="168">
        <f>IF(U244="základní",N244,0)</f>
        <v>0</v>
      </c>
      <c r="BF244" s="168">
        <f>IF(U244="snížená",N244,0)</f>
        <v>0</v>
      </c>
      <c r="BG244" s="168">
        <f>IF(U244="zákl. přenesená",N244,0)</f>
        <v>0</v>
      </c>
      <c r="BH244" s="168">
        <f>IF(U244="sníž. přenesená",N244,0)</f>
        <v>0</v>
      </c>
      <c r="BI244" s="168">
        <f>IF(U244="nulová",N244,0)</f>
        <v>0</v>
      </c>
      <c r="BJ244" s="111" t="s">
        <v>162</v>
      </c>
      <c r="BK244" s="168">
        <f>ROUND(L244*K244,2)</f>
        <v>0</v>
      </c>
      <c r="BL244" s="111" t="s">
        <v>162</v>
      </c>
      <c r="BM244" s="111" t="s">
        <v>368</v>
      </c>
    </row>
    <row r="245" spans="2:51" s="210" customFormat="1" ht="14.45" customHeight="1">
      <c r="B245" s="205"/>
      <c r="C245" s="206"/>
      <c r="D245" s="206"/>
      <c r="E245" s="207" t="s">
        <v>5</v>
      </c>
      <c r="F245" s="283" t="s">
        <v>349</v>
      </c>
      <c r="G245" s="284"/>
      <c r="H245" s="284"/>
      <c r="I245" s="284"/>
      <c r="J245" s="206"/>
      <c r="K245" s="208">
        <v>49800</v>
      </c>
      <c r="L245" s="227"/>
      <c r="M245" s="227"/>
      <c r="N245" s="206"/>
      <c r="O245" s="206"/>
      <c r="P245" s="206"/>
      <c r="Q245" s="206"/>
      <c r="R245" s="209"/>
      <c r="T245" s="211"/>
      <c r="U245" s="206"/>
      <c r="V245" s="206"/>
      <c r="W245" s="206"/>
      <c r="X245" s="206"/>
      <c r="Y245" s="206"/>
      <c r="Z245" s="206"/>
      <c r="AA245" s="212"/>
      <c r="AT245" s="213" t="s">
        <v>190</v>
      </c>
      <c r="AU245" s="213" t="s">
        <v>146</v>
      </c>
      <c r="AV245" s="210" t="s">
        <v>146</v>
      </c>
      <c r="AW245" s="210" t="s">
        <v>40</v>
      </c>
      <c r="AX245" s="210" t="s">
        <v>84</v>
      </c>
      <c r="AY245" s="213" t="s">
        <v>183</v>
      </c>
    </row>
    <row r="246" spans="2:51" s="219" customFormat="1" ht="14.45" customHeight="1">
      <c r="B246" s="214"/>
      <c r="C246" s="215"/>
      <c r="D246" s="215"/>
      <c r="E246" s="216" t="s">
        <v>5</v>
      </c>
      <c r="F246" s="285" t="s">
        <v>191</v>
      </c>
      <c r="G246" s="286"/>
      <c r="H246" s="286"/>
      <c r="I246" s="286"/>
      <c r="J246" s="215"/>
      <c r="K246" s="217">
        <v>49800</v>
      </c>
      <c r="L246" s="228"/>
      <c r="M246" s="228"/>
      <c r="N246" s="215"/>
      <c r="O246" s="215"/>
      <c r="P246" s="215"/>
      <c r="Q246" s="215"/>
      <c r="R246" s="218"/>
      <c r="T246" s="220"/>
      <c r="U246" s="215"/>
      <c r="V246" s="215"/>
      <c r="W246" s="215"/>
      <c r="X246" s="215"/>
      <c r="Y246" s="215"/>
      <c r="Z246" s="215"/>
      <c r="AA246" s="221"/>
      <c r="AT246" s="222" t="s">
        <v>190</v>
      </c>
      <c r="AU246" s="222" t="s">
        <v>146</v>
      </c>
      <c r="AV246" s="219" t="s">
        <v>162</v>
      </c>
      <c r="AW246" s="219" t="s">
        <v>40</v>
      </c>
      <c r="AX246" s="219" t="s">
        <v>24</v>
      </c>
      <c r="AY246" s="222" t="s">
        <v>183</v>
      </c>
    </row>
    <row r="247" spans="2:65" s="120" customFormat="1" ht="22.9" customHeight="1">
      <c r="B247" s="121"/>
      <c r="C247" s="197" t="s">
        <v>369</v>
      </c>
      <c r="D247" s="197" t="s">
        <v>184</v>
      </c>
      <c r="E247" s="198" t="s">
        <v>370</v>
      </c>
      <c r="F247" s="287" t="s">
        <v>371</v>
      </c>
      <c r="G247" s="287"/>
      <c r="H247" s="287"/>
      <c r="I247" s="287"/>
      <c r="J247" s="199" t="s">
        <v>198</v>
      </c>
      <c r="K247" s="200">
        <v>60</v>
      </c>
      <c r="L247" s="288">
        <v>0</v>
      </c>
      <c r="M247" s="288"/>
      <c r="N247" s="289">
        <f>ROUND(L247*K247,2)</f>
        <v>0</v>
      </c>
      <c r="O247" s="289"/>
      <c r="P247" s="289"/>
      <c r="Q247" s="289"/>
      <c r="R247" s="124"/>
      <c r="T247" s="201" t="s">
        <v>5</v>
      </c>
      <c r="U247" s="202" t="s">
        <v>52</v>
      </c>
      <c r="V247" s="122"/>
      <c r="W247" s="203">
        <f>V247*K247</f>
        <v>0</v>
      </c>
      <c r="X247" s="203">
        <v>0</v>
      </c>
      <c r="Y247" s="203">
        <f>X247*K247</f>
        <v>0</v>
      </c>
      <c r="Z247" s="203">
        <v>0</v>
      </c>
      <c r="AA247" s="204">
        <f>Z247*K247</f>
        <v>0</v>
      </c>
      <c r="AR247" s="111" t="s">
        <v>162</v>
      </c>
      <c r="AT247" s="111" t="s">
        <v>184</v>
      </c>
      <c r="AU247" s="111" t="s">
        <v>146</v>
      </c>
      <c r="AY247" s="111" t="s">
        <v>183</v>
      </c>
      <c r="BE247" s="168">
        <f>IF(U247="základní",N247,0)</f>
        <v>0</v>
      </c>
      <c r="BF247" s="168">
        <f>IF(U247="snížená",N247,0)</f>
        <v>0</v>
      </c>
      <c r="BG247" s="168">
        <f>IF(U247="zákl. přenesená",N247,0)</f>
        <v>0</v>
      </c>
      <c r="BH247" s="168">
        <f>IF(U247="sníž. přenesená",N247,0)</f>
        <v>0</v>
      </c>
      <c r="BI247" s="168">
        <f>IF(U247="nulová",N247,0)</f>
        <v>0</v>
      </c>
      <c r="BJ247" s="111" t="s">
        <v>162</v>
      </c>
      <c r="BK247" s="168">
        <f>ROUND(L247*K247,2)</f>
        <v>0</v>
      </c>
      <c r="BL247" s="111" t="s">
        <v>162</v>
      </c>
      <c r="BM247" s="111" t="s">
        <v>372</v>
      </c>
    </row>
    <row r="248" spans="2:51" s="210" customFormat="1" ht="14.45" customHeight="1">
      <c r="B248" s="205"/>
      <c r="C248" s="206"/>
      <c r="D248" s="206"/>
      <c r="E248" s="207" t="s">
        <v>5</v>
      </c>
      <c r="F248" s="283" t="s">
        <v>200</v>
      </c>
      <c r="G248" s="284"/>
      <c r="H248" s="284"/>
      <c r="I248" s="284"/>
      <c r="J248" s="206"/>
      <c r="K248" s="208">
        <v>60</v>
      </c>
      <c r="L248" s="227"/>
      <c r="M248" s="227"/>
      <c r="N248" s="206"/>
      <c r="O248" s="206"/>
      <c r="P248" s="206"/>
      <c r="Q248" s="206"/>
      <c r="R248" s="209"/>
      <c r="T248" s="211"/>
      <c r="U248" s="206"/>
      <c r="V248" s="206"/>
      <c r="W248" s="206"/>
      <c r="X248" s="206"/>
      <c r="Y248" s="206"/>
      <c r="Z248" s="206"/>
      <c r="AA248" s="212"/>
      <c r="AT248" s="213" t="s">
        <v>190</v>
      </c>
      <c r="AU248" s="213" t="s">
        <v>146</v>
      </c>
      <c r="AV248" s="210" t="s">
        <v>146</v>
      </c>
      <c r="AW248" s="210" t="s">
        <v>40</v>
      </c>
      <c r="AX248" s="210" t="s">
        <v>84</v>
      </c>
      <c r="AY248" s="213" t="s">
        <v>183</v>
      </c>
    </row>
    <row r="249" spans="2:51" s="219" customFormat="1" ht="14.45" customHeight="1">
      <c r="B249" s="214"/>
      <c r="C249" s="215"/>
      <c r="D249" s="215"/>
      <c r="E249" s="216" t="s">
        <v>5</v>
      </c>
      <c r="F249" s="285" t="s">
        <v>191</v>
      </c>
      <c r="G249" s="286"/>
      <c r="H249" s="286"/>
      <c r="I249" s="286"/>
      <c r="J249" s="215"/>
      <c r="K249" s="217">
        <v>60</v>
      </c>
      <c r="L249" s="228"/>
      <c r="M249" s="228"/>
      <c r="N249" s="215"/>
      <c r="O249" s="215"/>
      <c r="P249" s="215"/>
      <c r="Q249" s="215"/>
      <c r="R249" s="218"/>
      <c r="T249" s="220"/>
      <c r="U249" s="215"/>
      <c r="V249" s="215"/>
      <c r="W249" s="215"/>
      <c r="X249" s="215"/>
      <c r="Y249" s="215"/>
      <c r="Z249" s="215"/>
      <c r="AA249" s="221"/>
      <c r="AT249" s="222" t="s">
        <v>190</v>
      </c>
      <c r="AU249" s="222" t="s">
        <v>146</v>
      </c>
      <c r="AV249" s="219" t="s">
        <v>162</v>
      </c>
      <c r="AW249" s="219" t="s">
        <v>40</v>
      </c>
      <c r="AX249" s="219" t="s">
        <v>24</v>
      </c>
      <c r="AY249" s="222" t="s">
        <v>183</v>
      </c>
    </row>
    <row r="250" spans="2:65" s="120" customFormat="1" ht="22.9" customHeight="1">
      <c r="B250" s="121"/>
      <c r="C250" s="197" t="s">
        <v>373</v>
      </c>
      <c r="D250" s="197" t="s">
        <v>184</v>
      </c>
      <c r="E250" s="198" t="s">
        <v>374</v>
      </c>
      <c r="F250" s="287" t="s">
        <v>375</v>
      </c>
      <c r="G250" s="287"/>
      <c r="H250" s="287"/>
      <c r="I250" s="287"/>
      <c r="J250" s="199" t="s">
        <v>198</v>
      </c>
      <c r="K250" s="200">
        <v>60</v>
      </c>
      <c r="L250" s="288">
        <v>0</v>
      </c>
      <c r="M250" s="288"/>
      <c r="N250" s="289">
        <f>ROUND(L250*K250,2)</f>
        <v>0</v>
      </c>
      <c r="O250" s="289"/>
      <c r="P250" s="289"/>
      <c r="Q250" s="289"/>
      <c r="R250" s="124"/>
      <c r="T250" s="201" t="s">
        <v>5</v>
      </c>
      <c r="U250" s="202" t="s">
        <v>52</v>
      </c>
      <c r="V250" s="122"/>
      <c r="W250" s="203">
        <f>V250*K250</f>
        <v>0</v>
      </c>
      <c r="X250" s="203">
        <v>0</v>
      </c>
      <c r="Y250" s="203">
        <f>X250*K250</f>
        <v>0</v>
      </c>
      <c r="Z250" s="203">
        <v>0</v>
      </c>
      <c r="AA250" s="204">
        <f>Z250*K250</f>
        <v>0</v>
      </c>
      <c r="AR250" s="111" t="s">
        <v>162</v>
      </c>
      <c r="AT250" s="111" t="s">
        <v>184</v>
      </c>
      <c r="AU250" s="111" t="s">
        <v>146</v>
      </c>
      <c r="AY250" s="111" t="s">
        <v>183</v>
      </c>
      <c r="BE250" s="168">
        <f>IF(U250="základní",N250,0)</f>
        <v>0</v>
      </c>
      <c r="BF250" s="168">
        <f>IF(U250="snížená",N250,0)</f>
        <v>0</v>
      </c>
      <c r="BG250" s="168">
        <f>IF(U250="zákl. přenesená",N250,0)</f>
        <v>0</v>
      </c>
      <c r="BH250" s="168">
        <f>IF(U250="sníž. přenesená",N250,0)</f>
        <v>0</v>
      </c>
      <c r="BI250" s="168">
        <f>IF(U250="nulová",N250,0)</f>
        <v>0</v>
      </c>
      <c r="BJ250" s="111" t="s">
        <v>162</v>
      </c>
      <c r="BK250" s="168">
        <f>ROUND(L250*K250,2)</f>
        <v>0</v>
      </c>
      <c r="BL250" s="111" t="s">
        <v>162</v>
      </c>
      <c r="BM250" s="111" t="s">
        <v>376</v>
      </c>
    </row>
    <row r="251" spans="2:51" s="210" customFormat="1" ht="14.45" customHeight="1">
      <c r="B251" s="205"/>
      <c r="C251" s="206"/>
      <c r="D251" s="206"/>
      <c r="E251" s="207" t="s">
        <v>5</v>
      </c>
      <c r="F251" s="283" t="s">
        <v>200</v>
      </c>
      <c r="G251" s="284"/>
      <c r="H251" s="284"/>
      <c r="I251" s="284"/>
      <c r="J251" s="206"/>
      <c r="K251" s="208">
        <v>60</v>
      </c>
      <c r="L251" s="227"/>
      <c r="M251" s="227"/>
      <c r="N251" s="206"/>
      <c r="O251" s="206"/>
      <c r="P251" s="206"/>
      <c r="Q251" s="206"/>
      <c r="R251" s="209"/>
      <c r="T251" s="211"/>
      <c r="U251" s="206"/>
      <c r="V251" s="206"/>
      <c r="W251" s="206"/>
      <c r="X251" s="206"/>
      <c r="Y251" s="206"/>
      <c r="Z251" s="206"/>
      <c r="AA251" s="212"/>
      <c r="AT251" s="213" t="s">
        <v>190</v>
      </c>
      <c r="AU251" s="213" t="s">
        <v>146</v>
      </c>
      <c r="AV251" s="210" t="s">
        <v>146</v>
      </c>
      <c r="AW251" s="210" t="s">
        <v>40</v>
      </c>
      <c r="AX251" s="210" t="s">
        <v>84</v>
      </c>
      <c r="AY251" s="213" t="s">
        <v>183</v>
      </c>
    </row>
    <row r="252" spans="2:51" s="219" customFormat="1" ht="14.45" customHeight="1">
      <c r="B252" s="214"/>
      <c r="C252" s="215"/>
      <c r="D252" s="215"/>
      <c r="E252" s="216" t="s">
        <v>5</v>
      </c>
      <c r="F252" s="285" t="s">
        <v>191</v>
      </c>
      <c r="G252" s="286"/>
      <c r="H252" s="286"/>
      <c r="I252" s="286"/>
      <c r="J252" s="215"/>
      <c r="K252" s="217">
        <v>60</v>
      </c>
      <c r="L252" s="228"/>
      <c r="M252" s="228"/>
      <c r="N252" s="215"/>
      <c r="O252" s="215"/>
      <c r="P252" s="215"/>
      <c r="Q252" s="215"/>
      <c r="R252" s="218"/>
      <c r="T252" s="220"/>
      <c r="U252" s="215"/>
      <c r="V252" s="215"/>
      <c r="W252" s="215"/>
      <c r="X252" s="215"/>
      <c r="Y252" s="215"/>
      <c r="Z252" s="215"/>
      <c r="AA252" s="221"/>
      <c r="AT252" s="222" t="s">
        <v>190</v>
      </c>
      <c r="AU252" s="222" t="s">
        <v>146</v>
      </c>
      <c r="AV252" s="219" t="s">
        <v>162</v>
      </c>
      <c r="AW252" s="219" t="s">
        <v>40</v>
      </c>
      <c r="AX252" s="219" t="s">
        <v>24</v>
      </c>
      <c r="AY252" s="222" t="s">
        <v>183</v>
      </c>
    </row>
    <row r="253" spans="2:65" s="120" customFormat="1" ht="22.9" customHeight="1">
      <c r="B253" s="121"/>
      <c r="C253" s="197" t="s">
        <v>377</v>
      </c>
      <c r="D253" s="197" t="s">
        <v>184</v>
      </c>
      <c r="E253" s="198" t="s">
        <v>378</v>
      </c>
      <c r="F253" s="287" t="s">
        <v>379</v>
      </c>
      <c r="G253" s="287"/>
      <c r="H253" s="287"/>
      <c r="I253" s="287"/>
      <c r="J253" s="199" t="s">
        <v>198</v>
      </c>
      <c r="K253" s="200">
        <v>20</v>
      </c>
      <c r="L253" s="288">
        <v>0</v>
      </c>
      <c r="M253" s="288"/>
      <c r="N253" s="289">
        <f>ROUND(L253*K253,2)</f>
        <v>0</v>
      </c>
      <c r="O253" s="289"/>
      <c r="P253" s="289"/>
      <c r="Q253" s="289"/>
      <c r="R253" s="124"/>
      <c r="T253" s="201" t="s">
        <v>5</v>
      </c>
      <c r="U253" s="202" t="s">
        <v>52</v>
      </c>
      <c r="V253" s="122"/>
      <c r="W253" s="203">
        <f>V253*K253</f>
        <v>0</v>
      </c>
      <c r="X253" s="203">
        <v>0</v>
      </c>
      <c r="Y253" s="203">
        <f>X253*K253</f>
        <v>0</v>
      </c>
      <c r="Z253" s="203">
        <v>0</v>
      </c>
      <c r="AA253" s="204">
        <f>Z253*K253</f>
        <v>0</v>
      </c>
      <c r="AR253" s="111" t="s">
        <v>162</v>
      </c>
      <c r="AT253" s="111" t="s">
        <v>184</v>
      </c>
      <c r="AU253" s="111" t="s">
        <v>146</v>
      </c>
      <c r="AY253" s="111" t="s">
        <v>183</v>
      </c>
      <c r="BE253" s="168">
        <f>IF(U253="základní",N253,0)</f>
        <v>0</v>
      </c>
      <c r="BF253" s="168">
        <f>IF(U253="snížená",N253,0)</f>
        <v>0</v>
      </c>
      <c r="BG253" s="168">
        <f>IF(U253="zákl. přenesená",N253,0)</f>
        <v>0</v>
      </c>
      <c r="BH253" s="168">
        <f>IF(U253="sníž. přenesená",N253,0)</f>
        <v>0</v>
      </c>
      <c r="BI253" s="168">
        <f>IF(U253="nulová",N253,0)</f>
        <v>0</v>
      </c>
      <c r="BJ253" s="111" t="s">
        <v>162</v>
      </c>
      <c r="BK253" s="168">
        <f>ROUND(L253*K253,2)</f>
        <v>0</v>
      </c>
      <c r="BL253" s="111" t="s">
        <v>162</v>
      </c>
      <c r="BM253" s="111" t="s">
        <v>380</v>
      </c>
    </row>
    <row r="254" spans="2:51" s="210" customFormat="1" ht="14.45" customHeight="1">
      <c r="B254" s="205"/>
      <c r="C254" s="206"/>
      <c r="D254" s="206"/>
      <c r="E254" s="207" t="s">
        <v>5</v>
      </c>
      <c r="F254" s="283" t="s">
        <v>204</v>
      </c>
      <c r="G254" s="284"/>
      <c r="H254" s="284"/>
      <c r="I254" s="284"/>
      <c r="J254" s="206"/>
      <c r="K254" s="208">
        <v>20</v>
      </c>
      <c r="L254" s="227"/>
      <c r="M254" s="227"/>
      <c r="N254" s="206"/>
      <c r="O254" s="206"/>
      <c r="P254" s="206"/>
      <c r="Q254" s="206"/>
      <c r="R254" s="209"/>
      <c r="T254" s="211"/>
      <c r="U254" s="206"/>
      <c r="V254" s="206"/>
      <c r="W254" s="206"/>
      <c r="X254" s="206"/>
      <c r="Y254" s="206"/>
      <c r="Z254" s="206"/>
      <c r="AA254" s="212"/>
      <c r="AT254" s="213" t="s">
        <v>190</v>
      </c>
      <c r="AU254" s="213" t="s">
        <v>146</v>
      </c>
      <c r="AV254" s="210" t="s">
        <v>146</v>
      </c>
      <c r="AW254" s="210" t="s">
        <v>40</v>
      </c>
      <c r="AX254" s="210" t="s">
        <v>84</v>
      </c>
      <c r="AY254" s="213" t="s">
        <v>183</v>
      </c>
    </row>
    <row r="255" spans="2:51" s="219" customFormat="1" ht="14.45" customHeight="1">
      <c r="B255" s="214"/>
      <c r="C255" s="215"/>
      <c r="D255" s="215"/>
      <c r="E255" s="216" t="s">
        <v>5</v>
      </c>
      <c r="F255" s="285" t="s">
        <v>191</v>
      </c>
      <c r="G255" s="286"/>
      <c r="H255" s="286"/>
      <c r="I255" s="286"/>
      <c r="J255" s="215"/>
      <c r="K255" s="217">
        <v>20</v>
      </c>
      <c r="L255" s="228"/>
      <c r="M255" s="228"/>
      <c r="N255" s="215"/>
      <c r="O255" s="215"/>
      <c r="P255" s="215"/>
      <c r="Q255" s="215"/>
      <c r="R255" s="218"/>
      <c r="T255" s="220"/>
      <c r="U255" s="215"/>
      <c r="V255" s="215"/>
      <c r="W255" s="215"/>
      <c r="X255" s="215"/>
      <c r="Y255" s="215"/>
      <c r="Z255" s="215"/>
      <c r="AA255" s="221"/>
      <c r="AT255" s="222" t="s">
        <v>190</v>
      </c>
      <c r="AU255" s="222" t="s">
        <v>146</v>
      </c>
      <c r="AV255" s="219" t="s">
        <v>162</v>
      </c>
      <c r="AW255" s="219" t="s">
        <v>40</v>
      </c>
      <c r="AX255" s="219" t="s">
        <v>24</v>
      </c>
      <c r="AY255" s="222" t="s">
        <v>183</v>
      </c>
    </row>
    <row r="256" spans="2:65" s="120" customFormat="1" ht="14.45" customHeight="1">
      <c r="B256" s="121"/>
      <c r="C256" s="197" t="s">
        <v>381</v>
      </c>
      <c r="D256" s="197" t="s">
        <v>184</v>
      </c>
      <c r="E256" s="198" t="s">
        <v>382</v>
      </c>
      <c r="F256" s="287" t="s">
        <v>383</v>
      </c>
      <c r="G256" s="287"/>
      <c r="H256" s="287"/>
      <c r="I256" s="287"/>
      <c r="J256" s="199" t="s">
        <v>231</v>
      </c>
      <c r="K256" s="200">
        <v>6150</v>
      </c>
      <c r="L256" s="288">
        <v>0</v>
      </c>
      <c r="M256" s="288"/>
      <c r="N256" s="289">
        <f>ROUND(L256*K256,2)</f>
        <v>0</v>
      </c>
      <c r="O256" s="289"/>
      <c r="P256" s="289"/>
      <c r="Q256" s="289"/>
      <c r="R256" s="124"/>
      <c r="T256" s="201" t="s">
        <v>5</v>
      </c>
      <c r="U256" s="202" t="s">
        <v>52</v>
      </c>
      <c r="V256" s="122"/>
      <c r="W256" s="203">
        <f>V256*K256</f>
        <v>0</v>
      </c>
      <c r="X256" s="203">
        <v>0</v>
      </c>
      <c r="Y256" s="203">
        <f>X256*K256</f>
        <v>0</v>
      </c>
      <c r="Z256" s="203">
        <v>0</v>
      </c>
      <c r="AA256" s="204">
        <f>Z256*K256</f>
        <v>0</v>
      </c>
      <c r="AR256" s="111" t="s">
        <v>162</v>
      </c>
      <c r="AT256" s="111" t="s">
        <v>184</v>
      </c>
      <c r="AU256" s="111" t="s">
        <v>146</v>
      </c>
      <c r="AY256" s="111" t="s">
        <v>183</v>
      </c>
      <c r="BE256" s="168">
        <f>IF(U256="základní",N256,0)</f>
        <v>0</v>
      </c>
      <c r="BF256" s="168">
        <f>IF(U256="snížená",N256,0)</f>
        <v>0</v>
      </c>
      <c r="BG256" s="168">
        <f>IF(U256="zákl. přenesená",N256,0)</f>
        <v>0</v>
      </c>
      <c r="BH256" s="168">
        <f>IF(U256="sníž. přenesená",N256,0)</f>
        <v>0</v>
      </c>
      <c r="BI256" s="168">
        <f>IF(U256="nulová",N256,0)</f>
        <v>0</v>
      </c>
      <c r="BJ256" s="111" t="s">
        <v>162</v>
      </c>
      <c r="BK256" s="168">
        <f>ROUND(L256*K256,2)</f>
        <v>0</v>
      </c>
      <c r="BL256" s="111" t="s">
        <v>162</v>
      </c>
      <c r="BM256" s="111" t="s">
        <v>384</v>
      </c>
    </row>
    <row r="257" spans="2:51" s="210" customFormat="1" ht="14.45" customHeight="1">
      <c r="B257" s="205"/>
      <c r="C257" s="206"/>
      <c r="D257" s="206"/>
      <c r="E257" s="207" t="s">
        <v>5</v>
      </c>
      <c r="F257" s="283" t="s">
        <v>233</v>
      </c>
      <c r="G257" s="284"/>
      <c r="H257" s="284"/>
      <c r="I257" s="284"/>
      <c r="J257" s="206"/>
      <c r="K257" s="208">
        <v>6150</v>
      </c>
      <c r="L257" s="227"/>
      <c r="M257" s="227"/>
      <c r="N257" s="206"/>
      <c r="O257" s="206"/>
      <c r="P257" s="206"/>
      <c r="Q257" s="206"/>
      <c r="R257" s="209"/>
      <c r="T257" s="211"/>
      <c r="U257" s="206"/>
      <c r="V257" s="206"/>
      <c r="W257" s="206"/>
      <c r="X257" s="206"/>
      <c r="Y257" s="206"/>
      <c r="Z257" s="206"/>
      <c r="AA257" s="212"/>
      <c r="AT257" s="213" t="s">
        <v>190</v>
      </c>
      <c r="AU257" s="213" t="s">
        <v>146</v>
      </c>
      <c r="AV257" s="210" t="s">
        <v>146</v>
      </c>
      <c r="AW257" s="210" t="s">
        <v>40</v>
      </c>
      <c r="AX257" s="210" t="s">
        <v>84</v>
      </c>
      <c r="AY257" s="213" t="s">
        <v>183</v>
      </c>
    </row>
    <row r="258" spans="2:51" s="219" customFormat="1" ht="14.45" customHeight="1">
      <c r="B258" s="214"/>
      <c r="C258" s="215"/>
      <c r="D258" s="215"/>
      <c r="E258" s="216" t="s">
        <v>5</v>
      </c>
      <c r="F258" s="285" t="s">
        <v>191</v>
      </c>
      <c r="G258" s="286"/>
      <c r="H258" s="286"/>
      <c r="I258" s="286"/>
      <c r="J258" s="215"/>
      <c r="K258" s="217">
        <v>6150</v>
      </c>
      <c r="L258" s="228"/>
      <c r="M258" s="228"/>
      <c r="N258" s="215"/>
      <c r="O258" s="215"/>
      <c r="P258" s="215"/>
      <c r="Q258" s="215"/>
      <c r="R258" s="218"/>
      <c r="T258" s="220"/>
      <c r="U258" s="215"/>
      <c r="V258" s="215"/>
      <c r="W258" s="215"/>
      <c r="X258" s="215"/>
      <c r="Y258" s="215"/>
      <c r="Z258" s="215"/>
      <c r="AA258" s="221"/>
      <c r="AT258" s="222" t="s">
        <v>190</v>
      </c>
      <c r="AU258" s="222" t="s">
        <v>146</v>
      </c>
      <c r="AV258" s="219" t="s">
        <v>162</v>
      </c>
      <c r="AW258" s="219" t="s">
        <v>40</v>
      </c>
      <c r="AX258" s="219" t="s">
        <v>24</v>
      </c>
      <c r="AY258" s="222" t="s">
        <v>183</v>
      </c>
    </row>
    <row r="259" spans="2:65" s="120" customFormat="1" ht="22.9" customHeight="1">
      <c r="B259" s="121"/>
      <c r="C259" s="197" t="s">
        <v>385</v>
      </c>
      <c r="D259" s="197" t="s">
        <v>184</v>
      </c>
      <c r="E259" s="198" t="s">
        <v>386</v>
      </c>
      <c r="F259" s="287" t="s">
        <v>387</v>
      </c>
      <c r="G259" s="287"/>
      <c r="H259" s="287"/>
      <c r="I259" s="287"/>
      <c r="J259" s="199" t="s">
        <v>187</v>
      </c>
      <c r="K259" s="200">
        <v>41000</v>
      </c>
      <c r="L259" s="288">
        <v>0</v>
      </c>
      <c r="M259" s="288"/>
      <c r="N259" s="289">
        <f>ROUND(L259*K259,2)</f>
        <v>0</v>
      </c>
      <c r="O259" s="289"/>
      <c r="P259" s="289"/>
      <c r="Q259" s="289"/>
      <c r="R259" s="124"/>
      <c r="T259" s="201" t="s">
        <v>5</v>
      </c>
      <c r="U259" s="202" t="s">
        <v>52</v>
      </c>
      <c r="V259" s="122"/>
      <c r="W259" s="203">
        <f>V259*K259</f>
        <v>0</v>
      </c>
      <c r="X259" s="203">
        <v>0</v>
      </c>
      <c r="Y259" s="203">
        <f>X259*K259</f>
        <v>0</v>
      </c>
      <c r="Z259" s="203">
        <v>0</v>
      </c>
      <c r="AA259" s="204">
        <f>Z259*K259</f>
        <v>0</v>
      </c>
      <c r="AR259" s="111" t="s">
        <v>162</v>
      </c>
      <c r="AT259" s="111" t="s">
        <v>184</v>
      </c>
      <c r="AU259" s="111" t="s">
        <v>146</v>
      </c>
      <c r="AY259" s="111" t="s">
        <v>183</v>
      </c>
      <c r="BE259" s="168">
        <f>IF(U259="základní",N259,0)</f>
        <v>0</v>
      </c>
      <c r="BF259" s="168">
        <f>IF(U259="snížená",N259,0)</f>
        <v>0</v>
      </c>
      <c r="BG259" s="168">
        <f>IF(U259="zákl. přenesená",N259,0)</f>
        <v>0</v>
      </c>
      <c r="BH259" s="168">
        <f>IF(U259="sníž. přenesená",N259,0)</f>
        <v>0</v>
      </c>
      <c r="BI259" s="168">
        <f>IF(U259="nulová",N259,0)</f>
        <v>0</v>
      </c>
      <c r="BJ259" s="111" t="s">
        <v>162</v>
      </c>
      <c r="BK259" s="168">
        <f>ROUND(L259*K259,2)</f>
        <v>0</v>
      </c>
      <c r="BL259" s="111" t="s">
        <v>162</v>
      </c>
      <c r="BM259" s="111" t="s">
        <v>388</v>
      </c>
    </row>
    <row r="260" spans="2:51" s="210" customFormat="1" ht="14.45" customHeight="1">
      <c r="B260" s="205"/>
      <c r="C260" s="206"/>
      <c r="D260" s="206"/>
      <c r="E260" s="207" t="s">
        <v>5</v>
      </c>
      <c r="F260" s="283" t="s">
        <v>389</v>
      </c>
      <c r="G260" s="284"/>
      <c r="H260" s="284"/>
      <c r="I260" s="284"/>
      <c r="J260" s="206"/>
      <c r="K260" s="208">
        <v>41000</v>
      </c>
      <c r="L260" s="206"/>
      <c r="M260" s="206"/>
      <c r="N260" s="206"/>
      <c r="O260" s="206"/>
      <c r="P260" s="206"/>
      <c r="Q260" s="206"/>
      <c r="R260" s="209"/>
      <c r="T260" s="211"/>
      <c r="U260" s="206"/>
      <c r="V260" s="206"/>
      <c r="W260" s="206"/>
      <c r="X260" s="206"/>
      <c r="Y260" s="206"/>
      <c r="Z260" s="206"/>
      <c r="AA260" s="212"/>
      <c r="AT260" s="213" t="s">
        <v>190</v>
      </c>
      <c r="AU260" s="213" t="s">
        <v>146</v>
      </c>
      <c r="AV260" s="210" t="s">
        <v>146</v>
      </c>
      <c r="AW260" s="210" t="s">
        <v>40</v>
      </c>
      <c r="AX260" s="210" t="s">
        <v>84</v>
      </c>
      <c r="AY260" s="213" t="s">
        <v>183</v>
      </c>
    </row>
    <row r="261" spans="2:51" s="219" customFormat="1" ht="14.45" customHeight="1">
      <c r="B261" s="214"/>
      <c r="C261" s="215"/>
      <c r="D261" s="215"/>
      <c r="E261" s="216" t="s">
        <v>5</v>
      </c>
      <c r="F261" s="285" t="s">
        <v>191</v>
      </c>
      <c r="G261" s="286"/>
      <c r="H261" s="286"/>
      <c r="I261" s="286"/>
      <c r="J261" s="215"/>
      <c r="K261" s="217">
        <v>41000</v>
      </c>
      <c r="L261" s="215"/>
      <c r="M261" s="215"/>
      <c r="N261" s="215"/>
      <c r="O261" s="215"/>
      <c r="P261" s="215"/>
      <c r="Q261" s="215"/>
      <c r="R261" s="218"/>
      <c r="T261" s="220"/>
      <c r="U261" s="215"/>
      <c r="V261" s="215"/>
      <c r="W261" s="215"/>
      <c r="X261" s="215"/>
      <c r="Y261" s="215"/>
      <c r="Z261" s="215"/>
      <c r="AA261" s="221"/>
      <c r="AT261" s="222" t="s">
        <v>190</v>
      </c>
      <c r="AU261" s="222" t="s">
        <v>146</v>
      </c>
      <c r="AV261" s="219" t="s">
        <v>162</v>
      </c>
      <c r="AW261" s="219" t="s">
        <v>40</v>
      </c>
      <c r="AX261" s="219" t="s">
        <v>24</v>
      </c>
      <c r="AY261" s="222" t="s">
        <v>183</v>
      </c>
    </row>
    <row r="262" spans="2:63" s="120" customFormat="1" ht="49.9" customHeight="1">
      <c r="B262" s="121"/>
      <c r="C262" s="122"/>
      <c r="D262" s="187"/>
      <c r="E262" s="122"/>
      <c r="F262" s="122"/>
      <c r="G262" s="122"/>
      <c r="H262" s="122"/>
      <c r="I262" s="122"/>
      <c r="J262" s="122"/>
      <c r="K262" s="122"/>
      <c r="L262" s="122"/>
      <c r="M262" s="122"/>
      <c r="N262" s="278"/>
      <c r="O262" s="279"/>
      <c r="P262" s="279"/>
      <c r="Q262" s="279"/>
      <c r="R262" s="124"/>
      <c r="T262" s="169"/>
      <c r="U262" s="143"/>
      <c r="V262" s="143"/>
      <c r="W262" s="143"/>
      <c r="X262" s="143"/>
      <c r="Y262" s="143"/>
      <c r="Z262" s="143"/>
      <c r="AA262" s="145"/>
      <c r="AT262" s="111" t="s">
        <v>83</v>
      </c>
      <c r="AU262" s="111" t="s">
        <v>84</v>
      </c>
      <c r="AY262" s="111" t="s">
        <v>390</v>
      </c>
      <c r="BK262" s="168">
        <v>0</v>
      </c>
    </row>
    <row r="263" spans="2:18" s="120" customFormat="1" ht="6.95" customHeight="1">
      <c r="B263" s="146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8"/>
    </row>
  </sheetData>
  <sheetProtection password="CC55" sheet="1" objects="1" scenarios="1"/>
  <mergeCells count="308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83:Q83"/>
    <mergeCell ref="M84:Q84"/>
    <mergeCell ref="C86:G86"/>
    <mergeCell ref="N86:Q86"/>
    <mergeCell ref="C76:Q76"/>
    <mergeCell ref="F78:P78"/>
    <mergeCell ref="F79:P79"/>
    <mergeCell ref="M81:P81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F122:I122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N129:Q129"/>
    <mergeCell ref="F130:I130"/>
    <mergeCell ref="F131:I131"/>
    <mergeCell ref="F132:I132"/>
    <mergeCell ref="F127:I127"/>
    <mergeCell ref="F128:I128"/>
    <mergeCell ref="F129:I129"/>
    <mergeCell ref="L129:M129"/>
    <mergeCell ref="F133:I133"/>
    <mergeCell ref="L133:M133"/>
    <mergeCell ref="N133:Q133"/>
    <mergeCell ref="F144:I144"/>
    <mergeCell ref="F145:I145"/>
    <mergeCell ref="L145:M145"/>
    <mergeCell ref="N145:Q145"/>
    <mergeCell ref="F140:I140"/>
    <mergeCell ref="F141:I141"/>
    <mergeCell ref="F142:I142"/>
    <mergeCell ref="L142:M142"/>
    <mergeCell ref="F134:I134"/>
    <mergeCell ref="F135:I135"/>
    <mergeCell ref="F136:I136"/>
    <mergeCell ref="L136:M136"/>
    <mergeCell ref="N142:Q142"/>
    <mergeCell ref="F143:I143"/>
    <mergeCell ref="N136:Q136"/>
    <mergeCell ref="F137:I137"/>
    <mergeCell ref="F138:I138"/>
    <mergeCell ref="F139:I139"/>
    <mergeCell ref="L139:M139"/>
    <mergeCell ref="N139:Q139"/>
    <mergeCell ref="F156:I156"/>
    <mergeCell ref="F157:I157"/>
    <mergeCell ref="L157:M157"/>
    <mergeCell ref="N157:Q157"/>
    <mergeCell ref="F152:I152"/>
    <mergeCell ref="F153:I153"/>
    <mergeCell ref="F154:I154"/>
    <mergeCell ref="L154:M154"/>
    <mergeCell ref="F146:I146"/>
    <mergeCell ref="F147:I147"/>
    <mergeCell ref="F148:I148"/>
    <mergeCell ref="L148:M148"/>
    <mergeCell ref="N154:Q154"/>
    <mergeCell ref="F155:I155"/>
    <mergeCell ref="N148:Q148"/>
    <mergeCell ref="F149:I149"/>
    <mergeCell ref="F150:I150"/>
    <mergeCell ref="F151:I151"/>
    <mergeCell ref="L151:M151"/>
    <mergeCell ref="N151:Q151"/>
    <mergeCell ref="F168:I168"/>
    <mergeCell ref="F169:I169"/>
    <mergeCell ref="L169:M169"/>
    <mergeCell ref="N169:Q169"/>
    <mergeCell ref="F164:I164"/>
    <mergeCell ref="F165:I165"/>
    <mergeCell ref="F166:I166"/>
    <mergeCell ref="L166:M166"/>
    <mergeCell ref="F158:I158"/>
    <mergeCell ref="F159:I159"/>
    <mergeCell ref="F160:I160"/>
    <mergeCell ref="L160:M160"/>
    <mergeCell ref="N166:Q166"/>
    <mergeCell ref="F167:I167"/>
    <mergeCell ref="N160:Q160"/>
    <mergeCell ref="F161:I161"/>
    <mergeCell ref="F162:I162"/>
    <mergeCell ref="F163:I163"/>
    <mergeCell ref="L163:M163"/>
    <mergeCell ref="N163:Q163"/>
    <mergeCell ref="F180:I180"/>
    <mergeCell ref="F181:I181"/>
    <mergeCell ref="L181:M181"/>
    <mergeCell ref="N181:Q181"/>
    <mergeCell ref="F176:I176"/>
    <mergeCell ref="F177:I177"/>
    <mergeCell ref="F178:I178"/>
    <mergeCell ref="L178:M178"/>
    <mergeCell ref="F170:I170"/>
    <mergeCell ref="F171:I171"/>
    <mergeCell ref="F172:I172"/>
    <mergeCell ref="L172:M172"/>
    <mergeCell ref="N178:Q178"/>
    <mergeCell ref="F179:I179"/>
    <mergeCell ref="N172:Q172"/>
    <mergeCell ref="F173:I173"/>
    <mergeCell ref="F174:I174"/>
    <mergeCell ref="F175:I175"/>
    <mergeCell ref="L175:M175"/>
    <mergeCell ref="N175:Q175"/>
    <mergeCell ref="F192:I192"/>
    <mergeCell ref="F193:I193"/>
    <mergeCell ref="L193:M193"/>
    <mergeCell ref="N193:Q193"/>
    <mergeCell ref="F188:I188"/>
    <mergeCell ref="F189:I189"/>
    <mergeCell ref="F190:I190"/>
    <mergeCell ref="L190:M190"/>
    <mergeCell ref="F182:I182"/>
    <mergeCell ref="F183:I183"/>
    <mergeCell ref="F184:I184"/>
    <mergeCell ref="L184:M184"/>
    <mergeCell ref="N190:Q190"/>
    <mergeCell ref="F191:I191"/>
    <mergeCell ref="N184:Q184"/>
    <mergeCell ref="F185:I185"/>
    <mergeCell ref="F186:I186"/>
    <mergeCell ref="F187:I187"/>
    <mergeCell ref="L187:M187"/>
    <mergeCell ref="N187:Q187"/>
    <mergeCell ref="F204:I204"/>
    <mergeCell ref="F205:I205"/>
    <mergeCell ref="L205:M205"/>
    <mergeCell ref="N205:Q205"/>
    <mergeCell ref="F200:I200"/>
    <mergeCell ref="F201:I201"/>
    <mergeCell ref="F202:I202"/>
    <mergeCell ref="L202:M202"/>
    <mergeCell ref="F194:I194"/>
    <mergeCell ref="F195:I195"/>
    <mergeCell ref="F196:I196"/>
    <mergeCell ref="L196:M196"/>
    <mergeCell ref="N202:Q202"/>
    <mergeCell ref="F203:I203"/>
    <mergeCell ref="N196:Q196"/>
    <mergeCell ref="F197:I197"/>
    <mergeCell ref="F198:I198"/>
    <mergeCell ref="F199:I199"/>
    <mergeCell ref="L199:M199"/>
    <mergeCell ref="N199:Q199"/>
    <mergeCell ref="F216:I216"/>
    <mergeCell ref="F217:I217"/>
    <mergeCell ref="L217:M217"/>
    <mergeCell ref="N217:Q217"/>
    <mergeCell ref="F212:I212"/>
    <mergeCell ref="F213:I213"/>
    <mergeCell ref="F214:I214"/>
    <mergeCell ref="L214:M214"/>
    <mergeCell ref="F206:I206"/>
    <mergeCell ref="F207:I207"/>
    <mergeCell ref="F208:I208"/>
    <mergeCell ref="L208:M208"/>
    <mergeCell ref="N214:Q214"/>
    <mergeCell ref="F215:I215"/>
    <mergeCell ref="N208:Q208"/>
    <mergeCell ref="F209:I209"/>
    <mergeCell ref="F210:I210"/>
    <mergeCell ref="F211:I211"/>
    <mergeCell ref="L211:M211"/>
    <mergeCell ref="N211:Q211"/>
    <mergeCell ref="F228:I228"/>
    <mergeCell ref="F229:I229"/>
    <mergeCell ref="L229:M229"/>
    <mergeCell ref="N229:Q229"/>
    <mergeCell ref="F224:I224"/>
    <mergeCell ref="F225:I225"/>
    <mergeCell ref="F226:I226"/>
    <mergeCell ref="L226:M226"/>
    <mergeCell ref="F218:I218"/>
    <mergeCell ref="F219:I219"/>
    <mergeCell ref="F220:I220"/>
    <mergeCell ref="L220:M220"/>
    <mergeCell ref="N226:Q226"/>
    <mergeCell ref="F227:I227"/>
    <mergeCell ref="N220:Q220"/>
    <mergeCell ref="F221:I221"/>
    <mergeCell ref="F222:I222"/>
    <mergeCell ref="F223:I223"/>
    <mergeCell ref="L223:M223"/>
    <mergeCell ref="N223:Q223"/>
    <mergeCell ref="F235:I235"/>
    <mergeCell ref="F236:I236"/>
    <mergeCell ref="L236:M236"/>
    <mergeCell ref="N239:Q23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N236:Q236"/>
    <mergeCell ref="N241:Q241"/>
    <mergeCell ref="F242:I242"/>
    <mergeCell ref="F243:I243"/>
    <mergeCell ref="F244:I244"/>
    <mergeCell ref="L244:M244"/>
    <mergeCell ref="N244:Q244"/>
    <mergeCell ref="L241:M241"/>
    <mergeCell ref="F237:I237"/>
    <mergeCell ref="F238:I238"/>
    <mergeCell ref="F239:I239"/>
    <mergeCell ref="L239:M239"/>
    <mergeCell ref="F252:I252"/>
    <mergeCell ref="F253:I253"/>
    <mergeCell ref="L253:M253"/>
    <mergeCell ref="N256:Q256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L250:M250"/>
    <mergeCell ref="N262:Q262"/>
    <mergeCell ref="H1:K1"/>
    <mergeCell ref="S2:AC2"/>
    <mergeCell ref="F257:I257"/>
    <mergeCell ref="F258:I258"/>
    <mergeCell ref="F259:I259"/>
    <mergeCell ref="L259:M259"/>
    <mergeCell ref="N259:Q259"/>
    <mergeCell ref="F260:I260"/>
    <mergeCell ref="F261:I261"/>
    <mergeCell ref="N253:Q253"/>
    <mergeCell ref="N117:Q117"/>
    <mergeCell ref="N118:Q118"/>
    <mergeCell ref="N119:Q119"/>
    <mergeCell ref="F251:I251"/>
    <mergeCell ref="N250:Q250"/>
    <mergeCell ref="F240:I240"/>
    <mergeCell ref="L240:M240"/>
    <mergeCell ref="N240:Q240"/>
    <mergeCell ref="F241:I241"/>
    <mergeCell ref="F254:I254"/>
    <mergeCell ref="F255:I255"/>
    <mergeCell ref="F256:I256"/>
    <mergeCell ref="L256:M256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3"/>
  <sheetViews>
    <sheetView showGridLines="0" workbookViewId="0" topLeftCell="A1">
      <pane ySplit="1" topLeftCell="A84" activePane="bottomLeft" state="frozen"/>
      <selection pane="bottomLeft" activeCell="N100" sqref="N100:Q105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2.160156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95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391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N99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(SUM(BE99:BE106)+SUM(BE124:BE251))</f>
        <v>0</v>
      </c>
      <c r="I32" s="309"/>
      <c r="J32" s="309"/>
      <c r="K32" s="122"/>
      <c r="L32" s="122"/>
      <c r="M32" s="322">
        <f>ROUND((SUM(BE99:BE106)+SUM(BE124:BE251)),2)*F32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(SUM(BF99:BF106)+SUM(BF124:BF251))</f>
        <v>0</v>
      </c>
      <c r="I33" s="309"/>
      <c r="J33" s="309"/>
      <c r="K33" s="122"/>
      <c r="L33" s="122"/>
      <c r="M33" s="322">
        <f>ROUND((SUM(BF99:BF106)+SUM(BF124:BF251)),2)*F33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(SUM(BG99:BG106)+SUM(BG124:BG251))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(SUM(BH99:BH106)+SUM(BH124:BH251))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(SUM(BI99:BI106)+SUM(BI124:BI251))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063/13/08/2015 - SO 02.1 Nádrže A.1 a A.2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N124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N125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N126</f>
        <v>0</v>
      </c>
      <c r="O90" s="315"/>
      <c r="P90" s="315"/>
      <c r="Q90" s="315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N188</f>
        <v>0</v>
      </c>
      <c r="O91" s="315"/>
      <c r="P91" s="315"/>
      <c r="Q91" s="315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N197</f>
        <v>0</v>
      </c>
      <c r="O92" s="315"/>
      <c r="P92" s="315"/>
      <c r="Q92" s="315"/>
      <c r="R92" s="162"/>
    </row>
    <row r="93" spans="2:18" s="163" customFormat="1" ht="19.9" customHeight="1">
      <c r="B93" s="159"/>
      <c r="C93" s="160"/>
      <c r="D93" s="161" t="s">
        <v>394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N233</f>
        <v>0</v>
      </c>
      <c r="O93" s="315"/>
      <c r="P93" s="315"/>
      <c r="Q93" s="315"/>
      <c r="R93" s="162"/>
    </row>
    <row r="94" spans="2:18" s="163" customFormat="1" ht="19.9" customHeight="1">
      <c r="B94" s="159"/>
      <c r="C94" s="160"/>
      <c r="D94" s="161" t="s">
        <v>395</v>
      </c>
      <c r="E94" s="160"/>
      <c r="F94" s="160"/>
      <c r="G94" s="160"/>
      <c r="H94" s="160"/>
      <c r="I94" s="160"/>
      <c r="J94" s="160"/>
      <c r="K94" s="160"/>
      <c r="L94" s="160"/>
      <c r="M94" s="160"/>
      <c r="N94" s="314">
        <f>N237</f>
        <v>0</v>
      </c>
      <c r="O94" s="315"/>
      <c r="P94" s="315"/>
      <c r="Q94" s="315"/>
      <c r="R94" s="162"/>
    </row>
    <row r="95" spans="2:18" s="163" customFormat="1" ht="19.9" customHeight="1">
      <c r="B95" s="159"/>
      <c r="C95" s="160"/>
      <c r="D95" s="161" t="s">
        <v>396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4">
        <f>N241</f>
        <v>0</v>
      </c>
      <c r="O95" s="315"/>
      <c r="P95" s="315"/>
      <c r="Q95" s="315"/>
      <c r="R95" s="162"/>
    </row>
    <row r="96" spans="2:18" s="158" customFormat="1" ht="24.95" customHeight="1">
      <c r="B96" s="154"/>
      <c r="C96" s="155"/>
      <c r="D96" s="156" t="s">
        <v>397</v>
      </c>
      <c r="E96" s="155"/>
      <c r="F96" s="155"/>
      <c r="G96" s="155"/>
      <c r="H96" s="155"/>
      <c r="I96" s="155"/>
      <c r="J96" s="155"/>
      <c r="K96" s="155"/>
      <c r="L96" s="155"/>
      <c r="M96" s="155"/>
      <c r="N96" s="279">
        <f>N243</f>
        <v>0</v>
      </c>
      <c r="O96" s="313"/>
      <c r="P96" s="313"/>
      <c r="Q96" s="313"/>
      <c r="R96" s="157"/>
    </row>
    <row r="97" spans="2:18" s="163" customFormat="1" ht="19.9" customHeight="1">
      <c r="B97" s="159"/>
      <c r="C97" s="160"/>
      <c r="D97" s="161" t="s">
        <v>398</v>
      </c>
      <c r="E97" s="160"/>
      <c r="F97" s="160"/>
      <c r="G97" s="160"/>
      <c r="H97" s="160"/>
      <c r="I97" s="160"/>
      <c r="J97" s="160"/>
      <c r="K97" s="160"/>
      <c r="L97" s="160"/>
      <c r="M97" s="160"/>
      <c r="N97" s="314">
        <f>N244</f>
        <v>0</v>
      </c>
      <c r="O97" s="315"/>
      <c r="P97" s="315"/>
      <c r="Q97" s="315"/>
      <c r="R97" s="162"/>
    </row>
    <row r="98" spans="2:18" s="120" customFormat="1" ht="21.75" customHeight="1"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4"/>
    </row>
    <row r="99" spans="2:21" s="120" customFormat="1" ht="29.25" customHeight="1">
      <c r="B99" s="121"/>
      <c r="C99" s="153" t="s">
        <v>159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316">
        <f>ROUND(N100+N101+N102+N103+N104+N105,2)</f>
        <v>0</v>
      </c>
      <c r="O99" s="317"/>
      <c r="P99" s="317"/>
      <c r="Q99" s="317"/>
      <c r="R99" s="124"/>
      <c r="T99" s="164"/>
      <c r="U99" s="165" t="s">
        <v>48</v>
      </c>
    </row>
    <row r="100" spans="2:62" s="120" customFormat="1" ht="18" customHeight="1">
      <c r="B100" s="121"/>
      <c r="C100" s="122"/>
      <c r="D100" s="304" t="s">
        <v>160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aca="true" t="shared" si="0" ref="BE100:BE105">IF(U100="základní",N100,0)</f>
        <v>0</v>
      </c>
      <c r="BF100" s="168">
        <f aca="true" t="shared" si="1" ref="BF100:BF105">IF(U100="snížená",N100,0)</f>
        <v>0</v>
      </c>
      <c r="BG100" s="168">
        <f aca="true" t="shared" si="2" ref="BG100:BG105">IF(U100="zákl. přenesená",N100,0)</f>
        <v>0</v>
      </c>
      <c r="BH100" s="168">
        <f aca="true" t="shared" si="3" ref="BH100:BH105">IF(U100="sníž. přenesená",N100,0)</f>
        <v>0</v>
      </c>
      <c r="BI100" s="168">
        <f aca="true" t="shared" si="4" ref="BI100:BI105">IF(U100="nulová",N100,0)</f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163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164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304" t="s">
        <v>165</v>
      </c>
      <c r="E103" s="305"/>
      <c r="F103" s="305"/>
      <c r="G103" s="305"/>
      <c r="H103" s="305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6"/>
      <c r="U103" s="167" t="s">
        <v>52</v>
      </c>
      <c r="AY103" s="111" t="s">
        <v>161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 ht="18" customHeight="1">
      <c r="B104" s="121"/>
      <c r="C104" s="122"/>
      <c r="D104" s="304" t="s">
        <v>166</v>
      </c>
      <c r="E104" s="305"/>
      <c r="F104" s="305"/>
      <c r="G104" s="305"/>
      <c r="H104" s="305"/>
      <c r="I104" s="122"/>
      <c r="J104" s="122"/>
      <c r="K104" s="122"/>
      <c r="L104" s="122"/>
      <c r="M104" s="122"/>
      <c r="N104" s="237">
        <f>ROUND(N88*T104,2)</f>
        <v>0</v>
      </c>
      <c r="O104" s="306"/>
      <c r="P104" s="306"/>
      <c r="Q104" s="306"/>
      <c r="R104" s="124"/>
      <c r="T104" s="166"/>
      <c r="U104" s="167" t="s">
        <v>52</v>
      </c>
      <c r="AY104" s="111" t="s">
        <v>161</v>
      </c>
      <c r="BE104" s="168">
        <f t="shared" si="0"/>
        <v>0</v>
      </c>
      <c r="BF104" s="168">
        <f t="shared" si="1"/>
        <v>0</v>
      </c>
      <c r="BG104" s="168">
        <f t="shared" si="2"/>
        <v>0</v>
      </c>
      <c r="BH104" s="168">
        <f t="shared" si="3"/>
        <v>0</v>
      </c>
      <c r="BI104" s="168">
        <f t="shared" si="4"/>
        <v>0</v>
      </c>
      <c r="BJ104" s="111" t="s">
        <v>162</v>
      </c>
    </row>
    <row r="105" spans="2:62" s="120" customFormat="1" ht="18" customHeight="1">
      <c r="B105" s="121"/>
      <c r="C105" s="122"/>
      <c r="D105" s="161" t="s">
        <v>167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237">
        <f>ROUND(N88*T105,2)</f>
        <v>0</v>
      </c>
      <c r="O105" s="306"/>
      <c r="P105" s="306"/>
      <c r="Q105" s="306"/>
      <c r="R105" s="124"/>
      <c r="T105" s="169"/>
      <c r="U105" s="170" t="s">
        <v>52</v>
      </c>
      <c r="AY105" s="111" t="s">
        <v>168</v>
      </c>
      <c r="BE105" s="168">
        <f t="shared" si="0"/>
        <v>0</v>
      </c>
      <c r="BF105" s="168">
        <f t="shared" si="1"/>
        <v>0</v>
      </c>
      <c r="BG105" s="168">
        <f t="shared" si="2"/>
        <v>0</v>
      </c>
      <c r="BH105" s="168">
        <f t="shared" si="3"/>
        <v>0</v>
      </c>
      <c r="BI105" s="168">
        <f t="shared" si="4"/>
        <v>0</v>
      </c>
      <c r="BJ105" s="111" t="s">
        <v>162</v>
      </c>
    </row>
    <row r="106" spans="2:18" s="120" customFormat="1" ht="13.5"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4"/>
    </row>
    <row r="107" spans="2:18" s="120" customFormat="1" ht="29.25" customHeight="1">
      <c r="B107" s="121"/>
      <c r="C107" s="171" t="s">
        <v>140</v>
      </c>
      <c r="D107" s="133"/>
      <c r="E107" s="133"/>
      <c r="F107" s="133"/>
      <c r="G107" s="133"/>
      <c r="H107" s="133"/>
      <c r="I107" s="133"/>
      <c r="J107" s="133"/>
      <c r="K107" s="133"/>
      <c r="L107" s="307">
        <f>ROUND(SUM(N88+N99),2)</f>
        <v>0</v>
      </c>
      <c r="M107" s="307"/>
      <c r="N107" s="307"/>
      <c r="O107" s="307"/>
      <c r="P107" s="307"/>
      <c r="Q107" s="307"/>
      <c r="R107" s="124"/>
    </row>
    <row r="108" spans="2:18" s="120" customFormat="1" ht="6.95" customHeight="1"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8"/>
    </row>
    <row r="112" spans="2:18" s="120" customFormat="1" ht="6.95" customHeight="1">
      <c r="B112" s="149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1"/>
    </row>
    <row r="113" spans="2:18" s="120" customFormat="1" ht="36.95" customHeight="1">
      <c r="B113" s="121"/>
      <c r="C113" s="308" t="s">
        <v>169</v>
      </c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124"/>
    </row>
    <row r="114" spans="2:18" s="120" customFormat="1" ht="6.95" customHeight="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4"/>
    </row>
    <row r="115" spans="2:18" s="120" customFormat="1" ht="30" customHeight="1">
      <c r="B115" s="121"/>
      <c r="C115" s="119" t="s">
        <v>19</v>
      </c>
      <c r="D115" s="122"/>
      <c r="E115" s="122"/>
      <c r="F115" s="310" t="str">
        <f>F6</f>
        <v>KOHINOOR MARÁNSKÉ RADČICE - Biotechnologický systém ČDV Z MR1</v>
      </c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122"/>
      <c r="R115" s="124"/>
    </row>
    <row r="116" spans="2:18" s="120" customFormat="1" ht="36.95" customHeight="1">
      <c r="B116" s="121"/>
      <c r="C116" s="152" t="s">
        <v>148</v>
      </c>
      <c r="D116" s="122"/>
      <c r="E116" s="122"/>
      <c r="F116" s="312" t="str">
        <f>F7</f>
        <v>063/13/08/2015 - SO 02.1 Nádrže A.1 a A.2</v>
      </c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122"/>
      <c r="R116" s="124"/>
    </row>
    <row r="117" spans="2:18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18" s="120" customFormat="1" ht="18" customHeight="1">
      <c r="B118" s="121"/>
      <c r="C118" s="119" t="s">
        <v>25</v>
      </c>
      <c r="D118" s="122"/>
      <c r="E118" s="122"/>
      <c r="F118" s="125" t="str">
        <f>F9</f>
        <v>Mariánské Radčice</v>
      </c>
      <c r="G118" s="122"/>
      <c r="H118" s="122"/>
      <c r="I118" s="122"/>
      <c r="J118" s="122"/>
      <c r="K118" s="119" t="s">
        <v>27</v>
      </c>
      <c r="L118" s="122"/>
      <c r="M118" s="299" t="str">
        <f>IF(O9="","",O9)</f>
        <v>Vyplň údaj</v>
      </c>
      <c r="N118" s="299"/>
      <c r="O118" s="299"/>
      <c r="P118" s="299"/>
      <c r="Q118" s="122"/>
      <c r="R118" s="124"/>
    </row>
    <row r="119" spans="2:18" s="120" customFormat="1" ht="6.95" customHeight="1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4"/>
    </row>
    <row r="120" spans="2:18" s="120" customFormat="1" ht="15">
      <c r="B120" s="121"/>
      <c r="C120" s="119" t="s">
        <v>32</v>
      </c>
      <c r="D120" s="122"/>
      <c r="E120" s="122"/>
      <c r="F120" s="125" t="str">
        <f>E12</f>
        <v>PK Ústí nad Labem</v>
      </c>
      <c r="G120" s="122"/>
      <c r="H120" s="122"/>
      <c r="I120" s="122"/>
      <c r="J120" s="122"/>
      <c r="K120" s="119" t="s">
        <v>38</v>
      </c>
      <c r="L120" s="122"/>
      <c r="M120" s="300" t="str">
        <f>E18</f>
        <v>Terén Design, s.r.o.</v>
      </c>
      <c r="N120" s="300"/>
      <c r="O120" s="300"/>
      <c r="P120" s="300"/>
      <c r="Q120" s="300"/>
      <c r="R120" s="124"/>
    </row>
    <row r="121" spans="2:18" s="120" customFormat="1" ht="14.45" customHeight="1">
      <c r="B121" s="121"/>
      <c r="C121" s="119" t="s">
        <v>36</v>
      </c>
      <c r="D121" s="122"/>
      <c r="E121" s="122"/>
      <c r="F121" s="125" t="str">
        <f>IF(E15="","",E15)</f>
        <v>dle výběrového řízení</v>
      </c>
      <c r="G121" s="122"/>
      <c r="H121" s="122"/>
      <c r="I121" s="122"/>
      <c r="J121" s="122"/>
      <c r="K121" s="119" t="s">
        <v>41</v>
      </c>
      <c r="L121" s="122"/>
      <c r="M121" s="300" t="str">
        <f>E21</f>
        <v>Pavel Šouta</v>
      </c>
      <c r="N121" s="300"/>
      <c r="O121" s="300"/>
      <c r="P121" s="300"/>
      <c r="Q121" s="300"/>
      <c r="R121" s="124"/>
    </row>
    <row r="122" spans="2:18" s="120" customFormat="1" ht="10.35" customHeight="1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4"/>
    </row>
    <row r="123" spans="2:27" s="176" customFormat="1" ht="29.25" customHeight="1">
      <c r="B123" s="172"/>
      <c r="C123" s="173" t="s">
        <v>170</v>
      </c>
      <c r="D123" s="174" t="s">
        <v>171</v>
      </c>
      <c r="E123" s="174" t="s">
        <v>66</v>
      </c>
      <c r="F123" s="301" t="s">
        <v>172</v>
      </c>
      <c r="G123" s="301"/>
      <c r="H123" s="301"/>
      <c r="I123" s="301"/>
      <c r="J123" s="174" t="s">
        <v>173</v>
      </c>
      <c r="K123" s="174" t="s">
        <v>174</v>
      </c>
      <c r="L123" s="301" t="s">
        <v>175</v>
      </c>
      <c r="M123" s="301"/>
      <c r="N123" s="301" t="s">
        <v>154</v>
      </c>
      <c r="O123" s="301"/>
      <c r="P123" s="301"/>
      <c r="Q123" s="302"/>
      <c r="R123" s="175"/>
      <c r="T123" s="177" t="s">
        <v>176</v>
      </c>
      <c r="U123" s="178" t="s">
        <v>48</v>
      </c>
      <c r="V123" s="178" t="s">
        <v>177</v>
      </c>
      <c r="W123" s="178" t="s">
        <v>178</v>
      </c>
      <c r="X123" s="178" t="s">
        <v>179</v>
      </c>
      <c r="Y123" s="178" t="s">
        <v>180</v>
      </c>
      <c r="Z123" s="178" t="s">
        <v>181</v>
      </c>
      <c r="AA123" s="179" t="s">
        <v>182</v>
      </c>
    </row>
    <row r="124" spans="2:63" s="120" customFormat="1" ht="29.25" customHeight="1">
      <c r="B124" s="121"/>
      <c r="C124" s="180" t="s">
        <v>151</v>
      </c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290">
        <f>BK124</f>
        <v>0</v>
      </c>
      <c r="O124" s="291"/>
      <c r="P124" s="291"/>
      <c r="Q124" s="291"/>
      <c r="R124" s="124"/>
      <c r="T124" s="181"/>
      <c r="U124" s="126"/>
      <c r="V124" s="126"/>
      <c r="W124" s="182">
        <f>W125+W243+W252</f>
        <v>0</v>
      </c>
      <c r="X124" s="126"/>
      <c r="Y124" s="182">
        <f>Y125+Y243+Y252</f>
        <v>2281.3403350500002</v>
      </c>
      <c r="Z124" s="126"/>
      <c r="AA124" s="183">
        <f>AA125+AA243+AA252</f>
        <v>0</v>
      </c>
      <c r="AT124" s="111" t="s">
        <v>83</v>
      </c>
      <c r="AU124" s="111" t="s">
        <v>156</v>
      </c>
      <c r="BK124" s="184">
        <f>BK125+BK243+BK252</f>
        <v>0</v>
      </c>
    </row>
    <row r="125" spans="2:63" s="189" customFormat="1" ht="37.35" customHeight="1">
      <c r="B125" s="185"/>
      <c r="C125" s="186"/>
      <c r="D125" s="187" t="s">
        <v>157</v>
      </c>
      <c r="E125" s="187"/>
      <c r="F125" s="187"/>
      <c r="G125" s="187"/>
      <c r="H125" s="187"/>
      <c r="I125" s="187"/>
      <c r="J125" s="187"/>
      <c r="K125" s="187"/>
      <c r="L125" s="187"/>
      <c r="M125" s="187"/>
      <c r="N125" s="278">
        <f>BK125</f>
        <v>0</v>
      </c>
      <c r="O125" s="279"/>
      <c r="P125" s="279"/>
      <c r="Q125" s="279"/>
      <c r="R125" s="188"/>
      <c r="T125" s="190"/>
      <c r="U125" s="186"/>
      <c r="V125" s="186"/>
      <c r="W125" s="191">
        <f>W126+W188+W197+W233+W237+W241</f>
        <v>0</v>
      </c>
      <c r="X125" s="186"/>
      <c r="Y125" s="191">
        <f>Y126+Y188+Y197+Y233+Y237+Y241</f>
        <v>2249.44233505</v>
      </c>
      <c r="Z125" s="186"/>
      <c r="AA125" s="192">
        <f>AA126+AA188+AA197+AA233+AA237+AA241</f>
        <v>0</v>
      </c>
      <c r="AR125" s="193" t="s">
        <v>24</v>
      </c>
      <c r="AT125" s="194" t="s">
        <v>83</v>
      </c>
      <c r="AU125" s="194" t="s">
        <v>84</v>
      </c>
      <c r="AY125" s="193" t="s">
        <v>183</v>
      </c>
      <c r="BK125" s="195">
        <f>BK126+BK188+BK197+BK233+BK237+BK241</f>
        <v>0</v>
      </c>
    </row>
    <row r="126" spans="2:63" s="189" customFormat="1" ht="19.9" customHeight="1">
      <c r="B126" s="185"/>
      <c r="C126" s="186"/>
      <c r="D126" s="196" t="s">
        <v>158</v>
      </c>
      <c r="E126" s="196"/>
      <c r="F126" s="196"/>
      <c r="G126" s="196"/>
      <c r="H126" s="196"/>
      <c r="I126" s="196"/>
      <c r="J126" s="196"/>
      <c r="K126" s="196"/>
      <c r="L126" s="196"/>
      <c r="M126" s="196"/>
      <c r="N126" s="292">
        <f>BK126</f>
        <v>0</v>
      </c>
      <c r="O126" s="293"/>
      <c r="P126" s="293"/>
      <c r="Q126" s="293"/>
      <c r="R126" s="188"/>
      <c r="T126" s="190"/>
      <c r="U126" s="186"/>
      <c r="V126" s="186"/>
      <c r="W126" s="191">
        <f>SUM(W127:W187)</f>
        <v>0</v>
      </c>
      <c r="X126" s="186"/>
      <c r="Y126" s="191">
        <f>SUM(Y127:Y187)</f>
        <v>31.554247999999998</v>
      </c>
      <c r="Z126" s="186"/>
      <c r="AA126" s="192">
        <f>SUM(AA127:AA187)</f>
        <v>0</v>
      </c>
      <c r="AR126" s="193" t="s">
        <v>24</v>
      </c>
      <c r="AT126" s="194" t="s">
        <v>83</v>
      </c>
      <c r="AU126" s="194" t="s">
        <v>24</v>
      </c>
      <c r="AY126" s="193" t="s">
        <v>183</v>
      </c>
      <c r="BK126" s="195">
        <f>SUM(BK127:BK187)</f>
        <v>0</v>
      </c>
    </row>
    <row r="127" spans="2:65" s="120" customFormat="1" ht="22.9" customHeight="1">
      <c r="B127" s="121"/>
      <c r="C127" s="197" t="s">
        <v>24</v>
      </c>
      <c r="D127" s="197" t="s">
        <v>184</v>
      </c>
      <c r="E127" s="198" t="s">
        <v>399</v>
      </c>
      <c r="F127" s="287" t="s">
        <v>400</v>
      </c>
      <c r="G127" s="287"/>
      <c r="H127" s="287"/>
      <c r="I127" s="287"/>
      <c r="J127" s="199" t="s">
        <v>401</v>
      </c>
      <c r="K127" s="200">
        <v>80</v>
      </c>
      <c r="L127" s="288">
        <v>0</v>
      </c>
      <c r="M127" s="288"/>
      <c r="N127" s="289">
        <f>ROUND(L127*K127,2)</f>
        <v>0</v>
      </c>
      <c r="O127" s="289"/>
      <c r="P127" s="289"/>
      <c r="Q127" s="289"/>
      <c r="R127" s="124"/>
      <c r="T127" s="201" t="s">
        <v>5</v>
      </c>
      <c r="U127" s="202" t="s">
        <v>52</v>
      </c>
      <c r="V127" s="122"/>
      <c r="W127" s="203">
        <f>V127*K127</f>
        <v>0</v>
      </c>
      <c r="X127" s="203">
        <v>0.00789</v>
      </c>
      <c r="Y127" s="203">
        <f>X127*K127</f>
        <v>0.6312</v>
      </c>
      <c r="Z127" s="203">
        <v>0</v>
      </c>
      <c r="AA127" s="204">
        <f>Z127*K127</f>
        <v>0</v>
      </c>
      <c r="AR127" s="111" t="s">
        <v>162</v>
      </c>
      <c r="AT127" s="111" t="s">
        <v>184</v>
      </c>
      <c r="AU127" s="111" t="s">
        <v>146</v>
      </c>
      <c r="AY127" s="111" t="s">
        <v>183</v>
      </c>
      <c r="BE127" s="168">
        <f>IF(U127="základní",N127,0)</f>
        <v>0</v>
      </c>
      <c r="BF127" s="168">
        <f>IF(U127="snížená",N127,0)</f>
        <v>0</v>
      </c>
      <c r="BG127" s="168">
        <f>IF(U127="zákl. přenesená",N127,0)</f>
        <v>0</v>
      </c>
      <c r="BH127" s="168">
        <f>IF(U127="sníž. přenesená",N127,0)</f>
        <v>0</v>
      </c>
      <c r="BI127" s="168">
        <f>IF(U127="nulová",N127,0)</f>
        <v>0</v>
      </c>
      <c r="BJ127" s="111" t="s">
        <v>162</v>
      </c>
      <c r="BK127" s="168">
        <f>ROUND(L127*K127,2)</f>
        <v>0</v>
      </c>
      <c r="BL127" s="111" t="s">
        <v>162</v>
      </c>
      <c r="BM127" s="111" t="s">
        <v>402</v>
      </c>
    </row>
    <row r="128" spans="2:51" s="210" customFormat="1" ht="14.45" customHeight="1">
      <c r="B128" s="205"/>
      <c r="C128" s="206"/>
      <c r="D128" s="206"/>
      <c r="E128" s="207" t="s">
        <v>5</v>
      </c>
      <c r="F128" s="283" t="s">
        <v>403</v>
      </c>
      <c r="G128" s="284"/>
      <c r="H128" s="284"/>
      <c r="I128" s="284"/>
      <c r="J128" s="206"/>
      <c r="K128" s="208">
        <v>80</v>
      </c>
      <c r="L128" s="227"/>
      <c r="M128" s="227"/>
      <c r="N128" s="206"/>
      <c r="O128" s="206"/>
      <c r="P128" s="206"/>
      <c r="Q128" s="206"/>
      <c r="R128" s="209"/>
      <c r="T128" s="211"/>
      <c r="U128" s="206"/>
      <c r="V128" s="206"/>
      <c r="W128" s="206"/>
      <c r="X128" s="206"/>
      <c r="Y128" s="206"/>
      <c r="Z128" s="206"/>
      <c r="AA128" s="212"/>
      <c r="AT128" s="213" t="s">
        <v>190</v>
      </c>
      <c r="AU128" s="213" t="s">
        <v>146</v>
      </c>
      <c r="AV128" s="210" t="s">
        <v>146</v>
      </c>
      <c r="AW128" s="210" t="s">
        <v>40</v>
      </c>
      <c r="AX128" s="210" t="s">
        <v>84</v>
      </c>
      <c r="AY128" s="213" t="s">
        <v>183</v>
      </c>
    </row>
    <row r="129" spans="2:51" s="219" customFormat="1" ht="14.45" customHeight="1">
      <c r="B129" s="214"/>
      <c r="C129" s="215"/>
      <c r="D129" s="215"/>
      <c r="E129" s="216" t="s">
        <v>5</v>
      </c>
      <c r="F129" s="285" t="s">
        <v>191</v>
      </c>
      <c r="G129" s="286"/>
      <c r="H129" s="286"/>
      <c r="I129" s="286"/>
      <c r="J129" s="215"/>
      <c r="K129" s="217">
        <v>80</v>
      </c>
      <c r="L129" s="228"/>
      <c r="M129" s="228"/>
      <c r="N129" s="215"/>
      <c r="O129" s="215"/>
      <c r="P129" s="215"/>
      <c r="Q129" s="215"/>
      <c r="R129" s="218"/>
      <c r="T129" s="220"/>
      <c r="U129" s="215"/>
      <c r="V129" s="215"/>
      <c r="W129" s="215"/>
      <c r="X129" s="215"/>
      <c r="Y129" s="215"/>
      <c r="Z129" s="215"/>
      <c r="AA129" s="221"/>
      <c r="AT129" s="222" t="s">
        <v>190</v>
      </c>
      <c r="AU129" s="222" t="s">
        <v>146</v>
      </c>
      <c r="AV129" s="219" t="s">
        <v>162</v>
      </c>
      <c r="AW129" s="219" t="s">
        <v>40</v>
      </c>
      <c r="AX129" s="219" t="s">
        <v>24</v>
      </c>
      <c r="AY129" s="222" t="s">
        <v>183</v>
      </c>
    </row>
    <row r="130" spans="2:65" s="120" customFormat="1" ht="34.15" customHeight="1">
      <c r="B130" s="121"/>
      <c r="C130" s="197" t="s">
        <v>146</v>
      </c>
      <c r="D130" s="197" t="s">
        <v>184</v>
      </c>
      <c r="E130" s="198" t="s">
        <v>404</v>
      </c>
      <c r="F130" s="287" t="s">
        <v>405</v>
      </c>
      <c r="G130" s="287"/>
      <c r="H130" s="287"/>
      <c r="I130" s="287"/>
      <c r="J130" s="199" t="s">
        <v>406</v>
      </c>
      <c r="K130" s="200">
        <v>250</v>
      </c>
      <c r="L130" s="288">
        <v>0</v>
      </c>
      <c r="M130" s="288"/>
      <c r="N130" s="289">
        <f>ROUND(L130*K130,2)</f>
        <v>0</v>
      </c>
      <c r="O130" s="289"/>
      <c r="P130" s="289"/>
      <c r="Q130" s="289"/>
      <c r="R130" s="124"/>
      <c r="T130" s="201" t="s">
        <v>5</v>
      </c>
      <c r="U130" s="202" t="s">
        <v>52</v>
      </c>
      <c r="V130" s="122"/>
      <c r="W130" s="203">
        <f>V130*K130</f>
        <v>0</v>
      </c>
      <c r="X130" s="203">
        <v>0</v>
      </c>
      <c r="Y130" s="203">
        <f>X130*K130</f>
        <v>0</v>
      </c>
      <c r="Z130" s="203">
        <v>0</v>
      </c>
      <c r="AA130" s="204">
        <f>Z130*K130</f>
        <v>0</v>
      </c>
      <c r="AR130" s="111" t="s">
        <v>162</v>
      </c>
      <c r="AT130" s="111" t="s">
        <v>184</v>
      </c>
      <c r="AU130" s="111" t="s">
        <v>146</v>
      </c>
      <c r="AY130" s="111" t="s">
        <v>183</v>
      </c>
      <c r="BE130" s="168">
        <f>IF(U130="základní",N130,0)</f>
        <v>0</v>
      </c>
      <c r="BF130" s="168">
        <f>IF(U130="snížená",N130,0)</f>
        <v>0</v>
      </c>
      <c r="BG130" s="168">
        <f>IF(U130="zákl. přenesená",N130,0)</f>
        <v>0</v>
      </c>
      <c r="BH130" s="168">
        <f>IF(U130="sníž. přenesená",N130,0)</f>
        <v>0</v>
      </c>
      <c r="BI130" s="168">
        <f>IF(U130="nulová",N130,0)</f>
        <v>0</v>
      </c>
      <c r="BJ130" s="111" t="s">
        <v>162</v>
      </c>
      <c r="BK130" s="168">
        <f>ROUND(L130*K130,2)</f>
        <v>0</v>
      </c>
      <c r="BL130" s="111" t="s">
        <v>162</v>
      </c>
      <c r="BM130" s="111" t="s">
        <v>407</v>
      </c>
    </row>
    <row r="131" spans="2:51" s="210" customFormat="1" ht="14.45" customHeight="1">
      <c r="B131" s="205"/>
      <c r="C131" s="206"/>
      <c r="D131" s="206"/>
      <c r="E131" s="207" t="s">
        <v>5</v>
      </c>
      <c r="F131" s="283" t="s">
        <v>408</v>
      </c>
      <c r="G131" s="284"/>
      <c r="H131" s="284"/>
      <c r="I131" s="284"/>
      <c r="J131" s="206"/>
      <c r="K131" s="208">
        <v>250</v>
      </c>
      <c r="L131" s="227"/>
      <c r="M131" s="227"/>
      <c r="N131" s="206"/>
      <c r="O131" s="206"/>
      <c r="P131" s="206"/>
      <c r="Q131" s="206"/>
      <c r="R131" s="209"/>
      <c r="T131" s="211"/>
      <c r="U131" s="206"/>
      <c r="V131" s="206"/>
      <c r="W131" s="206"/>
      <c r="X131" s="206"/>
      <c r="Y131" s="206"/>
      <c r="Z131" s="206"/>
      <c r="AA131" s="212"/>
      <c r="AT131" s="213" t="s">
        <v>190</v>
      </c>
      <c r="AU131" s="213" t="s">
        <v>146</v>
      </c>
      <c r="AV131" s="210" t="s">
        <v>146</v>
      </c>
      <c r="AW131" s="210" t="s">
        <v>40</v>
      </c>
      <c r="AX131" s="210" t="s">
        <v>84</v>
      </c>
      <c r="AY131" s="213" t="s">
        <v>183</v>
      </c>
    </row>
    <row r="132" spans="2:51" s="219" customFormat="1" ht="14.45" customHeight="1">
      <c r="B132" s="214"/>
      <c r="C132" s="215"/>
      <c r="D132" s="215"/>
      <c r="E132" s="216" t="s">
        <v>5</v>
      </c>
      <c r="F132" s="285" t="s">
        <v>191</v>
      </c>
      <c r="G132" s="286"/>
      <c r="H132" s="286"/>
      <c r="I132" s="286"/>
      <c r="J132" s="215"/>
      <c r="K132" s="217">
        <v>250</v>
      </c>
      <c r="L132" s="228"/>
      <c r="M132" s="228"/>
      <c r="N132" s="215"/>
      <c r="O132" s="215"/>
      <c r="P132" s="215"/>
      <c r="Q132" s="215"/>
      <c r="R132" s="218"/>
      <c r="T132" s="220"/>
      <c r="U132" s="215"/>
      <c r="V132" s="215"/>
      <c r="W132" s="215"/>
      <c r="X132" s="215"/>
      <c r="Y132" s="215"/>
      <c r="Z132" s="215"/>
      <c r="AA132" s="221"/>
      <c r="AT132" s="222" t="s">
        <v>190</v>
      </c>
      <c r="AU132" s="222" t="s">
        <v>146</v>
      </c>
      <c r="AV132" s="219" t="s">
        <v>162</v>
      </c>
      <c r="AW132" s="219" t="s">
        <v>40</v>
      </c>
      <c r="AX132" s="219" t="s">
        <v>24</v>
      </c>
      <c r="AY132" s="222" t="s">
        <v>183</v>
      </c>
    </row>
    <row r="133" spans="2:65" s="120" customFormat="1" ht="34.15" customHeight="1">
      <c r="B133" s="121"/>
      <c r="C133" s="197" t="s">
        <v>195</v>
      </c>
      <c r="D133" s="197" t="s">
        <v>184</v>
      </c>
      <c r="E133" s="198" t="s">
        <v>409</v>
      </c>
      <c r="F133" s="287" t="s">
        <v>410</v>
      </c>
      <c r="G133" s="287"/>
      <c r="H133" s="287"/>
      <c r="I133" s="287"/>
      <c r="J133" s="199" t="s">
        <v>411</v>
      </c>
      <c r="K133" s="200">
        <v>150</v>
      </c>
      <c r="L133" s="288">
        <v>0</v>
      </c>
      <c r="M133" s="288"/>
      <c r="N133" s="289">
        <f>ROUND(L133*K133,2)</f>
        <v>0</v>
      </c>
      <c r="O133" s="289"/>
      <c r="P133" s="289"/>
      <c r="Q133" s="289"/>
      <c r="R133" s="124"/>
      <c r="T133" s="201" t="s">
        <v>5</v>
      </c>
      <c r="U133" s="202" t="s">
        <v>52</v>
      </c>
      <c r="V133" s="122"/>
      <c r="W133" s="203">
        <f>V133*K133</f>
        <v>0</v>
      </c>
      <c r="X133" s="203">
        <v>0</v>
      </c>
      <c r="Y133" s="203">
        <f>X133*K133</f>
        <v>0</v>
      </c>
      <c r="Z133" s="203">
        <v>0</v>
      </c>
      <c r="AA133" s="204">
        <f>Z133*K133</f>
        <v>0</v>
      </c>
      <c r="AR133" s="111" t="s">
        <v>162</v>
      </c>
      <c r="AT133" s="111" t="s">
        <v>184</v>
      </c>
      <c r="AU133" s="111" t="s">
        <v>146</v>
      </c>
      <c r="AY133" s="111" t="s">
        <v>183</v>
      </c>
      <c r="BE133" s="168">
        <f>IF(U133="základní",N133,0)</f>
        <v>0</v>
      </c>
      <c r="BF133" s="168">
        <f>IF(U133="snížená",N133,0)</f>
        <v>0</v>
      </c>
      <c r="BG133" s="168">
        <f>IF(U133="zákl. přenesená",N133,0)</f>
        <v>0</v>
      </c>
      <c r="BH133" s="168">
        <f>IF(U133="sníž. přenesená",N133,0)</f>
        <v>0</v>
      </c>
      <c r="BI133" s="168">
        <f>IF(U133="nulová",N133,0)</f>
        <v>0</v>
      </c>
      <c r="BJ133" s="111" t="s">
        <v>162</v>
      </c>
      <c r="BK133" s="168">
        <f>ROUND(L133*K133,2)</f>
        <v>0</v>
      </c>
      <c r="BL133" s="111" t="s">
        <v>162</v>
      </c>
      <c r="BM133" s="111" t="s">
        <v>412</v>
      </c>
    </row>
    <row r="134" spans="2:51" s="210" customFormat="1" ht="14.45" customHeight="1">
      <c r="B134" s="205"/>
      <c r="C134" s="206"/>
      <c r="D134" s="206"/>
      <c r="E134" s="207" t="s">
        <v>5</v>
      </c>
      <c r="F134" s="283" t="s">
        <v>413</v>
      </c>
      <c r="G134" s="284"/>
      <c r="H134" s="284"/>
      <c r="I134" s="284"/>
      <c r="J134" s="206"/>
      <c r="K134" s="208">
        <v>150</v>
      </c>
      <c r="L134" s="227"/>
      <c r="M134" s="227"/>
      <c r="N134" s="206"/>
      <c r="O134" s="206"/>
      <c r="P134" s="206"/>
      <c r="Q134" s="206"/>
      <c r="R134" s="209"/>
      <c r="T134" s="211"/>
      <c r="U134" s="206"/>
      <c r="V134" s="206"/>
      <c r="W134" s="206"/>
      <c r="X134" s="206"/>
      <c r="Y134" s="206"/>
      <c r="Z134" s="206"/>
      <c r="AA134" s="212"/>
      <c r="AT134" s="213" t="s">
        <v>190</v>
      </c>
      <c r="AU134" s="213" t="s">
        <v>146</v>
      </c>
      <c r="AV134" s="210" t="s">
        <v>146</v>
      </c>
      <c r="AW134" s="210" t="s">
        <v>40</v>
      </c>
      <c r="AX134" s="210" t="s">
        <v>84</v>
      </c>
      <c r="AY134" s="213" t="s">
        <v>183</v>
      </c>
    </row>
    <row r="135" spans="2:51" s="219" customFormat="1" ht="14.45" customHeight="1">
      <c r="B135" s="214"/>
      <c r="C135" s="215"/>
      <c r="D135" s="215"/>
      <c r="E135" s="216" t="s">
        <v>5</v>
      </c>
      <c r="F135" s="285" t="s">
        <v>191</v>
      </c>
      <c r="G135" s="286"/>
      <c r="H135" s="286"/>
      <c r="I135" s="286"/>
      <c r="J135" s="215"/>
      <c r="K135" s="217">
        <v>150</v>
      </c>
      <c r="L135" s="228"/>
      <c r="M135" s="228"/>
      <c r="N135" s="215"/>
      <c r="O135" s="215"/>
      <c r="P135" s="215"/>
      <c r="Q135" s="215"/>
      <c r="R135" s="218"/>
      <c r="T135" s="220"/>
      <c r="U135" s="215"/>
      <c r="V135" s="215"/>
      <c r="W135" s="215"/>
      <c r="X135" s="215"/>
      <c r="Y135" s="215"/>
      <c r="Z135" s="215"/>
      <c r="AA135" s="221"/>
      <c r="AT135" s="222" t="s">
        <v>190</v>
      </c>
      <c r="AU135" s="222" t="s">
        <v>146</v>
      </c>
      <c r="AV135" s="219" t="s">
        <v>162</v>
      </c>
      <c r="AW135" s="219" t="s">
        <v>40</v>
      </c>
      <c r="AX135" s="219" t="s">
        <v>24</v>
      </c>
      <c r="AY135" s="222" t="s">
        <v>183</v>
      </c>
    </row>
    <row r="136" spans="2:65" s="120" customFormat="1" ht="22.9" customHeight="1">
      <c r="B136" s="121"/>
      <c r="C136" s="197" t="s">
        <v>162</v>
      </c>
      <c r="D136" s="197" t="s">
        <v>184</v>
      </c>
      <c r="E136" s="198" t="s">
        <v>414</v>
      </c>
      <c r="F136" s="287" t="s">
        <v>415</v>
      </c>
      <c r="G136" s="287"/>
      <c r="H136" s="287"/>
      <c r="I136" s="287"/>
      <c r="J136" s="199" t="s">
        <v>231</v>
      </c>
      <c r="K136" s="200">
        <v>28</v>
      </c>
      <c r="L136" s="288">
        <v>0</v>
      </c>
      <c r="M136" s="288"/>
      <c r="N136" s="289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162</v>
      </c>
      <c r="AT136" s="111" t="s">
        <v>184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416</v>
      </c>
    </row>
    <row r="137" spans="2:51" s="210" customFormat="1" ht="14.45" customHeight="1">
      <c r="B137" s="205"/>
      <c r="C137" s="206"/>
      <c r="D137" s="206"/>
      <c r="E137" s="207" t="s">
        <v>5</v>
      </c>
      <c r="F137" s="283" t="s">
        <v>417</v>
      </c>
      <c r="G137" s="284"/>
      <c r="H137" s="284"/>
      <c r="I137" s="284"/>
      <c r="J137" s="206"/>
      <c r="K137" s="208">
        <v>28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51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28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22.9" customHeight="1">
      <c r="B139" s="121"/>
      <c r="C139" s="197" t="s">
        <v>205</v>
      </c>
      <c r="D139" s="197" t="s">
        <v>184</v>
      </c>
      <c r="E139" s="198" t="s">
        <v>271</v>
      </c>
      <c r="F139" s="287" t="s">
        <v>272</v>
      </c>
      <c r="G139" s="287"/>
      <c r="H139" s="287"/>
      <c r="I139" s="287"/>
      <c r="J139" s="199" t="s">
        <v>231</v>
      </c>
      <c r="K139" s="200">
        <v>14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0</v>
      </c>
      <c r="Y139" s="203">
        <f>X139*K139</f>
        <v>0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418</v>
      </c>
    </row>
    <row r="140" spans="2:51" s="210" customFormat="1" ht="14.45" customHeight="1">
      <c r="B140" s="205"/>
      <c r="C140" s="206"/>
      <c r="D140" s="206"/>
      <c r="E140" s="207" t="s">
        <v>5</v>
      </c>
      <c r="F140" s="283" t="s">
        <v>419</v>
      </c>
      <c r="G140" s="284"/>
      <c r="H140" s="284"/>
      <c r="I140" s="284"/>
      <c r="J140" s="206"/>
      <c r="K140" s="208">
        <v>14</v>
      </c>
      <c r="L140" s="227"/>
      <c r="M140" s="227"/>
      <c r="N140" s="206"/>
      <c r="O140" s="206"/>
      <c r="P140" s="206"/>
      <c r="Q140" s="206"/>
      <c r="R140" s="209"/>
      <c r="T140" s="211"/>
      <c r="U140" s="206"/>
      <c r="V140" s="206"/>
      <c r="W140" s="206"/>
      <c r="X140" s="206"/>
      <c r="Y140" s="206"/>
      <c r="Z140" s="206"/>
      <c r="AA140" s="212"/>
      <c r="AT140" s="213" t="s">
        <v>190</v>
      </c>
      <c r="AU140" s="213" t="s">
        <v>146</v>
      </c>
      <c r="AV140" s="210" t="s">
        <v>146</v>
      </c>
      <c r="AW140" s="210" t="s">
        <v>40</v>
      </c>
      <c r="AX140" s="210" t="s">
        <v>84</v>
      </c>
      <c r="AY140" s="213" t="s">
        <v>183</v>
      </c>
    </row>
    <row r="141" spans="2:51" s="219" customFormat="1" ht="14.45" customHeight="1">
      <c r="B141" s="214"/>
      <c r="C141" s="215"/>
      <c r="D141" s="215"/>
      <c r="E141" s="216" t="s">
        <v>5</v>
      </c>
      <c r="F141" s="285" t="s">
        <v>191</v>
      </c>
      <c r="G141" s="286"/>
      <c r="H141" s="286"/>
      <c r="I141" s="286"/>
      <c r="J141" s="215"/>
      <c r="K141" s="217">
        <v>14</v>
      </c>
      <c r="L141" s="228"/>
      <c r="M141" s="228"/>
      <c r="N141" s="215"/>
      <c r="O141" s="215"/>
      <c r="P141" s="215"/>
      <c r="Q141" s="215"/>
      <c r="R141" s="218"/>
      <c r="T141" s="220"/>
      <c r="U141" s="215"/>
      <c r="V141" s="215"/>
      <c r="W141" s="215"/>
      <c r="X141" s="215"/>
      <c r="Y141" s="215"/>
      <c r="Z141" s="215"/>
      <c r="AA141" s="221"/>
      <c r="AT141" s="222" t="s">
        <v>190</v>
      </c>
      <c r="AU141" s="222" t="s">
        <v>146</v>
      </c>
      <c r="AV141" s="219" t="s">
        <v>162</v>
      </c>
      <c r="AW141" s="219" t="s">
        <v>40</v>
      </c>
      <c r="AX141" s="219" t="s">
        <v>24</v>
      </c>
      <c r="AY141" s="222" t="s">
        <v>183</v>
      </c>
    </row>
    <row r="142" spans="2:65" s="120" customFormat="1" ht="22.9" customHeight="1">
      <c r="B142" s="121"/>
      <c r="C142" s="197" t="s">
        <v>209</v>
      </c>
      <c r="D142" s="197" t="s">
        <v>184</v>
      </c>
      <c r="E142" s="198" t="s">
        <v>420</v>
      </c>
      <c r="F142" s="287" t="s">
        <v>421</v>
      </c>
      <c r="G142" s="287"/>
      <c r="H142" s="287"/>
      <c r="I142" s="287"/>
      <c r="J142" s="199" t="s">
        <v>231</v>
      </c>
      <c r="K142" s="200">
        <v>28</v>
      </c>
      <c r="L142" s="288">
        <v>0</v>
      </c>
      <c r="M142" s="288"/>
      <c r="N142" s="289">
        <f>ROUND(L142*K142,2)</f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>V142*K142</f>
        <v>0</v>
      </c>
      <c r="X142" s="203">
        <v>0</v>
      </c>
      <c r="Y142" s="203">
        <f>X142*K142</f>
        <v>0</v>
      </c>
      <c r="Z142" s="203">
        <v>0</v>
      </c>
      <c r="AA142" s="204">
        <f>Z142*K142</f>
        <v>0</v>
      </c>
      <c r="AR142" s="111" t="s">
        <v>162</v>
      </c>
      <c r="AT142" s="111" t="s">
        <v>184</v>
      </c>
      <c r="AU142" s="111" t="s">
        <v>146</v>
      </c>
      <c r="AY142" s="111" t="s">
        <v>183</v>
      </c>
      <c r="BE142" s="168">
        <f>IF(U142="základní",N142,0)</f>
        <v>0</v>
      </c>
      <c r="BF142" s="168">
        <f>IF(U142="snížená",N142,0)</f>
        <v>0</v>
      </c>
      <c r="BG142" s="168">
        <f>IF(U142="zákl. přenesená",N142,0)</f>
        <v>0</v>
      </c>
      <c r="BH142" s="168">
        <f>IF(U142="sníž. přenesená",N142,0)</f>
        <v>0</v>
      </c>
      <c r="BI142" s="168">
        <f>IF(U142="nulová",N142,0)</f>
        <v>0</v>
      </c>
      <c r="BJ142" s="111" t="s">
        <v>162</v>
      </c>
      <c r="BK142" s="168">
        <f>ROUND(L142*K142,2)</f>
        <v>0</v>
      </c>
      <c r="BL142" s="111" t="s">
        <v>162</v>
      </c>
      <c r="BM142" s="111" t="s">
        <v>422</v>
      </c>
    </row>
    <row r="143" spans="2:51" s="210" customFormat="1" ht="14.45" customHeight="1">
      <c r="B143" s="205"/>
      <c r="C143" s="206"/>
      <c r="D143" s="206"/>
      <c r="E143" s="207" t="s">
        <v>5</v>
      </c>
      <c r="F143" s="283" t="s">
        <v>299</v>
      </c>
      <c r="G143" s="284"/>
      <c r="H143" s="284"/>
      <c r="I143" s="284"/>
      <c r="J143" s="206"/>
      <c r="K143" s="208">
        <v>28</v>
      </c>
      <c r="L143" s="227"/>
      <c r="M143" s="227"/>
      <c r="N143" s="206"/>
      <c r="O143" s="206"/>
      <c r="P143" s="206"/>
      <c r="Q143" s="206"/>
      <c r="R143" s="209"/>
      <c r="T143" s="211"/>
      <c r="U143" s="206"/>
      <c r="V143" s="206"/>
      <c r="W143" s="206"/>
      <c r="X143" s="206"/>
      <c r="Y143" s="206"/>
      <c r="Z143" s="206"/>
      <c r="AA143" s="212"/>
      <c r="AT143" s="213" t="s">
        <v>190</v>
      </c>
      <c r="AU143" s="213" t="s">
        <v>146</v>
      </c>
      <c r="AV143" s="210" t="s">
        <v>146</v>
      </c>
      <c r="AW143" s="210" t="s">
        <v>40</v>
      </c>
      <c r="AX143" s="210" t="s">
        <v>84</v>
      </c>
      <c r="AY143" s="213" t="s">
        <v>183</v>
      </c>
    </row>
    <row r="144" spans="2:51" s="219" customFormat="1" ht="14.45" customHeight="1">
      <c r="B144" s="214"/>
      <c r="C144" s="215"/>
      <c r="D144" s="215"/>
      <c r="E144" s="216" t="s">
        <v>5</v>
      </c>
      <c r="F144" s="285" t="s">
        <v>191</v>
      </c>
      <c r="G144" s="286"/>
      <c r="H144" s="286"/>
      <c r="I144" s="286"/>
      <c r="J144" s="215"/>
      <c r="K144" s="217">
        <v>28</v>
      </c>
      <c r="L144" s="228"/>
      <c r="M144" s="228"/>
      <c r="N144" s="215"/>
      <c r="O144" s="215"/>
      <c r="P144" s="215"/>
      <c r="Q144" s="215"/>
      <c r="R144" s="218"/>
      <c r="T144" s="220"/>
      <c r="U144" s="215"/>
      <c r="V144" s="215"/>
      <c r="W144" s="215"/>
      <c r="X144" s="215"/>
      <c r="Y144" s="215"/>
      <c r="Z144" s="215"/>
      <c r="AA144" s="221"/>
      <c r="AT144" s="222" t="s">
        <v>190</v>
      </c>
      <c r="AU144" s="222" t="s">
        <v>146</v>
      </c>
      <c r="AV144" s="219" t="s">
        <v>162</v>
      </c>
      <c r="AW144" s="219" t="s">
        <v>40</v>
      </c>
      <c r="AX144" s="219" t="s">
        <v>24</v>
      </c>
      <c r="AY144" s="222" t="s">
        <v>183</v>
      </c>
    </row>
    <row r="145" spans="2:65" s="120" customFormat="1" ht="22.9" customHeight="1">
      <c r="B145" s="121"/>
      <c r="C145" s="197" t="s">
        <v>213</v>
      </c>
      <c r="D145" s="197" t="s">
        <v>184</v>
      </c>
      <c r="E145" s="198" t="s">
        <v>280</v>
      </c>
      <c r="F145" s="287" t="s">
        <v>281</v>
      </c>
      <c r="G145" s="287"/>
      <c r="H145" s="287"/>
      <c r="I145" s="287"/>
      <c r="J145" s="199" t="s">
        <v>231</v>
      </c>
      <c r="K145" s="200">
        <v>14</v>
      </c>
      <c r="L145" s="288">
        <v>0</v>
      </c>
      <c r="M145" s="288"/>
      <c r="N145" s="289">
        <f>ROUND(L145*K145,2)</f>
        <v>0</v>
      </c>
      <c r="O145" s="289"/>
      <c r="P145" s="289"/>
      <c r="Q145" s="289"/>
      <c r="R145" s="124"/>
      <c r="T145" s="201" t="s">
        <v>5</v>
      </c>
      <c r="U145" s="202" t="s">
        <v>52</v>
      </c>
      <c r="V145" s="122"/>
      <c r="W145" s="203">
        <f>V145*K145</f>
        <v>0</v>
      </c>
      <c r="X145" s="203">
        <v>0</v>
      </c>
      <c r="Y145" s="203">
        <f>X145*K145</f>
        <v>0</v>
      </c>
      <c r="Z145" s="203">
        <v>0</v>
      </c>
      <c r="AA145" s="204">
        <f>Z145*K145</f>
        <v>0</v>
      </c>
      <c r="AR145" s="111" t="s">
        <v>162</v>
      </c>
      <c r="AT145" s="111" t="s">
        <v>184</v>
      </c>
      <c r="AU145" s="111" t="s">
        <v>146</v>
      </c>
      <c r="AY145" s="111" t="s">
        <v>183</v>
      </c>
      <c r="BE145" s="168">
        <f>IF(U145="základní",N145,0)</f>
        <v>0</v>
      </c>
      <c r="BF145" s="168">
        <f>IF(U145="snížená",N145,0)</f>
        <v>0</v>
      </c>
      <c r="BG145" s="168">
        <f>IF(U145="zákl. přenesená",N145,0)</f>
        <v>0</v>
      </c>
      <c r="BH145" s="168">
        <f>IF(U145="sníž. přenesená",N145,0)</f>
        <v>0</v>
      </c>
      <c r="BI145" s="168">
        <f>IF(U145="nulová",N145,0)</f>
        <v>0</v>
      </c>
      <c r="BJ145" s="111" t="s">
        <v>162</v>
      </c>
      <c r="BK145" s="168">
        <f>ROUND(L145*K145,2)</f>
        <v>0</v>
      </c>
      <c r="BL145" s="111" t="s">
        <v>162</v>
      </c>
      <c r="BM145" s="111" t="s">
        <v>423</v>
      </c>
    </row>
    <row r="146" spans="2:51" s="210" customFormat="1" ht="14.45" customHeight="1">
      <c r="B146" s="205"/>
      <c r="C146" s="206"/>
      <c r="D146" s="206"/>
      <c r="E146" s="207" t="s">
        <v>5</v>
      </c>
      <c r="F146" s="283" t="s">
        <v>244</v>
      </c>
      <c r="G146" s="284"/>
      <c r="H146" s="284"/>
      <c r="I146" s="284"/>
      <c r="J146" s="206"/>
      <c r="K146" s="208">
        <v>14</v>
      </c>
      <c r="L146" s="227"/>
      <c r="M146" s="227"/>
      <c r="N146" s="206"/>
      <c r="O146" s="206"/>
      <c r="P146" s="206"/>
      <c r="Q146" s="206"/>
      <c r="R146" s="209"/>
      <c r="T146" s="211"/>
      <c r="U146" s="206"/>
      <c r="V146" s="206"/>
      <c r="W146" s="206"/>
      <c r="X146" s="206"/>
      <c r="Y146" s="206"/>
      <c r="Z146" s="206"/>
      <c r="AA146" s="212"/>
      <c r="AT146" s="213" t="s">
        <v>190</v>
      </c>
      <c r="AU146" s="213" t="s">
        <v>146</v>
      </c>
      <c r="AV146" s="210" t="s">
        <v>146</v>
      </c>
      <c r="AW146" s="210" t="s">
        <v>40</v>
      </c>
      <c r="AX146" s="210" t="s">
        <v>84</v>
      </c>
      <c r="AY146" s="213" t="s">
        <v>183</v>
      </c>
    </row>
    <row r="147" spans="2:51" s="219" customFormat="1" ht="14.45" customHeight="1">
      <c r="B147" s="214"/>
      <c r="C147" s="215"/>
      <c r="D147" s="215"/>
      <c r="E147" s="216" t="s">
        <v>5</v>
      </c>
      <c r="F147" s="285" t="s">
        <v>191</v>
      </c>
      <c r="G147" s="286"/>
      <c r="H147" s="286"/>
      <c r="I147" s="286"/>
      <c r="J147" s="215"/>
      <c r="K147" s="217">
        <v>14</v>
      </c>
      <c r="L147" s="228"/>
      <c r="M147" s="228"/>
      <c r="N147" s="215"/>
      <c r="O147" s="215"/>
      <c r="P147" s="215"/>
      <c r="Q147" s="215"/>
      <c r="R147" s="218"/>
      <c r="T147" s="220"/>
      <c r="U147" s="215"/>
      <c r="V147" s="215"/>
      <c r="W147" s="215"/>
      <c r="X147" s="215"/>
      <c r="Y147" s="215"/>
      <c r="Z147" s="215"/>
      <c r="AA147" s="221"/>
      <c r="AT147" s="222" t="s">
        <v>190</v>
      </c>
      <c r="AU147" s="222" t="s">
        <v>146</v>
      </c>
      <c r="AV147" s="219" t="s">
        <v>162</v>
      </c>
      <c r="AW147" s="219" t="s">
        <v>40</v>
      </c>
      <c r="AX147" s="219" t="s">
        <v>24</v>
      </c>
      <c r="AY147" s="222" t="s">
        <v>183</v>
      </c>
    </row>
    <row r="148" spans="2:65" s="120" customFormat="1" ht="34.15" customHeight="1">
      <c r="B148" s="121"/>
      <c r="C148" s="197" t="s">
        <v>217</v>
      </c>
      <c r="D148" s="197" t="s">
        <v>184</v>
      </c>
      <c r="E148" s="198" t="s">
        <v>424</v>
      </c>
      <c r="F148" s="287" t="s">
        <v>425</v>
      </c>
      <c r="G148" s="287"/>
      <c r="H148" s="287"/>
      <c r="I148" s="287"/>
      <c r="J148" s="199" t="s">
        <v>187</v>
      </c>
      <c r="K148" s="200">
        <v>2658.8</v>
      </c>
      <c r="L148" s="288">
        <v>0</v>
      </c>
      <c r="M148" s="288"/>
      <c r="N148" s="289">
        <f>ROUND(L148*K148,2)</f>
        <v>0</v>
      </c>
      <c r="O148" s="289"/>
      <c r="P148" s="289"/>
      <c r="Q148" s="289"/>
      <c r="R148" s="124"/>
      <c r="T148" s="201" t="s">
        <v>5</v>
      </c>
      <c r="U148" s="202" t="s">
        <v>52</v>
      </c>
      <c r="V148" s="122"/>
      <c r="W148" s="203">
        <f>V148*K148</f>
        <v>0</v>
      </c>
      <c r="X148" s="203">
        <v>0</v>
      </c>
      <c r="Y148" s="203">
        <f>X148*K148</f>
        <v>0</v>
      </c>
      <c r="Z148" s="203">
        <v>0</v>
      </c>
      <c r="AA148" s="204">
        <f>Z148*K148</f>
        <v>0</v>
      </c>
      <c r="AR148" s="111" t="s">
        <v>162</v>
      </c>
      <c r="AT148" s="111" t="s">
        <v>184</v>
      </c>
      <c r="AU148" s="111" t="s">
        <v>146</v>
      </c>
      <c r="AY148" s="111" t="s">
        <v>183</v>
      </c>
      <c r="BE148" s="168">
        <f>IF(U148="základní",N148,0)</f>
        <v>0</v>
      </c>
      <c r="BF148" s="168">
        <f>IF(U148="snížená",N148,0)</f>
        <v>0</v>
      </c>
      <c r="BG148" s="168">
        <f>IF(U148="zákl. přenesená",N148,0)</f>
        <v>0</v>
      </c>
      <c r="BH148" s="168">
        <f>IF(U148="sníž. přenesená",N148,0)</f>
        <v>0</v>
      </c>
      <c r="BI148" s="168">
        <f>IF(U148="nulová",N148,0)</f>
        <v>0</v>
      </c>
      <c r="BJ148" s="111" t="s">
        <v>162</v>
      </c>
      <c r="BK148" s="168">
        <f>ROUND(L148*K148,2)</f>
        <v>0</v>
      </c>
      <c r="BL148" s="111" t="s">
        <v>162</v>
      </c>
      <c r="BM148" s="111" t="s">
        <v>426</v>
      </c>
    </row>
    <row r="149" spans="2:51" s="210" customFormat="1" ht="14.45" customHeight="1">
      <c r="B149" s="205"/>
      <c r="C149" s="206"/>
      <c r="D149" s="206"/>
      <c r="E149" s="207" t="s">
        <v>5</v>
      </c>
      <c r="F149" s="283" t="s">
        <v>427</v>
      </c>
      <c r="G149" s="284"/>
      <c r="H149" s="284"/>
      <c r="I149" s="284"/>
      <c r="J149" s="206"/>
      <c r="K149" s="208">
        <v>1852.65</v>
      </c>
      <c r="L149" s="227"/>
      <c r="M149" s="227"/>
      <c r="N149" s="206"/>
      <c r="O149" s="206"/>
      <c r="P149" s="206"/>
      <c r="Q149" s="206"/>
      <c r="R149" s="209"/>
      <c r="T149" s="211"/>
      <c r="U149" s="206"/>
      <c r="V149" s="206"/>
      <c r="W149" s="206"/>
      <c r="X149" s="206"/>
      <c r="Y149" s="206"/>
      <c r="Z149" s="206"/>
      <c r="AA149" s="212"/>
      <c r="AT149" s="213" t="s">
        <v>190</v>
      </c>
      <c r="AU149" s="213" t="s">
        <v>146</v>
      </c>
      <c r="AV149" s="210" t="s">
        <v>146</v>
      </c>
      <c r="AW149" s="210" t="s">
        <v>40</v>
      </c>
      <c r="AX149" s="210" t="s">
        <v>84</v>
      </c>
      <c r="AY149" s="213" t="s">
        <v>183</v>
      </c>
    </row>
    <row r="150" spans="2:51" s="210" customFormat="1" ht="14.45" customHeight="1">
      <c r="B150" s="205"/>
      <c r="C150" s="206"/>
      <c r="D150" s="206"/>
      <c r="E150" s="207" t="s">
        <v>5</v>
      </c>
      <c r="F150" s="297" t="s">
        <v>428</v>
      </c>
      <c r="G150" s="298"/>
      <c r="H150" s="298"/>
      <c r="I150" s="298"/>
      <c r="J150" s="206"/>
      <c r="K150" s="208">
        <v>806.15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51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2658.8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22.9" customHeight="1">
      <c r="B152" s="121"/>
      <c r="C152" s="223" t="s">
        <v>221</v>
      </c>
      <c r="D152" s="223" t="s">
        <v>340</v>
      </c>
      <c r="E152" s="224" t="s">
        <v>429</v>
      </c>
      <c r="F152" s="294" t="s">
        <v>430</v>
      </c>
      <c r="G152" s="294"/>
      <c r="H152" s="294"/>
      <c r="I152" s="294"/>
      <c r="J152" s="225" t="s">
        <v>187</v>
      </c>
      <c r="K152" s="226">
        <v>3057.62</v>
      </c>
      <c r="L152" s="295">
        <v>0</v>
      </c>
      <c r="M152" s="295"/>
      <c r="N152" s="296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0.0004</v>
      </c>
      <c r="Y152" s="203">
        <f>X152*K152</f>
        <v>1.223048</v>
      </c>
      <c r="Z152" s="203">
        <v>0</v>
      </c>
      <c r="AA152" s="204">
        <f>Z152*K152</f>
        <v>0</v>
      </c>
      <c r="AR152" s="111" t="s">
        <v>217</v>
      </c>
      <c r="AT152" s="111" t="s">
        <v>340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431</v>
      </c>
    </row>
    <row r="153" spans="2:65" s="120" customFormat="1" ht="34.15" customHeight="1">
      <c r="B153" s="121"/>
      <c r="C153" s="197" t="s">
        <v>28</v>
      </c>
      <c r="D153" s="197" t="s">
        <v>184</v>
      </c>
      <c r="E153" s="198" t="s">
        <v>432</v>
      </c>
      <c r="F153" s="287" t="s">
        <v>433</v>
      </c>
      <c r="G153" s="287"/>
      <c r="H153" s="287"/>
      <c r="I153" s="287"/>
      <c r="J153" s="199" t="s">
        <v>187</v>
      </c>
      <c r="K153" s="200">
        <v>16500</v>
      </c>
      <c r="L153" s="288">
        <v>0</v>
      </c>
      <c r="M153" s="288"/>
      <c r="N153" s="289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0</v>
      </c>
      <c r="Y153" s="203">
        <f>X153*K153</f>
        <v>0</v>
      </c>
      <c r="Z153" s="203">
        <v>0</v>
      </c>
      <c r="AA153" s="204">
        <f>Z153*K153</f>
        <v>0</v>
      </c>
      <c r="AR153" s="111" t="s">
        <v>162</v>
      </c>
      <c r="AT153" s="111" t="s">
        <v>184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434</v>
      </c>
    </row>
    <row r="154" spans="2:51" s="210" customFormat="1" ht="14.45" customHeight="1">
      <c r="B154" s="205"/>
      <c r="C154" s="206"/>
      <c r="D154" s="206"/>
      <c r="E154" s="207" t="s">
        <v>5</v>
      </c>
      <c r="F154" s="283" t="s">
        <v>435</v>
      </c>
      <c r="G154" s="284"/>
      <c r="H154" s="284"/>
      <c r="I154" s="284"/>
      <c r="J154" s="206"/>
      <c r="K154" s="208">
        <v>8000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51" s="210" customFormat="1" ht="14.45" customHeight="1">
      <c r="B155" s="205"/>
      <c r="C155" s="206"/>
      <c r="D155" s="206"/>
      <c r="E155" s="207" t="s">
        <v>5</v>
      </c>
      <c r="F155" s="297" t="s">
        <v>436</v>
      </c>
      <c r="G155" s="298"/>
      <c r="H155" s="298"/>
      <c r="I155" s="298"/>
      <c r="J155" s="206"/>
      <c r="K155" s="208">
        <v>8500</v>
      </c>
      <c r="L155" s="227"/>
      <c r="M155" s="227"/>
      <c r="N155" s="206"/>
      <c r="O155" s="206"/>
      <c r="P155" s="206"/>
      <c r="Q155" s="206"/>
      <c r="R155" s="209"/>
      <c r="T155" s="211"/>
      <c r="U155" s="206"/>
      <c r="V155" s="206"/>
      <c r="W155" s="206"/>
      <c r="X155" s="206"/>
      <c r="Y155" s="206"/>
      <c r="Z155" s="206"/>
      <c r="AA155" s="212"/>
      <c r="AT155" s="213" t="s">
        <v>190</v>
      </c>
      <c r="AU155" s="213" t="s">
        <v>146</v>
      </c>
      <c r="AV155" s="210" t="s">
        <v>146</v>
      </c>
      <c r="AW155" s="210" t="s">
        <v>40</v>
      </c>
      <c r="AX155" s="210" t="s">
        <v>84</v>
      </c>
      <c r="AY155" s="213" t="s">
        <v>183</v>
      </c>
    </row>
    <row r="156" spans="2:51" s="219" customFormat="1" ht="14.45" customHeight="1">
      <c r="B156" s="214"/>
      <c r="C156" s="215"/>
      <c r="D156" s="215"/>
      <c r="E156" s="216" t="s">
        <v>5</v>
      </c>
      <c r="F156" s="285" t="s">
        <v>191</v>
      </c>
      <c r="G156" s="286"/>
      <c r="H156" s="286"/>
      <c r="I156" s="286"/>
      <c r="J156" s="215"/>
      <c r="K156" s="217">
        <v>16500</v>
      </c>
      <c r="L156" s="228"/>
      <c r="M156" s="228"/>
      <c r="N156" s="215"/>
      <c r="O156" s="215"/>
      <c r="P156" s="215"/>
      <c r="Q156" s="215"/>
      <c r="R156" s="218"/>
      <c r="T156" s="220"/>
      <c r="U156" s="215"/>
      <c r="V156" s="215"/>
      <c r="W156" s="215"/>
      <c r="X156" s="215"/>
      <c r="Y156" s="215"/>
      <c r="Z156" s="215"/>
      <c r="AA156" s="221"/>
      <c r="AT156" s="222" t="s">
        <v>190</v>
      </c>
      <c r="AU156" s="222" t="s">
        <v>146</v>
      </c>
      <c r="AV156" s="219" t="s">
        <v>162</v>
      </c>
      <c r="AW156" s="219" t="s">
        <v>40</v>
      </c>
      <c r="AX156" s="219" t="s">
        <v>24</v>
      </c>
      <c r="AY156" s="222" t="s">
        <v>183</v>
      </c>
    </row>
    <row r="157" spans="2:65" s="120" customFormat="1" ht="22.9" customHeight="1">
      <c r="B157" s="121"/>
      <c r="C157" s="223" t="s">
        <v>228</v>
      </c>
      <c r="D157" s="223" t="s">
        <v>340</v>
      </c>
      <c r="E157" s="224" t="s">
        <v>437</v>
      </c>
      <c r="F157" s="294" t="s">
        <v>438</v>
      </c>
      <c r="G157" s="294"/>
      <c r="H157" s="294"/>
      <c r="I157" s="294"/>
      <c r="J157" s="225" t="s">
        <v>187</v>
      </c>
      <c r="K157" s="226">
        <v>16500</v>
      </c>
      <c r="L157" s="295">
        <v>0</v>
      </c>
      <c r="M157" s="295"/>
      <c r="N157" s="296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0.0018</v>
      </c>
      <c r="Y157" s="203">
        <f>X157*K157</f>
        <v>29.7</v>
      </c>
      <c r="Z157" s="203">
        <v>0</v>
      </c>
      <c r="AA157" s="204">
        <f>Z157*K157</f>
        <v>0</v>
      </c>
      <c r="AR157" s="111" t="s">
        <v>217</v>
      </c>
      <c r="AT157" s="111" t="s">
        <v>340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439</v>
      </c>
    </row>
    <row r="158" spans="2:51" s="210" customFormat="1" ht="14.45" customHeight="1">
      <c r="B158" s="205"/>
      <c r="C158" s="206"/>
      <c r="D158" s="206"/>
      <c r="E158" s="207" t="s">
        <v>5</v>
      </c>
      <c r="F158" s="283" t="s">
        <v>440</v>
      </c>
      <c r="G158" s="284"/>
      <c r="H158" s="284"/>
      <c r="I158" s="284"/>
      <c r="J158" s="206"/>
      <c r="K158" s="208">
        <v>16500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51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16500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34.15" customHeight="1">
      <c r="B160" s="121"/>
      <c r="C160" s="197" t="s">
        <v>234</v>
      </c>
      <c r="D160" s="197" t="s">
        <v>184</v>
      </c>
      <c r="E160" s="198" t="s">
        <v>441</v>
      </c>
      <c r="F160" s="287" t="s">
        <v>442</v>
      </c>
      <c r="G160" s="287"/>
      <c r="H160" s="287"/>
      <c r="I160" s="287"/>
      <c r="J160" s="199" t="s">
        <v>231</v>
      </c>
      <c r="K160" s="200">
        <v>4000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0</v>
      </c>
      <c r="Y160" s="203">
        <f>X160*K160</f>
        <v>0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443</v>
      </c>
    </row>
    <row r="161" spans="2:51" s="210" customFormat="1" ht="14.45" customHeight="1">
      <c r="B161" s="205"/>
      <c r="C161" s="206"/>
      <c r="D161" s="206"/>
      <c r="E161" s="207" t="s">
        <v>5</v>
      </c>
      <c r="F161" s="283" t="s">
        <v>444</v>
      </c>
      <c r="G161" s="284"/>
      <c r="H161" s="284"/>
      <c r="I161" s="284"/>
      <c r="J161" s="206"/>
      <c r="K161" s="208">
        <v>4000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51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4000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34.15" customHeight="1">
      <c r="B163" s="121"/>
      <c r="C163" s="197" t="s">
        <v>239</v>
      </c>
      <c r="D163" s="197" t="s">
        <v>184</v>
      </c>
      <c r="E163" s="198" t="s">
        <v>308</v>
      </c>
      <c r="F163" s="287" t="s">
        <v>309</v>
      </c>
      <c r="G163" s="287"/>
      <c r="H163" s="287"/>
      <c r="I163" s="287"/>
      <c r="J163" s="199" t="s">
        <v>231</v>
      </c>
      <c r="K163" s="200">
        <v>200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445</v>
      </c>
    </row>
    <row r="164" spans="2:51" s="210" customFormat="1" ht="14.45" customHeight="1">
      <c r="B164" s="205"/>
      <c r="C164" s="206"/>
      <c r="D164" s="206"/>
      <c r="E164" s="207" t="s">
        <v>5</v>
      </c>
      <c r="F164" s="283" t="s">
        <v>446</v>
      </c>
      <c r="G164" s="284"/>
      <c r="H164" s="284"/>
      <c r="I164" s="284"/>
      <c r="J164" s="206"/>
      <c r="K164" s="208">
        <v>200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51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200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22.9" customHeight="1">
      <c r="B166" s="121"/>
      <c r="C166" s="197" t="s">
        <v>244</v>
      </c>
      <c r="D166" s="197" t="s">
        <v>184</v>
      </c>
      <c r="E166" s="198" t="s">
        <v>447</v>
      </c>
      <c r="F166" s="287" t="s">
        <v>448</v>
      </c>
      <c r="G166" s="287"/>
      <c r="H166" s="287"/>
      <c r="I166" s="287"/>
      <c r="J166" s="199" t="s">
        <v>231</v>
      </c>
      <c r="K166" s="200">
        <v>200</v>
      </c>
      <c r="L166" s="288">
        <v>0</v>
      </c>
      <c r="M166" s="288"/>
      <c r="N166" s="289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</v>
      </c>
      <c r="Y166" s="203">
        <f>X166*K166</f>
        <v>0</v>
      </c>
      <c r="Z166" s="203">
        <v>0</v>
      </c>
      <c r="AA166" s="204">
        <f>Z166*K166</f>
        <v>0</v>
      </c>
      <c r="AR166" s="111" t="s">
        <v>162</v>
      </c>
      <c r="AT166" s="111" t="s">
        <v>184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449</v>
      </c>
    </row>
    <row r="167" spans="2:51" s="210" customFormat="1" ht="14.45" customHeight="1">
      <c r="B167" s="205"/>
      <c r="C167" s="206"/>
      <c r="D167" s="206"/>
      <c r="E167" s="207" t="s">
        <v>5</v>
      </c>
      <c r="F167" s="283" t="s">
        <v>446</v>
      </c>
      <c r="G167" s="284"/>
      <c r="H167" s="284"/>
      <c r="I167" s="284"/>
      <c r="J167" s="206"/>
      <c r="K167" s="208">
        <v>200</v>
      </c>
      <c r="L167" s="227"/>
      <c r="M167" s="227"/>
      <c r="N167" s="206"/>
      <c r="O167" s="206"/>
      <c r="P167" s="206"/>
      <c r="Q167" s="206"/>
      <c r="R167" s="209"/>
      <c r="T167" s="211"/>
      <c r="U167" s="206"/>
      <c r="V167" s="206"/>
      <c r="W167" s="206"/>
      <c r="X167" s="206"/>
      <c r="Y167" s="206"/>
      <c r="Z167" s="206"/>
      <c r="AA167" s="212"/>
      <c r="AT167" s="213" t="s">
        <v>190</v>
      </c>
      <c r="AU167" s="213" t="s">
        <v>146</v>
      </c>
      <c r="AV167" s="210" t="s">
        <v>146</v>
      </c>
      <c r="AW167" s="210" t="s">
        <v>40</v>
      </c>
      <c r="AX167" s="210" t="s">
        <v>84</v>
      </c>
      <c r="AY167" s="213" t="s">
        <v>183</v>
      </c>
    </row>
    <row r="168" spans="2:51" s="219" customFormat="1" ht="14.45" customHeight="1">
      <c r="B168" s="214"/>
      <c r="C168" s="215"/>
      <c r="D168" s="215"/>
      <c r="E168" s="216" t="s">
        <v>5</v>
      </c>
      <c r="F168" s="285" t="s">
        <v>191</v>
      </c>
      <c r="G168" s="286"/>
      <c r="H168" s="286"/>
      <c r="I168" s="286"/>
      <c r="J168" s="215"/>
      <c r="K168" s="217">
        <v>200</v>
      </c>
      <c r="L168" s="228"/>
      <c r="M168" s="228"/>
      <c r="N168" s="215"/>
      <c r="O168" s="215"/>
      <c r="P168" s="215"/>
      <c r="Q168" s="215"/>
      <c r="R168" s="218"/>
      <c r="T168" s="220"/>
      <c r="U168" s="215"/>
      <c r="V168" s="215"/>
      <c r="W168" s="215"/>
      <c r="X168" s="215"/>
      <c r="Y168" s="215"/>
      <c r="Z168" s="215"/>
      <c r="AA168" s="221"/>
      <c r="AT168" s="222" t="s">
        <v>190</v>
      </c>
      <c r="AU168" s="222" t="s">
        <v>146</v>
      </c>
      <c r="AV168" s="219" t="s">
        <v>162</v>
      </c>
      <c r="AW168" s="219" t="s">
        <v>40</v>
      </c>
      <c r="AX168" s="219" t="s">
        <v>24</v>
      </c>
      <c r="AY168" s="222" t="s">
        <v>183</v>
      </c>
    </row>
    <row r="169" spans="2:65" s="120" customFormat="1" ht="22.9" customHeight="1">
      <c r="B169" s="121"/>
      <c r="C169" s="197" t="s">
        <v>11</v>
      </c>
      <c r="D169" s="197" t="s">
        <v>184</v>
      </c>
      <c r="E169" s="198" t="s">
        <v>447</v>
      </c>
      <c r="F169" s="287" t="s">
        <v>448</v>
      </c>
      <c r="G169" s="287"/>
      <c r="H169" s="287"/>
      <c r="I169" s="287"/>
      <c r="J169" s="199" t="s">
        <v>231</v>
      </c>
      <c r="K169" s="200">
        <v>4000</v>
      </c>
      <c r="L169" s="288">
        <v>0</v>
      </c>
      <c r="M169" s="288"/>
      <c r="N169" s="289">
        <f>ROUND(L169*K169,2)</f>
        <v>0</v>
      </c>
      <c r="O169" s="289"/>
      <c r="P169" s="289"/>
      <c r="Q169" s="289"/>
      <c r="R169" s="124"/>
      <c r="T169" s="201" t="s">
        <v>5</v>
      </c>
      <c r="U169" s="202" t="s">
        <v>52</v>
      </c>
      <c r="V169" s="122"/>
      <c r="W169" s="203">
        <f>V169*K169</f>
        <v>0</v>
      </c>
      <c r="X169" s="203">
        <v>0</v>
      </c>
      <c r="Y169" s="203">
        <f>X169*K169</f>
        <v>0</v>
      </c>
      <c r="Z169" s="203">
        <v>0</v>
      </c>
      <c r="AA169" s="204">
        <f>Z169*K169</f>
        <v>0</v>
      </c>
      <c r="AR169" s="111" t="s">
        <v>162</v>
      </c>
      <c r="AT169" s="111" t="s">
        <v>184</v>
      </c>
      <c r="AU169" s="111" t="s">
        <v>146</v>
      </c>
      <c r="AY169" s="111" t="s">
        <v>183</v>
      </c>
      <c r="BE169" s="168">
        <f>IF(U169="základní",N169,0)</f>
        <v>0</v>
      </c>
      <c r="BF169" s="168">
        <f>IF(U169="snížená",N169,0)</f>
        <v>0</v>
      </c>
      <c r="BG169" s="168">
        <f>IF(U169="zákl. přenesená",N169,0)</f>
        <v>0</v>
      </c>
      <c r="BH169" s="168">
        <f>IF(U169="sníž. přenesená",N169,0)</f>
        <v>0</v>
      </c>
      <c r="BI169" s="168">
        <f>IF(U169="nulová",N169,0)</f>
        <v>0</v>
      </c>
      <c r="BJ169" s="111" t="s">
        <v>162</v>
      </c>
      <c r="BK169" s="168">
        <f>ROUND(L169*K169,2)</f>
        <v>0</v>
      </c>
      <c r="BL169" s="111" t="s">
        <v>162</v>
      </c>
      <c r="BM169" s="111" t="s">
        <v>450</v>
      </c>
    </row>
    <row r="170" spans="2:51" s="210" customFormat="1" ht="14.45" customHeight="1">
      <c r="B170" s="205"/>
      <c r="C170" s="206"/>
      <c r="D170" s="206"/>
      <c r="E170" s="207" t="s">
        <v>5</v>
      </c>
      <c r="F170" s="283" t="s">
        <v>444</v>
      </c>
      <c r="G170" s="284"/>
      <c r="H170" s="284"/>
      <c r="I170" s="284"/>
      <c r="J170" s="206"/>
      <c r="K170" s="208">
        <v>4000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51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4000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34.15" customHeight="1">
      <c r="B172" s="121"/>
      <c r="C172" s="197" t="s">
        <v>251</v>
      </c>
      <c r="D172" s="197" t="s">
        <v>184</v>
      </c>
      <c r="E172" s="198" t="s">
        <v>351</v>
      </c>
      <c r="F172" s="287" t="s">
        <v>352</v>
      </c>
      <c r="G172" s="287"/>
      <c r="H172" s="287"/>
      <c r="I172" s="287"/>
      <c r="J172" s="199" t="s">
        <v>231</v>
      </c>
      <c r="K172" s="200">
        <v>200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</v>
      </c>
      <c r="Y172" s="203">
        <f>X172*K172</f>
        <v>0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451</v>
      </c>
    </row>
    <row r="173" spans="2:51" s="210" customFormat="1" ht="14.45" customHeight="1">
      <c r="B173" s="205"/>
      <c r="C173" s="206"/>
      <c r="D173" s="206"/>
      <c r="E173" s="207" t="s">
        <v>5</v>
      </c>
      <c r="F173" s="283" t="s">
        <v>446</v>
      </c>
      <c r="G173" s="284"/>
      <c r="H173" s="284"/>
      <c r="I173" s="284"/>
      <c r="J173" s="206"/>
      <c r="K173" s="208">
        <v>200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51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200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34.15" customHeight="1">
      <c r="B175" s="121"/>
      <c r="C175" s="197" t="s">
        <v>255</v>
      </c>
      <c r="D175" s="197" t="s">
        <v>184</v>
      </c>
      <c r="E175" s="198" t="s">
        <v>452</v>
      </c>
      <c r="F175" s="287" t="s">
        <v>453</v>
      </c>
      <c r="G175" s="287"/>
      <c r="H175" s="287"/>
      <c r="I175" s="287"/>
      <c r="J175" s="199" t="s">
        <v>231</v>
      </c>
      <c r="K175" s="200">
        <v>693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454</v>
      </c>
    </row>
    <row r="176" spans="2:51" s="210" customFormat="1" ht="14.45" customHeight="1">
      <c r="B176" s="205"/>
      <c r="C176" s="206"/>
      <c r="D176" s="206"/>
      <c r="E176" s="207" t="s">
        <v>5</v>
      </c>
      <c r="F176" s="283" t="s">
        <v>455</v>
      </c>
      <c r="G176" s="284"/>
      <c r="H176" s="284"/>
      <c r="I176" s="284"/>
      <c r="J176" s="206"/>
      <c r="K176" s="208">
        <v>693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51" s="219" customFormat="1" ht="14.45" customHeight="1">
      <c r="B177" s="214"/>
      <c r="C177" s="215"/>
      <c r="D177" s="215"/>
      <c r="E177" s="216" t="s">
        <v>5</v>
      </c>
      <c r="F177" s="285" t="s">
        <v>191</v>
      </c>
      <c r="G177" s="286"/>
      <c r="H177" s="286"/>
      <c r="I177" s="286"/>
      <c r="J177" s="215"/>
      <c r="K177" s="217">
        <v>693</v>
      </c>
      <c r="L177" s="228"/>
      <c r="M177" s="228"/>
      <c r="N177" s="215"/>
      <c r="O177" s="215"/>
      <c r="P177" s="215"/>
      <c r="Q177" s="215"/>
      <c r="R177" s="218"/>
      <c r="T177" s="220"/>
      <c r="U177" s="215"/>
      <c r="V177" s="215"/>
      <c r="W177" s="215"/>
      <c r="X177" s="215"/>
      <c r="Y177" s="215"/>
      <c r="Z177" s="215"/>
      <c r="AA177" s="221"/>
      <c r="AT177" s="222" t="s">
        <v>190</v>
      </c>
      <c r="AU177" s="222" t="s">
        <v>146</v>
      </c>
      <c r="AV177" s="219" t="s">
        <v>162</v>
      </c>
      <c r="AW177" s="219" t="s">
        <v>40</v>
      </c>
      <c r="AX177" s="219" t="s">
        <v>24</v>
      </c>
      <c r="AY177" s="222" t="s">
        <v>183</v>
      </c>
    </row>
    <row r="178" spans="2:65" s="120" customFormat="1" ht="34.15" customHeight="1">
      <c r="B178" s="121"/>
      <c r="C178" s="197" t="s">
        <v>259</v>
      </c>
      <c r="D178" s="197" t="s">
        <v>184</v>
      </c>
      <c r="E178" s="198" t="s">
        <v>456</v>
      </c>
      <c r="F178" s="287" t="s">
        <v>457</v>
      </c>
      <c r="G178" s="287"/>
      <c r="H178" s="287"/>
      <c r="I178" s="287"/>
      <c r="J178" s="199" t="s">
        <v>231</v>
      </c>
      <c r="K178" s="200">
        <v>4000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0</v>
      </c>
      <c r="Y178" s="203">
        <f>X178*K178</f>
        <v>0</v>
      </c>
      <c r="Z178" s="203">
        <v>0</v>
      </c>
      <c r="AA178" s="204">
        <f>Z178*K178</f>
        <v>0</v>
      </c>
      <c r="AR178" s="111" t="s">
        <v>162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162</v>
      </c>
      <c r="BM178" s="111" t="s">
        <v>458</v>
      </c>
    </row>
    <row r="179" spans="2:51" s="210" customFormat="1" ht="14.45" customHeight="1">
      <c r="B179" s="205"/>
      <c r="C179" s="206"/>
      <c r="D179" s="206"/>
      <c r="E179" s="207" t="s">
        <v>5</v>
      </c>
      <c r="F179" s="283" t="s">
        <v>444</v>
      </c>
      <c r="G179" s="284"/>
      <c r="H179" s="284"/>
      <c r="I179" s="284"/>
      <c r="J179" s="206"/>
      <c r="K179" s="208">
        <v>4000</v>
      </c>
      <c r="L179" s="227"/>
      <c r="M179" s="227"/>
      <c r="N179" s="206"/>
      <c r="O179" s="206"/>
      <c r="P179" s="206"/>
      <c r="Q179" s="206"/>
      <c r="R179" s="209"/>
      <c r="T179" s="211"/>
      <c r="U179" s="206"/>
      <c r="V179" s="206"/>
      <c r="W179" s="206"/>
      <c r="X179" s="206"/>
      <c r="Y179" s="206"/>
      <c r="Z179" s="206"/>
      <c r="AA179" s="212"/>
      <c r="AT179" s="213" t="s">
        <v>190</v>
      </c>
      <c r="AU179" s="213" t="s">
        <v>146</v>
      </c>
      <c r="AV179" s="210" t="s">
        <v>146</v>
      </c>
      <c r="AW179" s="210" t="s">
        <v>40</v>
      </c>
      <c r="AX179" s="210" t="s">
        <v>84</v>
      </c>
      <c r="AY179" s="213" t="s">
        <v>183</v>
      </c>
    </row>
    <row r="180" spans="2:51" s="219" customFormat="1" ht="14.45" customHeight="1">
      <c r="B180" s="214"/>
      <c r="C180" s="215"/>
      <c r="D180" s="215"/>
      <c r="E180" s="216" t="s">
        <v>5</v>
      </c>
      <c r="F180" s="285" t="s">
        <v>191</v>
      </c>
      <c r="G180" s="286"/>
      <c r="H180" s="286"/>
      <c r="I180" s="286"/>
      <c r="J180" s="215"/>
      <c r="K180" s="217">
        <v>4000</v>
      </c>
      <c r="L180" s="228"/>
      <c r="M180" s="228"/>
      <c r="N180" s="215"/>
      <c r="O180" s="215"/>
      <c r="P180" s="215"/>
      <c r="Q180" s="215"/>
      <c r="R180" s="218"/>
      <c r="T180" s="220"/>
      <c r="U180" s="215"/>
      <c r="V180" s="215"/>
      <c r="W180" s="215"/>
      <c r="X180" s="215"/>
      <c r="Y180" s="215"/>
      <c r="Z180" s="215"/>
      <c r="AA180" s="221"/>
      <c r="AT180" s="222" t="s">
        <v>190</v>
      </c>
      <c r="AU180" s="222" t="s">
        <v>146</v>
      </c>
      <c r="AV180" s="219" t="s">
        <v>162</v>
      </c>
      <c r="AW180" s="219" t="s">
        <v>40</v>
      </c>
      <c r="AX180" s="219" t="s">
        <v>24</v>
      </c>
      <c r="AY180" s="222" t="s">
        <v>183</v>
      </c>
    </row>
    <row r="181" spans="2:65" s="120" customFormat="1" ht="22.9" customHeight="1">
      <c r="B181" s="121"/>
      <c r="C181" s="197" t="s">
        <v>263</v>
      </c>
      <c r="D181" s="197" t="s">
        <v>184</v>
      </c>
      <c r="E181" s="198" t="s">
        <v>459</v>
      </c>
      <c r="F181" s="287" t="s">
        <v>460</v>
      </c>
      <c r="G181" s="287"/>
      <c r="H181" s="287"/>
      <c r="I181" s="287"/>
      <c r="J181" s="199" t="s">
        <v>231</v>
      </c>
      <c r="K181" s="200">
        <v>56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162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162</v>
      </c>
      <c r="BM181" s="111" t="s">
        <v>461</v>
      </c>
    </row>
    <row r="182" spans="2:51" s="210" customFormat="1" ht="14.45" customHeight="1">
      <c r="B182" s="205"/>
      <c r="C182" s="206"/>
      <c r="D182" s="206"/>
      <c r="E182" s="207" t="s">
        <v>5</v>
      </c>
      <c r="F182" s="283" t="s">
        <v>462</v>
      </c>
      <c r="G182" s="284"/>
      <c r="H182" s="284"/>
      <c r="I182" s="284"/>
      <c r="J182" s="206"/>
      <c r="K182" s="208">
        <v>56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51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56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22.9" customHeight="1">
      <c r="B184" s="121"/>
      <c r="C184" s="223" t="s">
        <v>204</v>
      </c>
      <c r="D184" s="223" t="s">
        <v>340</v>
      </c>
      <c r="E184" s="224" t="s">
        <v>463</v>
      </c>
      <c r="F184" s="294" t="s">
        <v>464</v>
      </c>
      <c r="G184" s="294"/>
      <c r="H184" s="294"/>
      <c r="I184" s="294"/>
      <c r="J184" s="225" t="s">
        <v>231</v>
      </c>
      <c r="K184" s="226">
        <v>1360</v>
      </c>
      <c r="L184" s="295">
        <v>0</v>
      </c>
      <c r="M184" s="295"/>
      <c r="N184" s="296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0</v>
      </c>
      <c r="Y184" s="203">
        <f>X184*K184</f>
        <v>0</v>
      </c>
      <c r="Z184" s="203">
        <v>0</v>
      </c>
      <c r="AA184" s="204">
        <f>Z184*K184</f>
        <v>0</v>
      </c>
      <c r="AR184" s="111" t="s">
        <v>217</v>
      </c>
      <c r="AT184" s="111" t="s">
        <v>340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162</v>
      </c>
      <c r="BM184" s="111" t="s">
        <v>465</v>
      </c>
    </row>
    <row r="185" spans="2:65" s="120" customFormat="1" ht="14.45" customHeight="1">
      <c r="B185" s="121"/>
      <c r="C185" s="197" t="s">
        <v>10</v>
      </c>
      <c r="D185" s="197" t="s">
        <v>184</v>
      </c>
      <c r="E185" s="198" t="s">
        <v>466</v>
      </c>
      <c r="F185" s="287" t="s">
        <v>467</v>
      </c>
      <c r="G185" s="287"/>
      <c r="H185" s="287"/>
      <c r="I185" s="287"/>
      <c r="J185" s="199" t="s">
        <v>187</v>
      </c>
      <c r="K185" s="200">
        <v>770</v>
      </c>
      <c r="L185" s="288">
        <v>0</v>
      </c>
      <c r="M185" s="288"/>
      <c r="N185" s="289">
        <f>ROUND(L185*K185,2)</f>
        <v>0</v>
      </c>
      <c r="O185" s="289"/>
      <c r="P185" s="289"/>
      <c r="Q185" s="289"/>
      <c r="R185" s="124"/>
      <c r="T185" s="201" t="s">
        <v>5</v>
      </c>
      <c r="U185" s="202" t="s">
        <v>52</v>
      </c>
      <c r="V185" s="122"/>
      <c r="W185" s="203">
        <f>V185*K185</f>
        <v>0</v>
      </c>
      <c r="X185" s="203">
        <v>0</v>
      </c>
      <c r="Y185" s="203">
        <f>X185*K185</f>
        <v>0</v>
      </c>
      <c r="Z185" s="203">
        <v>0</v>
      </c>
      <c r="AA185" s="204">
        <f>Z185*K185</f>
        <v>0</v>
      </c>
      <c r="AR185" s="111" t="s">
        <v>162</v>
      </c>
      <c r="AT185" s="111" t="s">
        <v>184</v>
      </c>
      <c r="AU185" s="111" t="s">
        <v>146</v>
      </c>
      <c r="AY185" s="111" t="s">
        <v>183</v>
      </c>
      <c r="BE185" s="168">
        <f>IF(U185="základní",N185,0)</f>
        <v>0</v>
      </c>
      <c r="BF185" s="168">
        <f>IF(U185="snížená",N185,0)</f>
        <v>0</v>
      </c>
      <c r="BG185" s="168">
        <f>IF(U185="zákl. přenesená",N185,0)</f>
        <v>0</v>
      </c>
      <c r="BH185" s="168">
        <f>IF(U185="sníž. přenesená",N185,0)</f>
        <v>0</v>
      </c>
      <c r="BI185" s="168">
        <f>IF(U185="nulová",N185,0)</f>
        <v>0</v>
      </c>
      <c r="BJ185" s="111" t="s">
        <v>162</v>
      </c>
      <c r="BK185" s="168">
        <f>ROUND(L185*K185,2)</f>
        <v>0</v>
      </c>
      <c r="BL185" s="111" t="s">
        <v>162</v>
      </c>
      <c r="BM185" s="111" t="s">
        <v>468</v>
      </c>
    </row>
    <row r="186" spans="2:51" s="210" customFormat="1" ht="14.45" customHeight="1">
      <c r="B186" s="205"/>
      <c r="C186" s="206"/>
      <c r="D186" s="206"/>
      <c r="E186" s="207" t="s">
        <v>5</v>
      </c>
      <c r="F186" s="283" t="s">
        <v>469</v>
      </c>
      <c r="G186" s="284"/>
      <c r="H186" s="284"/>
      <c r="I186" s="284"/>
      <c r="J186" s="206"/>
      <c r="K186" s="208">
        <v>770</v>
      </c>
      <c r="L186" s="227"/>
      <c r="M186" s="227"/>
      <c r="N186" s="206"/>
      <c r="O186" s="206"/>
      <c r="P186" s="206"/>
      <c r="Q186" s="206"/>
      <c r="R186" s="209"/>
      <c r="T186" s="211"/>
      <c r="U186" s="206"/>
      <c r="V186" s="206"/>
      <c r="W186" s="206"/>
      <c r="X186" s="206"/>
      <c r="Y186" s="206"/>
      <c r="Z186" s="206"/>
      <c r="AA186" s="212"/>
      <c r="AT186" s="213" t="s">
        <v>190</v>
      </c>
      <c r="AU186" s="213" t="s">
        <v>146</v>
      </c>
      <c r="AV186" s="210" t="s">
        <v>146</v>
      </c>
      <c r="AW186" s="210" t="s">
        <v>40</v>
      </c>
      <c r="AX186" s="210" t="s">
        <v>84</v>
      </c>
      <c r="AY186" s="213" t="s">
        <v>183</v>
      </c>
    </row>
    <row r="187" spans="2:51" s="219" customFormat="1" ht="14.45" customHeight="1">
      <c r="B187" s="214"/>
      <c r="C187" s="215"/>
      <c r="D187" s="215"/>
      <c r="E187" s="216" t="s">
        <v>5</v>
      </c>
      <c r="F187" s="285" t="s">
        <v>191</v>
      </c>
      <c r="G187" s="286"/>
      <c r="H187" s="286"/>
      <c r="I187" s="286"/>
      <c r="J187" s="215"/>
      <c r="K187" s="217">
        <v>770</v>
      </c>
      <c r="L187" s="228"/>
      <c r="M187" s="228"/>
      <c r="N187" s="215"/>
      <c r="O187" s="215"/>
      <c r="P187" s="215"/>
      <c r="Q187" s="215"/>
      <c r="R187" s="218"/>
      <c r="T187" s="220"/>
      <c r="U187" s="215"/>
      <c r="V187" s="215"/>
      <c r="W187" s="215"/>
      <c r="X187" s="215"/>
      <c r="Y187" s="215"/>
      <c r="Z187" s="215"/>
      <c r="AA187" s="221"/>
      <c r="AT187" s="222" t="s">
        <v>190</v>
      </c>
      <c r="AU187" s="222" t="s">
        <v>146</v>
      </c>
      <c r="AV187" s="219" t="s">
        <v>162</v>
      </c>
      <c r="AW187" s="219" t="s">
        <v>40</v>
      </c>
      <c r="AX187" s="219" t="s">
        <v>24</v>
      </c>
      <c r="AY187" s="222" t="s">
        <v>183</v>
      </c>
    </row>
    <row r="188" spans="2:63" s="189" customFormat="1" ht="29.85" customHeight="1">
      <c r="B188" s="185"/>
      <c r="C188" s="186"/>
      <c r="D188" s="196" t="s">
        <v>392</v>
      </c>
      <c r="E188" s="196"/>
      <c r="F188" s="196"/>
      <c r="G188" s="196"/>
      <c r="H188" s="196"/>
      <c r="I188" s="196"/>
      <c r="J188" s="196"/>
      <c r="K188" s="196"/>
      <c r="L188" s="230"/>
      <c r="M188" s="230"/>
      <c r="N188" s="292">
        <f>BK188</f>
        <v>0</v>
      </c>
      <c r="O188" s="293"/>
      <c r="P188" s="293"/>
      <c r="Q188" s="293"/>
      <c r="R188" s="188"/>
      <c r="T188" s="190"/>
      <c r="U188" s="186"/>
      <c r="V188" s="186"/>
      <c r="W188" s="191">
        <f>SUM(W189:W196)</f>
        <v>0</v>
      </c>
      <c r="X188" s="186"/>
      <c r="Y188" s="191">
        <f>SUM(Y189:Y196)</f>
        <v>780.38948205</v>
      </c>
      <c r="Z188" s="186"/>
      <c r="AA188" s="192">
        <f>SUM(AA189:AA196)</f>
        <v>0</v>
      </c>
      <c r="AR188" s="193" t="s">
        <v>24</v>
      </c>
      <c r="AT188" s="194" t="s">
        <v>83</v>
      </c>
      <c r="AU188" s="194" t="s">
        <v>24</v>
      </c>
      <c r="AY188" s="193" t="s">
        <v>183</v>
      </c>
      <c r="BK188" s="195">
        <f>SUM(BK189:BK196)</f>
        <v>0</v>
      </c>
    </row>
    <row r="189" spans="2:65" s="120" customFormat="1" ht="34.15" customHeight="1">
      <c r="B189" s="121"/>
      <c r="C189" s="197" t="s">
        <v>275</v>
      </c>
      <c r="D189" s="197" t="s">
        <v>184</v>
      </c>
      <c r="E189" s="198" t="s">
        <v>470</v>
      </c>
      <c r="F189" s="287" t="s">
        <v>471</v>
      </c>
      <c r="G189" s="287"/>
      <c r="H189" s="287"/>
      <c r="I189" s="287"/>
      <c r="J189" s="199" t="s">
        <v>187</v>
      </c>
      <c r="K189" s="200">
        <v>1138.32</v>
      </c>
      <c r="L189" s="288">
        <v>0</v>
      </c>
      <c r="M189" s="288"/>
      <c r="N189" s="289">
        <f>ROUND(L189*K189,2)</f>
        <v>0</v>
      </c>
      <c r="O189" s="289"/>
      <c r="P189" s="289"/>
      <c r="Q189" s="289"/>
      <c r="R189" s="124"/>
      <c r="T189" s="201" t="s">
        <v>5</v>
      </c>
      <c r="U189" s="202" t="s">
        <v>52</v>
      </c>
      <c r="V189" s="122"/>
      <c r="W189" s="203">
        <f>V189*K189</f>
        <v>0</v>
      </c>
      <c r="X189" s="203">
        <v>0.67489</v>
      </c>
      <c r="Y189" s="203">
        <f>X189*K189</f>
        <v>768.2407847999999</v>
      </c>
      <c r="Z189" s="203">
        <v>0</v>
      </c>
      <c r="AA189" s="204">
        <f>Z189*K189</f>
        <v>0</v>
      </c>
      <c r="AR189" s="111" t="s">
        <v>162</v>
      </c>
      <c r="AT189" s="111" t="s">
        <v>184</v>
      </c>
      <c r="AU189" s="111" t="s">
        <v>146</v>
      </c>
      <c r="AY189" s="111" t="s">
        <v>183</v>
      </c>
      <c r="BE189" s="168">
        <f>IF(U189="základní",N189,0)</f>
        <v>0</v>
      </c>
      <c r="BF189" s="168">
        <f>IF(U189="snížená",N189,0)</f>
        <v>0</v>
      </c>
      <c r="BG189" s="168">
        <f>IF(U189="zákl. přenesená",N189,0)</f>
        <v>0</v>
      </c>
      <c r="BH189" s="168">
        <f>IF(U189="sníž. přenesená",N189,0)</f>
        <v>0</v>
      </c>
      <c r="BI189" s="168">
        <f>IF(U189="nulová",N189,0)</f>
        <v>0</v>
      </c>
      <c r="BJ189" s="111" t="s">
        <v>162</v>
      </c>
      <c r="BK189" s="168">
        <f>ROUND(L189*K189,2)</f>
        <v>0</v>
      </c>
      <c r="BL189" s="111" t="s">
        <v>162</v>
      </c>
      <c r="BM189" s="111" t="s">
        <v>472</v>
      </c>
    </row>
    <row r="190" spans="2:51" s="210" customFormat="1" ht="14.45" customHeight="1">
      <c r="B190" s="205"/>
      <c r="C190" s="206"/>
      <c r="D190" s="206"/>
      <c r="E190" s="207" t="s">
        <v>5</v>
      </c>
      <c r="F190" s="283" t="s">
        <v>473</v>
      </c>
      <c r="G190" s="284"/>
      <c r="H190" s="284"/>
      <c r="I190" s="284"/>
      <c r="J190" s="206"/>
      <c r="K190" s="208">
        <v>1138.32</v>
      </c>
      <c r="L190" s="227"/>
      <c r="M190" s="227"/>
      <c r="N190" s="206"/>
      <c r="O190" s="206"/>
      <c r="P190" s="206"/>
      <c r="Q190" s="206"/>
      <c r="R190" s="209"/>
      <c r="T190" s="211"/>
      <c r="U190" s="206"/>
      <c r="V190" s="206"/>
      <c r="W190" s="206"/>
      <c r="X190" s="206"/>
      <c r="Y190" s="206"/>
      <c r="Z190" s="206"/>
      <c r="AA190" s="212"/>
      <c r="AT190" s="213" t="s">
        <v>190</v>
      </c>
      <c r="AU190" s="213" t="s">
        <v>146</v>
      </c>
      <c r="AV190" s="210" t="s">
        <v>146</v>
      </c>
      <c r="AW190" s="210" t="s">
        <v>40</v>
      </c>
      <c r="AX190" s="210" t="s">
        <v>84</v>
      </c>
      <c r="AY190" s="213" t="s">
        <v>183</v>
      </c>
    </row>
    <row r="191" spans="2:51" s="219" customFormat="1" ht="14.45" customHeight="1">
      <c r="B191" s="214"/>
      <c r="C191" s="215"/>
      <c r="D191" s="215"/>
      <c r="E191" s="216" t="s">
        <v>5</v>
      </c>
      <c r="F191" s="285" t="s">
        <v>191</v>
      </c>
      <c r="G191" s="286"/>
      <c r="H191" s="286"/>
      <c r="I191" s="286"/>
      <c r="J191" s="215"/>
      <c r="K191" s="217">
        <v>1138.32</v>
      </c>
      <c r="L191" s="228"/>
      <c r="M191" s="228"/>
      <c r="N191" s="215"/>
      <c r="O191" s="215"/>
      <c r="P191" s="215"/>
      <c r="Q191" s="215"/>
      <c r="R191" s="218"/>
      <c r="T191" s="220"/>
      <c r="U191" s="215"/>
      <c r="V191" s="215"/>
      <c r="W191" s="215"/>
      <c r="X191" s="215"/>
      <c r="Y191" s="215"/>
      <c r="Z191" s="215"/>
      <c r="AA191" s="221"/>
      <c r="AT191" s="222" t="s">
        <v>190</v>
      </c>
      <c r="AU191" s="222" t="s">
        <v>146</v>
      </c>
      <c r="AV191" s="219" t="s">
        <v>162</v>
      </c>
      <c r="AW191" s="219" t="s">
        <v>40</v>
      </c>
      <c r="AX191" s="219" t="s">
        <v>24</v>
      </c>
      <c r="AY191" s="222" t="s">
        <v>183</v>
      </c>
    </row>
    <row r="192" spans="2:65" s="120" customFormat="1" ht="22.9" customHeight="1">
      <c r="B192" s="121"/>
      <c r="C192" s="197" t="s">
        <v>279</v>
      </c>
      <c r="D192" s="197" t="s">
        <v>184</v>
      </c>
      <c r="E192" s="198" t="s">
        <v>474</v>
      </c>
      <c r="F192" s="287" t="s">
        <v>475</v>
      </c>
      <c r="G192" s="287"/>
      <c r="H192" s="287"/>
      <c r="I192" s="287"/>
      <c r="J192" s="199" t="s">
        <v>476</v>
      </c>
      <c r="K192" s="200">
        <v>11.475</v>
      </c>
      <c r="L192" s="288">
        <v>0</v>
      </c>
      <c r="M192" s="288"/>
      <c r="N192" s="289">
        <f>ROUND(L192*K192,2)</f>
        <v>0</v>
      </c>
      <c r="O192" s="289"/>
      <c r="P192" s="289"/>
      <c r="Q192" s="289"/>
      <c r="R192" s="124"/>
      <c r="T192" s="201" t="s">
        <v>5</v>
      </c>
      <c r="U192" s="202" t="s">
        <v>52</v>
      </c>
      <c r="V192" s="122"/>
      <c r="W192" s="203">
        <f>V192*K192</f>
        <v>0</v>
      </c>
      <c r="X192" s="203">
        <v>1.05871</v>
      </c>
      <c r="Y192" s="203">
        <f>X192*K192</f>
        <v>12.14869725</v>
      </c>
      <c r="Z192" s="203">
        <v>0</v>
      </c>
      <c r="AA192" s="204">
        <f>Z192*K192</f>
        <v>0</v>
      </c>
      <c r="AR192" s="111" t="s">
        <v>162</v>
      </c>
      <c r="AT192" s="111" t="s">
        <v>184</v>
      </c>
      <c r="AU192" s="111" t="s">
        <v>146</v>
      </c>
      <c r="AY192" s="111" t="s">
        <v>183</v>
      </c>
      <c r="BE192" s="168">
        <f>IF(U192="základní",N192,0)</f>
        <v>0</v>
      </c>
      <c r="BF192" s="168">
        <f>IF(U192="snížená",N192,0)</f>
        <v>0</v>
      </c>
      <c r="BG192" s="168">
        <f>IF(U192="zákl. přenesená",N192,0)</f>
        <v>0</v>
      </c>
      <c r="BH192" s="168">
        <f>IF(U192="sníž. přenesená",N192,0)</f>
        <v>0</v>
      </c>
      <c r="BI192" s="168">
        <f>IF(U192="nulová",N192,0)</f>
        <v>0</v>
      </c>
      <c r="BJ192" s="111" t="s">
        <v>162</v>
      </c>
      <c r="BK192" s="168">
        <f>ROUND(L192*K192,2)</f>
        <v>0</v>
      </c>
      <c r="BL192" s="111" t="s">
        <v>162</v>
      </c>
      <c r="BM192" s="111" t="s">
        <v>477</v>
      </c>
    </row>
    <row r="193" spans="2:51" s="210" customFormat="1" ht="14.45" customHeight="1">
      <c r="B193" s="205"/>
      <c r="C193" s="206"/>
      <c r="D193" s="206"/>
      <c r="E193" s="207" t="s">
        <v>5</v>
      </c>
      <c r="F193" s="283" t="s">
        <v>478</v>
      </c>
      <c r="G193" s="284"/>
      <c r="H193" s="284"/>
      <c r="I193" s="284"/>
      <c r="J193" s="206"/>
      <c r="K193" s="208">
        <v>11.475</v>
      </c>
      <c r="L193" s="227"/>
      <c r="M193" s="227"/>
      <c r="N193" s="206"/>
      <c r="O193" s="206"/>
      <c r="P193" s="206"/>
      <c r="Q193" s="206"/>
      <c r="R193" s="209"/>
      <c r="T193" s="211"/>
      <c r="U193" s="206"/>
      <c r="V193" s="206"/>
      <c r="W193" s="206"/>
      <c r="X193" s="206"/>
      <c r="Y193" s="206"/>
      <c r="Z193" s="206"/>
      <c r="AA193" s="212"/>
      <c r="AT193" s="213" t="s">
        <v>190</v>
      </c>
      <c r="AU193" s="213" t="s">
        <v>146</v>
      </c>
      <c r="AV193" s="210" t="s">
        <v>146</v>
      </c>
      <c r="AW193" s="210" t="s">
        <v>40</v>
      </c>
      <c r="AX193" s="210" t="s">
        <v>84</v>
      </c>
      <c r="AY193" s="213" t="s">
        <v>183</v>
      </c>
    </row>
    <row r="194" spans="2:51" s="219" customFormat="1" ht="14.45" customHeight="1">
      <c r="B194" s="214"/>
      <c r="C194" s="215"/>
      <c r="D194" s="215"/>
      <c r="E194" s="216" t="s">
        <v>5</v>
      </c>
      <c r="F194" s="285" t="s">
        <v>191</v>
      </c>
      <c r="G194" s="286"/>
      <c r="H194" s="286"/>
      <c r="I194" s="286"/>
      <c r="J194" s="215"/>
      <c r="K194" s="217">
        <v>11.475</v>
      </c>
      <c r="L194" s="228"/>
      <c r="M194" s="228"/>
      <c r="N194" s="215"/>
      <c r="O194" s="215"/>
      <c r="P194" s="215"/>
      <c r="Q194" s="215"/>
      <c r="R194" s="218"/>
      <c r="T194" s="220"/>
      <c r="U194" s="215"/>
      <c r="V194" s="215"/>
      <c r="W194" s="215"/>
      <c r="X194" s="215"/>
      <c r="Y194" s="215"/>
      <c r="Z194" s="215"/>
      <c r="AA194" s="221"/>
      <c r="AT194" s="222" t="s">
        <v>190</v>
      </c>
      <c r="AU194" s="222" t="s">
        <v>146</v>
      </c>
      <c r="AV194" s="219" t="s">
        <v>162</v>
      </c>
      <c r="AW194" s="219" t="s">
        <v>40</v>
      </c>
      <c r="AX194" s="219" t="s">
        <v>24</v>
      </c>
      <c r="AY194" s="222" t="s">
        <v>183</v>
      </c>
    </row>
    <row r="195" spans="2:65" s="120" customFormat="1" ht="34.15" customHeight="1">
      <c r="B195" s="121"/>
      <c r="C195" s="223" t="s">
        <v>283</v>
      </c>
      <c r="D195" s="223" t="s">
        <v>340</v>
      </c>
      <c r="E195" s="224" t="s">
        <v>479</v>
      </c>
      <c r="F195" s="294" t="s">
        <v>480</v>
      </c>
      <c r="G195" s="294"/>
      <c r="H195" s="294"/>
      <c r="I195" s="294"/>
      <c r="J195" s="225" t="s">
        <v>187</v>
      </c>
      <c r="K195" s="226">
        <v>900</v>
      </c>
      <c r="L195" s="295">
        <v>0</v>
      </c>
      <c r="M195" s="295"/>
      <c r="N195" s="296">
        <f>ROUND(L195*K195,2)</f>
        <v>0</v>
      </c>
      <c r="O195" s="289"/>
      <c r="P195" s="289"/>
      <c r="Q195" s="289"/>
      <c r="R195" s="124"/>
      <c r="T195" s="201" t="s">
        <v>5</v>
      </c>
      <c r="U195" s="202" t="s">
        <v>52</v>
      </c>
      <c r="V195" s="122"/>
      <c r="W195" s="203">
        <f>V195*K195</f>
        <v>0</v>
      </c>
      <c r="X195" s="203">
        <v>0</v>
      </c>
      <c r="Y195" s="203">
        <f>X195*K195</f>
        <v>0</v>
      </c>
      <c r="Z195" s="203">
        <v>0</v>
      </c>
      <c r="AA195" s="204">
        <f>Z195*K195</f>
        <v>0</v>
      </c>
      <c r="AR195" s="111" t="s">
        <v>217</v>
      </c>
      <c r="AT195" s="111" t="s">
        <v>340</v>
      </c>
      <c r="AU195" s="111" t="s">
        <v>146</v>
      </c>
      <c r="AY195" s="111" t="s">
        <v>183</v>
      </c>
      <c r="BE195" s="168">
        <f>IF(U195="základní",N195,0)</f>
        <v>0</v>
      </c>
      <c r="BF195" s="168">
        <f>IF(U195="snížená",N195,0)</f>
        <v>0</v>
      </c>
      <c r="BG195" s="168">
        <f>IF(U195="zákl. přenesená",N195,0)</f>
        <v>0</v>
      </c>
      <c r="BH195" s="168">
        <f>IF(U195="sníž. přenesená",N195,0)</f>
        <v>0</v>
      </c>
      <c r="BI195" s="168">
        <f>IF(U195="nulová",N195,0)</f>
        <v>0</v>
      </c>
      <c r="BJ195" s="111" t="s">
        <v>162</v>
      </c>
      <c r="BK195" s="168">
        <f>ROUND(L195*K195,2)</f>
        <v>0</v>
      </c>
      <c r="BL195" s="111" t="s">
        <v>162</v>
      </c>
      <c r="BM195" s="111" t="s">
        <v>481</v>
      </c>
    </row>
    <row r="196" spans="2:65" s="120" customFormat="1" ht="34.15" customHeight="1">
      <c r="B196" s="121"/>
      <c r="C196" s="223" t="s">
        <v>287</v>
      </c>
      <c r="D196" s="223" t="s">
        <v>340</v>
      </c>
      <c r="E196" s="224" t="s">
        <v>482</v>
      </c>
      <c r="F196" s="294" t="s">
        <v>483</v>
      </c>
      <c r="G196" s="294"/>
      <c r="H196" s="294"/>
      <c r="I196" s="294"/>
      <c r="J196" s="225" t="s">
        <v>484</v>
      </c>
      <c r="K196" s="226">
        <v>3</v>
      </c>
      <c r="L196" s="295">
        <v>0</v>
      </c>
      <c r="M196" s="295"/>
      <c r="N196" s="296">
        <f>ROUND(L196*K196,2)</f>
        <v>0</v>
      </c>
      <c r="O196" s="289"/>
      <c r="P196" s="289"/>
      <c r="Q196" s="289"/>
      <c r="R196" s="124"/>
      <c r="T196" s="201" t="s">
        <v>5</v>
      </c>
      <c r="U196" s="202" t="s">
        <v>52</v>
      </c>
      <c r="V196" s="122"/>
      <c r="W196" s="203">
        <f>V196*K196</f>
        <v>0</v>
      </c>
      <c r="X196" s="203">
        <v>0</v>
      </c>
      <c r="Y196" s="203">
        <f>X196*K196</f>
        <v>0</v>
      </c>
      <c r="Z196" s="203">
        <v>0</v>
      </c>
      <c r="AA196" s="204">
        <f>Z196*K196</f>
        <v>0</v>
      </c>
      <c r="AR196" s="111" t="s">
        <v>217</v>
      </c>
      <c r="AT196" s="111" t="s">
        <v>340</v>
      </c>
      <c r="AU196" s="111" t="s">
        <v>146</v>
      </c>
      <c r="AY196" s="111" t="s">
        <v>183</v>
      </c>
      <c r="BE196" s="168">
        <f>IF(U196="základní",N196,0)</f>
        <v>0</v>
      </c>
      <c r="BF196" s="168">
        <f>IF(U196="snížená",N196,0)</f>
        <v>0</v>
      </c>
      <c r="BG196" s="168">
        <f>IF(U196="zákl. přenesená",N196,0)</f>
        <v>0</v>
      </c>
      <c r="BH196" s="168">
        <f>IF(U196="sníž. přenesená",N196,0)</f>
        <v>0</v>
      </c>
      <c r="BI196" s="168">
        <f>IF(U196="nulová",N196,0)</f>
        <v>0</v>
      </c>
      <c r="BJ196" s="111" t="s">
        <v>162</v>
      </c>
      <c r="BK196" s="168">
        <f>ROUND(L196*K196,2)</f>
        <v>0</v>
      </c>
      <c r="BL196" s="111" t="s">
        <v>162</v>
      </c>
      <c r="BM196" s="111" t="s">
        <v>485</v>
      </c>
    </row>
    <row r="197" spans="2:63" s="189" customFormat="1" ht="29.85" customHeight="1">
      <c r="B197" s="185"/>
      <c r="C197" s="186"/>
      <c r="D197" s="196" t="s">
        <v>393</v>
      </c>
      <c r="E197" s="196"/>
      <c r="F197" s="196"/>
      <c r="G197" s="196"/>
      <c r="H197" s="196"/>
      <c r="I197" s="196"/>
      <c r="J197" s="196"/>
      <c r="K197" s="196"/>
      <c r="L197" s="230"/>
      <c r="M197" s="230"/>
      <c r="N197" s="335">
        <f>BK197</f>
        <v>0</v>
      </c>
      <c r="O197" s="336"/>
      <c r="P197" s="336"/>
      <c r="Q197" s="336"/>
      <c r="R197" s="188"/>
      <c r="T197" s="190"/>
      <c r="U197" s="186"/>
      <c r="V197" s="186"/>
      <c r="W197" s="191">
        <f>SUM(W198:W232)</f>
        <v>0</v>
      </c>
      <c r="X197" s="186"/>
      <c r="Y197" s="191">
        <f>SUM(Y198:Y232)</f>
        <v>1430.493455</v>
      </c>
      <c r="Z197" s="186"/>
      <c r="AA197" s="192">
        <f>SUM(AA198:AA232)</f>
        <v>0</v>
      </c>
      <c r="AR197" s="193" t="s">
        <v>24</v>
      </c>
      <c r="AT197" s="194" t="s">
        <v>83</v>
      </c>
      <c r="AU197" s="194" t="s">
        <v>24</v>
      </c>
      <c r="AY197" s="193" t="s">
        <v>183</v>
      </c>
      <c r="BK197" s="195">
        <f>SUM(BK198:BK232)</f>
        <v>0</v>
      </c>
    </row>
    <row r="198" spans="2:65" s="120" customFormat="1" ht="45.6" customHeight="1">
      <c r="B198" s="121"/>
      <c r="C198" s="197" t="s">
        <v>291</v>
      </c>
      <c r="D198" s="197" t="s">
        <v>184</v>
      </c>
      <c r="E198" s="198" t="s">
        <v>486</v>
      </c>
      <c r="F198" s="287" t="s">
        <v>487</v>
      </c>
      <c r="G198" s="287"/>
      <c r="H198" s="287"/>
      <c r="I198" s="287"/>
      <c r="J198" s="199" t="s">
        <v>187</v>
      </c>
      <c r="K198" s="200">
        <v>28</v>
      </c>
      <c r="L198" s="288">
        <v>0</v>
      </c>
      <c r="M198" s="288"/>
      <c r="N198" s="289">
        <f>ROUND(L198*K198,2)</f>
        <v>0</v>
      </c>
      <c r="O198" s="289"/>
      <c r="P198" s="289"/>
      <c r="Q198" s="289"/>
      <c r="R198" s="124"/>
      <c r="T198" s="201" t="s">
        <v>5</v>
      </c>
      <c r="U198" s="202" t="s">
        <v>52</v>
      </c>
      <c r="V198" s="122"/>
      <c r="W198" s="203">
        <f>V198*K198</f>
        <v>0</v>
      </c>
      <c r="X198" s="203">
        <v>0</v>
      </c>
      <c r="Y198" s="203">
        <f>X198*K198</f>
        <v>0</v>
      </c>
      <c r="Z198" s="203">
        <v>0</v>
      </c>
      <c r="AA198" s="204">
        <f>Z198*K198</f>
        <v>0</v>
      </c>
      <c r="AR198" s="111" t="s">
        <v>162</v>
      </c>
      <c r="AT198" s="111" t="s">
        <v>184</v>
      </c>
      <c r="AU198" s="111" t="s">
        <v>146</v>
      </c>
      <c r="AY198" s="111" t="s">
        <v>183</v>
      </c>
      <c r="BE198" s="168">
        <f>IF(U198="základní",N198,0)</f>
        <v>0</v>
      </c>
      <c r="BF198" s="168">
        <f>IF(U198="snížená",N198,0)</f>
        <v>0</v>
      </c>
      <c r="BG198" s="168">
        <f>IF(U198="zákl. přenesená",N198,0)</f>
        <v>0</v>
      </c>
      <c r="BH198" s="168">
        <f>IF(U198="sníž. přenesená",N198,0)</f>
        <v>0</v>
      </c>
      <c r="BI198" s="168">
        <f>IF(U198="nulová",N198,0)</f>
        <v>0</v>
      </c>
      <c r="BJ198" s="111" t="s">
        <v>162</v>
      </c>
      <c r="BK198" s="168">
        <f>ROUND(L198*K198,2)</f>
        <v>0</v>
      </c>
      <c r="BL198" s="111" t="s">
        <v>162</v>
      </c>
      <c r="BM198" s="111" t="s">
        <v>488</v>
      </c>
    </row>
    <row r="199" spans="2:51" s="210" customFormat="1" ht="14.45" customHeight="1">
      <c r="B199" s="205"/>
      <c r="C199" s="206"/>
      <c r="D199" s="206"/>
      <c r="E199" s="207" t="s">
        <v>5</v>
      </c>
      <c r="F199" s="283" t="s">
        <v>489</v>
      </c>
      <c r="G199" s="284"/>
      <c r="H199" s="284"/>
      <c r="I199" s="284"/>
      <c r="J199" s="206"/>
      <c r="K199" s="208">
        <v>28</v>
      </c>
      <c r="L199" s="227"/>
      <c r="M199" s="227"/>
      <c r="N199" s="206"/>
      <c r="O199" s="206"/>
      <c r="P199" s="206"/>
      <c r="Q199" s="206"/>
      <c r="R199" s="209"/>
      <c r="T199" s="211"/>
      <c r="U199" s="206"/>
      <c r="V199" s="206"/>
      <c r="W199" s="206"/>
      <c r="X199" s="206"/>
      <c r="Y199" s="206"/>
      <c r="Z199" s="206"/>
      <c r="AA199" s="212"/>
      <c r="AT199" s="213" t="s">
        <v>190</v>
      </c>
      <c r="AU199" s="213" t="s">
        <v>146</v>
      </c>
      <c r="AV199" s="210" t="s">
        <v>146</v>
      </c>
      <c r="AW199" s="210" t="s">
        <v>40</v>
      </c>
      <c r="AX199" s="210" t="s">
        <v>84</v>
      </c>
      <c r="AY199" s="213" t="s">
        <v>183</v>
      </c>
    </row>
    <row r="200" spans="2:51" s="219" customFormat="1" ht="14.45" customHeight="1">
      <c r="B200" s="214"/>
      <c r="C200" s="215"/>
      <c r="D200" s="215"/>
      <c r="E200" s="216" t="s">
        <v>5</v>
      </c>
      <c r="F200" s="285" t="s">
        <v>191</v>
      </c>
      <c r="G200" s="286"/>
      <c r="H200" s="286"/>
      <c r="I200" s="286"/>
      <c r="J200" s="215"/>
      <c r="K200" s="217">
        <v>28</v>
      </c>
      <c r="L200" s="228"/>
      <c r="M200" s="228"/>
      <c r="N200" s="215"/>
      <c r="O200" s="215"/>
      <c r="P200" s="215"/>
      <c r="Q200" s="215"/>
      <c r="R200" s="218"/>
      <c r="T200" s="220"/>
      <c r="U200" s="215"/>
      <c r="V200" s="215"/>
      <c r="W200" s="215"/>
      <c r="X200" s="215"/>
      <c r="Y200" s="215"/>
      <c r="Z200" s="215"/>
      <c r="AA200" s="221"/>
      <c r="AT200" s="222" t="s">
        <v>190</v>
      </c>
      <c r="AU200" s="222" t="s">
        <v>146</v>
      </c>
      <c r="AV200" s="219" t="s">
        <v>162</v>
      </c>
      <c r="AW200" s="219" t="s">
        <v>40</v>
      </c>
      <c r="AX200" s="219" t="s">
        <v>24</v>
      </c>
      <c r="AY200" s="222" t="s">
        <v>183</v>
      </c>
    </row>
    <row r="201" spans="2:65" s="120" customFormat="1" ht="45.6" customHeight="1">
      <c r="B201" s="121"/>
      <c r="C201" s="197" t="s">
        <v>295</v>
      </c>
      <c r="D201" s="197" t="s">
        <v>184</v>
      </c>
      <c r="E201" s="198" t="s">
        <v>486</v>
      </c>
      <c r="F201" s="287" t="s">
        <v>487</v>
      </c>
      <c r="G201" s="287"/>
      <c r="H201" s="287"/>
      <c r="I201" s="287"/>
      <c r="J201" s="199" t="s">
        <v>187</v>
      </c>
      <c r="K201" s="200">
        <v>78.4</v>
      </c>
      <c r="L201" s="288">
        <v>0</v>
      </c>
      <c r="M201" s="288"/>
      <c r="N201" s="289">
        <f>ROUND(L201*K201,2)</f>
        <v>0</v>
      </c>
      <c r="O201" s="289"/>
      <c r="P201" s="289"/>
      <c r="Q201" s="289"/>
      <c r="R201" s="124"/>
      <c r="T201" s="201" t="s">
        <v>5</v>
      </c>
      <c r="U201" s="202" t="s">
        <v>52</v>
      </c>
      <c r="V201" s="122"/>
      <c r="W201" s="203">
        <f>V201*K201</f>
        <v>0</v>
      </c>
      <c r="X201" s="203">
        <v>0</v>
      </c>
      <c r="Y201" s="203">
        <f>X201*K201</f>
        <v>0</v>
      </c>
      <c r="Z201" s="203">
        <v>0</v>
      </c>
      <c r="AA201" s="204">
        <f>Z201*K201</f>
        <v>0</v>
      </c>
      <c r="AR201" s="111" t="s">
        <v>162</v>
      </c>
      <c r="AT201" s="111" t="s">
        <v>184</v>
      </c>
      <c r="AU201" s="111" t="s">
        <v>146</v>
      </c>
      <c r="AY201" s="111" t="s">
        <v>183</v>
      </c>
      <c r="BE201" s="168">
        <f>IF(U201="základní",N201,0)</f>
        <v>0</v>
      </c>
      <c r="BF201" s="168">
        <f>IF(U201="snížená",N201,0)</f>
        <v>0</v>
      </c>
      <c r="BG201" s="168">
        <f>IF(U201="zákl. přenesená",N201,0)</f>
        <v>0</v>
      </c>
      <c r="BH201" s="168">
        <f>IF(U201="sníž. přenesená",N201,0)</f>
        <v>0</v>
      </c>
      <c r="BI201" s="168">
        <f>IF(U201="nulová",N201,0)</f>
        <v>0</v>
      </c>
      <c r="BJ201" s="111" t="s">
        <v>162</v>
      </c>
      <c r="BK201" s="168">
        <f>ROUND(L201*K201,2)</f>
        <v>0</v>
      </c>
      <c r="BL201" s="111" t="s">
        <v>162</v>
      </c>
      <c r="BM201" s="111" t="s">
        <v>490</v>
      </c>
    </row>
    <row r="202" spans="2:51" s="210" customFormat="1" ht="14.45" customHeight="1">
      <c r="B202" s="205"/>
      <c r="C202" s="206"/>
      <c r="D202" s="206"/>
      <c r="E202" s="207" t="s">
        <v>5</v>
      </c>
      <c r="F202" s="283" t="s">
        <v>491</v>
      </c>
      <c r="G202" s="284"/>
      <c r="H202" s="284"/>
      <c r="I202" s="284"/>
      <c r="J202" s="206"/>
      <c r="K202" s="208">
        <v>78.4</v>
      </c>
      <c r="L202" s="227"/>
      <c r="M202" s="227"/>
      <c r="N202" s="206"/>
      <c r="O202" s="206"/>
      <c r="P202" s="206"/>
      <c r="Q202" s="206"/>
      <c r="R202" s="209"/>
      <c r="T202" s="211"/>
      <c r="U202" s="206"/>
      <c r="V202" s="206"/>
      <c r="W202" s="206"/>
      <c r="X202" s="206"/>
      <c r="Y202" s="206"/>
      <c r="Z202" s="206"/>
      <c r="AA202" s="212"/>
      <c r="AT202" s="213" t="s">
        <v>190</v>
      </c>
      <c r="AU202" s="213" t="s">
        <v>146</v>
      </c>
      <c r="AV202" s="210" t="s">
        <v>146</v>
      </c>
      <c r="AW202" s="210" t="s">
        <v>40</v>
      </c>
      <c r="AX202" s="210" t="s">
        <v>84</v>
      </c>
      <c r="AY202" s="213" t="s">
        <v>183</v>
      </c>
    </row>
    <row r="203" spans="2:51" s="219" customFormat="1" ht="14.45" customHeight="1">
      <c r="B203" s="214"/>
      <c r="C203" s="215"/>
      <c r="D203" s="215"/>
      <c r="E203" s="216" t="s">
        <v>5</v>
      </c>
      <c r="F203" s="285" t="s">
        <v>191</v>
      </c>
      <c r="G203" s="286"/>
      <c r="H203" s="286"/>
      <c r="I203" s="286"/>
      <c r="J203" s="215"/>
      <c r="K203" s="217">
        <v>78.4</v>
      </c>
      <c r="L203" s="228"/>
      <c r="M203" s="228"/>
      <c r="N203" s="215"/>
      <c r="O203" s="215"/>
      <c r="P203" s="215"/>
      <c r="Q203" s="215"/>
      <c r="R203" s="218"/>
      <c r="T203" s="220"/>
      <c r="U203" s="215"/>
      <c r="V203" s="215"/>
      <c r="W203" s="215"/>
      <c r="X203" s="215"/>
      <c r="Y203" s="215"/>
      <c r="Z203" s="215"/>
      <c r="AA203" s="221"/>
      <c r="AT203" s="222" t="s">
        <v>190</v>
      </c>
      <c r="AU203" s="222" t="s">
        <v>146</v>
      </c>
      <c r="AV203" s="219" t="s">
        <v>162</v>
      </c>
      <c r="AW203" s="219" t="s">
        <v>40</v>
      </c>
      <c r="AX203" s="219" t="s">
        <v>24</v>
      </c>
      <c r="AY203" s="222" t="s">
        <v>183</v>
      </c>
    </row>
    <row r="204" spans="2:65" s="120" customFormat="1" ht="34.15" customHeight="1">
      <c r="B204" s="121"/>
      <c r="C204" s="197" t="s">
        <v>299</v>
      </c>
      <c r="D204" s="197" t="s">
        <v>184</v>
      </c>
      <c r="E204" s="198" t="s">
        <v>492</v>
      </c>
      <c r="F204" s="287" t="s">
        <v>493</v>
      </c>
      <c r="G204" s="287"/>
      <c r="H204" s="287"/>
      <c r="I204" s="287"/>
      <c r="J204" s="199" t="s">
        <v>187</v>
      </c>
      <c r="K204" s="200">
        <v>2500</v>
      </c>
      <c r="L204" s="288">
        <v>0</v>
      </c>
      <c r="M204" s="288"/>
      <c r="N204" s="289">
        <f>ROUND(L204*K204,2)</f>
        <v>0</v>
      </c>
      <c r="O204" s="289"/>
      <c r="P204" s="289"/>
      <c r="Q204" s="289"/>
      <c r="R204" s="124"/>
      <c r="T204" s="201" t="s">
        <v>5</v>
      </c>
      <c r="U204" s="202" t="s">
        <v>52</v>
      </c>
      <c r="V204" s="122"/>
      <c r="W204" s="203">
        <f>V204*K204</f>
        <v>0</v>
      </c>
      <c r="X204" s="203">
        <v>0.20266</v>
      </c>
      <c r="Y204" s="203">
        <f>X204*K204</f>
        <v>506.65000000000003</v>
      </c>
      <c r="Z204" s="203">
        <v>0</v>
      </c>
      <c r="AA204" s="204">
        <f>Z204*K204</f>
        <v>0</v>
      </c>
      <c r="AR204" s="111" t="s">
        <v>162</v>
      </c>
      <c r="AT204" s="111" t="s">
        <v>184</v>
      </c>
      <c r="AU204" s="111" t="s">
        <v>146</v>
      </c>
      <c r="AY204" s="111" t="s">
        <v>183</v>
      </c>
      <c r="BE204" s="168">
        <f>IF(U204="základní",N204,0)</f>
        <v>0</v>
      </c>
      <c r="BF204" s="168">
        <f>IF(U204="snížená",N204,0)</f>
        <v>0</v>
      </c>
      <c r="BG204" s="168">
        <f>IF(U204="zákl. přenesená",N204,0)</f>
        <v>0</v>
      </c>
      <c r="BH204" s="168">
        <f>IF(U204="sníž. přenesená",N204,0)</f>
        <v>0</v>
      </c>
      <c r="BI204" s="168">
        <f>IF(U204="nulová",N204,0)</f>
        <v>0</v>
      </c>
      <c r="BJ204" s="111" t="s">
        <v>162</v>
      </c>
      <c r="BK204" s="168">
        <f>ROUND(L204*K204,2)</f>
        <v>0</v>
      </c>
      <c r="BL204" s="111" t="s">
        <v>162</v>
      </c>
      <c r="BM204" s="111" t="s">
        <v>494</v>
      </c>
    </row>
    <row r="205" spans="2:51" s="210" customFormat="1" ht="14.45" customHeight="1">
      <c r="B205" s="205"/>
      <c r="C205" s="206"/>
      <c r="D205" s="206"/>
      <c r="E205" s="207" t="s">
        <v>5</v>
      </c>
      <c r="F205" s="283" t="s">
        <v>495</v>
      </c>
      <c r="G205" s="284"/>
      <c r="H205" s="284"/>
      <c r="I205" s="284"/>
      <c r="J205" s="206"/>
      <c r="K205" s="208">
        <v>2500</v>
      </c>
      <c r="L205" s="227"/>
      <c r="M205" s="227"/>
      <c r="N205" s="206"/>
      <c r="O205" s="206"/>
      <c r="P205" s="206"/>
      <c r="Q205" s="206"/>
      <c r="R205" s="209"/>
      <c r="T205" s="211"/>
      <c r="U205" s="206"/>
      <c r="V205" s="206"/>
      <c r="W205" s="206"/>
      <c r="X205" s="206"/>
      <c r="Y205" s="206"/>
      <c r="Z205" s="206"/>
      <c r="AA205" s="212"/>
      <c r="AT205" s="213" t="s">
        <v>190</v>
      </c>
      <c r="AU205" s="213" t="s">
        <v>146</v>
      </c>
      <c r="AV205" s="210" t="s">
        <v>146</v>
      </c>
      <c r="AW205" s="210" t="s">
        <v>40</v>
      </c>
      <c r="AX205" s="210" t="s">
        <v>84</v>
      </c>
      <c r="AY205" s="213" t="s">
        <v>183</v>
      </c>
    </row>
    <row r="206" spans="2:51" s="219" customFormat="1" ht="14.45" customHeight="1">
      <c r="B206" s="214"/>
      <c r="C206" s="215"/>
      <c r="D206" s="215"/>
      <c r="E206" s="216" t="s">
        <v>5</v>
      </c>
      <c r="F206" s="285" t="s">
        <v>191</v>
      </c>
      <c r="G206" s="286"/>
      <c r="H206" s="286"/>
      <c r="I206" s="286"/>
      <c r="J206" s="215"/>
      <c r="K206" s="217">
        <v>2500</v>
      </c>
      <c r="L206" s="228"/>
      <c r="M206" s="228"/>
      <c r="N206" s="215"/>
      <c r="O206" s="215"/>
      <c r="P206" s="215"/>
      <c r="Q206" s="215"/>
      <c r="R206" s="218"/>
      <c r="T206" s="220"/>
      <c r="U206" s="215"/>
      <c r="V206" s="215"/>
      <c r="W206" s="215"/>
      <c r="X206" s="215"/>
      <c r="Y206" s="215"/>
      <c r="Z206" s="215"/>
      <c r="AA206" s="221"/>
      <c r="AT206" s="222" t="s">
        <v>190</v>
      </c>
      <c r="AU206" s="222" t="s">
        <v>146</v>
      </c>
      <c r="AV206" s="219" t="s">
        <v>162</v>
      </c>
      <c r="AW206" s="219" t="s">
        <v>40</v>
      </c>
      <c r="AX206" s="219" t="s">
        <v>24</v>
      </c>
      <c r="AY206" s="222" t="s">
        <v>183</v>
      </c>
    </row>
    <row r="207" spans="2:65" s="120" customFormat="1" ht="22.9" customHeight="1">
      <c r="B207" s="121"/>
      <c r="C207" s="197" t="s">
        <v>303</v>
      </c>
      <c r="D207" s="197" t="s">
        <v>184</v>
      </c>
      <c r="E207" s="198" t="s">
        <v>496</v>
      </c>
      <c r="F207" s="287" t="s">
        <v>497</v>
      </c>
      <c r="G207" s="287"/>
      <c r="H207" s="287"/>
      <c r="I207" s="287"/>
      <c r="J207" s="199" t="s">
        <v>187</v>
      </c>
      <c r="K207" s="200">
        <v>2500</v>
      </c>
      <c r="L207" s="288">
        <v>0</v>
      </c>
      <c r="M207" s="288"/>
      <c r="N207" s="289">
        <f>ROUND(L207*K207,2)</f>
        <v>0</v>
      </c>
      <c r="O207" s="289"/>
      <c r="P207" s="289"/>
      <c r="Q207" s="289"/>
      <c r="R207" s="124"/>
      <c r="T207" s="201" t="s">
        <v>5</v>
      </c>
      <c r="U207" s="202" t="s">
        <v>52</v>
      </c>
      <c r="V207" s="122"/>
      <c r="W207" s="203">
        <f>V207*K207</f>
        <v>0</v>
      </c>
      <c r="X207" s="203">
        <v>0.21252</v>
      </c>
      <c r="Y207" s="203">
        <f>X207*K207</f>
        <v>531.3</v>
      </c>
      <c r="Z207" s="203">
        <v>0</v>
      </c>
      <c r="AA207" s="204">
        <f>Z207*K207</f>
        <v>0</v>
      </c>
      <c r="AR207" s="111" t="s">
        <v>162</v>
      </c>
      <c r="AT207" s="111" t="s">
        <v>184</v>
      </c>
      <c r="AU207" s="111" t="s">
        <v>146</v>
      </c>
      <c r="AY207" s="111" t="s">
        <v>183</v>
      </c>
      <c r="BE207" s="168">
        <f>IF(U207="základní",N207,0)</f>
        <v>0</v>
      </c>
      <c r="BF207" s="168">
        <f>IF(U207="snížená",N207,0)</f>
        <v>0</v>
      </c>
      <c r="BG207" s="168">
        <f>IF(U207="zákl. přenesená",N207,0)</f>
        <v>0</v>
      </c>
      <c r="BH207" s="168">
        <f>IF(U207="sníž. přenesená",N207,0)</f>
        <v>0</v>
      </c>
      <c r="BI207" s="168">
        <f>IF(U207="nulová",N207,0)</f>
        <v>0</v>
      </c>
      <c r="BJ207" s="111" t="s">
        <v>162</v>
      </c>
      <c r="BK207" s="168">
        <f>ROUND(L207*K207,2)</f>
        <v>0</v>
      </c>
      <c r="BL207" s="111" t="s">
        <v>162</v>
      </c>
      <c r="BM207" s="111" t="s">
        <v>498</v>
      </c>
    </row>
    <row r="208" spans="2:51" s="210" customFormat="1" ht="14.45" customHeight="1">
      <c r="B208" s="205"/>
      <c r="C208" s="206"/>
      <c r="D208" s="206"/>
      <c r="E208" s="207" t="s">
        <v>5</v>
      </c>
      <c r="F208" s="283" t="s">
        <v>495</v>
      </c>
      <c r="G208" s="284"/>
      <c r="H208" s="284"/>
      <c r="I208" s="284"/>
      <c r="J208" s="206"/>
      <c r="K208" s="208">
        <v>2500</v>
      </c>
      <c r="L208" s="227"/>
      <c r="M208" s="227"/>
      <c r="N208" s="206"/>
      <c r="O208" s="206"/>
      <c r="P208" s="206"/>
      <c r="Q208" s="206"/>
      <c r="R208" s="209"/>
      <c r="T208" s="211"/>
      <c r="U208" s="206"/>
      <c r="V208" s="206"/>
      <c r="W208" s="206"/>
      <c r="X208" s="206"/>
      <c r="Y208" s="206"/>
      <c r="Z208" s="206"/>
      <c r="AA208" s="212"/>
      <c r="AT208" s="213" t="s">
        <v>190</v>
      </c>
      <c r="AU208" s="213" t="s">
        <v>146</v>
      </c>
      <c r="AV208" s="210" t="s">
        <v>146</v>
      </c>
      <c r="AW208" s="210" t="s">
        <v>40</v>
      </c>
      <c r="AX208" s="210" t="s">
        <v>84</v>
      </c>
      <c r="AY208" s="213" t="s">
        <v>183</v>
      </c>
    </row>
    <row r="209" spans="2:51" s="219" customFormat="1" ht="14.45" customHeight="1">
      <c r="B209" s="214"/>
      <c r="C209" s="215"/>
      <c r="D209" s="215"/>
      <c r="E209" s="216" t="s">
        <v>5</v>
      </c>
      <c r="F209" s="285" t="s">
        <v>191</v>
      </c>
      <c r="G209" s="286"/>
      <c r="H209" s="286"/>
      <c r="I209" s="286"/>
      <c r="J209" s="215"/>
      <c r="K209" s="217">
        <v>2500</v>
      </c>
      <c r="L209" s="228"/>
      <c r="M209" s="228"/>
      <c r="N209" s="215"/>
      <c r="O209" s="215"/>
      <c r="P209" s="215"/>
      <c r="Q209" s="215"/>
      <c r="R209" s="218"/>
      <c r="T209" s="220"/>
      <c r="U209" s="215"/>
      <c r="V209" s="215"/>
      <c r="W209" s="215"/>
      <c r="X209" s="215"/>
      <c r="Y209" s="215"/>
      <c r="Z209" s="215"/>
      <c r="AA209" s="221"/>
      <c r="AT209" s="222" t="s">
        <v>190</v>
      </c>
      <c r="AU209" s="222" t="s">
        <v>146</v>
      </c>
      <c r="AV209" s="219" t="s">
        <v>162</v>
      </c>
      <c r="AW209" s="219" t="s">
        <v>40</v>
      </c>
      <c r="AX209" s="219" t="s">
        <v>24</v>
      </c>
      <c r="AY209" s="222" t="s">
        <v>183</v>
      </c>
    </row>
    <row r="210" spans="2:65" s="120" customFormat="1" ht="22.9" customHeight="1">
      <c r="B210" s="121"/>
      <c r="C210" s="197" t="s">
        <v>307</v>
      </c>
      <c r="D210" s="197" t="s">
        <v>184</v>
      </c>
      <c r="E210" s="198" t="s">
        <v>499</v>
      </c>
      <c r="F210" s="287" t="s">
        <v>500</v>
      </c>
      <c r="G210" s="287"/>
      <c r="H210" s="287"/>
      <c r="I210" s="287"/>
      <c r="J210" s="199" t="s">
        <v>231</v>
      </c>
      <c r="K210" s="200">
        <v>4</v>
      </c>
      <c r="L210" s="288">
        <v>0</v>
      </c>
      <c r="M210" s="288"/>
      <c r="N210" s="289">
        <f>ROUND(L210*K210,2)</f>
        <v>0</v>
      </c>
      <c r="O210" s="289"/>
      <c r="P210" s="289"/>
      <c r="Q210" s="289"/>
      <c r="R210" s="124"/>
      <c r="T210" s="201" t="s">
        <v>5</v>
      </c>
      <c r="U210" s="202" t="s">
        <v>52</v>
      </c>
      <c r="V210" s="122"/>
      <c r="W210" s="203">
        <f>V210*K210</f>
        <v>0</v>
      </c>
      <c r="X210" s="203">
        <v>0</v>
      </c>
      <c r="Y210" s="203">
        <f>X210*K210</f>
        <v>0</v>
      </c>
      <c r="Z210" s="203">
        <v>0</v>
      </c>
      <c r="AA210" s="204">
        <f>Z210*K210</f>
        <v>0</v>
      </c>
      <c r="AR210" s="111" t="s">
        <v>162</v>
      </c>
      <c r="AT210" s="111" t="s">
        <v>184</v>
      </c>
      <c r="AU210" s="111" t="s">
        <v>146</v>
      </c>
      <c r="AY210" s="111" t="s">
        <v>183</v>
      </c>
      <c r="BE210" s="168">
        <f>IF(U210="základní",N210,0)</f>
        <v>0</v>
      </c>
      <c r="BF210" s="168">
        <f>IF(U210="snížená",N210,0)</f>
        <v>0</v>
      </c>
      <c r="BG210" s="168">
        <f>IF(U210="zákl. přenesená",N210,0)</f>
        <v>0</v>
      </c>
      <c r="BH210" s="168">
        <f>IF(U210="sníž. přenesená",N210,0)</f>
        <v>0</v>
      </c>
      <c r="BI210" s="168">
        <f>IF(U210="nulová",N210,0)</f>
        <v>0</v>
      </c>
      <c r="BJ210" s="111" t="s">
        <v>162</v>
      </c>
      <c r="BK210" s="168">
        <f>ROUND(L210*K210,2)</f>
        <v>0</v>
      </c>
      <c r="BL210" s="111" t="s">
        <v>162</v>
      </c>
      <c r="BM210" s="111" t="s">
        <v>501</v>
      </c>
    </row>
    <row r="211" spans="2:51" s="210" customFormat="1" ht="14.45" customHeight="1">
      <c r="B211" s="205"/>
      <c r="C211" s="206"/>
      <c r="D211" s="206"/>
      <c r="E211" s="207" t="s">
        <v>5</v>
      </c>
      <c r="F211" s="283" t="s">
        <v>162</v>
      </c>
      <c r="G211" s="284"/>
      <c r="H211" s="284"/>
      <c r="I211" s="284"/>
      <c r="J211" s="206"/>
      <c r="K211" s="208">
        <v>4</v>
      </c>
      <c r="L211" s="227"/>
      <c r="M211" s="227"/>
      <c r="N211" s="206"/>
      <c r="O211" s="206"/>
      <c r="P211" s="206"/>
      <c r="Q211" s="206"/>
      <c r="R211" s="209"/>
      <c r="T211" s="211"/>
      <c r="U211" s="206"/>
      <c r="V211" s="206"/>
      <c r="W211" s="206"/>
      <c r="X211" s="206"/>
      <c r="Y211" s="206"/>
      <c r="Z211" s="206"/>
      <c r="AA211" s="212"/>
      <c r="AT211" s="213" t="s">
        <v>190</v>
      </c>
      <c r="AU211" s="213" t="s">
        <v>146</v>
      </c>
      <c r="AV211" s="210" t="s">
        <v>146</v>
      </c>
      <c r="AW211" s="210" t="s">
        <v>40</v>
      </c>
      <c r="AX211" s="210" t="s">
        <v>84</v>
      </c>
      <c r="AY211" s="213" t="s">
        <v>183</v>
      </c>
    </row>
    <row r="212" spans="2:51" s="219" customFormat="1" ht="14.45" customHeight="1">
      <c r="B212" s="214"/>
      <c r="C212" s="215"/>
      <c r="D212" s="215"/>
      <c r="E212" s="216" t="s">
        <v>5</v>
      </c>
      <c r="F212" s="285" t="s">
        <v>191</v>
      </c>
      <c r="G212" s="286"/>
      <c r="H212" s="286"/>
      <c r="I212" s="286"/>
      <c r="J212" s="215"/>
      <c r="K212" s="217">
        <v>4</v>
      </c>
      <c r="L212" s="228"/>
      <c r="M212" s="228"/>
      <c r="N212" s="215"/>
      <c r="O212" s="215"/>
      <c r="P212" s="215"/>
      <c r="Q212" s="215"/>
      <c r="R212" s="218"/>
      <c r="T212" s="220"/>
      <c r="U212" s="215"/>
      <c r="V212" s="215"/>
      <c r="W212" s="215"/>
      <c r="X212" s="215"/>
      <c r="Y212" s="215"/>
      <c r="Z212" s="215"/>
      <c r="AA212" s="221"/>
      <c r="AT212" s="222" t="s">
        <v>190</v>
      </c>
      <c r="AU212" s="222" t="s">
        <v>146</v>
      </c>
      <c r="AV212" s="219" t="s">
        <v>162</v>
      </c>
      <c r="AW212" s="219" t="s">
        <v>40</v>
      </c>
      <c r="AX212" s="219" t="s">
        <v>24</v>
      </c>
      <c r="AY212" s="222" t="s">
        <v>183</v>
      </c>
    </row>
    <row r="213" spans="2:65" s="120" customFormat="1" ht="34.15" customHeight="1">
      <c r="B213" s="121"/>
      <c r="C213" s="197" t="s">
        <v>311</v>
      </c>
      <c r="D213" s="197" t="s">
        <v>184</v>
      </c>
      <c r="E213" s="198" t="s">
        <v>502</v>
      </c>
      <c r="F213" s="287" t="s">
        <v>503</v>
      </c>
      <c r="G213" s="287"/>
      <c r="H213" s="287"/>
      <c r="I213" s="287"/>
      <c r="J213" s="199" t="s">
        <v>231</v>
      </c>
      <c r="K213" s="200">
        <v>175</v>
      </c>
      <c r="L213" s="288">
        <v>0</v>
      </c>
      <c r="M213" s="288"/>
      <c r="N213" s="289">
        <f>ROUND(L213*K213,2)</f>
        <v>0</v>
      </c>
      <c r="O213" s="289"/>
      <c r="P213" s="289"/>
      <c r="Q213" s="289"/>
      <c r="R213" s="124"/>
      <c r="T213" s="201" t="s">
        <v>5</v>
      </c>
      <c r="U213" s="202" t="s">
        <v>52</v>
      </c>
      <c r="V213" s="122"/>
      <c r="W213" s="203">
        <f>V213*K213</f>
        <v>0</v>
      </c>
      <c r="X213" s="203">
        <v>2.004</v>
      </c>
      <c r="Y213" s="203">
        <f>X213*K213</f>
        <v>350.7</v>
      </c>
      <c r="Z213" s="203">
        <v>0</v>
      </c>
      <c r="AA213" s="204">
        <f>Z213*K213</f>
        <v>0</v>
      </c>
      <c r="AR213" s="111" t="s">
        <v>162</v>
      </c>
      <c r="AT213" s="111" t="s">
        <v>184</v>
      </c>
      <c r="AU213" s="111" t="s">
        <v>146</v>
      </c>
      <c r="AY213" s="111" t="s">
        <v>183</v>
      </c>
      <c r="BE213" s="168">
        <f>IF(U213="základní",N213,0)</f>
        <v>0</v>
      </c>
      <c r="BF213" s="168">
        <f>IF(U213="snížená",N213,0)</f>
        <v>0</v>
      </c>
      <c r="BG213" s="168">
        <f>IF(U213="zákl. přenesená",N213,0)</f>
        <v>0</v>
      </c>
      <c r="BH213" s="168">
        <f>IF(U213="sníž. přenesená",N213,0)</f>
        <v>0</v>
      </c>
      <c r="BI213" s="168">
        <f>IF(U213="nulová",N213,0)</f>
        <v>0</v>
      </c>
      <c r="BJ213" s="111" t="s">
        <v>162</v>
      </c>
      <c r="BK213" s="168">
        <f>ROUND(L213*K213,2)</f>
        <v>0</v>
      </c>
      <c r="BL213" s="111" t="s">
        <v>162</v>
      </c>
      <c r="BM213" s="111" t="s">
        <v>504</v>
      </c>
    </row>
    <row r="214" spans="2:51" s="210" customFormat="1" ht="14.45" customHeight="1">
      <c r="B214" s="205"/>
      <c r="C214" s="206"/>
      <c r="D214" s="206"/>
      <c r="E214" s="207" t="s">
        <v>5</v>
      </c>
      <c r="F214" s="283" t="s">
        <v>505</v>
      </c>
      <c r="G214" s="284"/>
      <c r="H214" s="284"/>
      <c r="I214" s="284"/>
      <c r="J214" s="206"/>
      <c r="K214" s="208">
        <v>55</v>
      </c>
      <c r="L214" s="227"/>
      <c r="M214" s="227"/>
      <c r="N214" s="206"/>
      <c r="O214" s="206"/>
      <c r="P214" s="206"/>
      <c r="Q214" s="206"/>
      <c r="R214" s="209"/>
      <c r="T214" s="211"/>
      <c r="U214" s="206"/>
      <c r="V214" s="206"/>
      <c r="W214" s="206"/>
      <c r="X214" s="206"/>
      <c r="Y214" s="206"/>
      <c r="Z214" s="206"/>
      <c r="AA214" s="212"/>
      <c r="AT214" s="213" t="s">
        <v>190</v>
      </c>
      <c r="AU214" s="213" t="s">
        <v>146</v>
      </c>
      <c r="AV214" s="210" t="s">
        <v>146</v>
      </c>
      <c r="AW214" s="210" t="s">
        <v>40</v>
      </c>
      <c r="AX214" s="210" t="s">
        <v>84</v>
      </c>
      <c r="AY214" s="213" t="s">
        <v>183</v>
      </c>
    </row>
    <row r="215" spans="2:51" s="210" customFormat="1" ht="14.45" customHeight="1">
      <c r="B215" s="205"/>
      <c r="C215" s="206"/>
      <c r="D215" s="206"/>
      <c r="E215" s="207" t="s">
        <v>5</v>
      </c>
      <c r="F215" s="297" t="s">
        <v>506</v>
      </c>
      <c r="G215" s="298"/>
      <c r="H215" s="298"/>
      <c r="I215" s="298"/>
      <c r="J215" s="206"/>
      <c r="K215" s="208">
        <v>120</v>
      </c>
      <c r="L215" s="227"/>
      <c r="M215" s="227"/>
      <c r="N215" s="206"/>
      <c r="O215" s="206"/>
      <c r="P215" s="206"/>
      <c r="Q215" s="206"/>
      <c r="R215" s="209"/>
      <c r="T215" s="211"/>
      <c r="U215" s="206"/>
      <c r="V215" s="206"/>
      <c r="W215" s="206"/>
      <c r="X215" s="206"/>
      <c r="Y215" s="206"/>
      <c r="Z215" s="206"/>
      <c r="AA215" s="212"/>
      <c r="AT215" s="213" t="s">
        <v>190</v>
      </c>
      <c r="AU215" s="213" t="s">
        <v>146</v>
      </c>
      <c r="AV215" s="210" t="s">
        <v>146</v>
      </c>
      <c r="AW215" s="210" t="s">
        <v>40</v>
      </c>
      <c r="AX215" s="210" t="s">
        <v>84</v>
      </c>
      <c r="AY215" s="213" t="s">
        <v>183</v>
      </c>
    </row>
    <row r="216" spans="2:51" s="219" customFormat="1" ht="14.45" customHeight="1">
      <c r="B216" s="214"/>
      <c r="C216" s="215"/>
      <c r="D216" s="215"/>
      <c r="E216" s="216" t="s">
        <v>5</v>
      </c>
      <c r="F216" s="285" t="s">
        <v>191</v>
      </c>
      <c r="G216" s="286"/>
      <c r="H216" s="286"/>
      <c r="I216" s="286"/>
      <c r="J216" s="215"/>
      <c r="K216" s="217">
        <v>175</v>
      </c>
      <c r="L216" s="228"/>
      <c r="M216" s="228"/>
      <c r="N216" s="215"/>
      <c r="O216" s="215"/>
      <c r="P216" s="215"/>
      <c r="Q216" s="215"/>
      <c r="R216" s="218"/>
      <c r="T216" s="220"/>
      <c r="U216" s="215"/>
      <c r="V216" s="215"/>
      <c r="W216" s="215"/>
      <c r="X216" s="215"/>
      <c r="Y216" s="215"/>
      <c r="Z216" s="215"/>
      <c r="AA216" s="221"/>
      <c r="AT216" s="222" t="s">
        <v>190</v>
      </c>
      <c r="AU216" s="222" t="s">
        <v>146</v>
      </c>
      <c r="AV216" s="219" t="s">
        <v>162</v>
      </c>
      <c r="AW216" s="219" t="s">
        <v>40</v>
      </c>
      <c r="AX216" s="219" t="s">
        <v>24</v>
      </c>
      <c r="AY216" s="222" t="s">
        <v>183</v>
      </c>
    </row>
    <row r="217" spans="2:65" s="120" customFormat="1" ht="34.15" customHeight="1">
      <c r="B217" s="121"/>
      <c r="C217" s="197" t="s">
        <v>315</v>
      </c>
      <c r="D217" s="197" t="s">
        <v>184</v>
      </c>
      <c r="E217" s="198" t="s">
        <v>507</v>
      </c>
      <c r="F217" s="287" t="s">
        <v>508</v>
      </c>
      <c r="G217" s="287"/>
      <c r="H217" s="287"/>
      <c r="I217" s="287"/>
      <c r="J217" s="199" t="s">
        <v>187</v>
      </c>
      <c r="K217" s="200">
        <v>20</v>
      </c>
      <c r="L217" s="288">
        <v>0</v>
      </c>
      <c r="M217" s="288"/>
      <c r="N217" s="289">
        <f>ROUND(L217*K217,2)</f>
        <v>0</v>
      </c>
      <c r="O217" s="289"/>
      <c r="P217" s="289"/>
      <c r="Q217" s="289"/>
      <c r="R217" s="124"/>
      <c r="T217" s="201" t="s">
        <v>5</v>
      </c>
      <c r="U217" s="202" t="s">
        <v>52</v>
      </c>
      <c r="V217" s="122"/>
      <c r="W217" s="203">
        <f>V217*K217</f>
        <v>0</v>
      </c>
      <c r="X217" s="203">
        <v>0.02122</v>
      </c>
      <c r="Y217" s="203">
        <f>X217*K217</f>
        <v>0.4244</v>
      </c>
      <c r="Z217" s="203">
        <v>0</v>
      </c>
      <c r="AA217" s="204">
        <f>Z217*K217</f>
        <v>0</v>
      </c>
      <c r="AR217" s="111" t="s">
        <v>162</v>
      </c>
      <c r="AT217" s="111" t="s">
        <v>184</v>
      </c>
      <c r="AU217" s="111" t="s">
        <v>146</v>
      </c>
      <c r="AY217" s="111" t="s">
        <v>183</v>
      </c>
      <c r="BE217" s="168">
        <f>IF(U217="základní",N217,0)</f>
        <v>0</v>
      </c>
      <c r="BF217" s="168">
        <f>IF(U217="snížená",N217,0)</f>
        <v>0</v>
      </c>
      <c r="BG217" s="168">
        <f>IF(U217="zákl. přenesená",N217,0)</f>
        <v>0</v>
      </c>
      <c r="BH217" s="168">
        <f>IF(U217="sníž. přenesená",N217,0)</f>
        <v>0</v>
      </c>
      <c r="BI217" s="168">
        <f>IF(U217="nulová",N217,0)</f>
        <v>0</v>
      </c>
      <c r="BJ217" s="111" t="s">
        <v>162</v>
      </c>
      <c r="BK217" s="168">
        <f>ROUND(L217*K217,2)</f>
        <v>0</v>
      </c>
      <c r="BL217" s="111" t="s">
        <v>162</v>
      </c>
      <c r="BM217" s="111" t="s">
        <v>509</v>
      </c>
    </row>
    <row r="218" spans="2:51" s="210" customFormat="1" ht="14.45" customHeight="1">
      <c r="B218" s="205"/>
      <c r="C218" s="206"/>
      <c r="D218" s="206"/>
      <c r="E218" s="207" t="s">
        <v>5</v>
      </c>
      <c r="F218" s="283" t="s">
        <v>204</v>
      </c>
      <c r="G218" s="284"/>
      <c r="H218" s="284"/>
      <c r="I218" s="284"/>
      <c r="J218" s="206"/>
      <c r="K218" s="208">
        <v>20</v>
      </c>
      <c r="L218" s="227"/>
      <c r="M218" s="227"/>
      <c r="N218" s="206"/>
      <c r="O218" s="206"/>
      <c r="P218" s="206"/>
      <c r="Q218" s="206"/>
      <c r="R218" s="209"/>
      <c r="T218" s="211"/>
      <c r="U218" s="206"/>
      <c r="V218" s="206"/>
      <c r="W218" s="206"/>
      <c r="X218" s="206"/>
      <c r="Y218" s="206"/>
      <c r="Z218" s="206"/>
      <c r="AA218" s="212"/>
      <c r="AT218" s="213" t="s">
        <v>190</v>
      </c>
      <c r="AU218" s="213" t="s">
        <v>146</v>
      </c>
      <c r="AV218" s="210" t="s">
        <v>146</v>
      </c>
      <c r="AW218" s="210" t="s">
        <v>40</v>
      </c>
      <c r="AX218" s="210" t="s">
        <v>84</v>
      </c>
      <c r="AY218" s="213" t="s">
        <v>183</v>
      </c>
    </row>
    <row r="219" spans="2:51" s="219" customFormat="1" ht="14.45" customHeight="1">
      <c r="B219" s="214"/>
      <c r="C219" s="215"/>
      <c r="D219" s="215"/>
      <c r="E219" s="216" t="s">
        <v>5</v>
      </c>
      <c r="F219" s="285" t="s">
        <v>191</v>
      </c>
      <c r="G219" s="286"/>
      <c r="H219" s="286"/>
      <c r="I219" s="286"/>
      <c r="J219" s="215"/>
      <c r="K219" s="217">
        <v>20</v>
      </c>
      <c r="L219" s="228"/>
      <c r="M219" s="228"/>
      <c r="N219" s="215"/>
      <c r="O219" s="215"/>
      <c r="P219" s="215"/>
      <c r="Q219" s="215"/>
      <c r="R219" s="218"/>
      <c r="T219" s="220"/>
      <c r="U219" s="215"/>
      <c r="V219" s="215"/>
      <c r="W219" s="215"/>
      <c r="X219" s="215"/>
      <c r="Y219" s="215"/>
      <c r="Z219" s="215"/>
      <c r="AA219" s="221"/>
      <c r="AT219" s="222" t="s">
        <v>190</v>
      </c>
      <c r="AU219" s="222" t="s">
        <v>146</v>
      </c>
      <c r="AV219" s="219" t="s">
        <v>162</v>
      </c>
      <c r="AW219" s="219" t="s">
        <v>40</v>
      </c>
      <c r="AX219" s="219" t="s">
        <v>24</v>
      </c>
      <c r="AY219" s="222" t="s">
        <v>183</v>
      </c>
    </row>
    <row r="220" spans="2:65" s="120" customFormat="1" ht="22.9" customHeight="1">
      <c r="B220" s="121"/>
      <c r="C220" s="223" t="s">
        <v>319</v>
      </c>
      <c r="D220" s="223" t="s">
        <v>340</v>
      </c>
      <c r="E220" s="224" t="s">
        <v>510</v>
      </c>
      <c r="F220" s="294" t="s">
        <v>511</v>
      </c>
      <c r="G220" s="294"/>
      <c r="H220" s="294"/>
      <c r="I220" s="294"/>
      <c r="J220" s="225" t="s">
        <v>198</v>
      </c>
      <c r="K220" s="226">
        <v>67.993</v>
      </c>
      <c r="L220" s="295">
        <v>0</v>
      </c>
      <c r="M220" s="295"/>
      <c r="N220" s="296">
        <f>ROUND(L220*K220,2)</f>
        <v>0</v>
      </c>
      <c r="O220" s="289"/>
      <c r="P220" s="289"/>
      <c r="Q220" s="289"/>
      <c r="R220" s="124"/>
      <c r="T220" s="201" t="s">
        <v>5</v>
      </c>
      <c r="U220" s="202" t="s">
        <v>52</v>
      </c>
      <c r="V220" s="122"/>
      <c r="W220" s="203">
        <f>V220*K220</f>
        <v>0</v>
      </c>
      <c r="X220" s="203">
        <v>0.085</v>
      </c>
      <c r="Y220" s="203">
        <f>X220*K220</f>
        <v>5.779405</v>
      </c>
      <c r="Z220" s="203">
        <v>0</v>
      </c>
      <c r="AA220" s="204">
        <f>Z220*K220</f>
        <v>0</v>
      </c>
      <c r="AR220" s="111" t="s">
        <v>217</v>
      </c>
      <c r="AT220" s="111" t="s">
        <v>340</v>
      </c>
      <c r="AU220" s="111" t="s">
        <v>146</v>
      </c>
      <c r="AY220" s="111" t="s">
        <v>183</v>
      </c>
      <c r="BE220" s="168">
        <f>IF(U220="základní",N220,0)</f>
        <v>0</v>
      </c>
      <c r="BF220" s="168">
        <f>IF(U220="snížená",N220,0)</f>
        <v>0</v>
      </c>
      <c r="BG220" s="168">
        <f>IF(U220="zákl. přenesená",N220,0)</f>
        <v>0</v>
      </c>
      <c r="BH220" s="168">
        <f>IF(U220="sníž. přenesená",N220,0)</f>
        <v>0</v>
      </c>
      <c r="BI220" s="168">
        <f>IF(U220="nulová",N220,0)</f>
        <v>0</v>
      </c>
      <c r="BJ220" s="111" t="s">
        <v>162</v>
      </c>
      <c r="BK220" s="168">
        <f>ROUND(L220*K220,2)</f>
        <v>0</v>
      </c>
      <c r="BL220" s="111" t="s">
        <v>162</v>
      </c>
      <c r="BM220" s="111" t="s">
        <v>512</v>
      </c>
    </row>
    <row r="221" spans="2:51" s="210" customFormat="1" ht="14.45" customHeight="1">
      <c r="B221" s="205"/>
      <c r="C221" s="206"/>
      <c r="D221" s="206"/>
      <c r="E221" s="207" t="s">
        <v>5</v>
      </c>
      <c r="F221" s="283" t="s">
        <v>513</v>
      </c>
      <c r="G221" s="284"/>
      <c r="H221" s="284"/>
      <c r="I221" s="284"/>
      <c r="J221" s="206"/>
      <c r="K221" s="208">
        <v>67.993</v>
      </c>
      <c r="L221" s="227"/>
      <c r="M221" s="227"/>
      <c r="N221" s="206"/>
      <c r="O221" s="206"/>
      <c r="P221" s="206"/>
      <c r="Q221" s="206"/>
      <c r="R221" s="209"/>
      <c r="T221" s="211"/>
      <c r="U221" s="206"/>
      <c r="V221" s="206"/>
      <c r="W221" s="206"/>
      <c r="X221" s="206"/>
      <c r="Y221" s="206"/>
      <c r="Z221" s="206"/>
      <c r="AA221" s="212"/>
      <c r="AT221" s="213" t="s">
        <v>190</v>
      </c>
      <c r="AU221" s="213" t="s">
        <v>146</v>
      </c>
      <c r="AV221" s="210" t="s">
        <v>146</v>
      </c>
      <c r="AW221" s="210" t="s">
        <v>40</v>
      </c>
      <c r="AX221" s="210" t="s">
        <v>84</v>
      </c>
      <c r="AY221" s="213" t="s">
        <v>183</v>
      </c>
    </row>
    <row r="222" spans="2:51" s="219" customFormat="1" ht="14.45" customHeight="1">
      <c r="B222" s="214"/>
      <c r="C222" s="215"/>
      <c r="D222" s="215"/>
      <c r="E222" s="216" t="s">
        <v>5</v>
      </c>
      <c r="F222" s="285" t="s">
        <v>191</v>
      </c>
      <c r="G222" s="286"/>
      <c r="H222" s="286"/>
      <c r="I222" s="286"/>
      <c r="J222" s="215"/>
      <c r="K222" s="217">
        <v>67.993</v>
      </c>
      <c r="L222" s="228"/>
      <c r="M222" s="228"/>
      <c r="N222" s="215"/>
      <c r="O222" s="215"/>
      <c r="P222" s="215"/>
      <c r="Q222" s="215"/>
      <c r="R222" s="218"/>
      <c r="T222" s="220"/>
      <c r="U222" s="215"/>
      <c r="V222" s="215"/>
      <c r="W222" s="215"/>
      <c r="X222" s="215"/>
      <c r="Y222" s="215"/>
      <c r="Z222" s="215"/>
      <c r="AA222" s="221"/>
      <c r="AT222" s="222" t="s">
        <v>190</v>
      </c>
      <c r="AU222" s="222" t="s">
        <v>146</v>
      </c>
      <c r="AV222" s="219" t="s">
        <v>162</v>
      </c>
      <c r="AW222" s="219" t="s">
        <v>40</v>
      </c>
      <c r="AX222" s="219" t="s">
        <v>24</v>
      </c>
      <c r="AY222" s="222" t="s">
        <v>183</v>
      </c>
    </row>
    <row r="223" spans="2:65" s="120" customFormat="1" ht="45.6" customHeight="1">
      <c r="B223" s="121"/>
      <c r="C223" s="223" t="s">
        <v>323</v>
      </c>
      <c r="D223" s="223" t="s">
        <v>340</v>
      </c>
      <c r="E223" s="224" t="s">
        <v>514</v>
      </c>
      <c r="F223" s="294" t="s">
        <v>515</v>
      </c>
      <c r="G223" s="294"/>
      <c r="H223" s="294"/>
      <c r="I223" s="294"/>
      <c r="J223" s="225" t="s">
        <v>484</v>
      </c>
      <c r="K223" s="226">
        <v>1</v>
      </c>
      <c r="L223" s="295">
        <v>0</v>
      </c>
      <c r="M223" s="295"/>
      <c r="N223" s="296">
        <f>ROUND(L223*K223,2)</f>
        <v>0</v>
      </c>
      <c r="O223" s="289"/>
      <c r="P223" s="289"/>
      <c r="Q223" s="289"/>
      <c r="R223" s="124"/>
      <c r="T223" s="201" t="s">
        <v>5</v>
      </c>
      <c r="U223" s="202" t="s">
        <v>52</v>
      </c>
      <c r="V223" s="122"/>
      <c r="W223" s="203">
        <f>V223*K223</f>
        <v>0</v>
      </c>
      <c r="X223" s="203">
        <v>0</v>
      </c>
      <c r="Y223" s="203">
        <f>X223*K223</f>
        <v>0</v>
      </c>
      <c r="Z223" s="203">
        <v>0</v>
      </c>
      <c r="AA223" s="204">
        <f>Z223*K223</f>
        <v>0</v>
      </c>
      <c r="AR223" s="111" t="s">
        <v>217</v>
      </c>
      <c r="AT223" s="111" t="s">
        <v>340</v>
      </c>
      <c r="AU223" s="111" t="s">
        <v>146</v>
      </c>
      <c r="AY223" s="111" t="s">
        <v>183</v>
      </c>
      <c r="BE223" s="168">
        <f>IF(U223="základní",N223,0)</f>
        <v>0</v>
      </c>
      <c r="BF223" s="168">
        <f>IF(U223="snížená",N223,0)</f>
        <v>0</v>
      </c>
      <c r="BG223" s="168">
        <f>IF(U223="zákl. přenesená",N223,0)</f>
        <v>0</v>
      </c>
      <c r="BH223" s="168">
        <f>IF(U223="sníž. přenesená",N223,0)</f>
        <v>0</v>
      </c>
      <c r="BI223" s="168">
        <f>IF(U223="nulová",N223,0)</f>
        <v>0</v>
      </c>
      <c r="BJ223" s="111" t="s">
        <v>162</v>
      </c>
      <c r="BK223" s="168">
        <f>ROUND(L223*K223,2)</f>
        <v>0</v>
      </c>
      <c r="BL223" s="111" t="s">
        <v>162</v>
      </c>
      <c r="BM223" s="111" t="s">
        <v>516</v>
      </c>
    </row>
    <row r="224" spans="2:65" s="120" customFormat="1" ht="22.9" customHeight="1">
      <c r="B224" s="121"/>
      <c r="C224" s="223" t="s">
        <v>327</v>
      </c>
      <c r="D224" s="223" t="s">
        <v>340</v>
      </c>
      <c r="E224" s="224" t="s">
        <v>517</v>
      </c>
      <c r="F224" s="294" t="s">
        <v>518</v>
      </c>
      <c r="G224" s="294"/>
      <c r="H224" s="294"/>
      <c r="I224" s="294"/>
      <c r="J224" s="225" t="s">
        <v>343</v>
      </c>
      <c r="K224" s="226">
        <v>1</v>
      </c>
      <c r="L224" s="295">
        <v>0</v>
      </c>
      <c r="M224" s="295"/>
      <c r="N224" s="296">
        <f>ROUND(L224*K224,2)</f>
        <v>0</v>
      </c>
      <c r="O224" s="289"/>
      <c r="P224" s="289"/>
      <c r="Q224" s="289"/>
      <c r="R224" s="124"/>
      <c r="T224" s="201" t="s">
        <v>5</v>
      </c>
      <c r="U224" s="202" t="s">
        <v>52</v>
      </c>
      <c r="V224" s="122"/>
      <c r="W224" s="203">
        <f>V224*K224</f>
        <v>0</v>
      </c>
      <c r="X224" s="203">
        <v>0</v>
      </c>
      <c r="Y224" s="203">
        <f>X224*K224</f>
        <v>0</v>
      </c>
      <c r="Z224" s="203">
        <v>0</v>
      </c>
      <c r="AA224" s="204">
        <f>Z224*K224</f>
        <v>0</v>
      </c>
      <c r="AR224" s="111" t="s">
        <v>217</v>
      </c>
      <c r="AT224" s="111" t="s">
        <v>340</v>
      </c>
      <c r="AU224" s="111" t="s">
        <v>146</v>
      </c>
      <c r="AY224" s="111" t="s">
        <v>183</v>
      </c>
      <c r="BE224" s="168">
        <f>IF(U224="základní",N224,0)</f>
        <v>0</v>
      </c>
      <c r="BF224" s="168">
        <f>IF(U224="snížená",N224,0)</f>
        <v>0</v>
      </c>
      <c r="BG224" s="168">
        <f>IF(U224="zákl. přenesená",N224,0)</f>
        <v>0</v>
      </c>
      <c r="BH224" s="168">
        <f>IF(U224="sníž. přenesená",N224,0)</f>
        <v>0</v>
      </c>
      <c r="BI224" s="168">
        <f>IF(U224="nulová",N224,0)</f>
        <v>0</v>
      </c>
      <c r="BJ224" s="111" t="s">
        <v>162</v>
      </c>
      <c r="BK224" s="168">
        <f>ROUND(L224*K224,2)</f>
        <v>0</v>
      </c>
      <c r="BL224" s="111" t="s">
        <v>162</v>
      </c>
      <c r="BM224" s="111" t="s">
        <v>519</v>
      </c>
    </row>
    <row r="225" spans="2:65" s="120" customFormat="1" ht="34.15" customHeight="1">
      <c r="B225" s="121"/>
      <c r="C225" s="197" t="s">
        <v>331</v>
      </c>
      <c r="D225" s="197" t="s">
        <v>184</v>
      </c>
      <c r="E225" s="198" t="s">
        <v>520</v>
      </c>
      <c r="F225" s="287" t="s">
        <v>521</v>
      </c>
      <c r="G225" s="287"/>
      <c r="H225" s="287"/>
      <c r="I225" s="287"/>
      <c r="J225" s="199" t="s">
        <v>187</v>
      </c>
      <c r="K225" s="200">
        <v>112</v>
      </c>
      <c r="L225" s="288">
        <v>0</v>
      </c>
      <c r="M225" s="288"/>
      <c r="N225" s="289">
        <f>ROUND(L225*K225,2)</f>
        <v>0</v>
      </c>
      <c r="O225" s="289"/>
      <c r="P225" s="289"/>
      <c r="Q225" s="289"/>
      <c r="R225" s="124"/>
      <c r="T225" s="201" t="s">
        <v>5</v>
      </c>
      <c r="U225" s="202" t="s">
        <v>52</v>
      </c>
      <c r="V225" s="122"/>
      <c r="W225" s="203">
        <f>V225*K225</f>
        <v>0</v>
      </c>
      <c r="X225" s="203">
        <v>0.02924</v>
      </c>
      <c r="Y225" s="203">
        <f>X225*K225</f>
        <v>3.27488</v>
      </c>
      <c r="Z225" s="203">
        <v>0</v>
      </c>
      <c r="AA225" s="204">
        <f>Z225*K225</f>
        <v>0</v>
      </c>
      <c r="AR225" s="111" t="s">
        <v>162</v>
      </c>
      <c r="AT225" s="111" t="s">
        <v>184</v>
      </c>
      <c r="AU225" s="111" t="s">
        <v>146</v>
      </c>
      <c r="AY225" s="111" t="s">
        <v>183</v>
      </c>
      <c r="BE225" s="168">
        <f>IF(U225="základní",N225,0)</f>
        <v>0</v>
      </c>
      <c r="BF225" s="168">
        <f>IF(U225="snížená",N225,0)</f>
        <v>0</v>
      </c>
      <c r="BG225" s="168">
        <f>IF(U225="zákl. přenesená",N225,0)</f>
        <v>0</v>
      </c>
      <c r="BH225" s="168">
        <f>IF(U225="sníž. přenesená",N225,0)</f>
        <v>0</v>
      </c>
      <c r="BI225" s="168">
        <f>IF(U225="nulová",N225,0)</f>
        <v>0</v>
      </c>
      <c r="BJ225" s="111" t="s">
        <v>162</v>
      </c>
      <c r="BK225" s="168">
        <f>ROUND(L225*K225,2)</f>
        <v>0</v>
      </c>
      <c r="BL225" s="111" t="s">
        <v>162</v>
      </c>
      <c r="BM225" s="111" t="s">
        <v>522</v>
      </c>
    </row>
    <row r="226" spans="2:51" s="210" customFormat="1" ht="14.45" customHeight="1">
      <c r="B226" s="205"/>
      <c r="C226" s="206"/>
      <c r="D226" s="206"/>
      <c r="E226" s="207" t="s">
        <v>5</v>
      </c>
      <c r="F226" s="283" t="s">
        <v>523</v>
      </c>
      <c r="G226" s="284"/>
      <c r="H226" s="284"/>
      <c r="I226" s="284"/>
      <c r="J226" s="206"/>
      <c r="K226" s="208">
        <v>56</v>
      </c>
      <c r="L226" s="227"/>
      <c r="M226" s="227"/>
      <c r="N226" s="206"/>
      <c r="O226" s="206"/>
      <c r="P226" s="206"/>
      <c r="Q226" s="206"/>
      <c r="R226" s="209"/>
      <c r="T226" s="211"/>
      <c r="U226" s="206"/>
      <c r="V226" s="206"/>
      <c r="W226" s="206"/>
      <c r="X226" s="206"/>
      <c r="Y226" s="206"/>
      <c r="Z226" s="206"/>
      <c r="AA226" s="212"/>
      <c r="AT226" s="213" t="s">
        <v>190</v>
      </c>
      <c r="AU226" s="213" t="s">
        <v>146</v>
      </c>
      <c r="AV226" s="210" t="s">
        <v>146</v>
      </c>
      <c r="AW226" s="210" t="s">
        <v>40</v>
      </c>
      <c r="AX226" s="210" t="s">
        <v>84</v>
      </c>
      <c r="AY226" s="213" t="s">
        <v>183</v>
      </c>
    </row>
    <row r="227" spans="2:51" s="210" customFormat="1" ht="14.45" customHeight="1">
      <c r="B227" s="205"/>
      <c r="C227" s="206"/>
      <c r="D227" s="206"/>
      <c r="E227" s="207" t="s">
        <v>5</v>
      </c>
      <c r="F227" s="297" t="s">
        <v>523</v>
      </c>
      <c r="G227" s="298"/>
      <c r="H227" s="298"/>
      <c r="I227" s="298"/>
      <c r="J227" s="206"/>
      <c r="K227" s="208">
        <v>56</v>
      </c>
      <c r="L227" s="227"/>
      <c r="M227" s="227"/>
      <c r="N227" s="206"/>
      <c r="O227" s="206"/>
      <c r="P227" s="206"/>
      <c r="Q227" s="206"/>
      <c r="R227" s="209"/>
      <c r="T227" s="211"/>
      <c r="U227" s="206"/>
      <c r="V227" s="206"/>
      <c r="W227" s="206"/>
      <c r="X227" s="206"/>
      <c r="Y227" s="206"/>
      <c r="Z227" s="206"/>
      <c r="AA227" s="212"/>
      <c r="AT227" s="213" t="s">
        <v>190</v>
      </c>
      <c r="AU227" s="213" t="s">
        <v>146</v>
      </c>
      <c r="AV227" s="210" t="s">
        <v>146</v>
      </c>
      <c r="AW227" s="210" t="s">
        <v>40</v>
      </c>
      <c r="AX227" s="210" t="s">
        <v>84</v>
      </c>
      <c r="AY227" s="213" t="s">
        <v>183</v>
      </c>
    </row>
    <row r="228" spans="2:51" s="219" customFormat="1" ht="14.45" customHeight="1">
      <c r="B228" s="214"/>
      <c r="C228" s="215"/>
      <c r="D228" s="215"/>
      <c r="E228" s="216" t="s">
        <v>5</v>
      </c>
      <c r="F228" s="285" t="s">
        <v>191</v>
      </c>
      <c r="G228" s="286"/>
      <c r="H228" s="286"/>
      <c r="I228" s="286"/>
      <c r="J228" s="215"/>
      <c r="K228" s="217">
        <v>112</v>
      </c>
      <c r="L228" s="228"/>
      <c r="M228" s="228"/>
      <c r="N228" s="215"/>
      <c r="O228" s="215"/>
      <c r="P228" s="215"/>
      <c r="Q228" s="215"/>
      <c r="R228" s="218"/>
      <c r="T228" s="220"/>
      <c r="U228" s="215"/>
      <c r="V228" s="215"/>
      <c r="W228" s="215"/>
      <c r="X228" s="215"/>
      <c r="Y228" s="215"/>
      <c r="Z228" s="215"/>
      <c r="AA228" s="221"/>
      <c r="AT228" s="222" t="s">
        <v>190</v>
      </c>
      <c r="AU228" s="222" t="s">
        <v>146</v>
      </c>
      <c r="AV228" s="219" t="s">
        <v>162</v>
      </c>
      <c r="AW228" s="219" t="s">
        <v>40</v>
      </c>
      <c r="AX228" s="219" t="s">
        <v>24</v>
      </c>
      <c r="AY228" s="222" t="s">
        <v>183</v>
      </c>
    </row>
    <row r="229" spans="2:65" s="120" customFormat="1" ht="22.9" customHeight="1">
      <c r="B229" s="121"/>
      <c r="C229" s="223" t="s">
        <v>335</v>
      </c>
      <c r="D229" s="223" t="s">
        <v>340</v>
      </c>
      <c r="E229" s="224" t="s">
        <v>510</v>
      </c>
      <c r="F229" s="294" t="s">
        <v>511</v>
      </c>
      <c r="G229" s="294"/>
      <c r="H229" s="294"/>
      <c r="I229" s="294"/>
      <c r="J229" s="225" t="s">
        <v>198</v>
      </c>
      <c r="K229" s="226">
        <v>380.762</v>
      </c>
      <c r="L229" s="295">
        <v>0</v>
      </c>
      <c r="M229" s="295"/>
      <c r="N229" s="296">
        <f>ROUND(L229*K229,2)</f>
        <v>0</v>
      </c>
      <c r="O229" s="289"/>
      <c r="P229" s="289"/>
      <c r="Q229" s="289"/>
      <c r="R229" s="124"/>
      <c r="T229" s="201" t="s">
        <v>5</v>
      </c>
      <c r="U229" s="202" t="s">
        <v>52</v>
      </c>
      <c r="V229" s="122"/>
      <c r="W229" s="203">
        <f>V229*K229</f>
        <v>0</v>
      </c>
      <c r="X229" s="203">
        <v>0.085</v>
      </c>
      <c r="Y229" s="203">
        <f>X229*K229</f>
        <v>32.36477</v>
      </c>
      <c r="Z229" s="203">
        <v>0</v>
      </c>
      <c r="AA229" s="204">
        <f>Z229*K229</f>
        <v>0</v>
      </c>
      <c r="AR229" s="111" t="s">
        <v>217</v>
      </c>
      <c r="AT229" s="111" t="s">
        <v>340</v>
      </c>
      <c r="AU229" s="111" t="s">
        <v>146</v>
      </c>
      <c r="AY229" s="111" t="s">
        <v>183</v>
      </c>
      <c r="BE229" s="168">
        <f>IF(U229="základní",N229,0)</f>
        <v>0</v>
      </c>
      <c r="BF229" s="168">
        <f>IF(U229="snížená",N229,0)</f>
        <v>0</v>
      </c>
      <c r="BG229" s="168">
        <f>IF(U229="zákl. přenesená",N229,0)</f>
        <v>0</v>
      </c>
      <c r="BH229" s="168">
        <f>IF(U229="sníž. přenesená",N229,0)</f>
        <v>0</v>
      </c>
      <c r="BI229" s="168">
        <f>IF(U229="nulová",N229,0)</f>
        <v>0</v>
      </c>
      <c r="BJ229" s="111" t="s">
        <v>162</v>
      </c>
      <c r="BK229" s="168">
        <f>ROUND(L229*K229,2)</f>
        <v>0</v>
      </c>
      <c r="BL229" s="111" t="s">
        <v>162</v>
      </c>
      <c r="BM229" s="111" t="s">
        <v>524</v>
      </c>
    </row>
    <row r="230" spans="2:51" s="210" customFormat="1" ht="14.45" customHeight="1">
      <c r="B230" s="205"/>
      <c r="C230" s="206"/>
      <c r="D230" s="206"/>
      <c r="E230" s="207" t="s">
        <v>5</v>
      </c>
      <c r="F230" s="283" t="s">
        <v>525</v>
      </c>
      <c r="G230" s="284"/>
      <c r="H230" s="284"/>
      <c r="I230" s="284"/>
      <c r="J230" s="206"/>
      <c r="K230" s="208">
        <v>380.762</v>
      </c>
      <c r="L230" s="227"/>
      <c r="M230" s="227"/>
      <c r="N230" s="206"/>
      <c r="O230" s="206"/>
      <c r="P230" s="206"/>
      <c r="Q230" s="206"/>
      <c r="R230" s="209"/>
      <c r="T230" s="211"/>
      <c r="U230" s="206"/>
      <c r="V230" s="206"/>
      <c r="W230" s="206"/>
      <c r="X230" s="206"/>
      <c r="Y230" s="206"/>
      <c r="Z230" s="206"/>
      <c r="AA230" s="212"/>
      <c r="AT230" s="213" t="s">
        <v>190</v>
      </c>
      <c r="AU230" s="213" t="s">
        <v>146</v>
      </c>
      <c r="AV230" s="210" t="s">
        <v>146</v>
      </c>
      <c r="AW230" s="210" t="s">
        <v>40</v>
      </c>
      <c r="AX230" s="210" t="s">
        <v>84</v>
      </c>
      <c r="AY230" s="213" t="s">
        <v>183</v>
      </c>
    </row>
    <row r="231" spans="2:51" s="219" customFormat="1" ht="14.45" customHeight="1">
      <c r="B231" s="214"/>
      <c r="C231" s="215"/>
      <c r="D231" s="215"/>
      <c r="E231" s="216" t="s">
        <v>5</v>
      </c>
      <c r="F231" s="285" t="s">
        <v>191</v>
      </c>
      <c r="G231" s="286"/>
      <c r="H231" s="286"/>
      <c r="I231" s="286"/>
      <c r="J231" s="215"/>
      <c r="K231" s="217">
        <v>380.762</v>
      </c>
      <c r="L231" s="228"/>
      <c r="M231" s="228"/>
      <c r="N231" s="215"/>
      <c r="O231" s="215"/>
      <c r="P231" s="215"/>
      <c r="Q231" s="215"/>
      <c r="R231" s="218"/>
      <c r="T231" s="220"/>
      <c r="U231" s="215"/>
      <c r="V231" s="215"/>
      <c r="W231" s="215"/>
      <c r="X231" s="215"/>
      <c r="Y231" s="215"/>
      <c r="Z231" s="215"/>
      <c r="AA231" s="221"/>
      <c r="AT231" s="222" t="s">
        <v>190</v>
      </c>
      <c r="AU231" s="222" t="s">
        <v>146</v>
      </c>
      <c r="AV231" s="219" t="s">
        <v>162</v>
      </c>
      <c r="AW231" s="219" t="s">
        <v>40</v>
      </c>
      <c r="AX231" s="219" t="s">
        <v>24</v>
      </c>
      <c r="AY231" s="222" t="s">
        <v>183</v>
      </c>
    </row>
    <row r="232" spans="2:65" s="120" customFormat="1" ht="34.15" customHeight="1">
      <c r="B232" s="121"/>
      <c r="C232" s="223" t="s">
        <v>339</v>
      </c>
      <c r="D232" s="223" t="s">
        <v>340</v>
      </c>
      <c r="E232" s="224" t="s">
        <v>526</v>
      </c>
      <c r="F232" s="294" t="s">
        <v>527</v>
      </c>
      <c r="G232" s="294"/>
      <c r="H232" s="294"/>
      <c r="I232" s="294"/>
      <c r="J232" s="225" t="s">
        <v>231</v>
      </c>
      <c r="K232" s="226">
        <v>800</v>
      </c>
      <c r="L232" s="295">
        <v>0</v>
      </c>
      <c r="M232" s="295"/>
      <c r="N232" s="296">
        <f>ROUND(L232*K232,2)</f>
        <v>0</v>
      </c>
      <c r="O232" s="289"/>
      <c r="P232" s="289"/>
      <c r="Q232" s="289"/>
      <c r="R232" s="124"/>
      <c r="T232" s="201" t="s">
        <v>5</v>
      </c>
      <c r="U232" s="202" t="s">
        <v>52</v>
      </c>
      <c r="V232" s="122"/>
      <c r="W232" s="203">
        <f>V232*K232</f>
        <v>0</v>
      </c>
      <c r="X232" s="203">
        <v>0</v>
      </c>
      <c r="Y232" s="203">
        <f>X232*K232</f>
        <v>0</v>
      </c>
      <c r="Z232" s="203">
        <v>0</v>
      </c>
      <c r="AA232" s="204">
        <f>Z232*K232</f>
        <v>0</v>
      </c>
      <c r="AR232" s="111" t="s">
        <v>217</v>
      </c>
      <c r="AT232" s="111" t="s">
        <v>340</v>
      </c>
      <c r="AU232" s="111" t="s">
        <v>146</v>
      </c>
      <c r="AY232" s="111" t="s">
        <v>183</v>
      </c>
      <c r="BE232" s="168">
        <f>IF(U232="základní",N232,0)</f>
        <v>0</v>
      </c>
      <c r="BF232" s="168">
        <f>IF(U232="snížená",N232,0)</f>
        <v>0</v>
      </c>
      <c r="BG232" s="168">
        <f>IF(U232="zákl. přenesená",N232,0)</f>
        <v>0</v>
      </c>
      <c r="BH232" s="168">
        <f>IF(U232="sníž. přenesená",N232,0)</f>
        <v>0</v>
      </c>
      <c r="BI232" s="168">
        <f>IF(U232="nulová",N232,0)</f>
        <v>0</v>
      </c>
      <c r="BJ232" s="111" t="s">
        <v>162</v>
      </c>
      <c r="BK232" s="168">
        <f>ROUND(L232*K232,2)</f>
        <v>0</v>
      </c>
      <c r="BL232" s="111" t="s">
        <v>162</v>
      </c>
      <c r="BM232" s="111" t="s">
        <v>528</v>
      </c>
    </row>
    <row r="233" spans="2:63" s="189" customFormat="1" ht="29.85" customHeight="1">
      <c r="B233" s="185"/>
      <c r="C233" s="186"/>
      <c r="D233" s="196" t="s">
        <v>394</v>
      </c>
      <c r="E233" s="196"/>
      <c r="F233" s="196"/>
      <c r="G233" s="196"/>
      <c r="H233" s="196"/>
      <c r="I233" s="196"/>
      <c r="J233" s="196"/>
      <c r="K233" s="196"/>
      <c r="L233" s="230"/>
      <c r="M233" s="230"/>
      <c r="N233" s="335">
        <f>BK233</f>
        <v>0</v>
      </c>
      <c r="O233" s="336"/>
      <c r="P233" s="336"/>
      <c r="Q233" s="336"/>
      <c r="R233" s="188"/>
      <c r="T233" s="190"/>
      <c r="U233" s="186"/>
      <c r="V233" s="186"/>
      <c r="W233" s="191">
        <f>SUM(W234:W236)</f>
        <v>0</v>
      </c>
      <c r="X233" s="186"/>
      <c r="Y233" s="191">
        <f>SUM(Y234:Y236)</f>
        <v>0.7435999999999999</v>
      </c>
      <c r="Z233" s="186"/>
      <c r="AA233" s="192">
        <f>SUM(AA234:AA236)</f>
        <v>0</v>
      </c>
      <c r="AR233" s="193" t="s">
        <v>24</v>
      </c>
      <c r="AT233" s="194" t="s">
        <v>83</v>
      </c>
      <c r="AU233" s="194" t="s">
        <v>24</v>
      </c>
      <c r="AY233" s="193" t="s">
        <v>183</v>
      </c>
      <c r="BK233" s="195">
        <f>SUM(BK234:BK236)</f>
        <v>0</v>
      </c>
    </row>
    <row r="234" spans="2:65" s="120" customFormat="1" ht="34.15" customHeight="1">
      <c r="B234" s="121"/>
      <c r="C234" s="197" t="s">
        <v>345</v>
      </c>
      <c r="D234" s="197" t="s">
        <v>184</v>
      </c>
      <c r="E234" s="198" t="s">
        <v>529</v>
      </c>
      <c r="F234" s="287" t="s">
        <v>530</v>
      </c>
      <c r="G234" s="287"/>
      <c r="H234" s="287"/>
      <c r="I234" s="287"/>
      <c r="J234" s="199" t="s">
        <v>401</v>
      </c>
      <c r="K234" s="200">
        <v>40</v>
      </c>
      <c r="L234" s="288">
        <v>0</v>
      </c>
      <c r="M234" s="288"/>
      <c r="N234" s="289">
        <f>ROUND(L234*K234,2)</f>
        <v>0</v>
      </c>
      <c r="O234" s="289"/>
      <c r="P234" s="289"/>
      <c r="Q234" s="289"/>
      <c r="R234" s="124"/>
      <c r="T234" s="201" t="s">
        <v>5</v>
      </c>
      <c r="U234" s="202" t="s">
        <v>52</v>
      </c>
      <c r="V234" s="122"/>
      <c r="W234" s="203">
        <f>V234*K234</f>
        <v>0</v>
      </c>
      <c r="X234" s="203">
        <v>0.01859</v>
      </c>
      <c r="Y234" s="203">
        <f>X234*K234</f>
        <v>0.7435999999999999</v>
      </c>
      <c r="Z234" s="203">
        <v>0</v>
      </c>
      <c r="AA234" s="204">
        <f>Z234*K234</f>
        <v>0</v>
      </c>
      <c r="AR234" s="111" t="s">
        <v>162</v>
      </c>
      <c r="AT234" s="111" t="s">
        <v>184</v>
      </c>
      <c r="AU234" s="111" t="s">
        <v>146</v>
      </c>
      <c r="AY234" s="111" t="s">
        <v>183</v>
      </c>
      <c r="BE234" s="168">
        <f>IF(U234="základní",N234,0)</f>
        <v>0</v>
      </c>
      <c r="BF234" s="168">
        <f>IF(U234="snížená",N234,0)</f>
        <v>0</v>
      </c>
      <c r="BG234" s="168">
        <f>IF(U234="zákl. přenesená",N234,0)</f>
        <v>0</v>
      </c>
      <c r="BH234" s="168">
        <f>IF(U234="sníž. přenesená",N234,0)</f>
        <v>0</v>
      </c>
      <c r="BI234" s="168">
        <f>IF(U234="nulová",N234,0)</f>
        <v>0</v>
      </c>
      <c r="BJ234" s="111" t="s">
        <v>162</v>
      </c>
      <c r="BK234" s="168">
        <f>ROUND(L234*K234,2)</f>
        <v>0</v>
      </c>
      <c r="BL234" s="111" t="s">
        <v>162</v>
      </c>
      <c r="BM234" s="111" t="s">
        <v>531</v>
      </c>
    </row>
    <row r="235" spans="2:51" s="210" customFormat="1" ht="14.45" customHeight="1">
      <c r="B235" s="205"/>
      <c r="C235" s="206"/>
      <c r="D235" s="206"/>
      <c r="E235" s="207" t="s">
        <v>5</v>
      </c>
      <c r="F235" s="283" t="s">
        <v>350</v>
      </c>
      <c r="G235" s="284"/>
      <c r="H235" s="284"/>
      <c r="I235" s="284"/>
      <c r="J235" s="206"/>
      <c r="K235" s="208">
        <v>40</v>
      </c>
      <c r="L235" s="227"/>
      <c r="M235" s="227"/>
      <c r="N235" s="206"/>
      <c r="O235" s="206"/>
      <c r="P235" s="206"/>
      <c r="Q235" s="206"/>
      <c r="R235" s="209"/>
      <c r="T235" s="211"/>
      <c r="U235" s="206"/>
      <c r="V235" s="206"/>
      <c r="W235" s="206"/>
      <c r="X235" s="206"/>
      <c r="Y235" s="206"/>
      <c r="Z235" s="206"/>
      <c r="AA235" s="212"/>
      <c r="AT235" s="213" t="s">
        <v>190</v>
      </c>
      <c r="AU235" s="213" t="s">
        <v>146</v>
      </c>
      <c r="AV235" s="210" t="s">
        <v>146</v>
      </c>
      <c r="AW235" s="210" t="s">
        <v>40</v>
      </c>
      <c r="AX235" s="210" t="s">
        <v>84</v>
      </c>
      <c r="AY235" s="213" t="s">
        <v>183</v>
      </c>
    </row>
    <row r="236" spans="2:51" s="219" customFormat="1" ht="14.45" customHeight="1">
      <c r="B236" s="214"/>
      <c r="C236" s="215"/>
      <c r="D236" s="215"/>
      <c r="E236" s="216" t="s">
        <v>5</v>
      </c>
      <c r="F236" s="285" t="s">
        <v>191</v>
      </c>
      <c r="G236" s="286"/>
      <c r="H236" s="286"/>
      <c r="I236" s="286"/>
      <c r="J236" s="215"/>
      <c r="K236" s="217">
        <v>40</v>
      </c>
      <c r="L236" s="228"/>
      <c r="M236" s="228"/>
      <c r="N236" s="215"/>
      <c r="O236" s="215"/>
      <c r="P236" s="215"/>
      <c r="Q236" s="215"/>
      <c r="R236" s="218"/>
      <c r="T236" s="220"/>
      <c r="U236" s="215"/>
      <c r="V236" s="215"/>
      <c r="W236" s="215"/>
      <c r="X236" s="215"/>
      <c r="Y236" s="215"/>
      <c r="Z236" s="215"/>
      <c r="AA236" s="221"/>
      <c r="AT236" s="222" t="s">
        <v>190</v>
      </c>
      <c r="AU236" s="222" t="s">
        <v>146</v>
      </c>
      <c r="AV236" s="219" t="s">
        <v>162</v>
      </c>
      <c r="AW236" s="219" t="s">
        <v>40</v>
      </c>
      <c r="AX236" s="219" t="s">
        <v>24</v>
      </c>
      <c r="AY236" s="222" t="s">
        <v>183</v>
      </c>
    </row>
    <row r="237" spans="2:63" s="189" customFormat="1" ht="29.85" customHeight="1">
      <c r="B237" s="185"/>
      <c r="C237" s="186"/>
      <c r="D237" s="196" t="s">
        <v>395</v>
      </c>
      <c r="E237" s="196"/>
      <c r="F237" s="196"/>
      <c r="G237" s="196"/>
      <c r="H237" s="196"/>
      <c r="I237" s="196"/>
      <c r="J237" s="196"/>
      <c r="K237" s="196"/>
      <c r="L237" s="230"/>
      <c r="M237" s="230"/>
      <c r="N237" s="292">
        <f>BK237</f>
        <v>0</v>
      </c>
      <c r="O237" s="293"/>
      <c r="P237" s="293"/>
      <c r="Q237" s="293"/>
      <c r="R237" s="188"/>
      <c r="T237" s="190"/>
      <c r="U237" s="186"/>
      <c r="V237" s="186"/>
      <c r="W237" s="191">
        <f>SUM(W238:W240)</f>
        <v>0</v>
      </c>
      <c r="X237" s="186"/>
      <c r="Y237" s="191">
        <f>SUM(Y238:Y240)</f>
        <v>6.26155</v>
      </c>
      <c r="Z237" s="186"/>
      <c r="AA237" s="192">
        <f>SUM(AA238:AA240)</f>
        <v>0</v>
      </c>
      <c r="AR237" s="193" t="s">
        <v>24</v>
      </c>
      <c r="AT237" s="194" t="s">
        <v>83</v>
      </c>
      <c r="AU237" s="194" t="s">
        <v>24</v>
      </c>
      <c r="AY237" s="193" t="s">
        <v>183</v>
      </c>
      <c r="BK237" s="195">
        <f>SUM(BK238:BK240)</f>
        <v>0</v>
      </c>
    </row>
    <row r="238" spans="2:65" s="120" customFormat="1" ht="45.6" customHeight="1">
      <c r="B238" s="121"/>
      <c r="C238" s="197" t="s">
        <v>350</v>
      </c>
      <c r="D238" s="197" t="s">
        <v>184</v>
      </c>
      <c r="E238" s="198" t="s">
        <v>532</v>
      </c>
      <c r="F238" s="287" t="s">
        <v>533</v>
      </c>
      <c r="G238" s="287"/>
      <c r="H238" s="287"/>
      <c r="I238" s="287"/>
      <c r="J238" s="199" t="s">
        <v>198</v>
      </c>
      <c r="K238" s="200">
        <v>1</v>
      </c>
      <c r="L238" s="288">
        <v>0</v>
      </c>
      <c r="M238" s="288"/>
      <c r="N238" s="289">
        <f>ROUND(L238*K238,2)</f>
        <v>0</v>
      </c>
      <c r="O238" s="289"/>
      <c r="P238" s="289"/>
      <c r="Q238" s="289"/>
      <c r="R238" s="124"/>
      <c r="T238" s="201" t="s">
        <v>5</v>
      </c>
      <c r="U238" s="202" t="s">
        <v>52</v>
      </c>
      <c r="V238" s="122"/>
      <c r="W238" s="203">
        <f>V238*K238</f>
        <v>0</v>
      </c>
      <c r="X238" s="203">
        <v>6.26155</v>
      </c>
      <c r="Y238" s="203">
        <f>X238*K238</f>
        <v>6.26155</v>
      </c>
      <c r="Z238" s="203">
        <v>0</v>
      </c>
      <c r="AA238" s="204">
        <f>Z238*K238</f>
        <v>0</v>
      </c>
      <c r="AR238" s="111" t="s">
        <v>162</v>
      </c>
      <c r="AT238" s="111" t="s">
        <v>184</v>
      </c>
      <c r="AU238" s="111" t="s">
        <v>146</v>
      </c>
      <c r="AY238" s="111" t="s">
        <v>183</v>
      </c>
      <c r="BE238" s="168">
        <f>IF(U238="základní",N238,0)</f>
        <v>0</v>
      </c>
      <c r="BF238" s="168">
        <f>IF(U238="snížená",N238,0)</f>
        <v>0</v>
      </c>
      <c r="BG238" s="168">
        <f>IF(U238="zákl. přenesená",N238,0)</f>
        <v>0</v>
      </c>
      <c r="BH238" s="168">
        <f>IF(U238="sníž. přenesená",N238,0)</f>
        <v>0</v>
      </c>
      <c r="BI238" s="168">
        <f>IF(U238="nulová",N238,0)</f>
        <v>0</v>
      </c>
      <c r="BJ238" s="111" t="s">
        <v>162</v>
      </c>
      <c r="BK238" s="168">
        <f>ROUND(L238*K238,2)</f>
        <v>0</v>
      </c>
      <c r="BL238" s="111" t="s">
        <v>162</v>
      </c>
      <c r="BM238" s="111" t="s">
        <v>534</v>
      </c>
    </row>
    <row r="239" spans="2:51" s="210" customFormat="1" ht="14.45" customHeight="1">
      <c r="B239" s="205"/>
      <c r="C239" s="206"/>
      <c r="D239" s="206"/>
      <c r="E239" s="207" t="s">
        <v>5</v>
      </c>
      <c r="F239" s="283" t="s">
        <v>24</v>
      </c>
      <c r="G239" s="284"/>
      <c r="H239" s="284"/>
      <c r="I239" s="284"/>
      <c r="J239" s="206"/>
      <c r="K239" s="208">
        <v>1</v>
      </c>
      <c r="L239" s="227"/>
      <c r="M239" s="227"/>
      <c r="N239" s="206"/>
      <c r="O239" s="206"/>
      <c r="P239" s="206"/>
      <c r="Q239" s="206"/>
      <c r="R239" s="209"/>
      <c r="T239" s="211"/>
      <c r="U239" s="206"/>
      <c r="V239" s="206"/>
      <c r="W239" s="206"/>
      <c r="X239" s="206"/>
      <c r="Y239" s="206"/>
      <c r="Z239" s="206"/>
      <c r="AA239" s="212"/>
      <c r="AT239" s="213" t="s">
        <v>190</v>
      </c>
      <c r="AU239" s="213" t="s">
        <v>146</v>
      </c>
      <c r="AV239" s="210" t="s">
        <v>146</v>
      </c>
      <c r="AW239" s="210" t="s">
        <v>40</v>
      </c>
      <c r="AX239" s="210" t="s">
        <v>84</v>
      </c>
      <c r="AY239" s="213" t="s">
        <v>183</v>
      </c>
    </row>
    <row r="240" spans="2:51" s="219" customFormat="1" ht="14.45" customHeight="1">
      <c r="B240" s="214"/>
      <c r="C240" s="215"/>
      <c r="D240" s="215"/>
      <c r="E240" s="216" t="s">
        <v>5</v>
      </c>
      <c r="F240" s="285" t="s">
        <v>191</v>
      </c>
      <c r="G240" s="286"/>
      <c r="H240" s="286"/>
      <c r="I240" s="286"/>
      <c r="J240" s="215"/>
      <c r="K240" s="217">
        <v>1</v>
      </c>
      <c r="L240" s="228"/>
      <c r="M240" s="228"/>
      <c r="N240" s="215"/>
      <c r="O240" s="215"/>
      <c r="P240" s="215"/>
      <c r="Q240" s="215"/>
      <c r="R240" s="218"/>
      <c r="T240" s="220"/>
      <c r="U240" s="215"/>
      <c r="V240" s="215"/>
      <c r="W240" s="215"/>
      <c r="X240" s="215"/>
      <c r="Y240" s="215"/>
      <c r="Z240" s="215"/>
      <c r="AA240" s="221"/>
      <c r="AT240" s="222" t="s">
        <v>190</v>
      </c>
      <c r="AU240" s="222" t="s">
        <v>146</v>
      </c>
      <c r="AV240" s="219" t="s">
        <v>162</v>
      </c>
      <c r="AW240" s="219" t="s">
        <v>40</v>
      </c>
      <c r="AX240" s="219" t="s">
        <v>24</v>
      </c>
      <c r="AY240" s="222" t="s">
        <v>183</v>
      </c>
    </row>
    <row r="241" spans="2:63" s="189" customFormat="1" ht="29.85" customHeight="1">
      <c r="B241" s="185"/>
      <c r="C241" s="186"/>
      <c r="D241" s="196" t="s">
        <v>396</v>
      </c>
      <c r="E241" s="196"/>
      <c r="F241" s="196"/>
      <c r="G241" s="196"/>
      <c r="H241" s="196"/>
      <c r="I241" s="196"/>
      <c r="J241" s="196"/>
      <c r="K241" s="196"/>
      <c r="L241" s="230"/>
      <c r="M241" s="230"/>
      <c r="N241" s="292">
        <f>BK241</f>
        <v>0</v>
      </c>
      <c r="O241" s="293"/>
      <c r="P241" s="293"/>
      <c r="Q241" s="293"/>
      <c r="R241" s="188"/>
      <c r="T241" s="190"/>
      <c r="U241" s="186"/>
      <c r="V241" s="186"/>
      <c r="W241" s="191">
        <f>W242</f>
        <v>0</v>
      </c>
      <c r="X241" s="186"/>
      <c r="Y241" s="191">
        <f>Y242</f>
        <v>0</v>
      </c>
      <c r="Z241" s="186"/>
      <c r="AA241" s="192">
        <f>AA242</f>
        <v>0</v>
      </c>
      <c r="AR241" s="193" t="s">
        <v>24</v>
      </c>
      <c r="AT241" s="194" t="s">
        <v>83</v>
      </c>
      <c r="AU241" s="194" t="s">
        <v>24</v>
      </c>
      <c r="AY241" s="193" t="s">
        <v>183</v>
      </c>
      <c r="BK241" s="195">
        <f>BK242</f>
        <v>0</v>
      </c>
    </row>
    <row r="242" spans="2:65" s="120" customFormat="1" ht="22.9" customHeight="1">
      <c r="B242" s="121"/>
      <c r="C242" s="197" t="s">
        <v>355</v>
      </c>
      <c r="D242" s="197" t="s">
        <v>184</v>
      </c>
      <c r="E242" s="198" t="s">
        <v>535</v>
      </c>
      <c r="F242" s="287" t="s">
        <v>536</v>
      </c>
      <c r="G242" s="287"/>
      <c r="H242" s="287"/>
      <c r="I242" s="287"/>
      <c r="J242" s="199" t="s">
        <v>476</v>
      </c>
      <c r="K242" s="200">
        <v>2249.442</v>
      </c>
      <c r="L242" s="288">
        <v>0</v>
      </c>
      <c r="M242" s="288"/>
      <c r="N242" s="289">
        <f>ROUND(L242*K242,2)</f>
        <v>0</v>
      </c>
      <c r="O242" s="289"/>
      <c r="P242" s="289"/>
      <c r="Q242" s="289"/>
      <c r="R242" s="124"/>
      <c r="T242" s="201" t="s">
        <v>5</v>
      </c>
      <c r="U242" s="202" t="s">
        <v>52</v>
      </c>
      <c r="V242" s="122"/>
      <c r="W242" s="203">
        <f>V242*K242</f>
        <v>0</v>
      </c>
      <c r="X242" s="203">
        <v>0</v>
      </c>
      <c r="Y242" s="203">
        <f>X242*K242</f>
        <v>0</v>
      </c>
      <c r="Z242" s="203">
        <v>0</v>
      </c>
      <c r="AA242" s="204">
        <f>Z242*K242</f>
        <v>0</v>
      </c>
      <c r="AR242" s="111" t="s">
        <v>162</v>
      </c>
      <c r="AT242" s="111" t="s">
        <v>184</v>
      </c>
      <c r="AU242" s="111" t="s">
        <v>146</v>
      </c>
      <c r="AY242" s="111" t="s">
        <v>183</v>
      </c>
      <c r="BE242" s="168">
        <f>IF(U242="základní",N242,0)</f>
        <v>0</v>
      </c>
      <c r="BF242" s="168">
        <f>IF(U242="snížená",N242,0)</f>
        <v>0</v>
      </c>
      <c r="BG242" s="168">
        <f>IF(U242="zákl. přenesená",N242,0)</f>
        <v>0</v>
      </c>
      <c r="BH242" s="168">
        <f>IF(U242="sníž. přenesená",N242,0)</f>
        <v>0</v>
      </c>
      <c r="BI242" s="168">
        <f>IF(U242="nulová",N242,0)</f>
        <v>0</v>
      </c>
      <c r="BJ242" s="111" t="s">
        <v>162</v>
      </c>
      <c r="BK242" s="168">
        <f>ROUND(L242*K242,2)</f>
        <v>0</v>
      </c>
      <c r="BL242" s="111" t="s">
        <v>162</v>
      </c>
      <c r="BM242" s="111" t="s">
        <v>537</v>
      </c>
    </row>
    <row r="243" spans="2:63" s="189" customFormat="1" ht="37.35" customHeight="1">
      <c r="B243" s="185"/>
      <c r="C243" s="186"/>
      <c r="D243" s="187" t="s">
        <v>397</v>
      </c>
      <c r="E243" s="187"/>
      <c r="F243" s="187"/>
      <c r="G243" s="187"/>
      <c r="H243" s="187"/>
      <c r="I243" s="187"/>
      <c r="J243" s="187"/>
      <c r="K243" s="187"/>
      <c r="L243" s="231"/>
      <c r="M243" s="231"/>
      <c r="N243" s="337">
        <f>BK243</f>
        <v>0</v>
      </c>
      <c r="O243" s="338"/>
      <c r="P243" s="338"/>
      <c r="Q243" s="338"/>
      <c r="R243" s="188"/>
      <c r="T243" s="190"/>
      <c r="U243" s="186"/>
      <c r="V243" s="186"/>
      <c r="W243" s="191">
        <f>W244</f>
        <v>0</v>
      </c>
      <c r="X243" s="186"/>
      <c r="Y243" s="191">
        <f>Y244</f>
        <v>31.898</v>
      </c>
      <c r="Z243" s="186"/>
      <c r="AA243" s="192">
        <f>AA244</f>
        <v>0</v>
      </c>
      <c r="AR243" s="193" t="s">
        <v>146</v>
      </c>
      <c r="AT243" s="194" t="s">
        <v>83</v>
      </c>
      <c r="AU243" s="194" t="s">
        <v>84</v>
      </c>
      <c r="AY243" s="193" t="s">
        <v>183</v>
      </c>
      <c r="BK243" s="195">
        <f>BK244</f>
        <v>0</v>
      </c>
    </row>
    <row r="244" spans="2:63" s="189" customFormat="1" ht="19.9" customHeight="1">
      <c r="B244" s="185"/>
      <c r="C244" s="186"/>
      <c r="D244" s="196" t="s">
        <v>398</v>
      </c>
      <c r="E244" s="196"/>
      <c r="F244" s="196"/>
      <c r="G244" s="196"/>
      <c r="H244" s="196"/>
      <c r="I244" s="196"/>
      <c r="J244" s="196"/>
      <c r="K244" s="196"/>
      <c r="L244" s="230"/>
      <c r="M244" s="230"/>
      <c r="N244" s="292">
        <f>BK244</f>
        <v>0</v>
      </c>
      <c r="O244" s="293"/>
      <c r="P244" s="293"/>
      <c r="Q244" s="293"/>
      <c r="R244" s="188"/>
      <c r="T244" s="190"/>
      <c r="U244" s="186"/>
      <c r="V244" s="186"/>
      <c r="W244" s="191">
        <f>SUM(W245:W251)</f>
        <v>0</v>
      </c>
      <c r="X244" s="186"/>
      <c r="Y244" s="191">
        <f>SUM(Y245:Y251)</f>
        <v>31.898</v>
      </c>
      <c r="Z244" s="186"/>
      <c r="AA244" s="192">
        <f>SUM(AA245:AA251)</f>
        <v>0</v>
      </c>
      <c r="AR244" s="193" t="s">
        <v>146</v>
      </c>
      <c r="AT244" s="194" t="s">
        <v>83</v>
      </c>
      <c r="AU244" s="194" t="s">
        <v>24</v>
      </c>
      <c r="AY244" s="193" t="s">
        <v>183</v>
      </c>
      <c r="BK244" s="195">
        <f>SUM(BK245:BK251)</f>
        <v>0</v>
      </c>
    </row>
    <row r="245" spans="2:65" s="120" customFormat="1" ht="22.9" customHeight="1">
      <c r="B245" s="121"/>
      <c r="C245" s="197" t="s">
        <v>359</v>
      </c>
      <c r="D245" s="197" t="s">
        <v>184</v>
      </c>
      <c r="E245" s="198" t="s">
        <v>538</v>
      </c>
      <c r="F245" s="287" t="s">
        <v>539</v>
      </c>
      <c r="G245" s="287"/>
      <c r="H245" s="287"/>
      <c r="I245" s="287"/>
      <c r="J245" s="199" t="s">
        <v>187</v>
      </c>
      <c r="K245" s="200">
        <v>8200</v>
      </c>
      <c r="L245" s="288">
        <v>0</v>
      </c>
      <c r="M245" s="288"/>
      <c r="N245" s="289">
        <f>ROUND(L245*K245,2)</f>
        <v>0</v>
      </c>
      <c r="O245" s="289"/>
      <c r="P245" s="289"/>
      <c r="Q245" s="289"/>
      <c r="R245" s="124"/>
      <c r="T245" s="201" t="s">
        <v>5</v>
      </c>
      <c r="U245" s="202" t="s">
        <v>52</v>
      </c>
      <c r="V245" s="122"/>
      <c r="W245" s="203">
        <f>V245*K245</f>
        <v>0</v>
      </c>
      <c r="X245" s="203">
        <v>0.00077</v>
      </c>
      <c r="Y245" s="203">
        <f>X245*K245</f>
        <v>6.314</v>
      </c>
      <c r="Z245" s="203">
        <v>0</v>
      </c>
      <c r="AA245" s="204">
        <f>Z245*K245</f>
        <v>0</v>
      </c>
      <c r="AR245" s="111" t="s">
        <v>251</v>
      </c>
      <c r="AT245" s="111" t="s">
        <v>184</v>
      </c>
      <c r="AU245" s="111" t="s">
        <v>146</v>
      </c>
      <c r="AY245" s="111" t="s">
        <v>183</v>
      </c>
      <c r="BE245" s="168">
        <f>IF(U245="základní",N245,0)</f>
        <v>0</v>
      </c>
      <c r="BF245" s="168">
        <f>IF(U245="snížená",N245,0)</f>
        <v>0</v>
      </c>
      <c r="BG245" s="168">
        <f>IF(U245="zákl. přenesená",N245,0)</f>
        <v>0</v>
      </c>
      <c r="BH245" s="168">
        <f>IF(U245="sníž. přenesená",N245,0)</f>
        <v>0</v>
      </c>
      <c r="BI245" s="168">
        <f>IF(U245="nulová",N245,0)</f>
        <v>0</v>
      </c>
      <c r="BJ245" s="111" t="s">
        <v>162</v>
      </c>
      <c r="BK245" s="168">
        <f>ROUND(L245*K245,2)</f>
        <v>0</v>
      </c>
      <c r="BL245" s="111" t="s">
        <v>251</v>
      </c>
      <c r="BM245" s="111" t="s">
        <v>540</v>
      </c>
    </row>
    <row r="246" spans="2:51" s="210" customFormat="1" ht="14.45" customHeight="1">
      <c r="B246" s="205"/>
      <c r="C246" s="206"/>
      <c r="D246" s="206"/>
      <c r="E246" s="207" t="s">
        <v>5</v>
      </c>
      <c r="F246" s="283" t="s">
        <v>444</v>
      </c>
      <c r="G246" s="284"/>
      <c r="H246" s="284"/>
      <c r="I246" s="284"/>
      <c r="J246" s="206"/>
      <c r="K246" s="208">
        <v>4000</v>
      </c>
      <c r="L246" s="227"/>
      <c r="M246" s="227"/>
      <c r="N246" s="206"/>
      <c r="O246" s="206"/>
      <c r="P246" s="206"/>
      <c r="Q246" s="206"/>
      <c r="R246" s="209"/>
      <c r="T246" s="211"/>
      <c r="U246" s="206"/>
      <c r="V246" s="206"/>
      <c r="W246" s="206"/>
      <c r="X246" s="206"/>
      <c r="Y246" s="206"/>
      <c r="Z246" s="206"/>
      <c r="AA246" s="212"/>
      <c r="AT246" s="213" t="s">
        <v>190</v>
      </c>
      <c r="AU246" s="213" t="s">
        <v>146</v>
      </c>
      <c r="AV246" s="210" t="s">
        <v>146</v>
      </c>
      <c r="AW246" s="210" t="s">
        <v>40</v>
      </c>
      <c r="AX246" s="210" t="s">
        <v>84</v>
      </c>
      <c r="AY246" s="213" t="s">
        <v>183</v>
      </c>
    </row>
    <row r="247" spans="2:51" s="210" customFormat="1" ht="14.45" customHeight="1">
      <c r="B247" s="205"/>
      <c r="C247" s="206"/>
      <c r="D247" s="206"/>
      <c r="E247" s="207" t="s">
        <v>5</v>
      </c>
      <c r="F247" s="297" t="s">
        <v>541</v>
      </c>
      <c r="G247" s="298"/>
      <c r="H247" s="298"/>
      <c r="I247" s="298"/>
      <c r="J247" s="206"/>
      <c r="K247" s="208">
        <v>4200</v>
      </c>
      <c r="L247" s="227"/>
      <c r="M247" s="227"/>
      <c r="N247" s="206"/>
      <c r="O247" s="206"/>
      <c r="P247" s="206"/>
      <c r="Q247" s="206"/>
      <c r="R247" s="209"/>
      <c r="T247" s="211"/>
      <c r="U247" s="206"/>
      <c r="V247" s="206"/>
      <c r="W247" s="206"/>
      <c r="X247" s="206"/>
      <c r="Y247" s="206"/>
      <c r="Z247" s="206"/>
      <c r="AA247" s="212"/>
      <c r="AT247" s="213" t="s">
        <v>190</v>
      </c>
      <c r="AU247" s="213" t="s">
        <v>146</v>
      </c>
      <c r="AV247" s="210" t="s">
        <v>146</v>
      </c>
      <c r="AW247" s="210" t="s">
        <v>40</v>
      </c>
      <c r="AX247" s="210" t="s">
        <v>84</v>
      </c>
      <c r="AY247" s="213" t="s">
        <v>183</v>
      </c>
    </row>
    <row r="248" spans="2:51" s="219" customFormat="1" ht="14.45" customHeight="1">
      <c r="B248" s="214"/>
      <c r="C248" s="215"/>
      <c r="D248" s="215"/>
      <c r="E248" s="216" t="s">
        <v>5</v>
      </c>
      <c r="F248" s="285" t="s">
        <v>191</v>
      </c>
      <c r="G248" s="286"/>
      <c r="H248" s="286"/>
      <c r="I248" s="286"/>
      <c r="J248" s="215"/>
      <c r="K248" s="217">
        <v>8200</v>
      </c>
      <c r="L248" s="228"/>
      <c r="M248" s="228"/>
      <c r="N248" s="215"/>
      <c r="O248" s="215"/>
      <c r="P248" s="215"/>
      <c r="Q248" s="215"/>
      <c r="R248" s="218"/>
      <c r="T248" s="220"/>
      <c r="U248" s="215"/>
      <c r="V248" s="215"/>
      <c r="W248" s="215"/>
      <c r="X248" s="215"/>
      <c r="Y248" s="215"/>
      <c r="Z248" s="215"/>
      <c r="AA248" s="221"/>
      <c r="AT248" s="222" t="s">
        <v>190</v>
      </c>
      <c r="AU248" s="222" t="s">
        <v>146</v>
      </c>
      <c r="AV248" s="219" t="s">
        <v>162</v>
      </c>
      <c r="AW248" s="219" t="s">
        <v>40</v>
      </c>
      <c r="AX248" s="219" t="s">
        <v>24</v>
      </c>
      <c r="AY248" s="222" t="s">
        <v>183</v>
      </c>
    </row>
    <row r="249" spans="2:65" s="120" customFormat="1" ht="34.15" customHeight="1">
      <c r="B249" s="121"/>
      <c r="C249" s="223" t="s">
        <v>363</v>
      </c>
      <c r="D249" s="223" t="s">
        <v>340</v>
      </c>
      <c r="E249" s="224" t="s">
        <v>542</v>
      </c>
      <c r="F249" s="294" t="s">
        <v>543</v>
      </c>
      <c r="G249" s="294"/>
      <c r="H249" s="294"/>
      <c r="I249" s="294"/>
      <c r="J249" s="225" t="s">
        <v>187</v>
      </c>
      <c r="K249" s="226">
        <v>9840</v>
      </c>
      <c r="L249" s="295">
        <v>0</v>
      </c>
      <c r="M249" s="295"/>
      <c r="N249" s="296">
        <f>ROUND(L249*K249,2)</f>
        <v>0</v>
      </c>
      <c r="O249" s="289"/>
      <c r="P249" s="289"/>
      <c r="Q249" s="289"/>
      <c r="R249" s="124"/>
      <c r="T249" s="201" t="s">
        <v>5</v>
      </c>
      <c r="U249" s="202" t="s">
        <v>52</v>
      </c>
      <c r="V249" s="122"/>
      <c r="W249" s="203">
        <f>V249*K249</f>
        <v>0</v>
      </c>
      <c r="X249" s="203">
        <v>0.0026</v>
      </c>
      <c r="Y249" s="203">
        <f>X249*K249</f>
        <v>25.584</v>
      </c>
      <c r="Z249" s="203">
        <v>0</v>
      </c>
      <c r="AA249" s="204">
        <f>Z249*K249</f>
        <v>0</v>
      </c>
      <c r="AR249" s="111" t="s">
        <v>315</v>
      </c>
      <c r="AT249" s="111" t="s">
        <v>340</v>
      </c>
      <c r="AU249" s="111" t="s">
        <v>146</v>
      </c>
      <c r="AY249" s="111" t="s">
        <v>183</v>
      </c>
      <c r="BE249" s="168">
        <f>IF(U249="základní",N249,0)</f>
        <v>0</v>
      </c>
      <c r="BF249" s="168">
        <f>IF(U249="snížená",N249,0)</f>
        <v>0</v>
      </c>
      <c r="BG249" s="168">
        <f>IF(U249="zákl. přenesená",N249,0)</f>
        <v>0</v>
      </c>
      <c r="BH249" s="168">
        <f>IF(U249="sníž. přenesená",N249,0)</f>
        <v>0</v>
      </c>
      <c r="BI249" s="168">
        <f>IF(U249="nulová",N249,0)</f>
        <v>0</v>
      </c>
      <c r="BJ249" s="111" t="s">
        <v>162</v>
      </c>
      <c r="BK249" s="168">
        <f>ROUND(L249*K249,2)</f>
        <v>0</v>
      </c>
      <c r="BL249" s="111" t="s">
        <v>251</v>
      </c>
      <c r="BM249" s="111" t="s">
        <v>544</v>
      </c>
    </row>
    <row r="250" spans="2:47" s="120" customFormat="1" ht="22.9" customHeight="1">
      <c r="B250" s="121"/>
      <c r="C250" s="122"/>
      <c r="D250" s="122"/>
      <c r="E250" s="122"/>
      <c r="F250" s="333" t="s">
        <v>545</v>
      </c>
      <c r="G250" s="334"/>
      <c r="H250" s="334"/>
      <c r="I250" s="334"/>
      <c r="J250" s="122"/>
      <c r="K250" s="122"/>
      <c r="L250" s="108"/>
      <c r="M250" s="108"/>
      <c r="N250" s="122"/>
      <c r="O250" s="122"/>
      <c r="P250" s="122"/>
      <c r="Q250" s="122"/>
      <c r="R250" s="124"/>
      <c r="T250" s="166"/>
      <c r="U250" s="122"/>
      <c r="V250" s="122"/>
      <c r="W250" s="122"/>
      <c r="X250" s="122"/>
      <c r="Y250" s="122"/>
      <c r="Z250" s="122"/>
      <c r="AA250" s="229"/>
      <c r="AT250" s="111" t="s">
        <v>546</v>
      </c>
      <c r="AU250" s="111" t="s">
        <v>146</v>
      </c>
    </row>
    <row r="251" spans="2:65" s="120" customFormat="1" ht="34.15" customHeight="1">
      <c r="B251" s="121"/>
      <c r="C251" s="197" t="s">
        <v>367</v>
      </c>
      <c r="D251" s="197" t="s">
        <v>184</v>
      </c>
      <c r="E251" s="198" t="s">
        <v>547</v>
      </c>
      <c r="F251" s="287" t="s">
        <v>548</v>
      </c>
      <c r="G251" s="287"/>
      <c r="H251" s="287"/>
      <c r="I251" s="287"/>
      <c r="J251" s="199" t="s">
        <v>476</v>
      </c>
      <c r="K251" s="200">
        <v>31.898</v>
      </c>
      <c r="L251" s="288">
        <v>0</v>
      </c>
      <c r="M251" s="288"/>
      <c r="N251" s="289">
        <f>ROUND(L251*K251,2)</f>
        <v>0</v>
      </c>
      <c r="O251" s="289"/>
      <c r="P251" s="289"/>
      <c r="Q251" s="289"/>
      <c r="R251" s="124"/>
      <c r="T251" s="201" t="s">
        <v>5</v>
      </c>
      <c r="U251" s="202" t="s">
        <v>52</v>
      </c>
      <c r="V251" s="122"/>
      <c r="W251" s="203">
        <f>V251*K251</f>
        <v>0</v>
      </c>
      <c r="X251" s="203">
        <v>0</v>
      </c>
      <c r="Y251" s="203">
        <f>X251*K251</f>
        <v>0</v>
      </c>
      <c r="Z251" s="203">
        <v>0</v>
      </c>
      <c r="AA251" s="204">
        <f>Z251*K251</f>
        <v>0</v>
      </c>
      <c r="AR251" s="111" t="s">
        <v>251</v>
      </c>
      <c r="AT251" s="111" t="s">
        <v>184</v>
      </c>
      <c r="AU251" s="111" t="s">
        <v>146</v>
      </c>
      <c r="AY251" s="111" t="s">
        <v>183</v>
      </c>
      <c r="BE251" s="168">
        <f>IF(U251="základní",N251,0)</f>
        <v>0</v>
      </c>
      <c r="BF251" s="168">
        <f>IF(U251="snížená",N251,0)</f>
        <v>0</v>
      </c>
      <c r="BG251" s="168">
        <f>IF(U251="zákl. přenesená",N251,0)</f>
        <v>0</v>
      </c>
      <c r="BH251" s="168">
        <f>IF(U251="sníž. přenesená",N251,0)</f>
        <v>0</v>
      </c>
      <c r="BI251" s="168">
        <f>IF(U251="nulová",N251,0)</f>
        <v>0</v>
      </c>
      <c r="BJ251" s="111" t="s">
        <v>162</v>
      </c>
      <c r="BK251" s="168">
        <f>ROUND(L251*K251,2)</f>
        <v>0</v>
      </c>
      <c r="BL251" s="111" t="s">
        <v>251</v>
      </c>
      <c r="BM251" s="111" t="s">
        <v>549</v>
      </c>
    </row>
    <row r="252" spans="2:63" s="120" customFormat="1" ht="49.9" customHeight="1">
      <c r="B252" s="121"/>
      <c r="C252" s="122"/>
      <c r="D252" s="187"/>
      <c r="E252" s="122"/>
      <c r="F252" s="122"/>
      <c r="G252" s="122"/>
      <c r="H252" s="122"/>
      <c r="I252" s="122"/>
      <c r="J252" s="122"/>
      <c r="K252" s="122"/>
      <c r="L252" s="122"/>
      <c r="M252" s="122"/>
      <c r="N252" s="337"/>
      <c r="O252" s="338"/>
      <c r="P252" s="338"/>
      <c r="Q252" s="338"/>
      <c r="R252" s="124"/>
      <c r="T252" s="169"/>
      <c r="U252" s="143"/>
      <c r="V252" s="143"/>
      <c r="W252" s="143"/>
      <c r="X252" s="143"/>
      <c r="Y252" s="143"/>
      <c r="Z252" s="143"/>
      <c r="AA252" s="145"/>
      <c r="AT252" s="111" t="s">
        <v>83</v>
      </c>
      <c r="AU252" s="111" t="s">
        <v>84</v>
      </c>
      <c r="AY252" s="111" t="s">
        <v>390</v>
      </c>
      <c r="BK252" s="168">
        <v>0</v>
      </c>
    </row>
    <row r="253" spans="2:18" s="120" customFormat="1" ht="6.95" customHeight="1">
      <c r="B253" s="146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8"/>
    </row>
  </sheetData>
  <sheetProtection password="CC55" sheet="1" objects="1" scenarios="1"/>
  <mergeCells count="28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93:Q93"/>
    <mergeCell ref="N94:Q94"/>
    <mergeCell ref="N95:Q95"/>
    <mergeCell ref="N96:Q96"/>
    <mergeCell ref="N89:Q89"/>
    <mergeCell ref="N90:Q90"/>
    <mergeCell ref="N91:Q91"/>
    <mergeCell ref="N92:Q92"/>
    <mergeCell ref="N97:Q97"/>
    <mergeCell ref="D102:H102"/>
    <mergeCell ref="N102:Q102"/>
    <mergeCell ref="D103:H103"/>
    <mergeCell ref="N103:Q103"/>
    <mergeCell ref="N99:Q99"/>
    <mergeCell ref="D100:H100"/>
    <mergeCell ref="N100:Q100"/>
    <mergeCell ref="D101:H101"/>
    <mergeCell ref="N101:Q101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F127:I127"/>
    <mergeCell ref="L127:M127"/>
    <mergeCell ref="N127:Q127"/>
    <mergeCell ref="F128:I128"/>
    <mergeCell ref="M121:Q121"/>
    <mergeCell ref="F123:I123"/>
    <mergeCell ref="L123:M123"/>
    <mergeCell ref="N123:Q123"/>
    <mergeCell ref="F129:I129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86:I186"/>
    <mergeCell ref="F176:I176"/>
    <mergeCell ref="F177:I177"/>
    <mergeCell ref="F178:I178"/>
    <mergeCell ref="F181:I181"/>
    <mergeCell ref="L181:M181"/>
    <mergeCell ref="N181:Q181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82:I182"/>
    <mergeCell ref="F183:I183"/>
    <mergeCell ref="F184:I184"/>
    <mergeCell ref="L184:M184"/>
    <mergeCell ref="N184:Q184"/>
    <mergeCell ref="F185:I185"/>
    <mergeCell ref="L185:M185"/>
    <mergeCell ref="N185:Q185"/>
    <mergeCell ref="L178:M178"/>
    <mergeCell ref="N178:Q178"/>
    <mergeCell ref="F179:I179"/>
    <mergeCell ref="F180:I180"/>
    <mergeCell ref="F187:I187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L196:M196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3:I223"/>
    <mergeCell ref="F234:I234"/>
    <mergeCell ref="L234:M234"/>
    <mergeCell ref="L232:M232"/>
    <mergeCell ref="L220:M220"/>
    <mergeCell ref="N220:Q220"/>
    <mergeCell ref="F221:I221"/>
    <mergeCell ref="F222:I222"/>
    <mergeCell ref="F227:I227"/>
    <mergeCell ref="F228:I228"/>
    <mergeCell ref="L223:M223"/>
    <mergeCell ref="N223:Q223"/>
    <mergeCell ref="F236:I236"/>
    <mergeCell ref="F238:I238"/>
    <mergeCell ref="N234:Q234"/>
    <mergeCell ref="F224:I224"/>
    <mergeCell ref="L224:M224"/>
    <mergeCell ref="N224:Q224"/>
    <mergeCell ref="F225:I225"/>
    <mergeCell ref="L225:M225"/>
    <mergeCell ref="N225:Q225"/>
    <mergeCell ref="F226:I226"/>
    <mergeCell ref="F231:I231"/>
    <mergeCell ref="F232:I232"/>
    <mergeCell ref="N252:Q252"/>
    <mergeCell ref="F247:I247"/>
    <mergeCell ref="F248:I248"/>
    <mergeCell ref="F249:I249"/>
    <mergeCell ref="N241:Q241"/>
    <mergeCell ref="N243:Q243"/>
    <mergeCell ref="N244:Q244"/>
    <mergeCell ref="F245:I245"/>
    <mergeCell ref="L245:M245"/>
    <mergeCell ref="N245:Q245"/>
    <mergeCell ref="L242:M242"/>
    <mergeCell ref="F242:I242"/>
    <mergeCell ref="F246:I246"/>
    <mergeCell ref="N242:Q242"/>
    <mergeCell ref="L249:M249"/>
    <mergeCell ref="N249:Q249"/>
    <mergeCell ref="H1:K1"/>
    <mergeCell ref="S2:AC2"/>
    <mergeCell ref="F250:I250"/>
    <mergeCell ref="F251:I251"/>
    <mergeCell ref="L251:M251"/>
    <mergeCell ref="N251:Q251"/>
    <mergeCell ref="N124:Q124"/>
    <mergeCell ref="N125:Q125"/>
    <mergeCell ref="N126:Q126"/>
    <mergeCell ref="N188:Q188"/>
    <mergeCell ref="N197:Q197"/>
    <mergeCell ref="N233:Q233"/>
    <mergeCell ref="N237:Q237"/>
    <mergeCell ref="N196:Q196"/>
    <mergeCell ref="L238:M238"/>
    <mergeCell ref="N238:Q238"/>
    <mergeCell ref="F239:I239"/>
    <mergeCell ref="F240:I240"/>
    <mergeCell ref="N232:Q232"/>
    <mergeCell ref="F229:I229"/>
    <mergeCell ref="L229:M229"/>
    <mergeCell ref="N229:Q229"/>
    <mergeCell ref="F230:I230"/>
    <mergeCell ref="F235:I235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 topLeftCell="A1">
      <pane ySplit="1" topLeftCell="A96" activePane="bottomLeft" state="frozen"/>
      <selection pane="bottomLeft" activeCell="G94" sqref="G94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2.3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98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550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N97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(SUM(BE97:BE104)+SUM(BE122:BE187))</f>
        <v>0</v>
      </c>
      <c r="I32" s="309"/>
      <c r="J32" s="309"/>
      <c r="K32" s="122"/>
      <c r="L32" s="122"/>
      <c r="M32" s="322">
        <f>ROUND((SUM(BE97:BE104)+SUM(BE122:BE187)),2)*F32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(SUM(BF97:BF104)+SUM(BF122:BF187))</f>
        <v>0</v>
      </c>
      <c r="I33" s="309"/>
      <c r="J33" s="309"/>
      <c r="K33" s="122"/>
      <c r="L33" s="122"/>
      <c r="M33" s="322">
        <f>ROUND((SUM(BF97:BF104)+SUM(BF122:BF187)),2)*F33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(SUM(BG97:BG104)+SUM(BG122:BG187))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(SUM(BH97:BH104)+SUM(BH122:BH187))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(SUM(BI97:BI104)+SUM(BI122:BI187))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064/13/08/2015 - SO 02.2 Nádrže B.1 a B.2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N122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N123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N124</f>
        <v>0</v>
      </c>
      <c r="O90" s="315"/>
      <c r="P90" s="315"/>
      <c r="Q90" s="315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N149</f>
        <v>0</v>
      </c>
      <c r="O91" s="315"/>
      <c r="P91" s="315"/>
      <c r="Q91" s="315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N162</f>
        <v>0</v>
      </c>
      <c r="O92" s="315"/>
      <c r="P92" s="315"/>
      <c r="Q92" s="315"/>
      <c r="R92" s="162"/>
    </row>
    <row r="93" spans="2:18" s="163" customFormat="1" ht="19.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N178</f>
        <v>0</v>
      </c>
      <c r="O93" s="315"/>
      <c r="P93" s="315"/>
      <c r="Q93" s="315"/>
      <c r="R93" s="162"/>
    </row>
    <row r="94" spans="2:18" s="158" customFormat="1" ht="24.95" customHeight="1">
      <c r="B94" s="154"/>
      <c r="C94" s="155"/>
      <c r="D94" s="156" t="s">
        <v>397</v>
      </c>
      <c r="E94" s="155"/>
      <c r="F94" s="155"/>
      <c r="G94" s="155"/>
      <c r="H94" s="155"/>
      <c r="I94" s="155"/>
      <c r="J94" s="155"/>
      <c r="K94" s="155"/>
      <c r="L94" s="155"/>
      <c r="M94" s="155"/>
      <c r="N94" s="279">
        <f>N180</f>
        <v>0</v>
      </c>
      <c r="O94" s="313"/>
      <c r="P94" s="313"/>
      <c r="Q94" s="313"/>
      <c r="R94" s="157"/>
    </row>
    <row r="95" spans="2:18" s="163" customFormat="1" ht="19.9" customHeight="1">
      <c r="B95" s="159"/>
      <c r="C95" s="160"/>
      <c r="D95" s="161" t="s">
        <v>398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4">
        <f>N181</f>
        <v>0</v>
      </c>
      <c r="O95" s="315"/>
      <c r="P95" s="315"/>
      <c r="Q95" s="315"/>
      <c r="R95" s="162"/>
    </row>
    <row r="96" spans="2:18" s="120" customFormat="1" ht="21.75" customHeight="1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4"/>
    </row>
    <row r="97" spans="2:21" s="120" customFormat="1" ht="29.25" customHeight="1">
      <c r="B97" s="121"/>
      <c r="C97" s="153" t="s">
        <v>159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316">
        <f>ROUND(N98+N99+N100+N101+N102+N103,2)</f>
        <v>0</v>
      </c>
      <c r="O97" s="317"/>
      <c r="P97" s="317"/>
      <c r="Q97" s="317"/>
      <c r="R97" s="124"/>
      <c r="T97" s="164"/>
      <c r="U97" s="165" t="s">
        <v>48</v>
      </c>
    </row>
    <row r="98" spans="2:62" s="120" customFormat="1" ht="18" customHeight="1">
      <c r="B98" s="121"/>
      <c r="C98" s="122"/>
      <c r="D98" s="304" t="s">
        <v>160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aca="true" t="shared" si="0" ref="BE98:BE103">IF(U98="základní",N98,0)</f>
        <v>0</v>
      </c>
      <c r="BF98" s="168">
        <f aca="true" t="shared" si="1" ref="BF98:BF103">IF(U98="snížená",N98,0)</f>
        <v>0</v>
      </c>
      <c r="BG98" s="168">
        <f aca="true" t="shared" si="2" ref="BG98:BG103">IF(U98="zákl. přenesená",N98,0)</f>
        <v>0</v>
      </c>
      <c r="BH98" s="168">
        <f aca="true" t="shared" si="3" ref="BH98:BH103">IF(U98="sníž. přenesená",N98,0)</f>
        <v>0</v>
      </c>
      <c r="BI98" s="168">
        <f aca="true" t="shared" si="4" ref="BI98:BI103">IF(U98="nulová",N98,0)</f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163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164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165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166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161" t="s">
        <v>167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9"/>
      <c r="U103" s="170" t="s">
        <v>52</v>
      </c>
      <c r="AY103" s="111" t="s">
        <v>168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18" s="120" customFormat="1" ht="13.5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4"/>
    </row>
    <row r="105" spans="2:18" s="120" customFormat="1" ht="29.25" customHeight="1">
      <c r="B105" s="121"/>
      <c r="C105" s="171" t="s">
        <v>140</v>
      </c>
      <c r="D105" s="133"/>
      <c r="E105" s="133"/>
      <c r="F105" s="133"/>
      <c r="G105" s="133"/>
      <c r="H105" s="133"/>
      <c r="I105" s="133"/>
      <c r="J105" s="133"/>
      <c r="K105" s="133"/>
      <c r="L105" s="307">
        <f>ROUND(SUM(N88+N97),2)</f>
        <v>0</v>
      </c>
      <c r="M105" s="307"/>
      <c r="N105" s="307"/>
      <c r="O105" s="307"/>
      <c r="P105" s="307"/>
      <c r="Q105" s="307"/>
      <c r="R105" s="124"/>
    </row>
    <row r="106" spans="2:18" s="120" customFormat="1" ht="6.9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8"/>
    </row>
    <row r="110" spans="2:18" s="120" customFormat="1" ht="6.95" customHeight="1"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1"/>
    </row>
    <row r="111" spans="2:18" s="120" customFormat="1" ht="36.95" customHeight="1">
      <c r="B111" s="121"/>
      <c r="C111" s="308" t="s">
        <v>169</v>
      </c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30" customHeight="1">
      <c r="B113" s="121"/>
      <c r="C113" s="119" t="s">
        <v>19</v>
      </c>
      <c r="D113" s="122"/>
      <c r="E113" s="122"/>
      <c r="F113" s="310" t="str">
        <f>F6</f>
        <v>KOHINOOR MARÁNSKÉ RADČICE - Biotechnologický systém ČDV Z MR1</v>
      </c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122"/>
      <c r="R113" s="124"/>
    </row>
    <row r="114" spans="2:18" s="120" customFormat="1" ht="36.95" customHeight="1">
      <c r="B114" s="121"/>
      <c r="C114" s="152" t="s">
        <v>148</v>
      </c>
      <c r="D114" s="122"/>
      <c r="E114" s="122"/>
      <c r="F114" s="312" t="str">
        <f>F7</f>
        <v>064/13/08/2015 - SO 02.2 Nádrže B.1 a B.2</v>
      </c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122"/>
      <c r="R114" s="124"/>
    </row>
    <row r="115" spans="2:18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18" s="120" customFormat="1" ht="18" customHeight="1">
      <c r="B116" s="121"/>
      <c r="C116" s="119" t="s">
        <v>25</v>
      </c>
      <c r="D116" s="122"/>
      <c r="E116" s="122"/>
      <c r="F116" s="125" t="str">
        <f>F9</f>
        <v>Mariánské Radčice</v>
      </c>
      <c r="G116" s="122"/>
      <c r="H116" s="122"/>
      <c r="I116" s="122"/>
      <c r="J116" s="122"/>
      <c r="K116" s="119" t="s">
        <v>27</v>
      </c>
      <c r="L116" s="122"/>
      <c r="M116" s="299" t="str">
        <f>IF(O9="","",O9)</f>
        <v>Vyplň údaj</v>
      </c>
      <c r="N116" s="299"/>
      <c r="O116" s="299"/>
      <c r="P116" s="299"/>
      <c r="Q116" s="122"/>
      <c r="R116" s="124"/>
    </row>
    <row r="117" spans="2:18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18" s="120" customFormat="1" ht="15">
      <c r="B118" s="121"/>
      <c r="C118" s="119" t="s">
        <v>32</v>
      </c>
      <c r="D118" s="122"/>
      <c r="E118" s="122"/>
      <c r="F118" s="125" t="str">
        <f>E12</f>
        <v>PK Ústí nad Labem</v>
      </c>
      <c r="G118" s="122"/>
      <c r="H118" s="122"/>
      <c r="I118" s="122"/>
      <c r="J118" s="122"/>
      <c r="K118" s="119" t="s">
        <v>38</v>
      </c>
      <c r="L118" s="122"/>
      <c r="M118" s="300" t="str">
        <f>E18</f>
        <v>Terén Design, s.r.o.</v>
      </c>
      <c r="N118" s="300"/>
      <c r="O118" s="300"/>
      <c r="P118" s="300"/>
      <c r="Q118" s="300"/>
      <c r="R118" s="124"/>
    </row>
    <row r="119" spans="2:18" s="120" customFormat="1" ht="14.45" customHeight="1">
      <c r="B119" s="121"/>
      <c r="C119" s="119" t="s">
        <v>36</v>
      </c>
      <c r="D119" s="122"/>
      <c r="E119" s="122"/>
      <c r="F119" s="125" t="str">
        <f>IF(E15="","",E15)</f>
        <v>dle výběrového řízení</v>
      </c>
      <c r="G119" s="122"/>
      <c r="H119" s="122"/>
      <c r="I119" s="122"/>
      <c r="J119" s="122"/>
      <c r="K119" s="119" t="s">
        <v>41</v>
      </c>
      <c r="L119" s="122"/>
      <c r="M119" s="300" t="str">
        <f>E21</f>
        <v>Pavel Šouta</v>
      </c>
      <c r="N119" s="300"/>
      <c r="O119" s="300"/>
      <c r="P119" s="300"/>
      <c r="Q119" s="300"/>
      <c r="R119" s="124"/>
    </row>
    <row r="120" spans="2:18" s="120" customFormat="1" ht="10.35" customHeight="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4"/>
    </row>
    <row r="121" spans="2:27" s="176" customFormat="1" ht="29.25" customHeight="1">
      <c r="B121" s="172"/>
      <c r="C121" s="173" t="s">
        <v>170</v>
      </c>
      <c r="D121" s="174" t="s">
        <v>171</v>
      </c>
      <c r="E121" s="174" t="s">
        <v>66</v>
      </c>
      <c r="F121" s="301" t="s">
        <v>172</v>
      </c>
      <c r="G121" s="301"/>
      <c r="H121" s="301"/>
      <c r="I121" s="301"/>
      <c r="J121" s="174" t="s">
        <v>173</v>
      </c>
      <c r="K121" s="174" t="s">
        <v>174</v>
      </c>
      <c r="L121" s="301" t="s">
        <v>175</v>
      </c>
      <c r="M121" s="301"/>
      <c r="N121" s="301" t="s">
        <v>154</v>
      </c>
      <c r="O121" s="301"/>
      <c r="P121" s="301"/>
      <c r="Q121" s="302"/>
      <c r="R121" s="175"/>
      <c r="T121" s="177" t="s">
        <v>176</v>
      </c>
      <c r="U121" s="178" t="s">
        <v>48</v>
      </c>
      <c r="V121" s="178" t="s">
        <v>177</v>
      </c>
      <c r="W121" s="178" t="s">
        <v>178</v>
      </c>
      <c r="X121" s="178" t="s">
        <v>179</v>
      </c>
      <c r="Y121" s="178" t="s">
        <v>180</v>
      </c>
      <c r="Z121" s="178" t="s">
        <v>181</v>
      </c>
      <c r="AA121" s="179" t="s">
        <v>182</v>
      </c>
    </row>
    <row r="122" spans="2:63" s="120" customFormat="1" ht="29.25" customHeight="1">
      <c r="B122" s="121"/>
      <c r="C122" s="180" t="s">
        <v>151</v>
      </c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290">
        <f>BK122</f>
        <v>0</v>
      </c>
      <c r="O122" s="291"/>
      <c r="P122" s="291"/>
      <c r="Q122" s="291"/>
      <c r="R122" s="124"/>
      <c r="T122" s="181"/>
      <c r="U122" s="126"/>
      <c r="V122" s="126"/>
      <c r="W122" s="182">
        <f>W123+W180+W188</f>
        <v>0</v>
      </c>
      <c r="X122" s="126"/>
      <c r="Y122" s="182">
        <f>Y123+Y180+Y188</f>
        <v>1765.137065</v>
      </c>
      <c r="Z122" s="126"/>
      <c r="AA122" s="183">
        <f>AA123+AA180+AA188</f>
        <v>0</v>
      </c>
      <c r="AT122" s="111" t="s">
        <v>83</v>
      </c>
      <c r="AU122" s="111" t="s">
        <v>156</v>
      </c>
      <c r="BK122" s="184">
        <f>BK123+BK180+BK188</f>
        <v>0</v>
      </c>
    </row>
    <row r="123" spans="2:63" s="189" customFormat="1" ht="37.35" customHeight="1">
      <c r="B123" s="185"/>
      <c r="C123" s="186"/>
      <c r="D123" s="187" t="s">
        <v>157</v>
      </c>
      <c r="E123" s="187"/>
      <c r="F123" s="187"/>
      <c r="G123" s="187"/>
      <c r="H123" s="187"/>
      <c r="I123" s="187"/>
      <c r="J123" s="187"/>
      <c r="K123" s="187"/>
      <c r="L123" s="187"/>
      <c r="M123" s="187"/>
      <c r="N123" s="278">
        <f>BK123</f>
        <v>0</v>
      </c>
      <c r="O123" s="279"/>
      <c r="P123" s="279"/>
      <c r="Q123" s="279"/>
      <c r="R123" s="188"/>
      <c r="T123" s="190"/>
      <c r="U123" s="186"/>
      <c r="V123" s="186"/>
      <c r="W123" s="191">
        <f>W124+W149+W162+W178</f>
        <v>0</v>
      </c>
      <c r="X123" s="186"/>
      <c r="Y123" s="191">
        <f>Y124+Y149+Y162+Y178</f>
        <v>1735.5730649999998</v>
      </c>
      <c r="Z123" s="186"/>
      <c r="AA123" s="192">
        <f>AA124+AA149+AA162+AA178</f>
        <v>0</v>
      </c>
      <c r="AR123" s="193" t="s">
        <v>24</v>
      </c>
      <c r="AT123" s="194" t="s">
        <v>83</v>
      </c>
      <c r="AU123" s="194" t="s">
        <v>84</v>
      </c>
      <c r="AY123" s="193" t="s">
        <v>183</v>
      </c>
      <c r="BK123" s="195">
        <f>BK124+BK149+BK162+BK178</f>
        <v>0</v>
      </c>
    </row>
    <row r="124" spans="2:63" s="189" customFormat="1" ht="19.9" customHeight="1">
      <c r="B124" s="185"/>
      <c r="C124" s="186"/>
      <c r="D124" s="196" t="s">
        <v>158</v>
      </c>
      <c r="E124" s="196"/>
      <c r="F124" s="196"/>
      <c r="G124" s="196"/>
      <c r="H124" s="196"/>
      <c r="I124" s="196"/>
      <c r="J124" s="196"/>
      <c r="K124" s="196"/>
      <c r="L124" s="196"/>
      <c r="M124" s="196"/>
      <c r="N124" s="292">
        <f>BK124</f>
        <v>0</v>
      </c>
      <c r="O124" s="293"/>
      <c r="P124" s="293"/>
      <c r="Q124" s="293"/>
      <c r="R124" s="188"/>
      <c r="T124" s="190"/>
      <c r="U124" s="186"/>
      <c r="V124" s="186"/>
      <c r="W124" s="191">
        <f>SUM(W125:W148)</f>
        <v>0</v>
      </c>
      <c r="X124" s="186"/>
      <c r="Y124" s="191">
        <f>SUM(Y125:Y148)</f>
        <v>0.4734</v>
      </c>
      <c r="Z124" s="186"/>
      <c r="AA124" s="192">
        <f>SUM(AA125:AA148)</f>
        <v>0</v>
      </c>
      <c r="AR124" s="193" t="s">
        <v>24</v>
      </c>
      <c r="AT124" s="194" t="s">
        <v>83</v>
      </c>
      <c r="AU124" s="194" t="s">
        <v>24</v>
      </c>
      <c r="AY124" s="193" t="s">
        <v>183</v>
      </c>
      <c r="BK124" s="195">
        <f>SUM(BK125:BK148)</f>
        <v>0</v>
      </c>
    </row>
    <row r="125" spans="2:65" s="120" customFormat="1" ht="22.9" customHeight="1">
      <c r="B125" s="121"/>
      <c r="C125" s="197" t="s">
        <v>24</v>
      </c>
      <c r="D125" s="197" t="s">
        <v>184</v>
      </c>
      <c r="E125" s="198" t="s">
        <v>399</v>
      </c>
      <c r="F125" s="287" t="s">
        <v>400</v>
      </c>
      <c r="G125" s="287"/>
      <c r="H125" s="287"/>
      <c r="I125" s="287"/>
      <c r="J125" s="199" t="s">
        <v>401</v>
      </c>
      <c r="K125" s="200">
        <v>60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0.00789</v>
      </c>
      <c r="Y125" s="203">
        <f>X125*K125</f>
        <v>0.4734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551</v>
      </c>
    </row>
    <row r="126" spans="2:51" s="210" customFormat="1" ht="14.45" customHeight="1">
      <c r="B126" s="205"/>
      <c r="C126" s="206"/>
      <c r="D126" s="206"/>
      <c r="E126" s="207" t="s">
        <v>5</v>
      </c>
      <c r="F126" s="283" t="s">
        <v>200</v>
      </c>
      <c r="G126" s="284"/>
      <c r="H126" s="284"/>
      <c r="I126" s="284"/>
      <c r="J126" s="206"/>
      <c r="K126" s="208">
        <v>60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51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60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146</v>
      </c>
      <c r="D128" s="197" t="s">
        <v>184</v>
      </c>
      <c r="E128" s="198" t="s">
        <v>404</v>
      </c>
      <c r="F128" s="287" t="s">
        <v>405</v>
      </c>
      <c r="G128" s="287"/>
      <c r="H128" s="287"/>
      <c r="I128" s="287"/>
      <c r="J128" s="199" t="s">
        <v>406</v>
      </c>
      <c r="K128" s="200">
        <v>200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552</v>
      </c>
    </row>
    <row r="129" spans="2:51" s="210" customFormat="1" ht="14.45" customHeight="1">
      <c r="B129" s="205"/>
      <c r="C129" s="206"/>
      <c r="D129" s="206"/>
      <c r="E129" s="207" t="s">
        <v>5</v>
      </c>
      <c r="F129" s="283" t="s">
        <v>446</v>
      </c>
      <c r="G129" s="284"/>
      <c r="H129" s="284"/>
      <c r="I129" s="284"/>
      <c r="J129" s="206"/>
      <c r="K129" s="208">
        <v>200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51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200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195</v>
      </c>
      <c r="D131" s="197" t="s">
        <v>184</v>
      </c>
      <c r="E131" s="198" t="s">
        <v>409</v>
      </c>
      <c r="F131" s="287" t="s">
        <v>410</v>
      </c>
      <c r="G131" s="287"/>
      <c r="H131" s="287"/>
      <c r="I131" s="287"/>
      <c r="J131" s="199" t="s">
        <v>411</v>
      </c>
      <c r="K131" s="200">
        <v>75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553</v>
      </c>
    </row>
    <row r="132" spans="2:51" s="210" customFormat="1" ht="14.45" customHeight="1">
      <c r="B132" s="205"/>
      <c r="C132" s="206"/>
      <c r="D132" s="206"/>
      <c r="E132" s="207" t="s">
        <v>5</v>
      </c>
      <c r="F132" s="283" t="s">
        <v>554</v>
      </c>
      <c r="G132" s="284"/>
      <c r="H132" s="284"/>
      <c r="I132" s="284"/>
      <c r="J132" s="206"/>
      <c r="K132" s="208">
        <v>75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51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75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162</v>
      </c>
      <c r="D134" s="223" t="s">
        <v>340</v>
      </c>
      <c r="E134" s="224" t="s">
        <v>463</v>
      </c>
      <c r="F134" s="294" t="s">
        <v>464</v>
      </c>
      <c r="G134" s="294"/>
      <c r="H134" s="294"/>
      <c r="I134" s="294"/>
      <c r="J134" s="225" t="s">
        <v>231</v>
      </c>
      <c r="K134" s="226">
        <v>2000</v>
      </c>
      <c r="L134" s="295">
        <v>0</v>
      </c>
      <c r="M134" s="295"/>
      <c r="N134" s="296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217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555</v>
      </c>
    </row>
    <row r="135" spans="2:51" s="210" customFormat="1" ht="14.45" customHeight="1">
      <c r="B135" s="205"/>
      <c r="C135" s="206"/>
      <c r="D135" s="206"/>
      <c r="E135" s="207" t="s">
        <v>5</v>
      </c>
      <c r="F135" s="283" t="s">
        <v>556</v>
      </c>
      <c r="G135" s="284"/>
      <c r="H135" s="284"/>
      <c r="I135" s="284"/>
      <c r="J135" s="206"/>
      <c r="K135" s="208">
        <v>2000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51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2000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5" s="120" customFormat="1" ht="34.15" customHeight="1">
      <c r="B137" s="121"/>
      <c r="C137" s="197" t="s">
        <v>205</v>
      </c>
      <c r="D137" s="197" t="s">
        <v>184</v>
      </c>
      <c r="E137" s="198" t="s">
        <v>308</v>
      </c>
      <c r="F137" s="287" t="s">
        <v>309</v>
      </c>
      <c r="G137" s="287"/>
      <c r="H137" s="287"/>
      <c r="I137" s="287"/>
      <c r="J137" s="199" t="s">
        <v>231</v>
      </c>
      <c r="K137" s="200">
        <v>4200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557</v>
      </c>
    </row>
    <row r="138" spans="2:51" s="210" customFormat="1" ht="14.45" customHeight="1">
      <c r="B138" s="205"/>
      <c r="C138" s="206"/>
      <c r="D138" s="206"/>
      <c r="E138" s="207" t="s">
        <v>5</v>
      </c>
      <c r="F138" s="283" t="s">
        <v>558</v>
      </c>
      <c r="G138" s="284"/>
      <c r="H138" s="284"/>
      <c r="I138" s="284"/>
      <c r="J138" s="206"/>
      <c r="K138" s="208">
        <v>4200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51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4200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5" s="120" customFormat="1" ht="22.9" customHeight="1">
      <c r="B140" s="121"/>
      <c r="C140" s="197" t="s">
        <v>209</v>
      </c>
      <c r="D140" s="197" t="s">
        <v>184</v>
      </c>
      <c r="E140" s="198" t="s">
        <v>447</v>
      </c>
      <c r="F140" s="287" t="s">
        <v>448</v>
      </c>
      <c r="G140" s="287"/>
      <c r="H140" s="287"/>
      <c r="I140" s="287"/>
      <c r="J140" s="199" t="s">
        <v>231</v>
      </c>
      <c r="K140" s="200">
        <v>4200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559</v>
      </c>
    </row>
    <row r="141" spans="2:51" s="210" customFormat="1" ht="14.45" customHeight="1">
      <c r="B141" s="205"/>
      <c r="C141" s="206"/>
      <c r="D141" s="206"/>
      <c r="E141" s="207" t="s">
        <v>5</v>
      </c>
      <c r="F141" s="283" t="s">
        <v>558</v>
      </c>
      <c r="G141" s="284"/>
      <c r="H141" s="284"/>
      <c r="I141" s="284"/>
      <c r="J141" s="206"/>
      <c r="K141" s="208">
        <v>4200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51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4200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34.15" customHeight="1">
      <c r="B143" s="121"/>
      <c r="C143" s="197" t="s">
        <v>213</v>
      </c>
      <c r="D143" s="197" t="s">
        <v>184</v>
      </c>
      <c r="E143" s="198" t="s">
        <v>456</v>
      </c>
      <c r="F143" s="287" t="s">
        <v>457</v>
      </c>
      <c r="G143" s="287"/>
      <c r="H143" s="287"/>
      <c r="I143" s="287"/>
      <c r="J143" s="199" t="s">
        <v>231</v>
      </c>
      <c r="K143" s="200">
        <v>4200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560</v>
      </c>
    </row>
    <row r="144" spans="2:51" s="210" customFormat="1" ht="14.45" customHeight="1">
      <c r="B144" s="205"/>
      <c r="C144" s="206"/>
      <c r="D144" s="206"/>
      <c r="E144" s="207" t="s">
        <v>5</v>
      </c>
      <c r="F144" s="283" t="s">
        <v>558</v>
      </c>
      <c r="G144" s="284"/>
      <c r="H144" s="284"/>
      <c r="I144" s="284"/>
      <c r="J144" s="206"/>
      <c r="K144" s="208">
        <v>4200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51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4200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14.45" customHeight="1">
      <c r="B146" s="121"/>
      <c r="C146" s="197" t="s">
        <v>217</v>
      </c>
      <c r="D146" s="197" t="s">
        <v>184</v>
      </c>
      <c r="E146" s="198" t="s">
        <v>466</v>
      </c>
      <c r="F146" s="287" t="s">
        <v>467</v>
      </c>
      <c r="G146" s="287"/>
      <c r="H146" s="287"/>
      <c r="I146" s="287"/>
      <c r="J146" s="199" t="s">
        <v>187</v>
      </c>
      <c r="K146" s="200">
        <v>2000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561</v>
      </c>
    </row>
    <row r="147" spans="2:51" s="210" customFormat="1" ht="14.45" customHeight="1">
      <c r="B147" s="205"/>
      <c r="C147" s="206"/>
      <c r="D147" s="206"/>
      <c r="E147" s="207" t="s">
        <v>5</v>
      </c>
      <c r="F147" s="283" t="s">
        <v>556</v>
      </c>
      <c r="G147" s="284"/>
      <c r="H147" s="284"/>
      <c r="I147" s="284"/>
      <c r="J147" s="206"/>
      <c r="K147" s="208">
        <v>2000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51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2000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3" s="189" customFormat="1" ht="29.85" customHeight="1">
      <c r="B149" s="185"/>
      <c r="C149" s="186"/>
      <c r="D149" s="196" t="s">
        <v>392</v>
      </c>
      <c r="E149" s="196"/>
      <c r="F149" s="196"/>
      <c r="G149" s="196"/>
      <c r="H149" s="196"/>
      <c r="I149" s="196"/>
      <c r="J149" s="196"/>
      <c r="K149" s="196"/>
      <c r="L149" s="230"/>
      <c r="M149" s="230"/>
      <c r="N149" s="292">
        <f>BK149</f>
        <v>0</v>
      </c>
      <c r="O149" s="293"/>
      <c r="P149" s="293"/>
      <c r="Q149" s="293"/>
      <c r="R149" s="188"/>
      <c r="T149" s="190"/>
      <c r="U149" s="186"/>
      <c r="V149" s="186"/>
      <c r="W149" s="191">
        <f>SUM(W150:W161)</f>
        <v>0</v>
      </c>
      <c r="X149" s="186"/>
      <c r="Y149" s="191">
        <f>SUM(Y150:Y161)</f>
        <v>11.448</v>
      </c>
      <c r="Z149" s="186"/>
      <c r="AA149" s="192">
        <f>SUM(AA150:AA161)</f>
        <v>0</v>
      </c>
      <c r="AR149" s="193" t="s">
        <v>24</v>
      </c>
      <c r="AT149" s="194" t="s">
        <v>83</v>
      </c>
      <c r="AU149" s="194" t="s">
        <v>24</v>
      </c>
      <c r="AY149" s="193" t="s">
        <v>183</v>
      </c>
      <c r="BK149" s="195">
        <f>SUM(BK150:BK161)</f>
        <v>0</v>
      </c>
    </row>
    <row r="150" spans="2:65" s="120" customFormat="1" ht="34.15" customHeight="1">
      <c r="B150" s="121"/>
      <c r="C150" s="223" t="s">
        <v>221</v>
      </c>
      <c r="D150" s="223" t="s">
        <v>340</v>
      </c>
      <c r="E150" s="224" t="s">
        <v>482</v>
      </c>
      <c r="F150" s="294" t="s">
        <v>483</v>
      </c>
      <c r="G150" s="294"/>
      <c r="H150" s="294"/>
      <c r="I150" s="294"/>
      <c r="J150" s="225" t="s">
        <v>484</v>
      </c>
      <c r="K150" s="226">
        <v>6</v>
      </c>
      <c r="L150" s="295">
        <v>0</v>
      </c>
      <c r="M150" s="295"/>
      <c r="N150" s="296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</v>
      </c>
      <c r="Y150" s="203">
        <f>X150*K150</f>
        <v>0</v>
      </c>
      <c r="Z150" s="203">
        <v>0</v>
      </c>
      <c r="AA150" s="204">
        <f>Z150*K150</f>
        <v>0</v>
      </c>
      <c r="AR150" s="111" t="s">
        <v>217</v>
      </c>
      <c r="AT150" s="111" t="s">
        <v>340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562</v>
      </c>
    </row>
    <row r="151" spans="2:51" s="210" customFormat="1" ht="14.45" customHeight="1">
      <c r="B151" s="205"/>
      <c r="C151" s="206"/>
      <c r="D151" s="206"/>
      <c r="E151" s="207" t="s">
        <v>5</v>
      </c>
      <c r="F151" s="283" t="s">
        <v>563</v>
      </c>
      <c r="G151" s="284"/>
      <c r="H151" s="284"/>
      <c r="I151" s="284"/>
      <c r="J151" s="206"/>
      <c r="K151" s="208">
        <v>6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51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6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34.15" customHeight="1">
      <c r="B153" s="121"/>
      <c r="C153" s="223" t="s">
        <v>28</v>
      </c>
      <c r="D153" s="223" t="s">
        <v>340</v>
      </c>
      <c r="E153" s="224" t="s">
        <v>564</v>
      </c>
      <c r="F153" s="294" t="s">
        <v>565</v>
      </c>
      <c r="G153" s="294"/>
      <c r="H153" s="294"/>
      <c r="I153" s="294"/>
      <c r="J153" s="225" t="s">
        <v>484</v>
      </c>
      <c r="K153" s="226">
        <v>6</v>
      </c>
      <c r="L153" s="295">
        <v>0</v>
      </c>
      <c r="M153" s="295"/>
      <c r="N153" s="296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0</v>
      </c>
      <c r="Y153" s="203">
        <f>X153*K153</f>
        <v>0</v>
      </c>
      <c r="Z153" s="203">
        <v>0</v>
      </c>
      <c r="AA153" s="204">
        <f>Z153*K153</f>
        <v>0</v>
      </c>
      <c r="AR153" s="111" t="s">
        <v>217</v>
      </c>
      <c r="AT153" s="111" t="s">
        <v>340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566</v>
      </c>
    </row>
    <row r="154" spans="2:51" s="210" customFormat="1" ht="14.45" customHeight="1">
      <c r="B154" s="205"/>
      <c r="C154" s="206"/>
      <c r="D154" s="206"/>
      <c r="E154" s="207" t="s">
        <v>5</v>
      </c>
      <c r="F154" s="283" t="s">
        <v>563</v>
      </c>
      <c r="G154" s="284"/>
      <c r="H154" s="284"/>
      <c r="I154" s="284"/>
      <c r="J154" s="206"/>
      <c r="K154" s="208">
        <v>6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51" s="219" customFormat="1" ht="14.45" customHeight="1">
      <c r="B155" s="214"/>
      <c r="C155" s="215"/>
      <c r="D155" s="215"/>
      <c r="E155" s="216" t="s">
        <v>5</v>
      </c>
      <c r="F155" s="285" t="s">
        <v>191</v>
      </c>
      <c r="G155" s="286"/>
      <c r="H155" s="286"/>
      <c r="I155" s="286"/>
      <c r="J155" s="215"/>
      <c r="K155" s="217">
        <v>6</v>
      </c>
      <c r="L155" s="228"/>
      <c r="M155" s="228"/>
      <c r="N155" s="215"/>
      <c r="O155" s="215"/>
      <c r="P155" s="215"/>
      <c r="Q155" s="215"/>
      <c r="R155" s="218"/>
      <c r="T155" s="220"/>
      <c r="U155" s="215"/>
      <c r="V155" s="215"/>
      <c r="W155" s="215"/>
      <c r="X155" s="215"/>
      <c r="Y155" s="215"/>
      <c r="Z155" s="215"/>
      <c r="AA155" s="221"/>
      <c r="AT155" s="222" t="s">
        <v>190</v>
      </c>
      <c r="AU155" s="222" t="s">
        <v>146</v>
      </c>
      <c r="AV155" s="219" t="s">
        <v>162</v>
      </c>
      <c r="AW155" s="219" t="s">
        <v>40</v>
      </c>
      <c r="AX155" s="219" t="s">
        <v>24</v>
      </c>
      <c r="AY155" s="222" t="s">
        <v>183</v>
      </c>
    </row>
    <row r="156" spans="2:65" s="120" customFormat="1" ht="34.15" customHeight="1">
      <c r="B156" s="121"/>
      <c r="C156" s="223" t="s">
        <v>228</v>
      </c>
      <c r="D156" s="223" t="s">
        <v>340</v>
      </c>
      <c r="E156" s="224" t="s">
        <v>567</v>
      </c>
      <c r="F156" s="294" t="s">
        <v>568</v>
      </c>
      <c r="G156" s="294"/>
      <c r="H156" s="294"/>
      <c r="I156" s="294"/>
      <c r="J156" s="225" t="s">
        <v>484</v>
      </c>
      <c r="K156" s="226">
        <v>12</v>
      </c>
      <c r="L156" s="295">
        <v>0</v>
      </c>
      <c r="M156" s="295"/>
      <c r="N156" s="296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0</v>
      </c>
      <c r="Y156" s="203">
        <f>X156*K156</f>
        <v>0</v>
      </c>
      <c r="Z156" s="203">
        <v>0</v>
      </c>
      <c r="AA156" s="204">
        <f>Z156*K156</f>
        <v>0</v>
      </c>
      <c r="AR156" s="111" t="s">
        <v>217</v>
      </c>
      <c r="AT156" s="111" t="s">
        <v>340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162</v>
      </c>
      <c r="BM156" s="111" t="s">
        <v>569</v>
      </c>
    </row>
    <row r="157" spans="2:65" s="120" customFormat="1" ht="22.9" customHeight="1">
      <c r="B157" s="121"/>
      <c r="C157" s="197" t="s">
        <v>234</v>
      </c>
      <c r="D157" s="197" t="s">
        <v>184</v>
      </c>
      <c r="E157" s="198" t="s">
        <v>570</v>
      </c>
      <c r="F157" s="287" t="s">
        <v>571</v>
      </c>
      <c r="G157" s="287"/>
      <c r="H157" s="287"/>
      <c r="I157" s="287"/>
      <c r="J157" s="199" t="s">
        <v>187</v>
      </c>
      <c r="K157" s="200">
        <v>14400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0.00022</v>
      </c>
      <c r="Y157" s="203">
        <f>X157*K157</f>
        <v>3.168</v>
      </c>
      <c r="Z157" s="203">
        <v>0</v>
      </c>
      <c r="AA157" s="204">
        <f>Z157*K157</f>
        <v>0</v>
      </c>
      <c r="AR157" s="111" t="s">
        <v>162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572</v>
      </c>
    </row>
    <row r="158" spans="2:51" s="210" customFormat="1" ht="14.45" customHeight="1">
      <c r="B158" s="205"/>
      <c r="C158" s="206"/>
      <c r="D158" s="206"/>
      <c r="E158" s="207" t="s">
        <v>5</v>
      </c>
      <c r="F158" s="283" t="s">
        <v>573</v>
      </c>
      <c r="G158" s="284"/>
      <c r="H158" s="284"/>
      <c r="I158" s="284"/>
      <c r="J158" s="206"/>
      <c r="K158" s="208">
        <v>14400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51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14400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22.9" customHeight="1">
      <c r="B160" s="121"/>
      <c r="C160" s="223" t="s">
        <v>239</v>
      </c>
      <c r="D160" s="223" t="s">
        <v>340</v>
      </c>
      <c r="E160" s="224" t="s">
        <v>574</v>
      </c>
      <c r="F160" s="294" t="s">
        <v>575</v>
      </c>
      <c r="G160" s="294"/>
      <c r="H160" s="294"/>
      <c r="I160" s="294"/>
      <c r="J160" s="225" t="s">
        <v>187</v>
      </c>
      <c r="K160" s="226">
        <v>16560</v>
      </c>
      <c r="L160" s="295">
        <v>0</v>
      </c>
      <c r="M160" s="295"/>
      <c r="N160" s="296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0.0005</v>
      </c>
      <c r="Y160" s="203">
        <f>X160*K160</f>
        <v>8.28</v>
      </c>
      <c r="Z160" s="203">
        <v>0</v>
      </c>
      <c r="AA160" s="204">
        <f>Z160*K160</f>
        <v>0</v>
      </c>
      <c r="AR160" s="111" t="s">
        <v>217</v>
      </c>
      <c r="AT160" s="111" t="s">
        <v>340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576</v>
      </c>
    </row>
    <row r="161" spans="2:47" s="120" customFormat="1" ht="68.45" customHeight="1">
      <c r="B161" s="121"/>
      <c r="C161" s="122"/>
      <c r="D161" s="122"/>
      <c r="E161" s="122"/>
      <c r="F161" s="333" t="s">
        <v>577</v>
      </c>
      <c r="G161" s="334"/>
      <c r="H161" s="334"/>
      <c r="I161" s="334"/>
      <c r="J161" s="122"/>
      <c r="K161" s="122"/>
      <c r="L161" s="108"/>
      <c r="M161" s="108"/>
      <c r="N161" s="122"/>
      <c r="O161" s="122"/>
      <c r="P161" s="122"/>
      <c r="Q161" s="122"/>
      <c r="R161" s="124"/>
      <c r="T161" s="166"/>
      <c r="U161" s="122"/>
      <c r="V161" s="122"/>
      <c r="W161" s="122"/>
      <c r="X161" s="122"/>
      <c r="Y161" s="122"/>
      <c r="Z161" s="122"/>
      <c r="AA161" s="229"/>
      <c r="AT161" s="111" t="s">
        <v>546</v>
      </c>
      <c r="AU161" s="111" t="s">
        <v>146</v>
      </c>
    </row>
    <row r="162" spans="2:63" s="189" customFormat="1" ht="29.85" customHeight="1">
      <c r="B162" s="185"/>
      <c r="C162" s="186"/>
      <c r="D162" s="196" t="s">
        <v>393</v>
      </c>
      <c r="E162" s="196"/>
      <c r="F162" s="196"/>
      <c r="G162" s="196"/>
      <c r="H162" s="196"/>
      <c r="I162" s="196"/>
      <c r="J162" s="196"/>
      <c r="K162" s="196"/>
      <c r="L162" s="230"/>
      <c r="M162" s="230"/>
      <c r="N162" s="292">
        <f>BK162</f>
        <v>0</v>
      </c>
      <c r="O162" s="293"/>
      <c r="P162" s="293"/>
      <c r="Q162" s="293"/>
      <c r="R162" s="188"/>
      <c r="T162" s="190"/>
      <c r="U162" s="186"/>
      <c r="V162" s="186"/>
      <c r="W162" s="191">
        <f>SUM(W163:W177)</f>
        <v>0</v>
      </c>
      <c r="X162" s="186"/>
      <c r="Y162" s="191">
        <f>SUM(Y163:Y177)</f>
        <v>1723.6516649999999</v>
      </c>
      <c r="Z162" s="186"/>
      <c r="AA162" s="192">
        <f>SUM(AA163:AA177)</f>
        <v>0</v>
      </c>
      <c r="AR162" s="193" t="s">
        <v>24</v>
      </c>
      <c r="AT162" s="194" t="s">
        <v>83</v>
      </c>
      <c r="AU162" s="194" t="s">
        <v>24</v>
      </c>
      <c r="AY162" s="193" t="s">
        <v>183</v>
      </c>
      <c r="BK162" s="195">
        <f>SUM(BK163:BK177)</f>
        <v>0</v>
      </c>
    </row>
    <row r="163" spans="2:65" s="120" customFormat="1" ht="45.6" customHeight="1">
      <c r="B163" s="121"/>
      <c r="C163" s="197" t="s">
        <v>244</v>
      </c>
      <c r="D163" s="197" t="s">
        <v>184</v>
      </c>
      <c r="E163" s="198" t="s">
        <v>486</v>
      </c>
      <c r="F163" s="287" t="s">
        <v>487</v>
      </c>
      <c r="G163" s="287"/>
      <c r="H163" s="287"/>
      <c r="I163" s="287"/>
      <c r="J163" s="199" t="s">
        <v>187</v>
      </c>
      <c r="K163" s="200">
        <v>15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578</v>
      </c>
    </row>
    <row r="164" spans="2:51" s="210" customFormat="1" ht="14.45" customHeight="1">
      <c r="B164" s="205"/>
      <c r="C164" s="206"/>
      <c r="D164" s="206"/>
      <c r="E164" s="207" t="s">
        <v>5</v>
      </c>
      <c r="F164" s="283" t="s">
        <v>11</v>
      </c>
      <c r="G164" s="284"/>
      <c r="H164" s="284"/>
      <c r="I164" s="284"/>
      <c r="J164" s="206"/>
      <c r="K164" s="208">
        <v>15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51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15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22.9" customHeight="1">
      <c r="B166" s="121"/>
      <c r="C166" s="197" t="s">
        <v>11</v>
      </c>
      <c r="D166" s="197" t="s">
        <v>184</v>
      </c>
      <c r="E166" s="198" t="s">
        <v>496</v>
      </c>
      <c r="F166" s="287" t="s">
        <v>497</v>
      </c>
      <c r="G166" s="287"/>
      <c r="H166" s="287"/>
      <c r="I166" s="287"/>
      <c r="J166" s="199" t="s">
        <v>187</v>
      </c>
      <c r="K166" s="200">
        <v>6000</v>
      </c>
      <c r="L166" s="288">
        <v>0</v>
      </c>
      <c r="M166" s="288"/>
      <c r="N166" s="289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0.21252</v>
      </c>
      <c r="Y166" s="203">
        <f>X166*K166</f>
        <v>1275.12</v>
      </c>
      <c r="Z166" s="203">
        <v>0</v>
      </c>
      <c r="AA166" s="204">
        <f>Z166*K166</f>
        <v>0</v>
      </c>
      <c r="AR166" s="111" t="s">
        <v>162</v>
      </c>
      <c r="AT166" s="111" t="s">
        <v>184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579</v>
      </c>
    </row>
    <row r="167" spans="2:51" s="210" customFormat="1" ht="14.45" customHeight="1">
      <c r="B167" s="205"/>
      <c r="C167" s="206"/>
      <c r="D167" s="206"/>
      <c r="E167" s="207" t="s">
        <v>5</v>
      </c>
      <c r="F167" s="283" t="s">
        <v>580</v>
      </c>
      <c r="G167" s="284"/>
      <c r="H167" s="284"/>
      <c r="I167" s="284"/>
      <c r="J167" s="206"/>
      <c r="K167" s="208">
        <v>6000</v>
      </c>
      <c r="L167" s="227"/>
      <c r="M167" s="227"/>
      <c r="N167" s="206"/>
      <c r="O167" s="206"/>
      <c r="P167" s="206"/>
      <c r="Q167" s="206"/>
      <c r="R167" s="209"/>
      <c r="T167" s="211"/>
      <c r="U167" s="206"/>
      <c r="V167" s="206"/>
      <c r="W167" s="206"/>
      <c r="X167" s="206"/>
      <c r="Y167" s="206"/>
      <c r="Z167" s="206"/>
      <c r="AA167" s="212"/>
      <c r="AT167" s="213" t="s">
        <v>190</v>
      </c>
      <c r="AU167" s="213" t="s">
        <v>146</v>
      </c>
      <c r="AV167" s="210" t="s">
        <v>146</v>
      </c>
      <c r="AW167" s="210" t="s">
        <v>40</v>
      </c>
      <c r="AX167" s="210" t="s">
        <v>84</v>
      </c>
      <c r="AY167" s="213" t="s">
        <v>183</v>
      </c>
    </row>
    <row r="168" spans="2:51" s="219" customFormat="1" ht="14.45" customHeight="1">
      <c r="B168" s="214"/>
      <c r="C168" s="215"/>
      <c r="D168" s="215"/>
      <c r="E168" s="216" t="s">
        <v>5</v>
      </c>
      <c r="F168" s="285" t="s">
        <v>191</v>
      </c>
      <c r="G168" s="286"/>
      <c r="H168" s="286"/>
      <c r="I168" s="286"/>
      <c r="J168" s="215"/>
      <c r="K168" s="217">
        <v>6000</v>
      </c>
      <c r="L168" s="228"/>
      <c r="M168" s="228"/>
      <c r="N168" s="215"/>
      <c r="O168" s="215"/>
      <c r="P168" s="215"/>
      <c r="Q168" s="215"/>
      <c r="R168" s="218"/>
      <c r="T168" s="220"/>
      <c r="U168" s="215"/>
      <c r="V168" s="215"/>
      <c r="W168" s="215"/>
      <c r="X168" s="215"/>
      <c r="Y168" s="215"/>
      <c r="Z168" s="215"/>
      <c r="AA168" s="221"/>
      <c r="AT168" s="222" t="s">
        <v>190</v>
      </c>
      <c r="AU168" s="222" t="s">
        <v>146</v>
      </c>
      <c r="AV168" s="219" t="s">
        <v>162</v>
      </c>
      <c r="AW168" s="219" t="s">
        <v>40</v>
      </c>
      <c r="AX168" s="219" t="s">
        <v>24</v>
      </c>
      <c r="AY168" s="222" t="s">
        <v>183</v>
      </c>
    </row>
    <row r="169" spans="2:65" s="120" customFormat="1" ht="34.15" customHeight="1">
      <c r="B169" s="121"/>
      <c r="C169" s="197" t="s">
        <v>251</v>
      </c>
      <c r="D169" s="197" t="s">
        <v>184</v>
      </c>
      <c r="E169" s="198" t="s">
        <v>502</v>
      </c>
      <c r="F169" s="287" t="s">
        <v>503</v>
      </c>
      <c r="G169" s="287"/>
      <c r="H169" s="287"/>
      <c r="I169" s="287"/>
      <c r="J169" s="199" t="s">
        <v>231</v>
      </c>
      <c r="K169" s="200">
        <v>200</v>
      </c>
      <c r="L169" s="288">
        <v>0</v>
      </c>
      <c r="M169" s="288"/>
      <c r="N169" s="289">
        <f>ROUND(L169*K169,2)</f>
        <v>0</v>
      </c>
      <c r="O169" s="289"/>
      <c r="P169" s="289"/>
      <c r="Q169" s="289"/>
      <c r="R169" s="124"/>
      <c r="T169" s="201" t="s">
        <v>5</v>
      </c>
      <c r="U169" s="202" t="s">
        <v>52</v>
      </c>
      <c r="V169" s="122"/>
      <c r="W169" s="203">
        <f>V169*K169</f>
        <v>0</v>
      </c>
      <c r="X169" s="203">
        <v>2.004</v>
      </c>
      <c r="Y169" s="203">
        <f>X169*K169</f>
        <v>400.8</v>
      </c>
      <c r="Z169" s="203">
        <v>0</v>
      </c>
      <c r="AA169" s="204">
        <f>Z169*K169</f>
        <v>0</v>
      </c>
      <c r="AR169" s="111" t="s">
        <v>162</v>
      </c>
      <c r="AT169" s="111" t="s">
        <v>184</v>
      </c>
      <c r="AU169" s="111" t="s">
        <v>146</v>
      </c>
      <c r="AY169" s="111" t="s">
        <v>183</v>
      </c>
      <c r="BE169" s="168">
        <f>IF(U169="základní",N169,0)</f>
        <v>0</v>
      </c>
      <c r="BF169" s="168">
        <f>IF(U169="snížená",N169,0)</f>
        <v>0</v>
      </c>
      <c r="BG169" s="168">
        <f>IF(U169="zákl. přenesená",N169,0)</f>
        <v>0</v>
      </c>
      <c r="BH169" s="168">
        <f>IF(U169="sníž. přenesená",N169,0)</f>
        <v>0</v>
      </c>
      <c r="BI169" s="168">
        <f>IF(U169="nulová",N169,0)</f>
        <v>0</v>
      </c>
      <c r="BJ169" s="111" t="s">
        <v>162</v>
      </c>
      <c r="BK169" s="168">
        <f>ROUND(L169*K169,2)</f>
        <v>0</v>
      </c>
      <c r="BL169" s="111" t="s">
        <v>162</v>
      </c>
      <c r="BM169" s="111" t="s">
        <v>581</v>
      </c>
    </row>
    <row r="170" spans="2:51" s="210" customFormat="1" ht="14.45" customHeight="1">
      <c r="B170" s="205"/>
      <c r="C170" s="206"/>
      <c r="D170" s="206"/>
      <c r="E170" s="207" t="s">
        <v>5</v>
      </c>
      <c r="F170" s="283" t="s">
        <v>582</v>
      </c>
      <c r="G170" s="284"/>
      <c r="H170" s="284"/>
      <c r="I170" s="284"/>
      <c r="J170" s="206"/>
      <c r="K170" s="208">
        <v>200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51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200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34.15" customHeight="1">
      <c r="B172" s="121"/>
      <c r="C172" s="197" t="s">
        <v>255</v>
      </c>
      <c r="D172" s="197" t="s">
        <v>184</v>
      </c>
      <c r="E172" s="198" t="s">
        <v>520</v>
      </c>
      <c r="F172" s="287" t="s">
        <v>521</v>
      </c>
      <c r="G172" s="287"/>
      <c r="H172" s="287"/>
      <c r="I172" s="287"/>
      <c r="J172" s="199" t="s">
        <v>187</v>
      </c>
      <c r="K172" s="200">
        <v>150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0.02924</v>
      </c>
      <c r="Y172" s="203">
        <f>X172*K172</f>
        <v>4.386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583</v>
      </c>
    </row>
    <row r="173" spans="2:51" s="210" customFormat="1" ht="14.45" customHeight="1">
      <c r="B173" s="205"/>
      <c r="C173" s="206"/>
      <c r="D173" s="206"/>
      <c r="E173" s="207" t="s">
        <v>5</v>
      </c>
      <c r="F173" s="283" t="s">
        <v>584</v>
      </c>
      <c r="G173" s="284"/>
      <c r="H173" s="284"/>
      <c r="I173" s="284"/>
      <c r="J173" s="206"/>
      <c r="K173" s="208">
        <v>150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51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150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22.9" customHeight="1">
      <c r="B175" s="121"/>
      <c r="C175" s="223" t="s">
        <v>259</v>
      </c>
      <c r="D175" s="223" t="s">
        <v>340</v>
      </c>
      <c r="E175" s="224" t="s">
        <v>510</v>
      </c>
      <c r="F175" s="294" t="s">
        <v>511</v>
      </c>
      <c r="G175" s="294"/>
      <c r="H175" s="294"/>
      <c r="I175" s="294"/>
      <c r="J175" s="225" t="s">
        <v>198</v>
      </c>
      <c r="K175" s="226">
        <v>509.949</v>
      </c>
      <c r="L175" s="295">
        <v>0</v>
      </c>
      <c r="M175" s="295"/>
      <c r="N175" s="296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0.085</v>
      </c>
      <c r="Y175" s="203">
        <f>X175*K175</f>
        <v>43.345665000000004</v>
      </c>
      <c r="Z175" s="203">
        <v>0</v>
      </c>
      <c r="AA175" s="204">
        <f>Z175*K175</f>
        <v>0</v>
      </c>
      <c r="AR175" s="111" t="s">
        <v>217</v>
      </c>
      <c r="AT175" s="111" t="s">
        <v>340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585</v>
      </c>
    </row>
    <row r="176" spans="2:51" s="210" customFormat="1" ht="14.45" customHeight="1">
      <c r="B176" s="205"/>
      <c r="C176" s="206"/>
      <c r="D176" s="206"/>
      <c r="E176" s="207" t="s">
        <v>5</v>
      </c>
      <c r="F176" s="283" t="s">
        <v>586</v>
      </c>
      <c r="G176" s="284"/>
      <c r="H176" s="284"/>
      <c r="I176" s="284"/>
      <c r="J176" s="206"/>
      <c r="K176" s="208">
        <v>509.949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51" s="219" customFormat="1" ht="14.45" customHeight="1">
      <c r="B177" s="214"/>
      <c r="C177" s="215"/>
      <c r="D177" s="215"/>
      <c r="E177" s="216" t="s">
        <v>5</v>
      </c>
      <c r="F177" s="285" t="s">
        <v>191</v>
      </c>
      <c r="G177" s="286"/>
      <c r="H177" s="286"/>
      <c r="I177" s="286"/>
      <c r="J177" s="215"/>
      <c r="K177" s="217">
        <v>509.949</v>
      </c>
      <c r="L177" s="228"/>
      <c r="M177" s="228"/>
      <c r="N177" s="215"/>
      <c r="O177" s="215"/>
      <c r="P177" s="215"/>
      <c r="Q177" s="215"/>
      <c r="R177" s="218"/>
      <c r="T177" s="220"/>
      <c r="U177" s="215"/>
      <c r="V177" s="215"/>
      <c r="W177" s="215"/>
      <c r="X177" s="215"/>
      <c r="Y177" s="215"/>
      <c r="Z177" s="215"/>
      <c r="AA177" s="221"/>
      <c r="AT177" s="222" t="s">
        <v>190</v>
      </c>
      <c r="AU177" s="222" t="s">
        <v>146</v>
      </c>
      <c r="AV177" s="219" t="s">
        <v>162</v>
      </c>
      <c r="AW177" s="219" t="s">
        <v>40</v>
      </c>
      <c r="AX177" s="219" t="s">
        <v>24</v>
      </c>
      <c r="AY177" s="222" t="s">
        <v>183</v>
      </c>
    </row>
    <row r="178" spans="2:63" s="189" customFormat="1" ht="29.85" customHeight="1">
      <c r="B178" s="185"/>
      <c r="C178" s="186"/>
      <c r="D178" s="196" t="s">
        <v>396</v>
      </c>
      <c r="E178" s="196"/>
      <c r="F178" s="196"/>
      <c r="G178" s="196"/>
      <c r="H178" s="196"/>
      <c r="I178" s="196"/>
      <c r="J178" s="196"/>
      <c r="K178" s="196"/>
      <c r="L178" s="230"/>
      <c r="M178" s="230"/>
      <c r="N178" s="292">
        <f>BK178</f>
        <v>0</v>
      </c>
      <c r="O178" s="293"/>
      <c r="P178" s="293"/>
      <c r="Q178" s="293"/>
      <c r="R178" s="188"/>
      <c r="T178" s="190"/>
      <c r="U178" s="186"/>
      <c r="V178" s="186"/>
      <c r="W178" s="191">
        <f>W179</f>
        <v>0</v>
      </c>
      <c r="X178" s="186"/>
      <c r="Y178" s="191">
        <f>Y179</f>
        <v>0</v>
      </c>
      <c r="Z178" s="186"/>
      <c r="AA178" s="192">
        <f>AA179</f>
        <v>0</v>
      </c>
      <c r="AR178" s="193" t="s">
        <v>24</v>
      </c>
      <c r="AT178" s="194" t="s">
        <v>83</v>
      </c>
      <c r="AU178" s="194" t="s">
        <v>24</v>
      </c>
      <c r="AY178" s="193" t="s">
        <v>183</v>
      </c>
      <c r="BK178" s="195">
        <f>BK179</f>
        <v>0</v>
      </c>
    </row>
    <row r="179" spans="2:65" s="120" customFormat="1" ht="22.9" customHeight="1">
      <c r="B179" s="121"/>
      <c r="C179" s="197" t="s">
        <v>263</v>
      </c>
      <c r="D179" s="197" t="s">
        <v>184</v>
      </c>
      <c r="E179" s="198" t="s">
        <v>535</v>
      </c>
      <c r="F179" s="287" t="s">
        <v>536</v>
      </c>
      <c r="G179" s="287"/>
      <c r="H179" s="287"/>
      <c r="I179" s="287"/>
      <c r="J179" s="199" t="s">
        <v>476</v>
      </c>
      <c r="K179" s="200">
        <v>1735.573</v>
      </c>
      <c r="L179" s="288">
        <v>0</v>
      </c>
      <c r="M179" s="288"/>
      <c r="N179" s="289">
        <f>ROUND(L179*K179,2)</f>
        <v>0</v>
      </c>
      <c r="O179" s="289"/>
      <c r="P179" s="289"/>
      <c r="Q179" s="289"/>
      <c r="R179" s="124"/>
      <c r="T179" s="201" t="s">
        <v>5</v>
      </c>
      <c r="U179" s="202" t="s">
        <v>52</v>
      </c>
      <c r="V179" s="122"/>
      <c r="W179" s="203">
        <f>V179*K179</f>
        <v>0</v>
      </c>
      <c r="X179" s="203">
        <v>0</v>
      </c>
      <c r="Y179" s="203">
        <f>X179*K179</f>
        <v>0</v>
      </c>
      <c r="Z179" s="203">
        <v>0</v>
      </c>
      <c r="AA179" s="204">
        <f>Z179*K179</f>
        <v>0</v>
      </c>
      <c r="AR179" s="111" t="s">
        <v>162</v>
      </c>
      <c r="AT179" s="111" t="s">
        <v>184</v>
      </c>
      <c r="AU179" s="111" t="s">
        <v>146</v>
      </c>
      <c r="AY179" s="111" t="s">
        <v>183</v>
      </c>
      <c r="BE179" s="168">
        <f>IF(U179="základní",N179,0)</f>
        <v>0</v>
      </c>
      <c r="BF179" s="168">
        <f>IF(U179="snížená",N179,0)</f>
        <v>0</v>
      </c>
      <c r="BG179" s="168">
        <f>IF(U179="zákl. přenesená",N179,0)</f>
        <v>0</v>
      </c>
      <c r="BH179" s="168">
        <f>IF(U179="sníž. přenesená",N179,0)</f>
        <v>0</v>
      </c>
      <c r="BI179" s="168">
        <f>IF(U179="nulová",N179,0)</f>
        <v>0</v>
      </c>
      <c r="BJ179" s="111" t="s">
        <v>162</v>
      </c>
      <c r="BK179" s="168">
        <f>ROUND(L179*K179,2)</f>
        <v>0</v>
      </c>
      <c r="BL179" s="111" t="s">
        <v>162</v>
      </c>
      <c r="BM179" s="111" t="s">
        <v>587</v>
      </c>
    </row>
    <row r="180" spans="2:63" s="189" customFormat="1" ht="37.35" customHeight="1">
      <c r="B180" s="185"/>
      <c r="C180" s="186"/>
      <c r="D180" s="187" t="s">
        <v>397</v>
      </c>
      <c r="E180" s="187"/>
      <c r="F180" s="187"/>
      <c r="G180" s="187"/>
      <c r="H180" s="187"/>
      <c r="I180" s="187"/>
      <c r="J180" s="187"/>
      <c r="K180" s="187"/>
      <c r="L180" s="231"/>
      <c r="M180" s="231"/>
      <c r="N180" s="337">
        <f>BK180</f>
        <v>0</v>
      </c>
      <c r="O180" s="338"/>
      <c r="P180" s="338"/>
      <c r="Q180" s="338"/>
      <c r="R180" s="188"/>
      <c r="T180" s="190"/>
      <c r="U180" s="186"/>
      <c r="V180" s="186"/>
      <c r="W180" s="191">
        <f>W181</f>
        <v>0</v>
      </c>
      <c r="X180" s="186"/>
      <c r="Y180" s="191">
        <f>Y181</f>
        <v>29.564</v>
      </c>
      <c r="Z180" s="186"/>
      <c r="AA180" s="192">
        <f>AA181</f>
        <v>0</v>
      </c>
      <c r="AR180" s="193" t="s">
        <v>146</v>
      </c>
      <c r="AT180" s="194" t="s">
        <v>83</v>
      </c>
      <c r="AU180" s="194" t="s">
        <v>84</v>
      </c>
      <c r="AY180" s="193" t="s">
        <v>183</v>
      </c>
      <c r="BK180" s="195">
        <f>BK181</f>
        <v>0</v>
      </c>
    </row>
    <row r="181" spans="2:63" s="189" customFormat="1" ht="19.9" customHeight="1">
      <c r="B181" s="185"/>
      <c r="C181" s="186"/>
      <c r="D181" s="196" t="s">
        <v>398</v>
      </c>
      <c r="E181" s="196"/>
      <c r="F181" s="196"/>
      <c r="G181" s="196"/>
      <c r="H181" s="196"/>
      <c r="I181" s="196"/>
      <c r="J181" s="196"/>
      <c r="K181" s="196"/>
      <c r="L181" s="230"/>
      <c r="M181" s="230"/>
      <c r="N181" s="292">
        <f>BK181</f>
        <v>0</v>
      </c>
      <c r="O181" s="293"/>
      <c r="P181" s="293"/>
      <c r="Q181" s="293"/>
      <c r="R181" s="188"/>
      <c r="T181" s="190"/>
      <c r="U181" s="186"/>
      <c r="V181" s="186"/>
      <c r="W181" s="191">
        <f>SUM(W182:W187)</f>
        <v>0</v>
      </c>
      <c r="X181" s="186"/>
      <c r="Y181" s="191">
        <f>SUM(Y182:Y187)</f>
        <v>29.564</v>
      </c>
      <c r="Z181" s="186"/>
      <c r="AA181" s="192">
        <f>SUM(AA182:AA187)</f>
        <v>0</v>
      </c>
      <c r="AR181" s="193" t="s">
        <v>146</v>
      </c>
      <c r="AT181" s="194" t="s">
        <v>83</v>
      </c>
      <c r="AU181" s="194" t="s">
        <v>24</v>
      </c>
      <c r="AY181" s="193" t="s">
        <v>183</v>
      </c>
      <c r="BK181" s="195">
        <f>SUM(BK182:BK187)</f>
        <v>0</v>
      </c>
    </row>
    <row r="182" spans="2:65" s="120" customFormat="1" ht="22.9" customHeight="1">
      <c r="B182" s="121"/>
      <c r="C182" s="197" t="s">
        <v>204</v>
      </c>
      <c r="D182" s="197" t="s">
        <v>184</v>
      </c>
      <c r="E182" s="198" t="s">
        <v>538</v>
      </c>
      <c r="F182" s="287" t="s">
        <v>539</v>
      </c>
      <c r="G182" s="287"/>
      <c r="H182" s="287"/>
      <c r="I182" s="287"/>
      <c r="J182" s="199" t="s">
        <v>187</v>
      </c>
      <c r="K182" s="200">
        <v>7600</v>
      </c>
      <c r="L182" s="288">
        <v>0</v>
      </c>
      <c r="M182" s="288"/>
      <c r="N182" s="289">
        <f>ROUND(L182*K182,2)</f>
        <v>0</v>
      </c>
      <c r="O182" s="289"/>
      <c r="P182" s="289"/>
      <c r="Q182" s="289"/>
      <c r="R182" s="124"/>
      <c r="T182" s="201" t="s">
        <v>5</v>
      </c>
      <c r="U182" s="202" t="s">
        <v>52</v>
      </c>
      <c r="V182" s="122"/>
      <c r="W182" s="203">
        <f>V182*K182</f>
        <v>0</v>
      </c>
      <c r="X182" s="203">
        <v>0.00077</v>
      </c>
      <c r="Y182" s="203">
        <f>X182*K182</f>
        <v>5.851999999999999</v>
      </c>
      <c r="Z182" s="203">
        <v>0</v>
      </c>
      <c r="AA182" s="204">
        <f>Z182*K182</f>
        <v>0</v>
      </c>
      <c r="AR182" s="111" t="s">
        <v>251</v>
      </c>
      <c r="AT182" s="111" t="s">
        <v>184</v>
      </c>
      <c r="AU182" s="111" t="s">
        <v>146</v>
      </c>
      <c r="AY182" s="111" t="s">
        <v>183</v>
      </c>
      <c r="BE182" s="168">
        <f>IF(U182="základní",N182,0)</f>
        <v>0</v>
      </c>
      <c r="BF182" s="168">
        <f>IF(U182="snížená",N182,0)</f>
        <v>0</v>
      </c>
      <c r="BG182" s="168">
        <f>IF(U182="zákl. přenesená",N182,0)</f>
        <v>0</v>
      </c>
      <c r="BH182" s="168">
        <f>IF(U182="sníž. přenesená",N182,0)</f>
        <v>0</v>
      </c>
      <c r="BI182" s="168">
        <f>IF(U182="nulová",N182,0)</f>
        <v>0</v>
      </c>
      <c r="BJ182" s="111" t="s">
        <v>162</v>
      </c>
      <c r="BK182" s="168">
        <f>ROUND(L182*K182,2)</f>
        <v>0</v>
      </c>
      <c r="BL182" s="111" t="s">
        <v>251</v>
      </c>
      <c r="BM182" s="111" t="s">
        <v>588</v>
      </c>
    </row>
    <row r="183" spans="2:51" s="210" customFormat="1" ht="14.45" customHeight="1">
      <c r="B183" s="205"/>
      <c r="C183" s="206"/>
      <c r="D183" s="206"/>
      <c r="E183" s="207" t="s">
        <v>5</v>
      </c>
      <c r="F183" s="283" t="s">
        <v>589</v>
      </c>
      <c r="G183" s="284"/>
      <c r="H183" s="284"/>
      <c r="I183" s="284"/>
      <c r="J183" s="206"/>
      <c r="K183" s="208">
        <v>7600</v>
      </c>
      <c r="L183" s="227"/>
      <c r="M183" s="227"/>
      <c r="N183" s="206"/>
      <c r="O183" s="206"/>
      <c r="P183" s="206"/>
      <c r="Q183" s="206"/>
      <c r="R183" s="209"/>
      <c r="T183" s="211"/>
      <c r="U183" s="206"/>
      <c r="V183" s="206"/>
      <c r="W183" s="206"/>
      <c r="X183" s="206"/>
      <c r="Y183" s="206"/>
      <c r="Z183" s="206"/>
      <c r="AA183" s="212"/>
      <c r="AT183" s="213" t="s">
        <v>190</v>
      </c>
      <c r="AU183" s="213" t="s">
        <v>146</v>
      </c>
      <c r="AV183" s="210" t="s">
        <v>146</v>
      </c>
      <c r="AW183" s="210" t="s">
        <v>40</v>
      </c>
      <c r="AX183" s="210" t="s">
        <v>84</v>
      </c>
      <c r="AY183" s="213" t="s">
        <v>183</v>
      </c>
    </row>
    <row r="184" spans="2:51" s="219" customFormat="1" ht="14.45" customHeight="1">
      <c r="B184" s="214"/>
      <c r="C184" s="215"/>
      <c r="D184" s="215"/>
      <c r="E184" s="216" t="s">
        <v>5</v>
      </c>
      <c r="F184" s="285" t="s">
        <v>191</v>
      </c>
      <c r="G184" s="286"/>
      <c r="H184" s="286"/>
      <c r="I184" s="286"/>
      <c r="J184" s="215"/>
      <c r="K184" s="217">
        <v>7600</v>
      </c>
      <c r="L184" s="228"/>
      <c r="M184" s="228"/>
      <c r="N184" s="215"/>
      <c r="O184" s="215"/>
      <c r="P184" s="215"/>
      <c r="Q184" s="215"/>
      <c r="R184" s="218"/>
      <c r="T184" s="220"/>
      <c r="U184" s="215"/>
      <c r="V184" s="215"/>
      <c r="W184" s="215"/>
      <c r="X184" s="215"/>
      <c r="Y184" s="215"/>
      <c r="Z184" s="215"/>
      <c r="AA184" s="221"/>
      <c r="AT184" s="222" t="s">
        <v>190</v>
      </c>
      <c r="AU184" s="222" t="s">
        <v>146</v>
      </c>
      <c r="AV184" s="219" t="s">
        <v>162</v>
      </c>
      <c r="AW184" s="219" t="s">
        <v>40</v>
      </c>
      <c r="AX184" s="219" t="s">
        <v>24</v>
      </c>
      <c r="AY184" s="222" t="s">
        <v>183</v>
      </c>
    </row>
    <row r="185" spans="2:65" s="120" customFormat="1" ht="34.15" customHeight="1">
      <c r="B185" s="121"/>
      <c r="C185" s="223" t="s">
        <v>10</v>
      </c>
      <c r="D185" s="223" t="s">
        <v>340</v>
      </c>
      <c r="E185" s="224" t="s">
        <v>542</v>
      </c>
      <c r="F185" s="294" t="s">
        <v>543</v>
      </c>
      <c r="G185" s="294"/>
      <c r="H185" s="294"/>
      <c r="I185" s="294"/>
      <c r="J185" s="225" t="s">
        <v>187</v>
      </c>
      <c r="K185" s="226">
        <v>9120</v>
      </c>
      <c r="L185" s="295">
        <v>0</v>
      </c>
      <c r="M185" s="295"/>
      <c r="N185" s="296">
        <f>ROUND(L185*K185,2)</f>
        <v>0</v>
      </c>
      <c r="O185" s="289"/>
      <c r="P185" s="289"/>
      <c r="Q185" s="289"/>
      <c r="R185" s="124"/>
      <c r="T185" s="201" t="s">
        <v>5</v>
      </c>
      <c r="U185" s="202" t="s">
        <v>52</v>
      </c>
      <c r="V185" s="122"/>
      <c r="W185" s="203">
        <f>V185*K185</f>
        <v>0</v>
      </c>
      <c r="X185" s="203">
        <v>0.0026</v>
      </c>
      <c r="Y185" s="203">
        <f>X185*K185</f>
        <v>23.712</v>
      </c>
      <c r="Z185" s="203">
        <v>0</v>
      </c>
      <c r="AA185" s="204">
        <f>Z185*K185</f>
        <v>0</v>
      </c>
      <c r="AR185" s="111" t="s">
        <v>315</v>
      </c>
      <c r="AT185" s="111" t="s">
        <v>340</v>
      </c>
      <c r="AU185" s="111" t="s">
        <v>146</v>
      </c>
      <c r="AY185" s="111" t="s">
        <v>183</v>
      </c>
      <c r="BE185" s="168">
        <f>IF(U185="základní",N185,0)</f>
        <v>0</v>
      </c>
      <c r="BF185" s="168">
        <f>IF(U185="snížená",N185,0)</f>
        <v>0</v>
      </c>
      <c r="BG185" s="168">
        <f>IF(U185="zákl. přenesená",N185,0)</f>
        <v>0</v>
      </c>
      <c r="BH185" s="168">
        <f>IF(U185="sníž. přenesená",N185,0)</f>
        <v>0</v>
      </c>
      <c r="BI185" s="168">
        <f>IF(U185="nulová",N185,0)</f>
        <v>0</v>
      </c>
      <c r="BJ185" s="111" t="s">
        <v>162</v>
      </c>
      <c r="BK185" s="168">
        <f>ROUND(L185*K185,2)</f>
        <v>0</v>
      </c>
      <c r="BL185" s="111" t="s">
        <v>251</v>
      </c>
      <c r="BM185" s="111" t="s">
        <v>590</v>
      </c>
    </row>
    <row r="186" spans="2:47" s="120" customFormat="1" ht="22.9" customHeight="1">
      <c r="B186" s="121"/>
      <c r="C186" s="122"/>
      <c r="D186" s="122"/>
      <c r="E186" s="122"/>
      <c r="F186" s="333" t="s">
        <v>545</v>
      </c>
      <c r="G186" s="334"/>
      <c r="H186" s="334"/>
      <c r="I186" s="334"/>
      <c r="J186" s="122"/>
      <c r="K186" s="122"/>
      <c r="L186" s="108"/>
      <c r="M186" s="108"/>
      <c r="N186" s="122"/>
      <c r="O186" s="122"/>
      <c r="P186" s="122"/>
      <c r="Q186" s="122"/>
      <c r="R186" s="124"/>
      <c r="T186" s="166"/>
      <c r="U186" s="122"/>
      <c r="V186" s="122"/>
      <c r="W186" s="122"/>
      <c r="X186" s="122"/>
      <c r="Y186" s="122"/>
      <c r="Z186" s="122"/>
      <c r="AA186" s="229"/>
      <c r="AT186" s="111" t="s">
        <v>546</v>
      </c>
      <c r="AU186" s="111" t="s">
        <v>146</v>
      </c>
    </row>
    <row r="187" spans="2:65" s="120" customFormat="1" ht="34.15" customHeight="1">
      <c r="B187" s="121"/>
      <c r="C187" s="197" t="s">
        <v>275</v>
      </c>
      <c r="D187" s="197" t="s">
        <v>184</v>
      </c>
      <c r="E187" s="198" t="s">
        <v>547</v>
      </c>
      <c r="F187" s="287" t="s">
        <v>548</v>
      </c>
      <c r="G187" s="287"/>
      <c r="H187" s="287"/>
      <c r="I187" s="287"/>
      <c r="J187" s="199" t="s">
        <v>476</v>
      </c>
      <c r="K187" s="200">
        <v>29.564</v>
      </c>
      <c r="L187" s="288">
        <v>0</v>
      </c>
      <c r="M187" s="288"/>
      <c r="N187" s="289">
        <f>ROUND(L187*K187,2)</f>
        <v>0</v>
      </c>
      <c r="O187" s="289"/>
      <c r="P187" s="289"/>
      <c r="Q187" s="289"/>
      <c r="R187" s="124"/>
      <c r="T187" s="201" t="s">
        <v>5</v>
      </c>
      <c r="U187" s="202" t="s">
        <v>52</v>
      </c>
      <c r="V187" s="122"/>
      <c r="W187" s="203">
        <f>V187*K187</f>
        <v>0</v>
      </c>
      <c r="X187" s="203">
        <v>0</v>
      </c>
      <c r="Y187" s="203">
        <f>X187*K187</f>
        <v>0</v>
      </c>
      <c r="Z187" s="203">
        <v>0</v>
      </c>
      <c r="AA187" s="204">
        <f>Z187*K187</f>
        <v>0</v>
      </c>
      <c r="AR187" s="111" t="s">
        <v>251</v>
      </c>
      <c r="AT187" s="111" t="s">
        <v>184</v>
      </c>
      <c r="AU187" s="111" t="s">
        <v>146</v>
      </c>
      <c r="AY187" s="111" t="s">
        <v>183</v>
      </c>
      <c r="BE187" s="168">
        <f>IF(U187="základní",N187,0)</f>
        <v>0</v>
      </c>
      <c r="BF187" s="168">
        <f>IF(U187="snížená",N187,0)</f>
        <v>0</v>
      </c>
      <c r="BG187" s="168">
        <f>IF(U187="zákl. přenesená",N187,0)</f>
        <v>0</v>
      </c>
      <c r="BH187" s="168">
        <f>IF(U187="sníž. přenesená",N187,0)</f>
        <v>0</v>
      </c>
      <c r="BI187" s="168">
        <f>IF(U187="nulová",N187,0)</f>
        <v>0</v>
      </c>
      <c r="BJ187" s="111" t="s">
        <v>162</v>
      </c>
      <c r="BK187" s="168">
        <f>ROUND(L187*K187,2)</f>
        <v>0</v>
      </c>
      <c r="BL187" s="111" t="s">
        <v>251</v>
      </c>
      <c r="BM187" s="111" t="s">
        <v>591</v>
      </c>
    </row>
    <row r="188" spans="2:63" s="120" customFormat="1" ht="49.9" customHeight="1">
      <c r="B188" s="121"/>
      <c r="C188" s="122"/>
      <c r="D188" s="187"/>
      <c r="E188" s="122"/>
      <c r="F188" s="122"/>
      <c r="G188" s="122"/>
      <c r="H188" s="122"/>
      <c r="I188" s="122"/>
      <c r="J188" s="122"/>
      <c r="K188" s="122"/>
      <c r="L188" s="122"/>
      <c r="M188" s="122"/>
      <c r="N188" s="337"/>
      <c r="O188" s="338"/>
      <c r="P188" s="338"/>
      <c r="Q188" s="338"/>
      <c r="R188" s="124"/>
      <c r="T188" s="169"/>
      <c r="U188" s="143"/>
      <c r="V188" s="143"/>
      <c r="W188" s="143"/>
      <c r="X188" s="143"/>
      <c r="Y188" s="143"/>
      <c r="Z188" s="143"/>
      <c r="AA188" s="145"/>
      <c r="AT188" s="111" t="s">
        <v>83</v>
      </c>
      <c r="AU188" s="111" t="s">
        <v>84</v>
      </c>
      <c r="AY188" s="111" t="s">
        <v>390</v>
      </c>
      <c r="BK188" s="168">
        <v>0</v>
      </c>
    </row>
    <row r="189" spans="2:18" s="120" customFormat="1" ht="6.95" customHeight="1">
      <c r="B189" s="146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8"/>
    </row>
  </sheetData>
  <sheetProtection password="CC55" sheet="1" objects="1" scenarios="1"/>
  <mergeCells count="180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101:H101"/>
    <mergeCell ref="N101:Q101"/>
    <mergeCell ref="D102:H102"/>
    <mergeCell ref="N102:Q102"/>
    <mergeCell ref="D99:H99"/>
    <mergeCell ref="N99:Q99"/>
    <mergeCell ref="D100:H100"/>
    <mergeCell ref="N100:Q100"/>
    <mergeCell ref="N103:Q103"/>
    <mergeCell ref="L105:Q105"/>
    <mergeCell ref="C111:Q111"/>
    <mergeCell ref="F113:P113"/>
    <mergeCell ref="F114:P114"/>
    <mergeCell ref="N134:Q134"/>
    <mergeCell ref="F125:I125"/>
    <mergeCell ref="L125:M125"/>
    <mergeCell ref="N125:Q125"/>
    <mergeCell ref="F126:I126"/>
    <mergeCell ref="F127:I127"/>
    <mergeCell ref="M116:P116"/>
    <mergeCell ref="M118:Q118"/>
    <mergeCell ref="M119:Q119"/>
    <mergeCell ref="F121:I121"/>
    <mergeCell ref="L121:M121"/>
    <mergeCell ref="N121:Q121"/>
    <mergeCell ref="F128:I128"/>
    <mergeCell ref="L128:M128"/>
    <mergeCell ref="N128:Q128"/>
    <mergeCell ref="F129:I129"/>
    <mergeCell ref="L140:M140"/>
    <mergeCell ref="N140:Q140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L146:M146"/>
    <mergeCell ref="N146:Q146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53:M153"/>
    <mergeCell ref="N153:Q153"/>
    <mergeCell ref="F141:I141"/>
    <mergeCell ref="F142:I142"/>
    <mergeCell ref="F143:I143"/>
    <mergeCell ref="L143:M143"/>
    <mergeCell ref="F158:I158"/>
    <mergeCell ref="F147:I147"/>
    <mergeCell ref="F148:I148"/>
    <mergeCell ref="F150:I150"/>
    <mergeCell ref="F153:I153"/>
    <mergeCell ref="N143:Q143"/>
    <mergeCell ref="F144:I144"/>
    <mergeCell ref="F145:I145"/>
    <mergeCell ref="F146:I146"/>
    <mergeCell ref="L150:M150"/>
    <mergeCell ref="N150:Q150"/>
    <mergeCell ref="N156:Q156"/>
    <mergeCell ref="F157:I157"/>
    <mergeCell ref="L157:M157"/>
    <mergeCell ref="N157:Q157"/>
    <mergeCell ref="F154:I154"/>
    <mergeCell ref="F155:I155"/>
    <mergeCell ref="F156:I156"/>
    <mergeCell ref="L156:M156"/>
    <mergeCell ref="F151:I151"/>
    <mergeCell ref="F152:I152"/>
    <mergeCell ref="F165:I165"/>
    <mergeCell ref="F166:I166"/>
    <mergeCell ref="L166:M166"/>
    <mergeCell ref="N169:Q169"/>
    <mergeCell ref="F159:I159"/>
    <mergeCell ref="F160:I160"/>
    <mergeCell ref="L160:M160"/>
    <mergeCell ref="N160:Q160"/>
    <mergeCell ref="F161:I161"/>
    <mergeCell ref="F163:I163"/>
    <mergeCell ref="L163:M163"/>
    <mergeCell ref="N163:Q163"/>
    <mergeCell ref="F164:I164"/>
    <mergeCell ref="F183:I183"/>
    <mergeCell ref="F176:I176"/>
    <mergeCell ref="F177:I177"/>
    <mergeCell ref="F179:I179"/>
    <mergeCell ref="L179:M179"/>
    <mergeCell ref="N166:Q166"/>
    <mergeCell ref="N172:Q172"/>
    <mergeCell ref="F173:I173"/>
    <mergeCell ref="F174:I174"/>
    <mergeCell ref="F175:I175"/>
    <mergeCell ref="L175:M175"/>
    <mergeCell ref="N175:Q175"/>
    <mergeCell ref="F170:I170"/>
    <mergeCell ref="F171:I171"/>
    <mergeCell ref="F172:I172"/>
    <mergeCell ref="F167:I167"/>
    <mergeCell ref="F168:I168"/>
    <mergeCell ref="F169:I169"/>
    <mergeCell ref="L169:M169"/>
    <mergeCell ref="N188:Q188"/>
    <mergeCell ref="H1:K1"/>
    <mergeCell ref="S2:AC2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N122:Q122"/>
    <mergeCell ref="N123:Q123"/>
    <mergeCell ref="N124:Q124"/>
    <mergeCell ref="N149:Q149"/>
    <mergeCell ref="N162:Q162"/>
    <mergeCell ref="N178:Q178"/>
    <mergeCell ref="N180:Q180"/>
    <mergeCell ref="N181:Q181"/>
    <mergeCell ref="N179:Q179"/>
    <mergeCell ref="L172:M172"/>
    <mergeCell ref="F182:I182"/>
    <mergeCell ref="L182:M182"/>
    <mergeCell ref="N182:Q182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5"/>
  <sheetViews>
    <sheetView showGridLines="0" workbookViewId="0" topLeftCell="A1">
      <pane ySplit="1" topLeftCell="A84" activePane="bottomLeft" state="frozen"/>
      <selection pane="bottomLeft" activeCell="N101" sqref="N101:Q101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2.160156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101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592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N98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(SUM(BE98:BE105)+SUM(BE123:BE183))</f>
        <v>0</v>
      </c>
      <c r="I32" s="309"/>
      <c r="J32" s="309"/>
      <c r="K32" s="122"/>
      <c r="L32" s="122"/>
      <c r="M32" s="322">
        <f>ROUND((SUM(BE98:BE105)+SUM(BE123:BE183)),2)*F32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(SUM(BF98:BF105)+SUM(BF123:BF183))</f>
        <v>0</v>
      </c>
      <c r="I33" s="309"/>
      <c r="J33" s="309"/>
      <c r="K33" s="122"/>
      <c r="L33" s="122"/>
      <c r="M33" s="322">
        <f>ROUND((SUM(BF98:BF105)+SUM(BF123:BF183)),2)*F33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(SUM(BG98:BG105)+SUM(BG123:BG183))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(SUM(BH98:BH105)+SUM(BH123:BH183))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(SUM(BI98:BI105)+SUM(BI123:BI183))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065/13/08/2015 - SO 02.3 Nádrže C.1 a C.2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N123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N124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N125</f>
        <v>0</v>
      </c>
      <c r="O90" s="315"/>
      <c r="P90" s="315"/>
      <c r="Q90" s="315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N135</f>
        <v>0</v>
      </c>
      <c r="O91" s="315"/>
      <c r="P91" s="315"/>
      <c r="Q91" s="315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N148</f>
        <v>0</v>
      </c>
      <c r="O92" s="315"/>
      <c r="P92" s="315"/>
      <c r="Q92" s="315"/>
      <c r="R92" s="162"/>
    </row>
    <row r="93" spans="2:18" s="163" customFormat="1" ht="19.9" customHeight="1">
      <c r="B93" s="159"/>
      <c r="C93" s="160"/>
      <c r="D93" s="161" t="s">
        <v>394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N166</f>
        <v>0</v>
      </c>
      <c r="O93" s="315"/>
      <c r="P93" s="315"/>
      <c r="Q93" s="315"/>
      <c r="R93" s="162"/>
    </row>
    <row r="94" spans="2:18" s="163" customFormat="1" ht="19.9" customHeight="1">
      <c r="B94" s="159"/>
      <c r="C94" s="160"/>
      <c r="D94" s="161" t="s">
        <v>396</v>
      </c>
      <c r="E94" s="160"/>
      <c r="F94" s="160"/>
      <c r="G94" s="160"/>
      <c r="H94" s="160"/>
      <c r="I94" s="160"/>
      <c r="J94" s="160"/>
      <c r="K94" s="160"/>
      <c r="L94" s="160"/>
      <c r="M94" s="160"/>
      <c r="N94" s="314">
        <f>N174</f>
        <v>0</v>
      </c>
      <c r="O94" s="315"/>
      <c r="P94" s="315"/>
      <c r="Q94" s="315"/>
      <c r="R94" s="162"/>
    </row>
    <row r="95" spans="2:18" s="158" customFormat="1" ht="24.95" customHeight="1">
      <c r="B95" s="154"/>
      <c r="C95" s="155"/>
      <c r="D95" s="156" t="s">
        <v>397</v>
      </c>
      <c r="E95" s="155"/>
      <c r="F95" s="155"/>
      <c r="G95" s="155"/>
      <c r="H95" s="155"/>
      <c r="I95" s="155"/>
      <c r="J95" s="155"/>
      <c r="K95" s="155"/>
      <c r="L95" s="155"/>
      <c r="M95" s="155"/>
      <c r="N95" s="279">
        <f>N176</f>
        <v>0</v>
      </c>
      <c r="O95" s="313"/>
      <c r="P95" s="313"/>
      <c r="Q95" s="313"/>
      <c r="R95" s="157"/>
    </row>
    <row r="96" spans="2:18" s="163" customFormat="1" ht="19.9" customHeight="1">
      <c r="B96" s="159"/>
      <c r="C96" s="160"/>
      <c r="D96" s="161" t="s">
        <v>398</v>
      </c>
      <c r="E96" s="160"/>
      <c r="F96" s="160"/>
      <c r="G96" s="160"/>
      <c r="H96" s="160"/>
      <c r="I96" s="160"/>
      <c r="J96" s="160"/>
      <c r="K96" s="160"/>
      <c r="L96" s="160"/>
      <c r="M96" s="160"/>
      <c r="N96" s="314">
        <f>N177</f>
        <v>0</v>
      </c>
      <c r="O96" s="315"/>
      <c r="P96" s="315"/>
      <c r="Q96" s="315"/>
      <c r="R96" s="162"/>
    </row>
    <row r="97" spans="2:18" s="120" customFormat="1" ht="21.75" customHeight="1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4"/>
    </row>
    <row r="98" spans="2:21" s="120" customFormat="1" ht="29.25" customHeight="1">
      <c r="B98" s="121"/>
      <c r="C98" s="153" t="s">
        <v>159</v>
      </c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316">
        <f>ROUND(N99+N100+N101+N102+N103+N104,2)</f>
        <v>0</v>
      </c>
      <c r="O98" s="317"/>
      <c r="P98" s="317"/>
      <c r="Q98" s="317"/>
      <c r="R98" s="124"/>
      <c r="T98" s="164"/>
      <c r="U98" s="165" t="s">
        <v>48</v>
      </c>
    </row>
    <row r="99" spans="2:62" s="120" customFormat="1" ht="18" customHeight="1">
      <c r="B99" s="121"/>
      <c r="C99" s="122"/>
      <c r="D99" s="304" t="s">
        <v>160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aca="true" t="shared" si="0" ref="BE99:BE104">IF(U99="základní",N99,0)</f>
        <v>0</v>
      </c>
      <c r="BF99" s="168">
        <f aca="true" t="shared" si="1" ref="BF99:BF104">IF(U99="snížená",N99,0)</f>
        <v>0</v>
      </c>
      <c r="BG99" s="168">
        <f aca="true" t="shared" si="2" ref="BG99:BG104">IF(U99="zákl. přenesená",N99,0)</f>
        <v>0</v>
      </c>
      <c r="BH99" s="168">
        <f aca="true" t="shared" si="3" ref="BH99:BH104">IF(U99="sníž. přenesená",N99,0)</f>
        <v>0</v>
      </c>
      <c r="BI99" s="168">
        <f aca="true" t="shared" si="4" ref="BI99:BI104">IF(U99="nulová",N99,0)</f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163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164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165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304" t="s">
        <v>166</v>
      </c>
      <c r="E103" s="305"/>
      <c r="F103" s="305"/>
      <c r="G103" s="305"/>
      <c r="H103" s="305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6"/>
      <c r="U103" s="167" t="s">
        <v>52</v>
      </c>
      <c r="AY103" s="111" t="s">
        <v>161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 ht="18" customHeight="1">
      <c r="B104" s="121"/>
      <c r="C104" s="122"/>
      <c r="D104" s="161" t="s">
        <v>167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37">
        <f>ROUND(N88*T104,2)</f>
        <v>0</v>
      </c>
      <c r="O104" s="306"/>
      <c r="P104" s="306"/>
      <c r="Q104" s="306"/>
      <c r="R104" s="124"/>
      <c r="T104" s="169"/>
      <c r="U104" s="170" t="s">
        <v>52</v>
      </c>
      <c r="AY104" s="111" t="s">
        <v>168</v>
      </c>
      <c r="BE104" s="168">
        <f t="shared" si="0"/>
        <v>0</v>
      </c>
      <c r="BF104" s="168">
        <f t="shared" si="1"/>
        <v>0</v>
      </c>
      <c r="BG104" s="168">
        <f t="shared" si="2"/>
        <v>0</v>
      </c>
      <c r="BH104" s="168">
        <f t="shared" si="3"/>
        <v>0</v>
      </c>
      <c r="BI104" s="168">
        <f t="shared" si="4"/>
        <v>0</v>
      </c>
      <c r="BJ104" s="111" t="s">
        <v>162</v>
      </c>
    </row>
    <row r="105" spans="2:18" s="120" customFormat="1" ht="13.5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4"/>
    </row>
    <row r="106" spans="2:18" s="120" customFormat="1" ht="29.25" customHeight="1">
      <c r="B106" s="121"/>
      <c r="C106" s="171" t="s">
        <v>140</v>
      </c>
      <c r="D106" s="133"/>
      <c r="E106" s="133"/>
      <c r="F106" s="133"/>
      <c r="G106" s="133"/>
      <c r="H106" s="133"/>
      <c r="I106" s="133"/>
      <c r="J106" s="133"/>
      <c r="K106" s="133"/>
      <c r="L106" s="307">
        <f>ROUND(SUM(N88+N98),2)</f>
        <v>0</v>
      </c>
      <c r="M106" s="307"/>
      <c r="N106" s="307"/>
      <c r="O106" s="307"/>
      <c r="P106" s="307"/>
      <c r="Q106" s="307"/>
      <c r="R106" s="124"/>
    </row>
    <row r="107" spans="2:18" s="120" customFormat="1" ht="6.95" customHeight="1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8"/>
    </row>
    <row r="111" spans="2:18" s="120" customFormat="1" ht="6.95" customHeight="1">
      <c r="B111" s="149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1"/>
    </row>
    <row r="112" spans="2:18" s="120" customFormat="1" ht="36.95" customHeight="1">
      <c r="B112" s="121"/>
      <c r="C112" s="308" t="s">
        <v>169</v>
      </c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124"/>
    </row>
    <row r="113" spans="2:18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18" s="120" customFormat="1" ht="30" customHeight="1">
      <c r="B114" s="121"/>
      <c r="C114" s="119" t="s">
        <v>19</v>
      </c>
      <c r="D114" s="122"/>
      <c r="E114" s="122"/>
      <c r="F114" s="310" t="str">
        <f>F6</f>
        <v>KOHINOOR MARÁNSKÉ RADČICE - Biotechnologický systém ČDV Z MR1</v>
      </c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122"/>
      <c r="R114" s="124"/>
    </row>
    <row r="115" spans="2:18" s="120" customFormat="1" ht="36.95" customHeight="1">
      <c r="B115" s="121"/>
      <c r="C115" s="152" t="s">
        <v>148</v>
      </c>
      <c r="D115" s="122"/>
      <c r="E115" s="122"/>
      <c r="F115" s="312" t="str">
        <f>F7</f>
        <v>065/13/08/2015 - SO 02.3 Nádrže C.1 a C.2</v>
      </c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122"/>
      <c r="R115" s="124"/>
    </row>
    <row r="116" spans="2:18" s="120" customFormat="1" ht="6.95" customHeight="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4"/>
    </row>
    <row r="117" spans="2:18" s="120" customFormat="1" ht="18" customHeight="1">
      <c r="B117" s="121"/>
      <c r="C117" s="119" t="s">
        <v>25</v>
      </c>
      <c r="D117" s="122"/>
      <c r="E117" s="122"/>
      <c r="F117" s="125" t="str">
        <f>F9</f>
        <v>Mariánské Radčice</v>
      </c>
      <c r="G117" s="122"/>
      <c r="H117" s="122"/>
      <c r="I117" s="122"/>
      <c r="J117" s="122"/>
      <c r="K117" s="119" t="s">
        <v>27</v>
      </c>
      <c r="L117" s="122"/>
      <c r="M117" s="299" t="str">
        <f>IF(O9="","",O9)</f>
        <v>Vyplň údaj</v>
      </c>
      <c r="N117" s="299"/>
      <c r="O117" s="299"/>
      <c r="P117" s="299"/>
      <c r="Q117" s="122"/>
      <c r="R117" s="124"/>
    </row>
    <row r="118" spans="2:18" s="120" customFormat="1" ht="6.95" customHeight="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4"/>
    </row>
    <row r="119" spans="2:18" s="120" customFormat="1" ht="15">
      <c r="B119" s="121"/>
      <c r="C119" s="119" t="s">
        <v>32</v>
      </c>
      <c r="D119" s="122"/>
      <c r="E119" s="122"/>
      <c r="F119" s="125" t="str">
        <f>E12</f>
        <v>PK Ústí nad Labem</v>
      </c>
      <c r="G119" s="122"/>
      <c r="H119" s="122"/>
      <c r="I119" s="122"/>
      <c r="J119" s="122"/>
      <c r="K119" s="119" t="s">
        <v>38</v>
      </c>
      <c r="L119" s="122"/>
      <c r="M119" s="300" t="str">
        <f>E18</f>
        <v>Terén Design, s.r.o.</v>
      </c>
      <c r="N119" s="300"/>
      <c r="O119" s="300"/>
      <c r="P119" s="300"/>
      <c r="Q119" s="300"/>
      <c r="R119" s="124"/>
    </row>
    <row r="120" spans="2:18" s="120" customFormat="1" ht="14.45" customHeight="1">
      <c r="B120" s="121"/>
      <c r="C120" s="119" t="s">
        <v>36</v>
      </c>
      <c r="D120" s="122"/>
      <c r="E120" s="122"/>
      <c r="F120" s="125" t="str">
        <f>IF(E15="","",E15)</f>
        <v>dle výběrového řízení</v>
      </c>
      <c r="G120" s="122"/>
      <c r="H120" s="122"/>
      <c r="I120" s="122"/>
      <c r="J120" s="122"/>
      <c r="K120" s="119" t="s">
        <v>41</v>
      </c>
      <c r="L120" s="122"/>
      <c r="M120" s="300" t="str">
        <f>E21</f>
        <v>Pavel Šouta</v>
      </c>
      <c r="N120" s="300"/>
      <c r="O120" s="300"/>
      <c r="P120" s="300"/>
      <c r="Q120" s="300"/>
      <c r="R120" s="124"/>
    </row>
    <row r="121" spans="2:18" s="120" customFormat="1" ht="10.35" customHeight="1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4"/>
    </row>
    <row r="122" spans="2:27" s="176" customFormat="1" ht="29.25" customHeight="1">
      <c r="B122" s="172"/>
      <c r="C122" s="173" t="s">
        <v>170</v>
      </c>
      <c r="D122" s="174" t="s">
        <v>171</v>
      </c>
      <c r="E122" s="174" t="s">
        <v>66</v>
      </c>
      <c r="F122" s="301" t="s">
        <v>172</v>
      </c>
      <c r="G122" s="301"/>
      <c r="H122" s="301"/>
      <c r="I122" s="301"/>
      <c r="J122" s="174" t="s">
        <v>173</v>
      </c>
      <c r="K122" s="174" t="s">
        <v>174</v>
      </c>
      <c r="L122" s="301" t="s">
        <v>175</v>
      </c>
      <c r="M122" s="301"/>
      <c r="N122" s="301" t="s">
        <v>154</v>
      </c>
      <c r="O122" s="301"/>
      <c r="P122" s="301"/>
      <c r="Q122" s="302"/>
      <c r="R122" s="175"/>
      <c r="T122" s="177" t="s">
        <v>176</v>
      </c>
      <c r="U122" s="178" t="s">
        <v>48</v>
      </c>
      <c r="V122" s="178" t="s">
        <v>177</v>
      </c>
      <c r="W122" s="178" t="s">
        <v>178</v>
      </c>
      <c r="X122" s="178" t="s">
        <v>179</v>
      </c>
      <c r="Y122" s="178" t="s">
        <v>180</v>
      </c>
      <c r="Z122" s="178" t="s">
        <v>181</v>
      </c>
      <c r="AA122" s="179" t="s">
        <v>182</v>
      </c>
    </row>
    <row r="123" spans="2:63" s="120" customFormat="1" ht="29.25" customHeight="1">
      <c r="B123" s="121"/>
      <c r="C123" s="180" t="s">
        <v>151</v>
      </c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290">
        <f>BK123</f>
        <v>0</v>
      </c>
      <c r="O123" s="291"/>
      <c r="P123" s="291"/>
      <c r="Q123" s="291"/>
      <c r="R123" s="124"/>
      <c r="T123" s="181"/>
      <c r="U123" s="126"/>
      <c r="V123" s="126"/>
      <c r="W123" s="182">
        <f>W124+W176+W184</f>
        <v>0</v>
      </c>
      <c r="X123" s="126"/>
      <c r="Y123" s="182">
        <f>Y124+Y176+Y184</f>
        <v>34667.22295000001</v>
      </c>
      <c r="Z123" s="126"/>
      <c r="AA123" s="183">
        <f>AA124+AA176+AA184</f>
        <v>0</v>
      </c>
      <c r="AT123" s="111" t="s">
        <v>83</v>
      </c>
      <c r="AU123" s="111" t="s">
        <v>156</v>
      </c>
      <c r="BK123" s="184">
        <f>BK124+BK176+BK184</f>
        <v>0</v>
      </c>
    </row>
    <row r="124" spans="2:63" s="189" customFormat="1" ht="37.35" customHeight="1">
      <c r="B124" s="185"/>
      <c r="C124" s="186"/>
      <c r="D124" s="187" t="s">
        <v>157</v>
      </c>
      <c r="E124" s="187"/>
      <c r="F124" s="187"/>
      <c r="G124" s="187"/>
      <c r="H124" s="187"/>
      <c r="I124" s="187"/>
      <c r="J124" s="187"/>
      <c r="K124" s="187"/>
      <c r="L124" s="187"/>
      <c r="M124" s="187"/>
      <c r="N124" s="278">
        <f>BK124</f>
        <v>0</v>
      </c>
      <c r="O124" s="279"/>
      <c r="P124" s="279"/>
      <c r="Q124" s="279"/>
      <c r="R124" s="188"/>
      <c r="T124" s="190"/>
      <c r="U124" s="186"/>
      <c r="V124" s="186"/>
      <c r="W124" s="191">
        <f>W125+W135+W148+W166+W174</f>
        <v>0</v>
      </c>
      <c r="X124" s="186"/>
      <c r="Y124" s="191">
        <f>Y125+Y135+Y148+Y166+Y174</f>
        <v>34636.10295000001</v>
      </c>
      <c r="Z124" s="186"/>
      <c r="AA124" s="192">
        <f>AA125+AA135+AA148+AA166+AA174</f>
        <v>0</v>
      </c>
      <c r="AR124" s="193" t="s">
        <v>24</v>
      </c>
      <c r="AT124" s="194" t="s">
        <v>83</v>
      </c>
      <c r="AU124" s="194" t="s">
        <v>84</v>
      </c>
      <c r="AY124" s="193" t="s">
        <v>183</v>
      </c>
      <c r="BK124" s="195">
        <f>BK125+BK135+BK148+BK166+BK174</f>
        <v>0</v>
      </c>
    </row>
    <row r="125" spans="2:63" s="189" customFormat="1" ht="19.9" customHeight="1">
      <c r="B125" s="185"/>
      <c r="C125" s="186"/>
      <c r="D125" s="196" t="s">
        <v>158</v>
      </c>
      <c r="E125" s="196"/>
      <c r="F125" s="196"/>
      <c r="G125" s="196"/>
      <c r="H125" s="196"/>
      <c r="I125" s="196"/>
      <c r="J125" s="196"/>
      <c r="K125" s="196"/>
      <c r="L125" s="196"/>
      <c r="M125" s="196"/>
      <c r="N125" s="292">
        <f>BK125</f>
        <v>0</v>
      </c>
      <c r="O125" s="293"/>
      <c r="P125" s="293"/>
      <c r="Q125" s="293"/>
      <c r="R125" s="188"/>
      <c r="T125" s="190"/>
      <c r="U125" s="186"/>
      <c r="V125" s="186"/>
      <c r="W125" s="191">
        <f>SUM(W126:W134)</f>
        <v>0</v>
      </c>
      <c r="X125" s="186"/>
      <c r="Y125" s="191">
        <f>SUM(Y126:Y134)</f>
        <v>1.2624</v>
      </c>
      <c r="Z125" s="186"/>
      <c r="AA125" s="192">
        <f>SUM(AA126:AA134)</f>
        <v>0</v>
      </c>
      <c r="AR125" s="193" t="s">
        <v>24</v>
      </c>
      <c r="AT125" s="194" t="s">
        <v>83</v>
      </c>
      <c r="AU125" s="194" t="s">
        <v>24</v>
      </c>
      <c r="AY125" s="193" t="s">
        <v>183</v>
      </c>
      <c r="BK125" s="195">
        <f>SUM(BK126:BK134)</f>
        <v>0</v>
      </c>
    </row>
    <row r="126" spans="2:65" s="120" customFormat="1" ht="22.9" customHeight="1">
      <c r="B126" s="121"/>
      <c r="C126" s="197" t="s">
        <v>24</v>
      </c>
      <c r="D126" s="197" t="s">
        <v>184</v>
      </c>
      <c r="E126" s="198" t="s">
        <v>399</v>
      </c>
      <c r="F126" s="287" t="s">
        <v>400</v>
      </c>
      <c r="G126" s="287"/>
      <c r="H126" s="287"/>
      <c r="I126" s="287"/>
      <c r="J126" s="199" t="s">
        <v>401</v>
      </c>
      <c r="K126" s="200">
        <v>160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0.00789</v>
      </c>
      <c r="Y126" s="203">
        <f>X126*K126</f>
        <v>1.2624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593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594</v>
      </c>
      <c r="G127" s="284"/>
      <c r="H127" s="284"/>
      <c r="I127" s="284"/>
      <c r="J127" s="206"/>
      <c r="K127" s="208">
        <v>160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160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34.15" customHeight="1">
      <c r="B129" s="121"/>
      <c r="C129" s="197" t="s">
        <v>146</v>
      </c>
      <c r="D129" s="197" t="s">
        <v>184</v>
      </c>
      <c r="E129" s="198" t="s">
        <v>404</v>
      </c>
      <c r="F129" s="287" t="s">
        <v>405</v>
      </c>
      <c r="G129" s="287"/>
      <c r="H129" s="287"/>
      <c r="I129" s="287"/>
      <c r="J129" s="199" t="s">
        <v>406</v>
      </c>
      <c r="K129" s="200">
        <v>350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595</v>
      </c>
    </row>
    <row r="130" spans="2:51" s="210" customFormat="1" ht="14.45" customHeight="1">
      <c r="B130" s="205"/>
      <c r="C130" s="206"/>
      <c r="D130" s="206"/>
      <c r="E130" s="207" t="s">
        <v>5</v>
      </c>
      <c r="F130" s="283" t="s">
        <v>596</v>
      </c>
      <c r="G130" s="284"/>
      <c r="H130" s="284"/>
      <c r="I130" s="284"/>
      <c r="J130" s="206"/>
      <c r="K130" s="208">
        <v>350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51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350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34.15" customHeight="1">
      <c r="B132" s="121"/>
      <c r="C132" s="197" t="s">
        <v>195</v>
      </c>
      <c r="D132" s="197" t="s">
        <v>184</v>
      </c>
      <c r="E132" s="198" t="s">
        <v>409</v>
      </c>
      <c r="F132" s="287" t="s">
        <v>410</v>
      </c>
      <c r="G132" s="287"/>
      <c r="H132" s="287"/>
      <c r="I132" s="287"/>
      <c r="J132" s="199" t="s">
        <v>411</v>
      </c>
      <c r="K132" s="200">
        <v>180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162</v>
      </c>
      <c r="BM132" s="111" t="s">
        <v>597</v>
      </c>
    </row>
    <row r="133" spans="2:51" s="210" customFormat="1" ht="14.45" customHeight="1">
      <c r="B133" s="205"/>
      <c r="C133" s="206"/>
      <c r="D133" s="206"/>
      <c r="E133" s="207" t="s">
        <v>5</v>
      </c>
      <c r="F133" s="283" t="s">
        <v>598</v>
      </c>
      <c r="G133" s="284"/>
      <c r="H133" s="284"/>
      <c r="I133" s="284"/>
      <c r="J133" s="206"/>
      <c r="K133" s="208">
        <v>180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51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180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3" s="189" customFormat="1" ht="29.85" customHeight="1">
      <c r="B135" s="185"/>
      <c r="C135" s="186"/>
      <c r="D135" s="196" t="s">
        <v>392</v>
      </c>
      <c r="E135" s="196"/>
      <c r="F135" s="196"/>
      <c r="G135" s="196"/>
      <c r="H135" s="196"/>
      <c r="I135" s="196"/>
      <c r="J135" s="196"/>
      <c r="K135" s="196"/>
      <c r="L135" s="230"/>
      <c r="M135" s="230"/>
      <c r="N135" s="292">
        <f>BK135</f>
        <v>0</v>
      </c>
      <c r="O135" s="293"/>
      <c r="P135" s="293"/>
      <c r="Q135" s="293"/>
      <c r="R135" s="188"/>
      <c r="T135" s="190"/>
      <c r="U135" s="186"/>
      <c r="V135" s="186"/>
      <c r="W135" s="191">
        <f>SUM(W136:W147)</f>
        <v>0</v>
      </c>
      <c r="X135" s="186"/>
      <c r="Y135" s="191">
        <f>SUM(Y136:Y147)</f>
        <v>14.821000000000002</v>
      </c>
      <c r="Z135" s="186"/>
      <c r="AA135" s="192">
        <f>SUM(AA136:AA147)</f>
        <v>0</v>
      </c>
      <c r="AR135" s="193" t="s">
        <v>24</v>
      </c>
      <c r="AT135" s="194" t="s">
        <v>83</v>
      </c>
      <c r="AU135" s="194" t="s">
        <v>24</v>
      </c>
      <c r="AY135" s="193" t="s">
        <v>183</v>
      </c>
      <c r="BK135" s="195">
        <f>SUM(BK136:BK147)</f>
        <v>0</v>
      </c>
    </row>
    <row r="136" spans="2:65" s="120" customFormat="1" ht="34.15" customHeight="1">
      <c r="B136" s="121"/>
      <c r="C136" s="223" t="s">
        <v>162</v>
      </c>
      <c r="D136" s="223" t="s">
        <v>340</v>
      </c>
      <c r="E136" s="224" t="s">
        <v>479</v>
      </c>
      <c r="F136" s="294" t="s">
        <v>480</v>
      </c>
      <c r="G136" s="294"/>
      <c r="H136" s="294"/>
      <c r="I136" s="294"/>
      <c r="J136" s="225" t="s">
        <v>187</v>
      </c>
      <c r="K136" s="226">
        <v>16200</v>
      </c>
      <c r="L136" s="295">
        <v>0</v>
      </c>
      <c r="M136" s="295"/>
      <c r="N136" s="296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217</v>
      </c>
      <c r="AT136" s="111" t="s">
        <v>340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599</v>
      </c>
    </row>
    <row r="137" spans="2:51" s="210" customFormat="1" ht="14.45" customHeight="1">
      <c r="B137" s="205"/>
      <c r="C137" s="206"/>
      <c r="D137" s="206"/>
      <c r="E137" s="207" t="s">
        <v>5</v>
      </c>
      <c r="F137" s="283" t="s">
        <v>600</v>
      </c>
      <c r="G137" s="284"/>
      <c r="H137" s="284"/>
      <c r="I137" s="284"/>
      <c r="J137" s="206"/>
      <c r="K137" s="208">
        <v>16200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51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16200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34.15" customHeight="1">
      <c r="B139" s="121"/>
      <c r="C139" s="197" t="s">
        <v>205</v>
      </c>
      <c r="D139" s="197" t="s">
        <v>184</v>
      </c>
      <c r="E139" s="198" t="s">
        <v>601</v>
      </c>
      <c r="F139" s="287" t="s">
        <v>602</v>
      </c>
      <c r="G139" s="287"/>
      <c r="H139" s="287"/>
      <c r="I139" s="287"/>
      <c r="J139" s="199" t="s">
        <v>401</v>
      </c>
      <c r="K139" s="200">
        <v>1100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0.00191</v>
      </c>
      <c r="Y139" s="203">
        <f>X139*K139</f>
        <v>2.101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603</v>
      </c>
    </row>
    <row r="140" spans="2:51" s="210" customFormat="1" ht="14.45" customHeight="1">
      <c r="B140" s="205"/>
      <c r="C140" s="206"/>
      <c r="D140" s="206"/>
      <c r="E140" s="207" t="s">
        <v>5</v>
      </c>
      <c r="F140" s="283" t="s">
        <v>604</v>
      </c>
      <c r="G140" s="284"/>
      <c r="H140" s="284"/>
      <c r="I140" s="284"/>
      <c r="J140" s="206"/>
      <c r="K140" s="208">
        <v>1100</v>
      </c>
      <c r="L140" s="227"/>
      <c r="M140" s="227"/>
      <c r="N140" s="206"/>
      <c r="O140" s="206"/>
      <c r="P140" s="206"/>
      <c r="Q140" s="206"/>
      <c r="R140" s="209"/>
      <c r="T140" s="211"/>
      <c r="U140" s="206"/>
      <c r="V140" s="206"/>
      <c r="W140" s="206"/>
      <c r="X140" s="206"/>
      <c r="Y140" s="206"/>
      <c r="Z140" s="206"/>
      <c r="AA140" s="212"/>
      <c r="AT140" s="213" t="s">
        <v>190</v>
      </c>
      <c r="AU140" s="213" t="s">
        <v>146</v>
      </c>
      <c r="AV140" s="210" t="s">
        <v>146</v>
      </c>
      <c r="AW140" s="210" t="s">
        <v>40</v>
      </c>
      <c r="AX140" s="210" t="s">
        <v>84</v>
      </c>
      <c r="AY140" s="213" t="s">
        <v>183</v>
      </c>
    </row>
    <row r="141" spans="2:51" s="219" customFormat="1" ht="14.45" customHeight="1">
      <c r="B141" s="214"/>
      <c r="C141" s="215"/>
      <c r="D141" s="215"/>
      <c r="E141" s="216" t="s">
        <v>5</v>
      </c>
      <c r="F141" s="285" t="s">
        <v>191</v>
      </c>
      <c r="G141" s="286"/>
      <c r="H141" s="286"/>
      <c r="I141" s="286"/>
      <c r="J141" s="215"/>
      <c r="K141" s="217">
        <v>1100</v>
      </c>
      <c r="L141" s="228"/>
      <c r="M141" s="228"/>
      <c r="N141" s="215"/>
      <c r="O141" s="215"/>
      <c r="P141" s="215"/>
      <c r="Q141" s="215"/>
      <c r="R141" s="218"/>
      <c r="T141" s="220"/>
      <c r="U141" s="215"/>
      <c r="V141" s="215"/>
      <c r="W141" s="215"/>
      <c r="X141" s="215"/>
      <c r="Y141" s="215"/>
      <c r="Z141" s="215"/>
      <c r="AA141" s="221"/>
      <c r="AT141" s="222" t="s">
        <v>190</v>
      </c>
      <c r="AU141" s="222" t="s">
        <v>146</v>
      </c>
      <c r="AV141" s="219" t="s">
        <v>162</v>
      </c>
      <c r="AW141" s="219" t="s">
        <v>40</v>
      </c>
      <c r="AX141" s="219" t="s">
        <v>24</v>
      </c>
      <c r="AY141" s="222" t="s">
        <v>183</v>
      </c>
    </row>
    <row r="142" spans="2:65" s="120" customFormat="1" ht="34.15" customHeight="1">
      <c r="B142" s="121"/>
      <c r="C142" s="223" t="s">
        <v>209</v>
      </c>
      <c r="D142" s="223" t="s">
        <v>340</v>
      </c>
      <c r="E142" s="224" t="s">
        <v>605</v>
      </c>
      <c r="F142" s="294" t="s">
        <v>606</v>
      </c>
      <c r="G142" s="294"/>
      <c r="H142" s="294"/>
      <c r="I142" s="294"/>
      <c r="J142" s="225" t="s">
        <v>484</v>
      </c>
      <c r="K142" s="226">
        <v>1</v>
      </c>
      <c r="L142" s="295">
        <v>0</v>
      </c>
      <c r="M142" s="295"/>
      <c r="N142" s="296">
        <f>ROUND(L142*K142,2)</f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>V142*K142</f>
        <v>0</v>
      </c>
      <c r="X142" s="203">
        <v>0</v>
      </c>
      <c r="Y142" s="203">
        <f>X142*K142</f>
        <v>0</v>
      </c>
      <c r="Z142" s="203">
        <v>0</v>
      </c>
      <c r="AA142" s="204">
        <f>Z142*K142</f>
        <v>0</v>
      </c>
      <c r="AR142" s="111" t="s">
        <v>217</v>
      </c>
      <c r="AT142" s="111" t="s">
        <v>340</v>
      </c>
      <c r="AU142" s="111" t="s">
        <v>146</v>
      </c>
      <c r="AY142" s="111" t="s">
        <v>183</v>
      </c>
      <c r="BE142" s="168">
        <f>IF(U142="základní",N142,0)</f>
        <v>0</v>
      </c>
      <c r="BF142" s="168">
        <f>IF(U142="snížená",N142,0)</f>
        <v>0</v>
      </c>
      <c r="BG142" s="168">
        <f>IF(U142="zákl. přenesená",N142,0)</f>
        <v>0</v>
      </c>
      <c r="BH142" s="168">
        <f>IF(U142="sníž. přenesená",N142,0)</f>
        <v>0</v>
      </c>
      <c r="BI142" s="168">
        <f>IF(U142="nulová",N142,0)</f>
        <v>0</v>
      </c>
      <c r="BJ142" s="111" t="s">
        <v>162</v>
      </c>
      <c r="BK142" s="168">
        <f>ROUND(L142*K142,2)</f>
        <v>0</v>
      </c>
      <c r="BL142" s="111" t="s">
        <v>162</v>
      </c>
      <c r="BM142" s="111" t="s">
        <v>607</v>
      </c>
    </row>
    <row r="143" spans="2:65" s="120" customFormat="1" ht="22.9" customHeight="1">
      <c r="B143" s="121"/>
      <c r="C143" s="197" t="s">
        <v>213</v>
      </c>
      <c r="D143" s="197" t="s">
        <v>184</v>
      </c>
      <c r="E143" s="198" t="s">
        <v>570</v>
      </c>
      <c r="F143" s="287" t="s">
        <v>571</v>
      </c>
      <c r="G143" s="287"/>
      <c r="H143" s="287"/>
      <c r="I143" s="287"/>
      <c r="J143" s="199" t="s">
        <v>187</v>
      </c>
      <c r="K143" s="200">
        <v>16000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0.00022</v>
      </c>
      <c r="Y143" s="203">
        <f>X143*K143</f>
        <v>3.52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608</v>
      </c>
    </row>
    <row r="144" spans="2:51" s="210" customFormat="1" ht="14.45" customHeight="1">
      <c r="B144" s="205"/>
      <c r="C144" s="206"/>
      <c r="D144" s="206"/>
      <c r="E144" s="207" t="s">
        <v>5</v>
      </c>
      <c r="F144" s="283" t="s">
        <v>609</v>
      </c>
      <c r="G144" s="284"/>
      <c r="H144" s="284"/>
      <c r="I144" s="284"/>
      <c r="J144" s="206"/>
      <c r="K144" s="208">
        <v>16000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51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16000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22.9" customHeight="1">
      <c r="B146" s="121"/>
      <c r="C146" s="223" t="s">
        <v>217</v>
      </c>
      <c r="D146" s="223" t="s">
        <v>340</v>
      </c>
      <c r="E146" s="224" t="s">
        <v>574</v>
      </c>
      <c r="F146" s="294" t="s">
        <v>575</v>
      </c>
      <c r="G146" s="294"/>
      <c r="H146" s="294"/>
      <c r="I146" s="294"/>
      <c r="J146" s="225" t="s">
        <v>187</v>
      </c>
      <c r="K146" s="226">
        <v>18400</v>
      </c>
      <c r="L146" s="295">
        <v>0</v>
      </c>
      <c r="M146" s="295"/>
      <c r="N146" s="296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0.0005</v>
      </c>
      <c r="Y146" s="203">
        <f>X146*K146</f>
        <v>9.200000000000001</v>
      </c>
      <c r="Z146" s="203">
        <v>0</v>
      </c>
      <c r="AA146" s="204">
        <f>Z146*K146</f>
        <v>0</v>
      </c>
      <c r="AR146" s="111" t="s">
        <v>217</v>
      </c>
      <c r="AT146" s="111" t="s">
        <v>340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610</v>
      </c>
    </row>
    <row r="147" spans="2:47" s="120" customFormat="1" ht="68.45" customHeight="1">
      <c r="B147" s="121"/>
      <c r="C147" s="122"/>
      <c r="D147" s="122"/>
      <c r="E147" s="122"/>
      <c r="F147" s="333" t="s">
        <v>577</v>
      </c>
      <c r="G147" s="334"/>
      <c r="H147" s="334"/>
      <c r="I147" s="334"/>
      <c r="J147" s="122"/>
      <c r="K147" s="122"/>
      <c r="L147" s="108"/>
      <c r="M147" s="108"/>
      <c r="N147" s="122"/>
      <c r="O147" s="122"/>
      <c r="P147" s="122"/>
      <c r="Q147" s="122"/>
      <c r="R147" s="124"/>
      <c r="T147" s="166"/>
      <c r="U147" s="122"/>
      <c r="V147" s="122"/>
      <c r="W147" s="122"/>
      <c r="X147" s="122"/>
      <c r="Y147" s="122"/>
      <c r="Z147" s="122"/>
      <c r="AA147" s="229"/>
      <c r="AT147" s="111" t="s">
        <v>546</v>
      </c>
      <c r="AU147" s="111" t="s">
        <v>146</v>
      </c>
    </row>
    <row r="148" spans="2:63" s="189" customFormat="1" ht="29.85" customHeight="1">
      <c r="B148" s="185"/>
      <c r="C148" s="186"/>
      <c r="D148" s="196" t="s">
        <v>393</v>
      </c>
      <c r="E148" s="196"/>
      <c r="F148" s="196"/>
      <c r="G148" s="196"/>
      <c r="H148" s="196"/>
      <c r="I148" s="196"/>
      <c r="J148" s="196"/>
      <c r="K148" s="196"/>
      <c r="L148" s="230"/>
      <c r="M148" s="230"/>
      <c r="N148" s="292">
        <f>BK148</f>
        <v>0</v>
      </c>
      <c r="O148" s="293"/>
      <c r="P148" s="293"/>
      <c r="Q148" s="293"/>
      <c r="R148" s="188"/>
      <c r="T148" s="190"/>
      <c r="U148" s="186"/>
      <c r="V148" s="186"/>
      <c r="W148" s="191">
        <f>SUM(W149:W165)</f>
        <v>0</v>
      </c>
      <c r="X148" s="186"/>
      <c r="Y148" s="191">
        <f>SUM(Y149:Y165)</f>
        <v>34614.095870000005</v>
      </c>
      <c r="Z148" s="186"/>
      <c r="AA148" s="192">
        <f>SUM(AA149:AA165)</f>
        <v>0</v>
      </c>
      <c r="AR148" s="193" t="s">
        <v>24</v>
      </c>
      <c r="AT148" s="194" t="s">
        <v>83</v>
      </c>
      <c r="AU148" s="194" t="s">
        <v>24</v>
      </c>
      <c r="AY148" s="193" t="s">
        <v>183</v>
      </c>
      <c r="BK148" s="195">
        <f>SUM(BK149:BK165)</f>
        <v>0</v>
      </c>
    </row>
    <row r="149" spans="2:65" s="120" customFormat="1" ht="34.15" customHeight="1">
      <c r="B149" s="121"/>
      <c r="C149" s="197" t="s">
        <v>221</v>
      </c>
      <c r="D149" s="197" t="s">
        <v>184</v>
      </c>
      <c r="E149" s="198" t="s">
        <v>611</v>
      </c>
      <c r="F149" s="287" t="s">
        <v>612</v>
      </c>
      <c r="G149" s="287"/>
      <c r="H149" s="287"/>
      <c r="I149" s="287"/>
      <c r="J149" s="199" t="s">
        <v>187</v>
      </c>
      <c r="K149" s="200">
        <v>170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613</v>
      </c>
    </row>
    <row r="150" spans="2:51" s="210" customFormat="1" ht="14.45" customHeight="1">
      <c r="B150" s="205"/>
      <c r="C150" s="206"/>
      <c r="D150" s="206"/>
      <c r="E150" s="207" t="s">
        <v>5</v>
      </c>
      <c r="F150" s="283" t="s">
        <v>614</v>
      </c>
      <c r="G150" s="284"/>
      <c r="H150" s="284"/>
      <c r="I150" s="284"/>
      <c r="J150" s="206"/>
      <c r="K150" s="208">
        <v>170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51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170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22.9" customHeight="1">
      <c r="B152" s="121"/>
      <c r="C152" s="197" t="s">
        <v>28</v>
      </c>
      <c r="D152" s="197" t="s">
        <v>184</v>
      </c>
      <c r="E152" s="198" t="s">
        <v>615</v>
      </c>
      <c r="F152" s="287" t="s">
        <v>616</v>
      </c>
      <c r="G152" s="287"/>
      <c r="H152" s="287"/>
      <c r="I152" s="287"/>
      <c r="J152" s="199" t="s">
        <v>231</v>
      </c>
      <c r="K152" s="200">
        <v>16000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2.16</v>
      </c>
      <c r="Y152" s="203">
        <f>X152*K152</f>
        <v>34560</v>
      </c>
      <c r="Z152" s="203">
        <v>0</v>
      </c>
      <c r="AA152" s="204">
        <f>Z152*K152</f>
        <v>0</v>
      </c>
      <c r="AR152" s="111" t="s">
        <v>162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617</v>
      </c>
    </row>
    <row r="153" spans="2:51" s="210" customFormat="1" ht="14.45" customHeight="1">
      <c r="B153" s="205"/>
      <c r="C153" s="206"/>
      <c r="D153" s="206"/>
      <c r="E153" s="207" t="s">
        <v>5</v>
      </c>
      <c r="F153" s="283" t="s">
        <v>618</v>
      </c>
      <c r="G153" s="284"/>
      <c r="H153" s="284"/>
      <c r="I153" s="284"/>
      <c r="J153" s="206"/>
      <c r="K153" s="208">
        <v>10400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51" s="210" customFormat="1" ht="14.45" customHeight="1">
      <c r="B154" s="205"/>
      <c r="C154" s="206"/>
      <c r="D154" s="206"/>
      <c r="E154" s="207" t="s">
        <v>5</v>
      </c>
      <c r="F154" s="297" t="s">
        <v>619</v>
      </c>
      <c r="G154" s="298"/>
      <c r="H154" s="298"/>
      <c r="I154" s="298"/>
      <c r="J154" s="206"/>
      <c r="K154" s="208">
        <v>2700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51" s="210" customFormat="1" ht="14.45" customHeight="1">
      <c r="B155" s="205"/>
      <c r="C155" s="206"/>
      <c r="D155" s="206"/>
      <c r="E155" s="207" t="s">
        <v>5</v>
      </c>
      <c r="F155" s="297" t="s">
        <v>619</v>
      </c>
      <c r="G155" s="298"/>
      <c r="H155" s="298"/>
      <c r="I155" s="298"/>
      <c r="J155" s="206"/>
      <c r="K155" s="208">
        <v>2700</v>
      </c>
      <c r="L155" s="227"/>
      <c r="M155" s="227"/>
      <c r="N155" s="206"/>
      <c r="O155" s="206"/>
      <c r="P155" s="206"/>
      <c r="Q155" s="206"/>
      <c r="R155" s="209"/>
      <c r="T155" s="211"/>
      <c r="U155" s="206"/>
      <c r="V155" s="206"/>
      <c r="W155" s="206"/>
      <c r="X155" s="206"/>
      <c r="Y155" s="206"/>
      <c r="Z155" s="206"/>
      <c r="AA155" s="212"/>
      <c r="AT155" s="213" t="s">
        <v>190</v>
      </c>
      <c r="AU155" s="213" t="s">
        <v>146</v>
      </c>
      <c r="AV155" s="210" t="s">
        <v>146</v>
      </c>
      <c r="AW155" s="210" t="s">
        <v>40</v>
      </c>
      <c r="AX155" s="210" t="s">
        <v>84</v>
      </c>
      <c r="AY155" s="213" t="s">
        <v>183</v>
      </c>
    </row>
    <row r="156" spans="2:51" s="210" customFormat="1" ht="14.45" customHeight="1">
      <c r="B156" s="205"/>
      <c r="C156" s="206"/>
      <c r="D156" s="206"/>
      <c r="E156" s="207" t="s">
        <v>5</v>
      </c>
      <c r="F156" s="297" t="s">
        <v>582</v>
      </c>
      <c r="G156" s="298"/>
      <c r="H156" s="298"/>
      <c r="I156" s="298"/>
      <c r="J156" s="206"/>
      <c r="K156" s="208">
        <v>200</v>
      </c>
      <c r="L156" s="227"/>
      <c r="M156" s="227"/>
      <c r="N156" s="206"/>
      <c r="O156" s="206"/>
      <c r="P156" s="206"/>
      <c r="Q156" s="206"/>
      <c r="R156" s="209"/>
      <c r="T156" s="211"/>
      <c r="U156" s="206"/>
      <c r="V156" s="206"/>
      <c r="W156" s="206"/>
      <c r="X156" s="206"/>
      <c r="Y156" s="206"/>
      <c r="Z156" s="206"/>
      <c r="AA156" s="212"/>
      <c r="AT156" s="213" t="s">
        <v>190</v>
      </c>
      <c r="AU156" s="213" t="s">
        <v>146</v>
      </c>
      <c r="AV156" s="210" t="s">
        <v>146</v>
      </c>
      <c r="AW156" s="210" t="s">
        <v>40</v>
      </c>
      <c r="AX156" s="210" t="s">
        <v>84</v>
      </c>
      <c r="AY156" s="213" t="s">
        <v>183</v>
      </c>
    </row>
    <row r="157" spans="2:51" s="219" customFormat="1" ht="14.45" customHeight="1">
      <c r="B157" s="214"/>
      <c r="C157" s="215"/>
      <c r="D157" s="215"/>
      <c r="E157" s="216" t="s">
        <v>5</v>
      </c>
      <c r="F157" s="285" t="s">
        <v>191</v>
      </c>
      <c r="G157" s="286"/>
      <c r="H157" s="286"/>
      <c r="I157" s="286"/>
      <c r="J157" s="215"/>
      <c r="K157" s="217">
        <v>16000</v>
      </c>
      <c r="L157" s="228"/>
      <c r="M157" s="228"/>
      <c r="N157" s="215"/>
      <c r="O157" s="215"/>
      <c r="P157" s="215"/>
      <c r="Q157" s="215"/>
      <c r="R157" s="218"/>
      <c r="T157" s="220"/>
      <c r="U157" s="215"/>
      <c r="V157" s="215"/>
      <c r="W157" s="215"/>
      <c r="X157" s="215"/>
      <c r="Y157" s="215"/>
      <c r="Z157" s="215"/>
      <c r="AA157" s="221"/>
      <c r="AT157" s="222" t="s">
        <v>190</v>
      </c>
      <c r="AU157" s="222" t="s">
        <v>146</v>
      </c>
      <c r="AV157" s="219" t="s">
        <v>162</v>
      </c>
      <c r="AW157" s="219" t="s">
        <v>40</v>
      </c>
      <c r="AX157" s="219" t="s">
        <v>24</v>
      </c>
      <c r="AY157" s="222" t="s">
        <v>183</v>
      </c>
    </row>
    <row r="158" spans="2:65" s="120" customFormat="1" ht="34.15" customHeight="1">
      <c r="B158" s="121"/>
      <c r="C158" s="197" t="s">
        <v>228</v>
      </c>
      <c r="D158" s="197" t="s">
        <v>184</v>
      </c>
      <c r="E158" s="198" t="s">
        <v>520</v>
      </c>
      <c r="F158" s="287" t="s">
        <v>521</v>
      </c>
      <c r="G158" s="287"/>
      <c r="H158" s="287"/>
      <c r="I158" s="287"/>
      <c r="J158" s="199" t="s">
        <v>187</v>
      </c>
      <c r="K158" s="200">
        <v>170</v>
      </c>
      <c r="L158" s="288">
        <v>0</v>
      </c>
      <c r="M158" s="288"/>
      <c r="N158" s="289">
        <f>ROUND(L158*K158,2)</f>
        <v>0</v>
      </c>
      <c r="O158" s="289"/>
      <c r="P158" s="289"/>
      <c r="Q158" s="289"/>
      <c r="R158" s="124"/>
      <c r="T158" s="201" t="s">
        <v>5</v>
      </c>
      <c r="U158" s="202" t="s">
        <v>52</v>
      </c>
      <c r="V158" s="122"/>
      <c r="W158" s="203">
        <f>V158*K158</f>
        <v>0</v>
      </c>
      <c r="X158" s="203">
        <v>0.02924</v>
      </c>
      <c r="Y158" s="203">
        <f>X158*K158</f>
        <v>4.9708</v>
      </c>
      <c r="Z158" s="203">
        <v>0</v>
      </c>
      <c r="AA158" s="204">
        <f>Z158*K158</f>
        <v>0</v>
      </c>
      <c r="AR158" s="111" t="s">
        <v>162</v>
      </c>
      <c r="AT158" s="111" t="s">
        <v>184</v>
      </c>
      <c r="AU158" s="111" t="s">
        <v>146</v>
      </c>
      <c r="AY158" s="111" t="s">
        <v>183</v>
      </c>
      <c r="BE158" s="168">
        <f>IF(U158="základní",N158,0)</f>
        <v>0</v>
      </c>
      <c r="BF158" s="168">
        <f>IF(U158="snížená",N158,0)</f>
        <v>0</v>
      </c>
      <c r="BG158" s="168">
        <f>IF(U158="zákl. přenesená",N158,0)</f>
        <v>0</v>
      </c>
      <c r="BH158" s="168">
        <f>IF(U158="sníž. přenesená",N158,0)</f>
        <v>0</v>
      </c>
      <c r="BI158" s="168">
        <f>IF(U158="nulová",N158,0)</f>
        <v>0</v>
      </c>
      <c r="BJ158" s="111" t="s">
        <v>162</v>
      </c>
      <c r="BK158" s="168">
        <f>ROUND(L158*K158,2)</f>
        <v>0</v>
      </c>
      <c r="BL158" s="111" t="s">
        <v>162</v>
      </c>
      <c r="BM158" s="111" t="s">
        <v>620</v>
      </c>
    </row>
    <row r="159" spans="2:51" s="210" customFormat="1" ht="14.45" customHeight="1">
      <c r="B159" s="205"/>
      <c r="C159" s="206"/>
      <c r="D159" s="206"/>
      <c r="E159" s="207" t="s">
        <v>5</v>
      </c>
      <c r="F159" s="283" t="s">
        <v>621</v>
      </c>
      <c r="G159" s="284"/>
      <c r="H159" s="284"/>
      <c r="I159" s="284"/>
      <c r="J159" s="206"/>
      <c r="K159" s="208">
        <v>42</v>
      </c>
      <c r="L159" s="227"/>
      <c r="M159" s="227"/>
      <c r="N159" s="206"/>
      <c r="O159" s="206"/>
      <c r="P159" s="206"/>
      <c r="Q159" s="206"/>
      <c r="R159" s="209"/>
      <c r="T159" s="211"/>
      <c r="U159" s="206"/>
      <c r="V159" s="206"/>
      <c r="W159" s="206"/>
      <c r="X159" s="206"/>
      <c r="Y159" s="206"/>
      <c r="Z159" s="206"/>
      <c r="AA159" s="212"/>
      <c r="AT159" s="213" t="s">
        <v>190</v>
      </c>
      <c r="AU159" s="213" t="s">
        <v>146</v>
      </c>
      <c r="AV159" s="210" t="s">
        <v>146</v>
      </c>
      <c r="AW159" s="210" t="s">
        <v>40</v>
      </c>
      <c r="AX159" s="210" t="s">
        <v>84</v>
      </c>
      <c r="AY159" s="213" t="s">
        <v>183</v>
      </c>
    </row>
    <row r="160" spans="2:51" s="210" customFormat="1" ht="14.45" customHeight="1">
      <c r="B160" s="205"/>
      <c r="C160" s="206"/>
      <c r="D160" s="206"/>
      <c r="E160" s="207" t="s">
        <v>5</v>
      </c>
      <c r="F160" s="297" t="s">
        <v>622</v>
      </c>
      <c r="G160" s="298"/>
      <c r="H160" s="298"/>
      <c r="I160" s="298"/>
      <c r="J160" s="206"/>
      <c r="K160" s="208">
        <v>46</v>
      </c>
      <c r="L160" s="227"/>
      <c r="M160" s="227"/>
      <c r="N160" s="206"/>
      <c r="O160" s="206"/>
      <c r="P160" s="206"/>
      <c r="Q160" s="206"/>
      <c r="R160" s="209"/>
      <c r="T160" s="211"/>
      <c r="U160" s="206"/>
      <c r="V160" s="206"/>
      <c r="W160" s="206"/>
      <c r="X160" s="206"/>
      <c r="Y160" s="206"/>
      <c r="Z160" s="206"/>
      <c r="AA160" s="212"/>
      <c r="AT160" s="213" t="s">
        <v>190</v>
      </c>
      <c r="AU160" s="213" t="s">
        <v>146</v>
      </c>
      <c r="AV160" s="210" t="s">
        <v>146</v>
      </c>
      <c r="AW160" s="210" t="s">
        <v>40</v>
      </c>
      <c r="AX160" s="210" t="s">
        <v>84</v>
      </c>
      <c r="AY160" s="213" t="s">
        <v>183</v>
      </c>
    </row>
    <row r="161" spans="2:51" s="210" customFormat="1" ht="14.45" customHeight="1">
      <c r="B161" s="205"/>
      <c r="C161" s="206"/>
      <c r="D161" s="206"/>
      <c r="E161" s="207" t="s">
        <v>5</v>
      </c>
      <c r="F161" s="297" t="s">
        <v>623</v>
      </c>
      <c r="G161" s="298"/>
      <c r="H161" s="298"/>
      <c r="I161" s="298"/>
      <c r="J161" s="206"/>
      <c r="K161" s="208">
        <v>82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51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170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22.9" customHeight="1">
      <c r="B163" s="121"/>
      <c r="C163" s="223" t="s">
        <v>234</v>
      </c>
      <c r="D163" s="223" t="s">
        <v>340</v>
      </c>
      <c r="E163" s="224" t="s">
        <v>510</v>
      </c>
      <c r="F163" s="294" t="s">
        <v>511</v>
      </c>
      <c r="G163" s="294"/>
      <c r="H163" s="294"/>
      <c r="I163" s="294"/>
      <c r="J163" s="225" t="s">
        <v>198</v>
      </c>
      <c r="K163" s="226">
        <v>577.942</v>
      </c>
      <c r="L163" s="295">
        <v>0</v>
      </c>
      <c r="M163" s="295"/>
      <c r="N163" s="296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0.085</v>
      </c>
      <c r="Y163" s="203">
        <f>X163*K163</f>
        <v>49.12507</v>
      </c>
      <c r="Z163" s="203">
        <v>0</v>
      </c>
      <c r="AA163" s="204">
        <f>Z163*K163</f>
        <v>0</v>
      </c>
      <c r="AR163" s="111" t="s">
        <v>217</v>
      </c>
      <c r="AT163" s="111" t="s">
        <v>340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624</v>
      </c>
    </row>
    <row r="164" spans="2:51" s="210" customFormat="1" ht="14.45" customHeight="1">
      <c r="B164" s="205"/>
      <c r="C164" s="206"/>
      <c r="D164" s="206"/>
      <c r="E164" s="207" t="s">
        <v>5</v>
      </c>
      <c r="F164" s="283" t="s">
        <v>625</v>
      </c>
      <c r="G164" s="284"/>
      <c r="H164" s="284"/>
      <c r="I164" s="284"/>
      <c r="J164" s="206"/>
      <c r="K164" s="208">
        <v>577.942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51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577.942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3" s="189" customFormat="1" ht="29.85" customHeight="1">
      <c r="B166" s="185"/>
      <c r="C166" s="186"/>
      <c r="D166" s="196" t="s">
        <v>394</v>
      </c>
      <c r="E166" s="196"/>
      <c r="F166" s="196"/>
      <c r="G166" s="196"/>
      <c r="H166" s="196"/>
      <c r="I166" s="196"/>
      <c r="J166" s="196"/>
      <c r="K166" s="196"/>
      <c r="L166" s="230"/>
      <c r="M166" s="230"/>
      <c r="N166" s="292">
        <f>BK166</f>
        <v>0</v>
      </c>
      <c r="O166" s="293"/>
      <c r="P166" s="293"/>
      <c r="Q166" s="293"/>
      <c r="R166" s="188"/>
      <c r="T166" s="190"/>
      <c r="U166" s="186"/>
      <c r="V166" s="186"/>
      <c r="W166" s="191">
        <f>SUM(W167:W173)</f>
        <v>0</v>
      </c>
      <c r="X166" s="186"/>
      <c r="Y166" s="191">
        <f>SUM(Y167:Y173)</f>
        <v>5.92368</v>
      </c>
      <c r="Z166" s="186"/>
      <c r="AA166" s="192">
        <f>SUM(AA167:AA173)</f>
        <v>0</v>
      </c>
      <c r="AR166" s="193" t="s">
        <v>24</v>
      </c>
      <c r="AT166" s="194" t="s">
        <v>83</v>
      </c>
      <c r="AU166" s="194" t="s">
        <v>24</v>
      </c>
      <c r="AY166" s="193" t="s">
        <v>183</v>
      </c>
      <c r="BK166" s="195">
        <f>SUM(BK167:BK173)</f>
        <v>0</v>
      </c>
    </row>
    <row r="167" spans="2:65" s="120" customFormat="1" ht="34.15" customHeight="1">
      <c r="B167" s="121"/>
      <c r="C167" s="197" t="s">
        <v>239</v>
      </c>
      <c r="D167" s="197" t="s">
        <v>184</v>
      </c>
      <c r="E167" s="198" t="s">
        <v>626</v>
      </c>
      <c r="F167" s="287" t="s">
        <v>627</v>
      </c>
      <c r="G167" s="287"/>
      <c r="H167" s="287"/>
      <c r="I167" s="287"/>
      <c r="J167" s="199" t="s">
        <v>401</v>
      </c>
      <c r="K167" s="200">
        <v>516</v>
      </c>
      <c r="L167" s="288">
        <v>0</v>
      </c>
      <c r="M167" s="288"/>
      <c r="N167" s="289">
        <f>ROUND(L167*K167,2)</f>
        <v>0</v>
      </c>
      <c r="O167" s="289"/>
      <c r="P167" s="289"/>
      <c r="Q167" s="289"/>
      <c r="R167" s="124"/>
      <c r="T167" s="201" t="s">
        <v>5</v>
      </c>
      <c r="U167" s="202" t="s">
        <v>52</v>
      </c>
      <c r="V167" s="122"/>
      <c r="W167" s="203">
        <f>V167*K167</f>
        <v>0</v>
      </c>
      <c r="X167" s="203">
        <v>0.01148</v>
      </c>
      <c r="Y167" s="203">
        <f>X167*K167</f>
        <v>5.92368</v>
      </c>
      <c r="Z167" s="203">
        <v>0</v>
      </c>
      <c r="AA167" s="204">
        <f>Z167*K167</f>
        <v>0</v>
      </c>
      <c r="AR167" s="111" t="s">
        <v>162</v>
      </c>
      <c r="AT167" s="111" t="s">
        <v>184</v>
      </c>
      <c r="AU167" s="111" t="s">
        <v>146</v>
      </c>
      <c r="AY167" s="111" t="s">
        <v>183</v>
      </c>
      <c r="BE167" s="168">
        <f>IF(U167="základní",N167,0)</f>
        <v>0</v>
      </c>
      <c r="BF167" s="168">
        <f>IF(U167="snížená",N167,0)</f>
        <v>0</v>
      </c>
      <c r="BG167" s="168">
        <f>IF(U167="zákl. přenesená",N167,0)</f>
        <v>0</v>
      </c>
      <c r="BH167" s="168">
        <f>IF(U167="sníž. přenesená",N167,0)</f>
        <v>0</v>
      </c>
      <c r="BI167" s="168">
        <f>IF(U167="nulová",N167,0)</f>
        <v>0</v>
      </c>
      <c r="BJ167" s="111" t="s">
        <v>162</v>
      </c>
      <c r="BK167" s="168">
        <f>ROUND(L167*K167,2)</f>
        <v>0</v>
      </c>
      <c r="BL167" s="111" t="s">
        <v>162</v>
      </c>
      <c r="BM167" s="111" t="s">
        <v>628</v>
      </c>
    </row>
    <row r="168" spans="2:51" s="210" customFormat="1" ht="14.45" customHeight="1">
      <c r="B168" s="205"/>
      <c r="C168" s="206"/>
      <c r="D168" s="206"/>
      <c r="E168" s="207" t="s">
        <v>5</v>
      </c>
      <c r="F168" s="283" t="s">
        <v>629</v>
      </c>
      <c r="G168" s="284"/>
      <c r="H168" s="284"/>
      <c r="I168" s="284"/>
      <c r="J168" s="206"/>
      <c r="K168" s="208">
        <v>516</v>
      </c>
      <c r="L168" s="227"/>
      <c r="M168" s="227"/>
      <c r="N168" s="206"/>
      <c r="O168" s="206"/>
      <c r="P168" s="206"/>
      <c r="Q168" s="206"/>
      <c r="R168" s="209"/>
      <c r="T168" s="211"/>
      <c r="U168" s="206"/>
      <c r="V168" s="206"/>
      <c r="W168" s="206"/>
      <c r="X168" s="206"/>
      <c r="Y168" s="206"/>
      <c r="Z168" s="206"/>
      <c r="AA168" s="212"/>
      <c r="AT168" s="213" t="s">
        <v>190</v>
      </c>
      <c r="AU168" s="213" t="s">
        <v>146</v>
      </c>
      <c r="AV168" s="210" t="s">
        <v>146</v>
      </c>
      <c r="AW168" s="210" t="s">
        <v>40</v>
      </c>
      <c r="AX168" s="210" t="s">
        <v>84</v>
      </c>
      <c r="AY168" s="213" t="s">
        <v>183</v>
      </c>
    </row>
    <row r="169" spans="2:51" s="219" customFormat="1" ht="14.45" customHeight="1">
      <c r="B169" s="214"/>
      <c r="C169" s="215"/>
      <c r="D169" s="215"/>
      <c r="E169" s="216" t="s">
        <v>5</v>
      </c>
      <c r="F169" s="285" t="s">
        <v>191</v>
      </c>
      <c r="G169" s="286"/>
      <c r="H169" s="286"/>
      <c r="I169" s="286"/>
      <c r="J169" s="215"/>
      <c r="K169" s="217">
        <v>516</v>
      </c>
      <c r="L169" s="228"/>
      <c r="M169" s="228"/>
      <c r="N169" s="215"/>
      <c r="O169" s="215"/>
      <c r="P169" s="215"/>
      <c r="Q169" s="215"/>
      <c r="R169" s="218"/>
      <c r="T169" s="220"/>
      <c r="U169" s="215"/>
      <c r="V169" s="215"/>
      <c r="W169" s="215"/>
      <c r="X169" s="215"/>
      <c r="Y169" s="215"/>
      <c r="Z169" s="215"/>
      <c r="AA169" s="221"/>
      <c r="AT169" s="222" t="s">
        <v>190</v>
      </c>
      <c r="AU169" s="222" t="s">
        <v>146</v>
      </c>
      <c r="AV169" s="219" t="s">
        <v>162</v>
      </c>
      <c r="AW169" s="219" t="s">
        <v>40</v>
      </c>
      <c r="AX169" s="219" t="s">
        <v>24</v>
      </c>
      <c r="AY169" s="222" t="s">
        <v>183</v>
      </c>
    </row>
    <row r="170" spans="2:65" s="120" customFormat="1" ht="34.15" customHeight="1">
      <c r="B170" s="121"/>
      <c r="C170" s="223" t="s">
        <v>244</v>
      </c>
      <c r="D170" s="223" t="s">
        <v>340</v>
      </c>
      <c r="E170" s="224" t="s">
        <v>630</v>
      </c>
      <c r="F170" s="294" t="s">
        <v>631</v>
      </c>
      <c r="G170" s="294"/>
      <c r="H170" s="294"/>
      <c r="I170" s="294"/>
      <c r="J170" s="225" t="s">
        <v>343</v>
      </c>
      <c r="K170" s="226">
        <v>108</v>
      </c>
      <c r="L170" s="295">
        <v>0</v>
      </c>
      <c r="M170" s="295"/>
      <c r="N170" s="296">
        <f>ROUND(L170*K170,2)</f>
        <v>0</v>
      </c>
      <c r="O170" s="289"/>
      <c r="P170" s="289"/>
      <c r="Q170" s="289"/>
      <c r="R170" s="124"/>
      <c r="T170" s="201" t="s">
        <v>5</v>
      </c>
      <c r="U170" s="202" t="s">
        <v>52</v>
      </c>
      <c r="V170" s="122"/>
      <c r="W170" s="203">
        <f>V170*K170</f>
        <v>0</v>
      </c>
      <c r="X170" s="203">
        <v>0</v>
      </c>
      <c r="Y170" s="203">
        <f>X170*K170</f>
        <v>0</v>
      </c>
      <c r="Z170" s="203">
        <v>0</v>
      </c>
      <c r="AA170" s="204">
        <f>Z170*K170</f>
        <v>0</v>
      </c>
      <c r="AR170" s="111" t="s">
        <v>217</v>
      </c>
      <c r="AT170" s="111" t="s">
        <v>340</v>
      </c>
      <c r="AU170" s="111" t="s">
        <v>146</v>
      </c>
      <c r="AY170" s="111" t="s">
        <v>183</v>
      </c>
      <c r="BE170" s="168">
        <f>IF(U170="základní",N170,0)</f>
        <v>0</v>
      </c>
      <c r="BF170" s="168">
        <f>IF(U170="snížená",N170,0)</f>
        <v>0</v>
      </c>
      <c r="BG170" s="168">
        <f>IF(U170="zákl. přenesená",N170,0)</f>
        <v>0</v>
      </c>
      <c r="BH170" s="168">
        <f>IF(U170="sníž. přenesená",N170,0)</f>
        <v>0</v>
      </c>
      <c r="BI170" s="168">
        <f>IF(U170="nulová",N170,0)</f>
        <v>0</v>
      </c>
      <c r="BJ170" s="111" t="s">
        <v>162</v>
      </c>
      <c r="BK170" s="168">
        <f>ROUND(L170*K170,2)</f>
        <v>0</v>
      </c>
      <c r="BL170" s="111" t="s">
        <v>162</v>
      </c>
      <c r="BM170" s="111" t="s">
        <v>632</v>
      </c>
    </row>
    <row r="171" spans="2:51" s="210" customFormat="1" ht="14.45" customHeight="1">
      <c r="B171" s="205"/>
      <c r="C171" s="206"/>
      <c r="D171" s="206"/>
      <c r="E171" s="207" t="s">
        <v>5</v>
      </c>
      <c r="F171" s="283" t="s">
        <v>633</v>
      </c>
      <c r="G171" s="284"/>
      <c r="H171" s="284"/>
      <c r="I171" s="284"/>
      <c r="J171" s="206"/>
      <c r="K171" s="208">
        <v>108</v>
      </c>
      <c r="L171" s="227"/>
      <c r="M171" s="227"/>
      <c r="N171" s="206"/>
      <c r="O171" s="206"/>
      <c r="P171" s="206"/>
      <c r="Q171" s="206"/>
      <c r="R171" s="209"/>
      <c r="T171" s="211"/>
      <c r="U171" s="206"/>
      <c r="V171" s="206"/>
      <c r="W171" s="206"/>
      <c r="X171" s="206"/>
      <c r="Y171" s="206"/>
      <c r="Z171" s="206"/>
      <c r="AA171" s="212"/>
      <c r="AT171" s="213" t="s">
        <v>190</v>
      </c>
      <c r="AU171" s="213" t="s">
        <v>146</v>
      </c>
      <c r="AV171" s="210" t="s">
        <v>146</v>
      </c>
      <c r="AW171" s="210" t="s">
        <v>40</v>
      </c>
      <c r="AX171" s="210" t="s">
        <v>84</v>
      </c>
      <c r="AY171" s="213" t="s">
        <v>183</v>
      </c>
    </row>
    <row r="172" spans="2:51" s="219" customFormat="1" ht="14.45" customHeight="1">
      <c r="B172" s="214"/>
      <c r="C172" s="215"/>
      <c r="D172" s="215"/>
      <c r="E172" s="216" t="s">
        <v>5</v>
      </c>
      <c r="F172" s="285" t="s">
        <v>191</v>
      </c>
      <c r="G172" s="286"/>
      <c r="H172" s="286"/>
      <c r="I172" s="286"/>
      <c r="J172" s="215"/>
      <c r="K172" s="217">
        <v>108</v>
      </c>
      <c r="L172" s="228"/>
      <c r="M172" s="228"/>
      <c r="N172" s="215"/>
      <c r="O172" s="215"/>
      <c r="P172" s="215"/>
      <c r="Q172" s="215"/>
      <c r="R172" s="218"/>
      <c r="T172" s="220"/>
      <c r="U172" s="215"/>
      <c r="V172" s="215"/>
      <c r="W172" s="215"/>
      <c r="X172" s="215"/>
      <c r="Y172" s="215"/>
      <c r="Z172" s="215"/>
      <c r="AA172" s="221"/>
      <c r="AT172" s="222" t="s">
        <v>190</v>
      </c>
      <c r="AU172" s="222" t="s">
        <v>146</v>
      </c>
      <c r="AV172" s="219" t="s">
        <v>162</v>
      </c>
      <c r="AW172" s="219" t="s">
        <v>40</v>
      </c>
      <c r="AX172" s="219" t="s">
        <v>24</v>
      </c>
      <c r="AY172" s="222" t="s">
        <v>183</v>
      </c>
    </row>
    <row r="173" spans="2:65" s="120" customFormat="1" ht="34.15" customHeight="1">
      <c r="B173" s="121"/>
      <c r="C173" s="223" t="s">
        <v>11</v>
      </c>
      <c r="D173" s="223" t="s">
        <v>340</v>
      </c>
      <c r="E173" s="224" t="s">
        <v>634</v>
      </c>
      <c r="F173" s="294" t="s">
        <v>635</v>
      </c>
      <c r="G173" s="294"/>
      <c r="H173" s="294"/>
      <c r="I173" s="294"/>
      <c r="J173" s="225" t="s">
        <v>484</v>
      </c>
      <c r="K173" s="226">
        <v>1</v>
      </c>
      <c r="L173" s="295">
        <v>0</v>
      </c>
      <c r="M173" s="295"/>
      <c r="N173" s="296">
        <f>ROUND(L173*K173,2)</f>
        <v>0</v>
      </c>
      <c r="O173" s="289"/>
      <c r="P173" s="289"/>
      <c r="Q173" s="289"/>
      <c r="R173" s="124"/>
      <c r="T173" s="201" t="s">
        <v>5</v>
      </c>
      <c r="U173" s="202" t="s">
        <v>52</v>
      </c>
      <c r="V173" s="122"/>
      <c r="W173" s="203">
        <f>V173*K173</f>
        <v>0</v>
      </c>
      <c r="X173" s="203">
        <v>0</v>
      </c>
      <c r="Y173" s="203">
        <f>X173*K173</f>
        <v>0</v>
      </c>
      <c r="Z173" s="203">
        <v>0</v>
      </c>
      <c r="AA173" s="204">
        <f>Z173*K173</f>
        <v>0</v>
      </c>
      <c r="AR173" s="111" t="s">
        <v>217</v>
      </c>
      <c r="AT173" s="111" t="s">
        <v>340</v>
      </c>
      <c r="AU173" s="111" t="s">
        <v>146</v>
      </c>
      <c r="AY173" s="111" t="s">
        <v>183</v>
      </c>
      <c r="BE173" s="168">
        <f>IF(U173="základní",N173,0)</f>
        <v>0</v>
      </c>
      <c r="BF173" s="168">
        <f>IF(U173="snížená",N173,0)</f>
        <v>0</v>
      </c>
      <c r="BG173" s="168">
        <f>IF(U173="zákl. přenesená",N173,0)</f>
        <v>0</v>
      </c>
      <c r="BH173" s="168">
        <f>IF(U173="sníž. přenesená",N173,0)</f>
        <v>0</v>
      </c>
      <c r="BI173" s="168">
        <f>IF(U173="nulová",N173,0)</f>
        <v>0</v>
      </c>
      <c r="BJ173" s="111" t="s">
        <v>162</v>
      </c>
      <c r="BK173" s="168">
        <f>ROUND(L173*K173,2)</f>
        <v>0</v>
      </c>
      <c r="BL173" s="111" t="s">
        <v>162</v>
      </c>
      <c r="BM173" s="111" t="s">
        <v>636</v>
      </c>
    </row>
    <row r="174" spans="2:63" s="189" customFormat="1" ht="29.85" customHeight="1">
      <c r="B174" s="185"/>
      <c r="C174" s="186"/>
      <c r="D174" s="196" t="s">
        <v>396</v>
      </c>
      <c r="E174" s="196"/>
      <c r="F174" s="196"/>
      <c r="G174" s="196"/>
      <c r="H174" s="196"/>
      <c r="I174" s="196"/>
      <c r="J174" s="196"/>
      <c r="K174" s="196"/>
      <c r="L174" s="230"/>
      <c r="M174" s="230"/>
      <c r="N174" s="335">
        <f>BK174</f>
        <v>0</v>
      </c>
      <c r="O174" s="336"/>
      <c r="P174" s="336"/>
      <c r="Q174" s="336"/>
      <c r="R174" s="188"/>
      <c r="T174" s="190"/>
      <c r="U174" s="186"/>
      <c r="V174" s="186"/>
      <c r="W174" s="191">
        <f>W175</f>
        <v>0</v>
      </c>
      <c r="X174" s="186"/>
      <c r="Y174" s="191">
        <f>Y175</f>
        <v>0</v>
      </c>
      <c r="Z174" s="186"/>
      <c r="AA174" s="192">
        <f>AA175</f>
        <v>0</v>
      </c>
      <c r="AR174" s="193" t="s">
        <v>24</v>
      </c>
      <c r="AT174" s="194" t="s">
        <v>83</v>
      </c>
      <c r="AU174" s="194" t="s">
        <v>24</v>
      </c>
      <c r="AY174" s="193" t="s">
        <v>183</v>
      </c>
      <c r="BK174" s="195">
        <f>BK175</f>
        <v>0</v>
      </c>
    </row>
    <row r="175" spans="2:65" s="120" customFormat="1" ht="22.9" customHeight="1">
      <c r="B175" s="121"/>
      <c r="C175" s="197" t="s">
        <v>251</v>
      </c>
      <c r="D175" s="197" t="s">
        <v>184</v>
      </c>
      <c r="E175" s="198" t="s">
        <v>535</v>
      </c>
      <c r="F175" s="287" t="s">
        <v>536</v>
      </c>
      <c r="G175" s="287"/>
      <c r="H175" s="287"/>
      <c r="I175" s="287"/>
      <c r="J175" s="199" t="s">
        <v>476</v>
      </c>
      <c r="K175" s="200">
        <v>34636.103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637</v>
      </c>
    </row>
    <row r="176" spans="2:63" s="189" customFormat="1" ht="37.35" customHeight="1">
      <c r="B176" s="185"/>
      <c r="C176" s="186"/>
      <c r="D176" s="187" t="s">
        <v>397</v>
      </c>
      <c r="E176" s="187"/>
      <c r="F176" s="187"/>
      <c r="G176" s="187"/>
      <c r="H176" s="187"/>
      <c r="I176" s="187"/>
      <c r="J176" s="187"/>
      <c r="K176" s="187"/>
      <c r="L176" s="231"/>
      <c r="M176" s="231"/>
      <c r="N176" s="337">
        <f>BK176</f>
        <v>0</v>
      </c>
      <c r="O176" s="338"/>
      <c r="P176" s="338"/>
      <c r="Q176" s="338"/>
      <c r="R176" s="188"/>
      <c r="T176" s="190"/>
      <c r="U176" s="186"/>
      <c r="V176" s="186"/>
      <c r="W176" s="191">
        <f>W177</f>
        <v>0</v>
      </c>
      <c r="X176" s="186"/>
      <c r="Y176" s="191">
        <f>Y177</f>
        <v>31.119999999999997</v>
      </c>
      <c r="Z176" s="186"/>
      <c r="AA176" s="192">
        <f>AA177</f>
        <v>0</v>
      </c>
      <c r="AR176" s="193" t="s">
        <v>146</v>
      </c>
      <c r="AT176" s="194" t="s">
        <v>83</v>
      </c>
      <c r="AU176" s="194" t="s">
        <v>84</v>
      </c>
      <c r="AY176" s="193" t="s">
        <v>183</v>
      </c>
      <c r="BK176" s="195">
        <f>BK177</f>
        <v>0</v>
      </c>
    </row>
    <row r="177" spans="2:63" s="189" customFormat="1" ht="19.9" customHeight="1">
      <c r="B177" s="185"/>
      <c r="C177" s="186"/>
      <c r="D177" s="196" t="s">
        <v>398</v>
      </c>
      <c r="E177" s="196"/>
      <c r="F177" s="196"/>
      <c r="G177" s="196"/>
      <c r="H177" s="196"/>
      <c r="I177" s="196"/>
      <c r="J177" s="196"/>
      <c r="K177" s="196"/>
      <c r="L177" s="230"/>
      <c r="M177" s="230"/>
      <c r="N177" s="292">
        <f>BK177</f>
        <v>0</v>
      </c>
      <c r="O177" s="293"/>
      <c r="P177" s="293"/>
      <c r="Q177" s="293"/>
      <c r="R177" s="188"/>
      <c r="T177" s="190"/>
      <c r="U177" s="186"/>
      <c r="V177" s="186"/>
      <c r="W177" s="191">
        <f>SUM(W178:W183)</f>
        <v>0</v>
      </c>
      <c r="X177" s="186"/>
      <c r="Y177" s="191">
        <f>SUM(Y178:Y183)</f>
        <v>31.119999999999997</v>
      </c>
      <c r="Z177" s="186"/>
      <c r="AA177" s="192">
        <f>SUM(AA178:AA183)</f>
        <v>0</v>
      </c>
      <c r="AR177" s="193" t="s">
        <v>146</v>
      </c>
      <c r="AT177" s="194" t="s">
        <v>83</v>
      </c>
      <c r="AU177" s="194" t="s">
        <v>24</v>
      </c>
      <c r="AY177" s="193" t="s">
        <v>183</v>
      </c>
      <c r="BK177" s="195">
        <f>SUM(BK178:BK183)</f>
        <v>0</v>
      </c>
    </row>
    <row r="178" spans="2:65" s="120" customFormat="1" ht="22.9" customHeight="1">
      <c r="B178" s="121"/>
      <c r="C178" s="197" t="s">
        <v>255</v>
      </c>
      <c r="D178" s="197" t="s">
        <v>184</v>
      </c>
      <c r="E178" s="198" t="s">
        <v>538</v>
      </c>
      <c r="F178" s="287" t="s">
        <v>539</v>
      </c>
      <c r="G178" s="287"/>
      <c r="H178" s="287"/>
      <c r="I178" s="287"/>
      <c r="J178" s="199" t="s">
        <v>187</v>
      </c>
      <c r="K178" s="200">
        <v>8000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0.00077</v>
      </c>
      <c r="Y178" s="203">
        <f>X178*K178</f>
        <v>6.159999999999999</v>
      </c>
      <c r="Z178" s="203">
        <v>0</v>
      </c>
      <c r="AA178" s="204">
        <f>Z178*K178</f>
        <v>0</v>
      </c>
      <c r="AR178" s="111" t="s">
        <v>251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251</v>
      </c>
      <c r="BM178" s="111" t="s">
        <v>638</v>
      </c>
    </row>
    <row r="179" spans="2:51" s="210" customFormat="1" ht="14.45" customHeight="1">
      <c r="B179" s="205"/>
      <c r="C179" s="206"/>
      <c r="D179" s="206"/>
      <c r="E179" s="207" t="s">
        <v>5</v>
      </c>
      <c r="F179" s="283" t="s">
        <v>639</v>
      </c>
      <c r="G179" s="284"/>
      <c r="H179" s="284"/>
      <c r="I179" s="284"/>
      <c r="J179" s="206"/>
      <c r="K179" s="208">
        <v>8000</v>
      </c>
      <c r="L179" s="227"/>
      <c r="M179" s="227"/>
      <c r="N179" s="206"/>
      <c r="O179" s="206"/>
      <c r="P179" s="206"/>
      <c r="Q179" s="206"/>
      <c r="R179" s="209"/>
      <c r="T179" s="211"/>
      <c r="U179" s="206"/>
      <c r="V179" s="206"/>
      <c r="W179" s="206"/>
      <c r="X179" s="206"/>
      <c r="Y179" s="206"/>
      <c r="Z179" s="206"/>
      <c r="AA179" s="212"/>
      <c r="AT179" s="213" t="s">
        <v>190</v>
      </c>
      <c r="AU179" s="213" t="s">
        <v>146</v>
      </c>
      <c r="AV179" s="210" t="s">
        <v>146</v>
      </c>
      <c r="AW179" s="210" t="s">
        <v>40</v>
      </c>
      <c r="AX179" s="210" t="s">
        <v>84</v>
      </c>
      <c r="AY179" s="213" t="s">
        <v>183</v>
      </c>
    </row>
    <row r="180" spans="2:51" s="219" customFormat="1" ht="14.45" customHeight="1">
      <c r="B180" s="214"/>
      <c r="C180" s="215"/>
      <c r="D180" s="215"/>
      <c r="E180" s="216" t="s">
        <v>5</v>
      </c>
      <c r="F180" s="285" t="s">
        <v>191</v>
      </c>
      <c r="G180" s="286"/>
      <c r="H180" s="286"/>
      <c r="I180" s="286"/>
      <c r="J180" s="215"/>
      <c r="K180" s="217">
        <v>8000</v>
      </c>
      <c r="L180" s="228"/>
      <c r="M180" s="228"/>
      <c r="N180" s="215"/>
      <c r="O180" s="215"/>
      <c r="P180" s="215"/>
      <c r="Q180" s="215"/>
      <c r="R180" s="218"/>
      <c r="T180" s="220"/>
      <c r="U180" s="215"/>
      <c r="V180" s="215"/>
      <c r="W180" s="215"/>
      <c r="X180" s="215"/>
      <c r="Y180" s="215"/>
      <c r="Z180" s="215"/>
      <c r="AA180" s="221"/>
      <c r="AT180" s="222" t="s">
        <v>190</v>
      </c>
      <c r="AU180" s="222" t="s">
        <v>146</v>
      </c>
      <c r="AV180" s="219" t="s">
        <v>162</v>
      </c>
      <c r="AW180" s="219" t="s">
        <v>40</v>
      </c>
      <c r="AX180" s="219" t="s">
        <v>24</v>
      </c>
      <c r="AY180" s="222" t="s">
        <v>183</v>
      </c>
    </row>
    <row r="181" spans="2:65" s="120" customFormat="1" ht="34.15" customHeight="1">
      <c r="B181" s="121"/>
      <c r="C181" s="223" t="s">
        <v>259</v>
      </c>
      <c r="D181" s="223" t="s">
        <v>340</v>
      </c>
      <c r="E181" s="224" t="s">
        <v>542</v>
      </c>
      <c r="F181" s="294" t="s">
        <v>543</v>
      </c>
      <c r="G181" s="294"/>
      <c r="H181" s="294"/>
      <c r="I181" s="294"/>
      <c r="J181" s="225" t="s">
        <v>187</v>
      </c>
      <c r="K181" s="226">
        <v>9600</v>
      </c>
      <c r="L181" s="295">
        <v>0</v>
      </c>
      <c r="M181" s="295"/>
      <c r="N181" s="296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0.0026</v>
      </c>
      <c r="Y181" s="203">
        <f>X181*K181</f>
        <v>24.959999999999997</v>
      </c>
      <c r="Z181" s="203">
        <v>0</v>
      </c>
      <c r="AA181" s="204">
        <f>Z181*K181</f>
        <v>0</v>
      </c>
      <c r="AR181" s="111" t="s">
        <v>315</v>
      </c>
      <c r="AT181" s="111" t="s">
        <v>340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251</v>
      </c>
      <c r="BM181" s="111" t="s">
        <v>640</v>
      </c>
    </row>
    <row r="182" spans="2:47" s="120" customFormat="1" ht="22.9" customHeight="1">
      <c r="B182" s="121"/>
      <c r="C182" s="122"/>
      <c r="D182" s="122"/>
      <c r="E182" s="122"/>
      <c r="F182" s="333" t="s">
        <v>545</v>
      </c>
      <c r="G182" s="334"/>
      <c r="H182" s="334"/>
      <c r="I182" s="334"/>
      <c r="J182" s="122"/>
      <c r="K182" s="122"/>
      <c r="L182" s="108"/>
      <c r="M182" s="108"/>
      <c r="N182" s="122"/>
      <c r="O182" s="122"/>
      <c r="P182" s="122"/>
      <c r="Q182" s="122"/>
      <c r="R182" s="124"/>
      <c r="T182" s="166"/>
      <c r="U182" s="122"/>
      <c r="V182" s="122"/>
      <c r="W182" s="122"/>
      <c r="X182" s="122"/>
      <c r="Y182" s="122"/>
      <c r="Z182" s="122"/>
      <c r="AA182" s="229"/>
      <c r="AT182" s="111" t="s">
        <v>546</v>
      </c>
      <c r="AU182" s="111" t="s">
        <v>146</v>
      </c>
    </row>
    <row r="183" spans="2:65" s="120" customFormat="1" ht="34.15" customHeight="1">
      <c r="B183" s="121"/>
      <c r="C183" s="197" t="s">
        <v>263</v>
      </c>
      <c r="D183" s="197" t="s">
        <v>184</v>
      </c>
      <c r="E183" s="198" t="s">
        <v>547</v>
      </c>
      <c r="F183" s="287" t="s">
        <v>548</v>
      </c>
      <c r="G183" s="287"/>
      <c r="H183" s="287"/>
      <c r="I183" s="287"/>
      <c r="J183" s="199" t="s">
        <v>476</v>
      </c>
      <c r="K183" s="200">
        <v>31.12</v>
      </c>
      <c r="L183" s="288">
        <v>0</v>
      </c>
      <c r="M183" s="288"/>
      <c r="N183" s="289">
        <f>ROUND(L183*K183,2)</f>
        <v>0</v>
      </c>
      <c r="O183" s="289"/>
      <c r="P183" s="289"/>
      <c r="Q183" s="289"/>
      <c r="R183" s="124"/>
      <c r="T183" s="201" t="s">
        <v>5</v>
      </c>
      <c r="U183" s="202" t="s">
        <v>52</v>
      </c>
      <c r="V183" s="122"/>
      <c r="W183" s="203">
        <f>V183*K183</f>
        <v>0</v>
      </c>
      <c r="X183" s="203">
        <v>0</v>
      </c>
      <c r="Y183" s="203">
        <f>X183*K183</f>
        <v>0</v>
      </c>
      <c r="Z183" s="203">
        <v>0</v>
      </c>
      <c r="AA183" s="204">
        <f>Z183*K183</f>
        <v>0</v>
      </c>
      <c r="AR183" s="111" t="s">
        <v>251</v>
      </c>
      <c r="AT183" s="111" t="s">
        <v>184</v>
      </c>
      <c r="AU183" s="111" t="s">
        <v>146</v>
      </c>
      <c r="AY183" s="111" t="s">
        <v>183</v>
      </c>
      <c r="BE183" s="168">
        <f>IF(U183="základní",N183,0)</f>
        <v>0</v>
      </c>
      <c r="BF183" s="168">
        <f>IF(U183="snížená",N183,0)</f>
        <v>0</v>
      </c>
      <c r="BG183" s="168">
        <f>IF(U183="zákl. přenesená",N183,0)</f>
        <v>0</v>
      </c>
      <c r="BH183" s="168">
        <f>IF(U183="sníž. přenesená",N183,0)</f>
        <v>0</v>
      </c>
      <c r="BI183" s="168">
        <f>IF(U183="nulová",N183,0)</f>
        <v>0</v>
      </c>
      <c r="BJ183" s="111" t="s">
        <v>162</v>
      </c>
      <c r="BK183" s="168">
        <f>ROUND(L183*K183,2)</f>
        <v>0</v>
      </c>
      <c r="BL183" s="111" t="s">
        <v>251</v>
      </c>
      <c r="BM183" s="111" t="s">
        <v>641</v>
      </c>
    </row>
    <row r="184" spans="2:63" s="120" customFormat="1" ht="49.9" customHeight="1">
      <c r="B184" s="121"/>
      <c r="C184" s="122"/>
      <c r="D184" s="187"/>
      <c r="E184" s="122"/>
      <c r="F184" s="122"/>
      <c r="G184" s="122"/>
      <c r="H184" s="122"/>
      <c r="I184" s="122"/>
      <c r="J184" s="122"/>
      <c r="K184" s="122"/>
      <c r="L184" s="122"/>
      <c r="M184" s="122"/>
      <c r="N184" s="337"/>
      <c r="O184" s="338"/>
      <c r="P184" s="338"/>
      <c r="Q184" s="338"/>
      <c r="R184" s="124"/>
      <c r="T184" s="169"/>
      <c r="U184" s="143"/>
      <c r="V184" s="143"/>
      <c r="W184" s="143"/>
      <c r="X184" s="143"/>
      <c r="Y184" s="143"/>
      <c r="Z184" s="143"/>
      <c r="AA184" s="145"/>
      <c r="AT184" s="111" t="s">
        <v>83</v>
      </c>
      <c r="AU184" s="111" t="s">
        <v>84</v>
      </c>
      <c r="AY184" s="111" t="s">
        <v>390</v>
      </c>
      <c r="BK184" s="168">
        <v>0</v>
      </c>
    </row>
    <row r="185" spans="2:18" s="120" customFormat="1" ht="6.95" customHeight="1">
      <c r="B185" s="146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8"/>
    </row>
  </sheetData>
  <sheetProtection password="CC55" sheet="1" objects="1" scenarios="1"/>
  <mergeCells count="17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8:I128"/>
    <mergeCell ref="F129:I129"/>
    <mergeCell ref="L129:M129"/>
    <mergeCell ref="N129:Q129"/>
    <mergeCell ref="F126:I126"/>
    <mergeCell ref="L126:M126"/>
    <mergeCell ref="N126:Q126"/>
    <mergeCell ref="F127:I127"/>
    <mergeCell ref="F130:I130"/>
    <mergeCell ref="F147:I147"/>
    <mergeCell ref="F137:I137"/>
    <mergeCell ref="F138:I138"/>
    <mergeCell ref="F139:I139"/>
    <mergeCell ref="F142:I142"/>
    <mergeCell ref="F145:I145"/>
    <mergeCell ref="L142:M142"/>
    <mergeCell ref="N142:Q142"/>
    <mergeCell ref="F131:I131"/>
    <mergeCell ref="F132:I132"/>
    <mergeCell ref="L132:M132"/>
    <mergeCell ref="N132:Q132"/>
    <mergeCell ref="F133:I133"/>
    <mergeCell ref="F134:I134"/>
    <mergeCell ref="F136:I136"/>
    <mergeCell ref="L136:M136"/>
    <mergeCell ref="F146:I146"/>
    <mergeCell ref="L146:M146"/>
    <mergeCell ref="N146:Q146"/>
    <mergeCell ref="F143:I143"/>
    <mergeCell ref="L143:M143"/>
    <mergeCell ref="N143:Q143"/>
    <mergeCell ref="F144:I144"/>
    <mergeCell ref="L139:M139"/>
    <mergeCell ref="N139:Q139"/>
    <mergeCell ref="F140:I140"/>
    <mergeCell ref="F141:I141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8:I158"/>
    <mergeCell ref="L158:M158"/>
    <mergeCell ref="N158:Q158"/>
    <mergeCell ref="F159:I159"/>
    <mergeCell ref="F154:I154"/>
    <mergeCell ref="F155:I155"/>
    <mergeCell ref="F156:I156"/>
    <mergeCell ref="F157:I157"/>
    <mergeCell ref="F160:I160"/>
    <mergeCell ref="N184:Q184"/>
    <mergeCell ref="H1:K1"/>
    <mergeCell ref="N176:Q176"/>
    <mergeCell ref="N177:Q177"/>
    <mergeCell ref="F175:I175"/>
    <mergeCell ref="L175:M175"/>
    <mergeCell ref="N175:Q175"/>
    <mergeCell ref="N135:Q135"/>
    <mergeCell ref="N148:Q148"/>
    <mergeCell ref="N166:Q166"/>
    <mergeCell ref="N174:Q174"/>
    <mergeCell ref="N170:Q170"/>
    <mergeCell ref="F180:I180"/>
    <mergeCell ref="F181:I181"/>
    <mergeCell ref="L181:M181"/>
    <mergeCell ref="N181:Q181"/>
    <mergeCell ref="F178:I178"/>
    <mergeCell ref="L178:M178"/>
    <mergeCell ref="N178:Q178"/>
    <mergeCell ref="F179:I179"/>
    <mergeCell ref="F171:I171"/>
    <mergeCell ref="F172:I172"/>
    <mergeCell ref="F173:I173"/>
    <mergeCell ref="L173:M173"/>
    <mergeCell ref="S2:AC2"/>
    <mergeCell ref="F182:I182"/>
    <mergeCell ref="F183:I183"/>
    <mergeCell ref="L183:M183"/>
    <mergeCell ref="N183:Q183"/>
    <mergeCell ref="N123:Q123"/>
    <mergeCell ref="N124:Q124"/>
    <mergeCell ref="N125:Q125"/>
    <mergeCell ref="N173:Q173"/>
    <mergeCell ref="N163:Q163"/>
    <mergeCell ref="N167:Q167"/>
    <mergeCell ref="N136:Q136"/>
    <mergeCell ref="F168:I168"/>
    <mergeCell ref="F169:I169"/>
    <mergeCell ref="F170:I170"/>
    <mergeCell ref="L170:M170"/>
    <mergeCell ref="F164:I164"/>
    <mergeCell ref="F165:I165"/>
    <mergeCell ref="F167:I167"/>
    <mergeCell ref="L167:M167"/>
    <mergeCell ref="F161:I161"/>
    <mergeCell ref="F162:I162"/>
    <mergeCell ref="F163:I163"/>
    <mergeCell ref="L163:M163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8"/>
  <sheetViews>
    <sheetView showGridLines="0" workbookViewId="0" topLeftCell="A1">
      <pane ySplit="1" topLeftCell="A84" activePane="bottomLeft" state="frozen"/>
      <selection pane="bottomLeft" activeCell="D99" sqref="D99:H99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11.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104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642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N97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(SUM(BE97:BE104)+SUM(BE122:BE186))</f>
        <v>0</v>
      </c>
      <c r="I32" s="309"/>
      <c r="J32" s="309"/>
      <c r="K32" s="122"/>
      <c r="L32" s="122"/>
      <c r="M32" s="322">
        <f>ROUND((SUM(BE97:BE104)+SUM(BE122:BE186)),2)*F32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(SUM(BF97:BF104)+SUM(BF122:BF186))</f>
        <v>0</v>
      </c>
      <c r="I33" s="309"/>
      <c r="J33" s="309"/>
      <c r="K33" s="122"/>
      <c r="L33" s="122"/>
      <c r="M33" s="322">
        <f>ROUND((SUM(BF97:BF104)+SUM(BF122:BF186)),2)*F33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(SUM(BG97:BG104)+SUM(BG122:BG186))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(SUM(BH97:BH104)+SUM(BH122:BH186))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(SUM(BI97:BI104)+SUM(BI122:BI186))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066/13/08/2015 - SO 02.4 Nádrž D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N122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N123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N124</f>
        <v>0</v>
      </c>
      <c r="O90" s="315"/>
      <c r="P90" s="315"/>
      <c r="Q90" s="315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N149</f>
        <v>0</v>
      </c>
      <c r="O91" s="315"/>
      <c r="P91" s="315"/>
      <c r="Q91" s="315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N155</f>
        <v>0</v>
      </c>
      <c r="O92" s="315"/>
      <c r="P92" s="315"/>
      <c r="Q92" s="315"/>
      <c r="R92" s="162"/>
    </row>
    <row r="93" spans="2:18" s="163" customFormat="1" ht="19.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N177</f>
        <v>0</v>
      </c>
      <c r="O93" s="315"/>
      <c r="P93" s="315"/>
      <c r="Q93" s="315"/>
      <c r="R93" s="162"/>
    </row>
    <row r="94" spans="2:18" s="158" customFormat="1" ht="24.95" customHeight="1">
      <c r="B94" s="154"/>
      <c r="C94" s="155"/>
      <c r="D94" s="156" t="s">
        <v>397</v>
      </c>
      <c r="E94" s="155"/>
      <c r="F94" s="155"/>
      <c r="G94" s="155"/>
      <c r="H94" s="155"/>
      <c r="I94" s="155"/>
      <c r="J94" s="155"/>
      <c r="K94" s="155"/>
      <c r="L94" s="155"/>
      <c r="M94" s="155"/>
      <c r="N94" s="279">
        <f>N179</f>
        <v>0</v>
      </c>
      <c r="O94" s="313"/>
      <c r="P94" s="313"/>
      <c r="Q94" s="313"/>
      <c r="R94" s="157"/>
    </row>
    <row r="95" spans="2:18" s="163" customFormat="1" ht="19.9" customHeight="1">
      <c r="B95" s="159"/>
      <c r="C95" s="160"/>
      <c r="D95" s="161" t="s">
        <v>398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4">
        <f>N180</f>
        <v>0</v>
      </c>
      <c r="O95" s="315"/>
      <c r="P95" s="315"/>
      <c r="Q95" s="315"/>
      <c r="R95" s="162"/>
    </row>
    <row r="96" spans="2:18" s="120" customFormat="1" ht="21.75" customHeight="1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4"/>
    </row>
    <row r="97" spans="2:21" s="120" customFormat="1" ht="29.25" customHeight="1">
      <c r="B97" s="121"/>
      <c r="C97" s="153" t="s">
        <v>159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316">
        <f>ROUND(N98+N99+N100+N101+N102+N103,2)</f>
        <v>0</v>
      </c>
      <c r="O97" s="317"/>
      <c r="P97" s="317"/>
      <c r="Q97" s="317"/>
      <c r="R97" s="124"/>
      <c r="T97" s="164"/>
      <c r="U97" s="165" t="s">
        <v>48</v>
      </c>
    </row>
    <row r="98" spans="2:62" s="120" customFormat="1" ht="18" customHeight="1">
      <c r="B98" s="121"/>
      <c r="C98" s="122"/>
      <c r="D98" s="304" t="s">
        <v>160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aca="true" t="shared" si="0" ref="BE98:BE103">IF(U98="základní",N98,0)</f>
        <v>0</v>
      </c>
      <c r="BF98" s="168">
        <f aca="true" t="shared" si="1" ref="BF98:BF103">IF(U98="snížená",N98,0)</f>
        <v>0</v>
      </c>
      <c r="BG98" s="168">
        <f aca="true" t="shared" si="2" ref="BG98:BG103">IF(U98="zákl. přenesená",N98,0)</f>
        <v>0</v>
      </c>
      <c r="BH98" s="168">
        <f aca="true" t="shared" si="3" ref="BH98:BH103">IF(U98="sníž. přenesená",N98,0)</f>
        <v>0</v>
      </c>
      <c r="BI98" s="168">
        <f aca="true" t="shared" si="4" ref="BI98:BI103">IF(U98="nulová",N98,0)</f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163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164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165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166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161" t="s">
        <v>167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9"/>
      <c r="U103" s="170" t="s">
        <v>52</v>
      </c>
      <c r="AY103" s="111" t="s">
        <v>168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18" s="120" customFormat="1" ht="13.5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4"/>
    </row>
    <row r="105" spans="2:18" s="120" customFormat="1" ht="29.25" customHeight="1">
      <c r="B105" s="121"/>
      <c r="C105" s="171" t="s">
        <v>140</v>
      </c>
      <c r="D105" s="133"/>
      <c r="E105" s="133"/>
      <c r="F105" s="133"/>
      <c r="G105" s="133"/>
      <c r="H105" s="133"/>
      <c r="I105" s="133"/>
      <c r="J105" s="133"/>
      <c r="K105" s="133"/>
      <c r="L105" s="307">
        <f>ROUND(SUM(N88+N97),2)</f>
        <v>0</v>
      </c>
      <c r="M105" s="307"/>
      <c r="N105" s="307"/>
      <c r="O105" s="307"/>
      <c r="P105" s="307"/>
      <c r="Q105" s="307"/>
      <c r="R105" s="124"/>
    </row>
    <row r="106" spans="2:18" s="120" customFormat="1" ht="6.9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8"/>
    </row>
    <row r="110" spans="2:18" s="120" customFormat="1" ht="6.95" customHeight="1"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1"/>
    </row>
    <row r="111" spans="2:18" s="120" customFormat="1" ht="36.95" customHeight="1">
      <c r="B111" s="121"/>
      <c r="C111" s="308" t="s">
        <v>169</v>
      </c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30" customHeight="1">
      <c r="B113" s="121"/>
      <c r="C113" s="119" t="s">
        <v>19</v>
      </c>
      <c r="D113" s="122"/>
      <c r="E113" s="122"/>
      <c r="F113" s="310" t="str">
        <f>F6</f>
        <v>KOHINOOR MARÁNSKÉ RADČICE - Biotechnologický systém ČDV Z MR1</v>
      </c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122"/>
      <c r="R113" s="124"/>
    </row>
    <row r="114" spans="2:18" s="120" customFormat="1" ht="36.95" customHeight="1">
      <c r="B114" s="121"/>
      <c r="C114" s="152" t="s">
        <v>148</v>
      </c>
      <c r="D114" s="122"/>
      <c r="E114" s="122"/>
      <c r="F114" s="312" t="str">
        <f>F7</f>
        <v>066/13/08/2015 - SO 02.4 Nádrž D</v>
      </c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122"/>
      <c r="R114" s="124"/>
    </row>
    <row r="115" spans="2:18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18" s="120" customFormat="1" ht="18" customHeight="1">
      <c r="B116" s="121"/>
      <c r="C116" s="119" t="s">
        <v>25</v>
      </c>
      <c r="D116" s="122"/>
      <c r="E116" s="122"/>
      <c r="F116" s="125" t="str">
        <f>F9</f>
        <v>Mariánské Radčice</v>
      </c>
      <c r="G116" s="122"/>
      <c r="H116" s="122"/>
      <c r="I116" s="122"/>
      <c r="J116" s="122"/>
      <c r="K116" s="119" t="s">
        <v>27</v>
      </c>
      <c r="L116" s="122"/>
      <c r="M116" s="299" t="str">
        <f>IF(O9="","",O9)</f>
        <v>Vyplň údaj</v>
      </c>
      <c r="N116" s="299"/>
      <c r="O116" s="299"/>
      <c r="P116" s="299"/>
      <c r="Q116" s="122"/>
      <c r="R116" s="124"/>
    </row>
    <row r="117" spans="2:18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18" s="120" customFormat="1" ht="15">
      <c r="B118" s="121"/>
      <c r="C118" s="119" t="s">
        <v>32</v>
      </c>
      <c r="D118" s="122"/>
      <c r="E118" s="122"/>
      <c r="F118" s="125" t="str">
        <f>E12</f>
        <v>PK Ústí nad Labem</v>
      </c>
      <c r="G118" s="122"/>
      <c r="H118" s="122"/>
      <c r="I118" s="122"/>
      <c r="J118" s="122"/>
      <c r="K118" s="119" t="s">
        <v>38</v>
      </c>
      <c r="L118" s="122"/>
      <c r="M118" s="300" t="str">
        <f>E18</f>
        <v>Terén Design, s.r.o.</v>
      </c>
      <c r="N118" s="300"/>
      <c r="O118" s="300"/>
      <c r="P118" s="300"/>
      <c r="Q118" s="300"/>
      <c r="R118" s="124"/>
    </row>
    <row r="119" spans="2:18" s="120" customFormat="1" ht="14.45" customHeight="1">
      <c r="B119" s="121"/>
      <c r="C119" s="119" t="s">
        <v>36</v>
      </c>
      <c r="D119" s="122"/>
      <c r="E119" s="122"/>
      <c r="F119" s="125" t="str">
        <f>IF(E15="","",E15)</f>
        <v>dle výběrového řízení</v>
      </c>
      <c r="G119" s="122"/>
      <c r="H119" s="122"/>
      <c r="I119" s="122"/>
      <c r="J119" s="122"/>
      <c r="K119" s="119" t="s">
        <v>41</v>
      </c>
      <c r="L119" s="122"/>
      <c r="M119" s="300" t="str">
        <f>E21</f>
        <v>Pavel Šouta</v>
      </c>
      <c r="N119" s="300"/>
      <c r="O119" s="300"/>
      <c r="P119" s="300"/>
      <c r="Q119" s="300"/>
      <c r="R119" s="124"/>
    </row>
    <row r="120" spans="2:18" s="120" customFormat="1" ht="10.35" customHeight="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4"/>
    </row>
    <row r="121" spans="2:27" s="176" customFormat="1" ht="29.25" customHeight="1">
      <c r="B121" s="172"/>
      <c r="C121" s="173" t="s">
        <v>170</v>
      </c>
      <c r="D121" s="174" t="s">
        <v>171</v>
      </c>
      <c r="E121" s="174" t="s">
        <v>66</v>
      </c>
      <c r="F121" s="301" t="s">
        <v>172</v>
      </c>
      <c r="G121" s="301"/>
      <c r="H121" s="301"/>
      <c r="I121" s="301"/>
      <c r="J121" s="174" t="s">
        <v>173</v>
      </c>
      <c r="K121" s="174" t="s">
        <v>174</v>
      </c>
      <c r="L121" s="301" t="s">
        <v>175</v>
      </c>
      <c r="M121" s="301"/>
      <c r="N121" s="301" t="s">
        <v>154</v>
      </c>
      <c r="O121" s="301"/>
      <c r="P121" s="301"/>
      <c r="Q121" s="302"/>
      <c r="R121" s="175"/>
      <c r="T121" s="177" t="s">
        <v>176</v>
      </c>
      <c r="U121" s="178" t="s">
        <v>48</v>
      </c>
      <c r="V121" s="178" t="s">
        <v>177</v>
      </c>
      <c r="W121" s="178" t="s">
        <v>178</v>
      </c>
      <c r="X121" s="178" t="s">
        <v>179</v>
      </c>
      <c r="Y121" s="178" t="s">
        <v>180</v>
      </c>
      <c r="Z121" s="178" t="s">
        <v>181</v>
      </c>
      <c r="AA121" s="179" t="s">
        <v>182</v>
      </c>
    </row>
    <row r="122" spans="2:63" s="120" customFormat="1" ht="29.25" customHeight="1">
      <c r="B122" s="121"/>
      <c r="C122" s="180" t="s">
        <v>151</v>
      </c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290">
        <f>BK122</f>
        <v>0</v>
      </c>
      <c r="O122" s="291"/>
      <c r="P122" s="291"/>
      <c r="Q122" s="291"/>
      <c r="R122" s="124"/>
      <c r="T122" s="181"/>
      <c r="U122" s="126"/>
      <c r="V122" s="126"/>
      <c r="W122" s="182">
        <f>W123+W179+W187</f>
        <v>0</v>
      </c>
      <c r="X122" s="126"/>
      <c r="Y122" s="182">
        <f>Y123+Y179+Y187</f>
        <v>2009.8424749999997</v>
      </c>
      <c r="Z122" s="126"/>
      <c r="AA122" s="183">
        <f>AA123+AA179+AA187</f>
        <v>0</v>
      </c>
      <c r="AT122" s="111" t="s">
        <v>83</v>
      </c>
      <c r="AU122" s="111" t="s">
        <v>156</v>
      </c>
      <c r="BK122" s="184">
        <f>BK123+BK179+BK187</f>
        <v>0</v>
      </c>
    </row>
    <row r="123" spans="2:63" s="189" customFormat="1" ht="37.35" customHeight="1">
      <c r="B123" s="185"/>
      <c r="C123" s="186"/>
      <c r="D123" s="187" t="s">
        <v>157</v>
      </c>
      <c r="E123" s="187"/>
      <c r="F123" s="187"/>
      <c r="G123" s="187"/>
      <c r="H123" s="187"/>
      <c r="I123" s="187"/>
      <c r="J123" s="187"/>
      <c r="K123" s="187"/>
      <c r="L123" s="187"/>
      <c r="M123" s="187"/>
      <c r="N123" s="278">
        <f>BK123</f>
        <v>0</v>
      </c>
      <c r="O123" s="279"/>
      <c r="P123" s="279"/>
      <c r="Q123" s="279"/>
      <c r="R123" s="188"/>
      <c r="T123" s="190"/>
      <c r="U123" s="186"/>
      <c r="V123" s="186"/>
      <c r="W123" s="191">
        <f>W124+W149+W155+W177</f>
        <v>0</v>
      </c>
      <c r="X123" s="186"/>
      <c r="Y123" s="191">
        <f>Y124+Y149+Y155+Y177</f>
        <v>1972.8874749999998</v>
      </c>
      <c r="Z123" s="186"/>
      <c r="AA123" s="192">
        <f>AA124+AA149+AA155+AA177</f>
        <v>0</v>
      </c>
      <c r="AR123" s="193" t="s">
        <v>24</v>
      </c>
      <c r="AT123" s="194" t="s">
        <v>83</v>
      </c>
      <c r="AU123" s="194" t="s">
        <v>84</v>
      </c>
      <c r="AY123" s="193" t="s">
        <v>183</v>
      </c>
      <c r="BK123" s="195">
        <f>BK124+BK149+BK155+BK177</f>
        <v>0</v>
      </c>
    </row>
    <row r="124" spans="2:63" s="189" customFormat="1" ht="19.9" customHeight="1">
      <c r="B124" s="185"/>
      <c r="C124" s="186"/>
      <c r="D124" s="196" t="s">
        <v>158</v>
      </c>
      <c r="E124" s="196"/>
      <c r="F124" s="196"/>
      <c r="G124" s="196"/>
      <c r="H124" s="196"/>
      <c r="I124" s="196"/>
      <c r="J124" s="196"/>
      <c r="K124" s="196"/>
      <c r="L124" s="196"/>
      <c r="M124" s="196"/>
      <c r="N124" s="292">
        <f>BK124</f>
        <v>0</v>
      </c>
      <c r="O124" s="293"/>
      <c r="P124" s="293"/>
      <c r="Q124" s="293"/>
      <c r="R124" s="188"/>
      <c r="T124" s="190"/>
      <c r="U124" s="186"/>
      <c r="V124" s="186"/>
      <c r="W124" s="191">
        <f>SUM(W125:W148)</f>
        <v>0</v>
      </c>
      <c r="X124" s="186"/>
      <c r="Y124" s="191">
        <f>SUM(Y125:Y148)</f>
        <v>0.7101</v>
      </c>
      <c r="Z124" s="186"/>
      <c r="AA124" s="192">
        <f>SUM(AA125:AA148)</f>
        <v>0</v>
      </c>
      <c r="AR124" s="193" t="s">
        <v>24</v>
      </c>
      <c r="AT124" s="194" t="s">
        <v>83</v>
      </c>
      <c r="AU124" s="194" t="s">
        <v>24</v>
      </c>
      <c r="AY124" s="193" t="s">
        <v>183</v>
      </c>
      <c r="BK124" s="195">
        <f>SUM(BK125:BK148)</f>
        <v>0</v>
      </c>
    </row>
    <row r="125" spans="2:65" s="120" customFormat="1" ht="22.9" customHeight="1">
      <c r="B125" s="121"/>
      <c r="C125" s="197" t="s">
        <v>24</v>
      </c>
      <c r="D125" s="197" t="s">
        <v>184</v>
      </c>
      <c r="E125" s="198" t="s">
        <v>399</v>
      </c>
      <c r="F125" s="287" t="s">
        <v>400</v>
      </c>
      <c r="G125" s="287"/>
      <c r="H125" s="287"/>
      <c r="I125" s="287"/>
      <c r="J125" s="199" t="s">
        <v>401</v>
      </c>
      <c r="K125" s="200">
        <v>90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0.00789</v>
      </c>
      <c r="Y125" s="203">
        <f>X125*K125</f>
        <v>0.7101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643</v>
      </c>
    </row>
    <row r="126" spans="2:51" s="210" customFormat="1" ht="14.45" customHeight="1">
      <c r="B126" s="205"/>
      <c r="C126" s="206"/>
      <c r="D126" s="206"/>
      <c r="E126" s="207" t="s">
        <v>5</v>
      </c>
      <c r="F126" s="283" t="s">
        <v>644</v>
      </c>
      <c r="G126" s="284"/>
      <c r="H126" s="284"/>
      <c r="I126" s="284"/>
      <c r="J126" s="206"/>
      <c r="K126" s="208">
        <v>90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51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90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146</v>
      </c>
      <c r="D128" s="197" t="s">
        <v>184</v>
      </c>
      <c r="E128" s="198" t="s">
        <v>404</v>
      </c>
      <c r="F128" s="287" t="s">
        <v>405</v>
      </c>
      <c r="G128" s="287"/>
      <c r="H128" s="287"/>
      <c r="I128" s="287"/>
      <c r="J128" s="199" t="s">
        <v>406</v>
      </c>
      <c r="K128" s="200">
        <v>290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645</v>
      </c>
    </row>
    <row r="129" spans="2:51" s="210" customFormat="1" ht="14.45" customHeight="1">
      <c r="B129" s="205"/>
      <c r="C129" s="206"/>
      <c r="D129" s="206"/>
      <c r="E129" s="207" t="s">
        <v>5</v>
      </c>
      <c r="F129" s="283" t="s">
        <v>646</v>
      </c>
      <c r="G129" s="284"/>
      <c r="H129" s="284"/>
      <c r="I129" s="284"/>
      <c r="J129" s="206"/>
      <c r="K129" s="208">
        <v>290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51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290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195</v>
      </c>
      <c r="D131" s="197" t="s">
        <v>184</v>
      </c>
      <c r="E131" s="198" t="s">
        <v>409</v>
      </c>
      <c r="F131" s="287" t="s">
        <v>410</v>
      </c>
      <c r="G131" s="287"/>
      <c r="H131" s="287"/>
      <c r="I131" s="287"/>
      <c r="J131" s="199" t="s">
        <v>411</v>
      </c>
      <c r="K131" s="200">
        <v>160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647</v>
      </c>
    </row>
    <row r="132" spans="2:51" s="210" customFormat="1" ht="14.45" customHeight="1">
      <c r="B132" s="205"/>
      <c r="C132" s="206"/>
      <c r="D132" s="206"/>
      <c r="E132" s="207" t="s">
        <v>5</v>
      </c>
      <c r="F132" s="283" t="s">
        <v>594</v>
      </c>
      <c r="G132" s="284"/>
      <c r="H132" s="284"/>
      <c r="I132" s="284"/>
      <c r="J132" s="206"/>
      <c r="K132" s="208">
        <v>160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51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160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162</v>
      </c>
      <c r="D134" s="223" t="s">
        <v>340</v>
      </c>
      <c r="E134" s="224" t="s">
        <v>463</v>
      </c>
      <c r="F134" s="294" t="s">
        <v>464</v>
      </c>
      <c r="G134" s="294"/>
      <c r="H134" s="294"/>
      <c r="I134" s="294"/>
      <c r="J134" s="225" t="s">
        <v>231</v>
      </c>
      <c r="K134" s="226">
        <v>1800</v>
      </c>
      <c r="L134" s="295">
        <v>0</v>
      </c>
      <c r="M134" s="295"/>
      <c r="N134" s="296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217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648</v>
      </c>
    </row>
    <row r="135" spans="2:51" s="210" customFormat="1" ht="14.45" customHeight="1">
      <c r="B135" s="205"/>
      <c r="C135" s="206"/>
      <c r="D135" s="206"/>
      <c r="E135" s="207" t="s">
        <v>5</v>
      </c>
      <c r="F135" s="283" t="s">
        <v>649</v>
      </c>
      <c r="G135" s="284"/>
      <c r="H135" s="284"/>
      <c r="I135" s="284"/>
      <c r="J135" s="206"/>
      <c r="K135" s="208">
        <v>1800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51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1800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5" s="120" customFormat="1" ht="34.15" customHeight="1">
      <c r="B137" s="121"/>
      <c r="C137" s="197" t="s">
        <v>205</v>
      </c>
      <c r="D137" s="197" t="s">
        <v>184</v>
      </c>
      <c r="E137" s="198" t="s">
        <v>308</v>
      </c>
      <c r="F137" s="287" t="s">
        <v>309</v>
      </c>
      <c r="G137" s="287"/>
      <c r="H137" s="287"/>
      <c r="I137" s="287"/>
      <c r="J137" s="199" t="s">
        <v>231</v>
      </c>
      <c r="K137" s="200">
        <v>2000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650</v>
      </c>
    </row>
    <row r="138" spans="2:51" s="210" customFormat="1" ht="14.45" customHeight="1">
      <c r="B138" s="205"/>
      <c r="C138" s="206"/>
      <c r="D138" s="206"/>
      <c r="E138" s="207" t="s">
        <v>5</v>
      </c>
      <c r="F138" s="283" t="s">
        <v>651</v>
      </c>
      <c r="G138" s="284"/>
      <c r="H138" s="284"/>
      <c r="I138" s="284"/>
      <c r="J138" s="206"/>
      <c r="K138" s="208">
        <v>2000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51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2000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5" s="120" customFormat="1" ht="22.9" customHeight="1">
      <c r="B140" s="121"/>
      <c r="C140" s="197" t="s">
        <v>209</v>
      </c>
      <c r="D140" s="197" t="s">
        <v>184</v>
      </c>
      <c r="E140" s="198" t="s">
        <v>447</v>
      </c>
      <c r="F140" s="287" t="s">
        <v>448</v>
      </c>
      <c r="G140" s="287"/>
      <c r="H140" s="287"/>
      <c r="I140" s="287"/>
      <c r="J140" s="199" t="s">
        <v>231</v>
      </c>
      <c r="K140" s="200">
        <v>2000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652</v>
      </c>
    </row>
    <row r="141" spans="2:51" s="210" customFormat="1" ht="14.45" customHeight="1">
      <c r="B141" s="205"/>
      <c r="C141" s="206"/>
      <c r="D141" s="206"/>
      <c r="E141" s="207" t="s">
        <v>5</v>
      </c>
      <c r="F141" s="283" t="s">
        <v>651</v>
      </c>
      <c r="G141" s="284"/>
      <c r="H141" s="284"/>
      <c r="I141" s="284"/>
      <c r="J141" s="206"/>
      <c r="K141" s="208">
        <v>2000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51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2000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34.15" customHeight="1">
      <c r="B143" s="121"/>
      <c r="C143" s="197" t="s">
        <v>213</v>
      </c>
      <c r="D143" s="197" t="s">
        <v>184</v>
      </c>
      <c r="E143" s="198" t="s">
        <v>456</v>
      </c>
      <c r="F143" s="287" t="s">
        <v>457</v>
      </c>
      <c r="G143" s="287"/>
      <c r="H143" s="287"/>
      <c r="I143" s="287"/>
      <c r="J143" s="199" t="s">
        <v>231</v>
      </c>
      <c r="K143" s="200">
        <v>2000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653</v>
      </c>
    </row>
    <row r="144" spans="2:51" s="210" customFormat="1" ht="14.45" customHeight="1">
      <c r="B144" s="205"/>
      <c r="C144" s="206"/>
      <c r="D144" s="206"/>
      <c r="E144" s="207" t="s">
        <v>5</v>
      </c>
      <c r="F144" s="283" t="s">
        <v>651</v>
      </c>
      <c r="G144" s="284"/>
      <c r="H144" s="284"/>
      <c r="I144" s="284"/>
      <c r="J144" s="206"/>
      <c r="K144" s="208">
        <v>2000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51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2000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14.45" customHeight="1">
      <c r="B146" s="121"/>
      <c r="C146" s="197" t="s">
        <v>217</v>
      </c>
      <c r="D146" s="197" t="s">
        <v>184</v>
      </c>
      <c r="E146" s="198" t="s">
        <v>466</v>
      </c>
      <c r="F146" s="287" t="s">
        <v>467</v>
      </c>
      <c r="G146" s="287"/>
      <c r="H146" s="287"/>
      <c r="I146" s="287"/>
      <c r="J146" s="199" t="s">
        <v>187</v>
      </c>
      <c r="K146" s="200">
        <v>3000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654</v>
      </c>
    </row>
    <row r="147" spans="2:51" s="210" customFormat="1" ht="14.45" customHeight="1">
      <c r="B147" s="205"/>
      <c r="C147" s="206"/>
      <c r="D147" s="206"/>
      <c r="E147" s="207" t="s">
        <v>5</v>
      </c>
      <c r="F147" s="283" t="s">
        <v>655</v>
      </c>
      <c r="G147" s="284"/>
      <c r="H147" s="284"/>
      <c r="I147" s="284"/>
      <c r="J147" s="206"/>
      <c r="K147" s="208">
        <v>3000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51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3000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3" s="189" customFormat="1" ht="29.85" customHeight="1">
      <c r="B149" s="185"/>
      <c r="C149" s="186"/>
      <c r="D149" s="196" t="s">
        <v>392</v>
      </c>
      <c r="E149" s="196"/>
      <c r="F149" s="196"/>
      <c r="G149" s="196"/>
      <c r="H149" s="196"/>
      <c r="I149" s="196"/>
      <c r="J149" s="196"/>
      <c r="K149" s="196"/>
      <c r="L149" s="230"/>
      <c r="M149" s="230"/>
      <c r="N149" s="292">
        <f>BK149</f>
        <v>0</v>
      </c>
      <c r="O149" s="293"/>
      <c r="P149" s="293"/>
      <c r="Q149" s="293"/>
      <c r="R149" s="188"/>
      <c r="T149" s="190"/>
      <c r="U149" s="186"/>
      <c r="V149" s="186"/>
      <c r="W149" s="191">
        <f>SUM(W150:W154)</f>
        <v>0</v>
      </c>
      <c r="X149" s="186"/>
      <c r="Y149" s="191">
        <f>SUM(Y150:Y154)</f>
        <v>10.735</v>
      </c>
      <c r="Z149" s="186"/>
      <c r="AA149" s="192">
        <f>SUM(AA150:AA154)</f>
        <v>0</v>
      </c>
      <c r="AR149" s="193" t="s">
        <v>24</v>
      </c>
      <c r="AT149" s="194" t="s">
        <v>83</v>
      </c>
      <c r="AU149" s="194" t="s">
        <v>24</v>
      </c>
      <c r="AY149" s="193" t="s">
        <v>183</v>
      </c>
      <c r="BK149" s="195">
        <f>SUM(BK150:BK154)</f>
        <v>0</v>
      </c>
    </row>
    <row r="150" spans="2:65" s="120" customFormat="1" ht="22.9" customHeight="1">
      <c r="B150" s="121"/>
      <c r="C150" s="197" t="s">
        <v>221</v>
      </c>
      <c r="D150" s="197" t="s">
        <v>184</v>
      </c>
      <c r="E150" s="198" t="s">
        <v>570</v>
      </c>
      <c r="F150" s="287" t="s">
        <v>571</v>
      </c>
      <c r="G150" s="287"/>
      <c r="H150" s="287"/>
      <c r="I150" s="287"/>
      <c r="J150" s="199" t="s">
        <v>187</v>
      </c>
      <c r="K150" s="200">
        <v>19000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0.00022</v>
      </c>
      <c r="Y150" s="203">
        <f>X150*K150</f>
        <v>4.18</v>
      </c>
      <c r="Z150" s="203">
        <v>0</v>
      </c>
      <c r="AA150" s="204">
        <f>Z150*K150</f>
        <v>0</v>
      </c>
      <c r="AR150" s="111" t="s">
        <v>162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656</v>
      </c>
    </row>
    <row r="151" spans="2:51" s="210" customFormat="1" ht="14.45" customHeight="1">
      <c r="B151" s="205"/>
      <c r="C151" s="206"/>
      <c r="D151" s="206"/>
      <c r="E151" s="207" t="s">
        <v>5</v>
      </c>
      <c r="F151" s="283" t="s">
        <v>657</v>
      </c>
      <c r="G151" s="284"/>
      <c r="H151" s="284"/>
      <c r="I151" s="284"/>
      <c r="J151" s="206"/>
      <c r="K151" s="208">
        <v>19000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51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19000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22.9" customHeight="1">
      <c r="B153" s="121"/>
      <c r="C153" s="223" t="s">
        <v>28</v>
      </c>
      <c r="D153" s="223" t="s">
        <v>340</v>
      </c>
      <c r="E153" s="224" t="s">
        <v>658</v>
      </c>
      <c r="F153" s="294" t="s">
        <v>659</v>
      </c>
      <c r="G153" s="294"/>
      <c r="H153" s="294"/>
      <c r="I153" s="294"/>
      <c r="J153" s="225" t="s">
        <v>187</v>
      </c>
      <c r="K153" s="226">
        <v>21850</v>
      </c>
      <c r="L153" s="295">
        <v>0</v>
      </c>
      <c r="M153" s="295"/>
      <c r="N153" s="296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0.0003</v>
      </c>
      <c r="Y153" s="203">
        <f>X153*K153</f>
        <v>6.555</v>
      </c>
      <c r="Z153" s="203">
        <v>0</v>
      </c>
      <c r="AA153" s="204">
        <f>Z153*K153</f>
        <v>0</v>
      </c>
      <c r="AR153" s="111" t="s">
        <v>217</v>
      </c>
      <c r="AT153" s="111" t="s">
        <v>340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660</v>
      </c>
    </row>
    <row r="154" spans="2:47" s="120" customFormat="1" ht="68.45" customHeight="1">
      <c r="B154" s="121"/>
      <c r="C154" s="122"/>
      <c r="D154" s="122"/>
      <c r="E154" s="122"/>
      <c r="F154" s="333" t="s">
        <v>661</v>
      </c>
      <c r="G154" s="334"/>
      <c r="H154" s="334"/>
      <c r="I154" s="334"/>
      <c r="J154" s="122"/>
      <c r="K154" s="122"/>
      <c r="L154" s="108"/>
      <c r="M154" s="108"/>
      <c r="N154" s="122"/>
      <c r="O154" s="122"/>
      <c r="P154" s="122"/>
      <c r="Q154" s="122"/>
      <c r="R154" s="124"/>
      <c r="T154" s="166"/>
      <c r="U154" s="122"/>
      <c r="V154" s="122"/>
      <c r="W154" s="122"/>
      <c r="X154" s="122"/>
      <c r="Y154" s="122"/>
      <c r="Z154" s="122"/>
      <c r="AA154" s="229"/>
      <c r="AT154" s="111" t="s">
        <v>546</v>
      </c>
      <c r="AU154" s="111" t="s">
        <v>146</v>
      </c>
    </row>
    <row r="155" spans="2:63" s="189" customFormat="1" ht="29.85" customHeight="1">
      <c r="B155" s="185"/>
      <c r="C155" s="186"/>
      <c r="D155" s="196" t="s">
        <v>393</v>
      </c>
      <c r="E155" s="196"/>
      <c r="F155" s="196"/>
      <c r="G155" s="196"/>
      <c r="H155" s="196"/>
      <c r="I155" s="196"/>
      <c r="J155" s="196"/>
      <c r="K155" s="196"/>
      <c r="L155" s="230"/>
      <c r="M155" s="230"/>
      <c r="N155" s="292">
        <f>BK155</f>
        <v>0</v>
      </c>
      <c r="O155" s="293"/>
      <c r="P155" s="293"/>
      <c r="Q155" s="293"/>
      <c r="R155" s="188"/>
      <c r="T155" s="190"/>
      <c r="U155" s="186"/>
      <c r="V155" s="186"/>
      <c r="W155" s="191">
        <f>SUM(W156:W176)</f>
        <v>0</v>
      </c>
      <c r="X155" s="186"/>
      <c r="Y155" s="191">
        <f>SUM(Y156:Y176)</f>
        <v>1961.4423749999999</v>
      </c>
      <c r="Z155" s="186"/>
      <c r="AA155" s="192">
        <f>SUM(AA156:AA176)</f>
        <v>0</v>
      </c>
      <c r="AR155" s="193" t="s">
        <v>24</v>
      </c>
      <c r="AT155" s="194" t="s">
        <v>83</v>
      </c>
      <c r="AU155" s="194" t="s">
        <v>24</v>
      </c>
      <c r="AY155" s="193" t="s">
        <v>183</v>
      </c>
      <c r="BK155" s="195">
        <f>SUM(BK156:BK176)</f>
        <v>0</v>
      </c>
    </row>
    <row r="156" spans="2:65" s="120" customFormat="1" ht="45.6" customHeight="1">
      <c r="B156" s="121"/>
      <c r="C156" s="197" t="s">
        <v>228</v>
      </c>
      <c r="D156" s="197" t="s">
        <v>184</v>
      </c>
      <c r="E156" s="198" t="s">
        <v>486</v>
      </c>
      <c r="F156" s="287" t="s">
        <v>487</v>
      </c>
      <c r="G156" s="287"/>
      <c r="H156" s="287"/>
      <c r="I156" s="287"/>
      <c r="J156" s="199" t="s">
        <v>187</v>
      </c>
      <c r="K156" s="200">
        <v>15</v>
      </c>
      <c r="L156" s="288">
        <v>0</v>
      </c>
      <c r="M156" s="288"/>
      <c r="N156" s="289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0</v>
      </c>
      <c r="Y156" s="203">
        <f>X156*K156</f>
        <v>0</v>
      </c>
      <c r="Z156" s="203">
        <v>0</v>
      </c>
      <c r="AA156" s="204">
        <f>Z156*K156</f>
        <v>0</v>
      </c>
      <c r="AR156" s="111" t="s">
        <v>162</v>
      </c>
      <c r="AT156" s="111" t="s">
        <v>184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162</v>
      </c>
      <c r="BM156" s="111" t="s">
        <v>662</v>
      </c>
    </row>
    <row r="157" spans="2:51" s="210" customFormat="1" ht="14.45" customHeight="1">
      <c r="B157" s="205"/>
      <c r="C157" s="206"/>
      <c r="D157" s="206"/>
      <c r="E157" s="207" t="s">
        <v>5</v>
      </c>
      <c r="F157" s="283" t="s">
        <v>11</v>
      </c>
      <c r="G157" s="284"/>
      <c r="H157" s="284"/>
      <c r="I157" s="284"/>
      <c r="J157" s="206"/>
      <c r="K157" s="208">
        <v>15</v>
      </c>
      <c r="L157" s="227"/>
      <c r="M157" s="227"/>
      <c r="N157" s="206"/>
      <c r="O157" s="206"/>
      <c r="P157" s="206"/>
      <c r="Q157" s="206"/>
      <c r="R157" s="209"/>
      <c r="T157" s="211"/>
      <c r="U157" s="206"/>
      <c r="V157" s="206"/>
      <c r="W157" s="206"/>
      <c r="X157" s="206"/>
      <c r="Y157" s="206"/>
      <c r="Z157" s="206"/>
      <c r="AA157" s="212"/>
      <c r="AT157" s="213" t="s">
        <v>190</v>
      </c>
      <c r="AU157" s="213" t="s">
        <v>146</v>
      </c>
      <c r="AV157" s="210" t="s">
        <v>146</v>
      </c>
      <c r="AW157" s="210" t="s">
        <v>40</v>
      </c>
      <c r="AX157" s="210" t="s">
        <v>84</v>
      </c>
      <c r="AY157" s="213" t="s">
        <v>183</v>
      </c>
    </row>
    <row r="158" spans="2:51" s="219" customFormat="1" ht="14.45" customHeight="1">
      <c r="B158" s="214"/>
      <c r="C158" s="215"/>
      <c r="D158" s="215"/>
      <c r="E158" s="216" t="s">
        <v>5</v>
      </c>
      <c r="F158" s="285" t="s">
        <v>191</v>
      </c>
      <c r="G158" s="286"/>
      <c r="H158" s="286"/>
      <c r="I158" s="286"/>
      <c r="J158" s="215"/>
      <c r="K158" s="217">
        <v>15</v>
      </c>
      <c r="L158" s="228"/>
      <c r="M158" s="228"/>
      <c r="N158" s="215"/>
      <c r="O158" s="215"/>
      <c r="P158" s="215"/>
      <c r="Q158" s="215"/>
      <c r="R158" s="218"/>
      <c r="T158" s="220"/>
      <c r="U158" s="215"/>
      <c r="V158" s="215"/>
      <c r="W158" s="215"/>
      <c r="X158" s="215"/>
      <c r="Y158" s="215"/>
      <c r="Z158" s="215"/>
      <c r="AA158" s="221"/>
      <c r="AT158" s="222" t="s">
        <v>190</v>
      </c>
      <c r="AU158" s="222" t="s">
        <v>146</v>
      </c>
      <c r="AV158" s="219" t="s">
        <v>162</v>
      </c>
      <c r="AW158" s="219" t="s">
        <v>40</v>
      </c>
      <c r="AX158" s="219" t="s">
        <v>24</v>
      </c>
      <c r="AY158" s="222" t="s">
        <v>183</v>
      </c>
    </row>
    <row r="159" spans="2:65" s="120" customFormat="1" ht="34.15" customHeight="1">
      <c r="B159" s="121"/>
      <c r="C159" s="197" t="s">
        <v>234</v>
      </c>
      <c r="D159" s="197" t="s">
        <v>184</v>
      </c>
      <c r="E159" s="198" t="s">
        <v>492</v>
      </c>
      <c r="F159" s="287" t="s">
        <v>493</v>
      </c>
      <c r="G159" s="287"/>
      <c r="H159" s="287"/>
      <c r="I159" s="287"/>
      <c r="J159" s="199" t="s">
        <v>187</v>
      </c>
      <c r="K159" s="200">
        <v>20</v>
      </c>
      <c r="L159" s="288">
        <v>0</v>
      </c>
      <c r="M159" s="288"/>
      <c r="N159" s="289">
        <f>ROUND(L159*K159,2)</f>
        <v>0</v>
      </c>
      <c r="O159" s="289"/>
      <c r="P159" s="289"/>
      <c r="Q159" s="289"/>
      <c r="R159" s="124"/>
      <c r="T159" s="201" t="s">
        <v>5</v>
      </c>
      <c r="U159" s="202" t="s">
        <v>52</v>
      </c>
      <c r="V159" s="122"/>
      <c r="W159" s="203">
        <f>V159*K159</f>
        <v>0</v>
      </c>
      <c r="X159" s="203">
        <v>0.20266</v>
      </c>
      <c r="Y159" s="203">
        <f>X159*K159</f>
        <v>4.0532</v>
      </c>
      <c r="Z159" s="203">
        <v>0</v>
      </c>
      <c r="AA159" s="204">
        <f>Z159*K159</f>
        <v>0</v>
      </c>
      <c r="AR159" s="111" t="s">
        <v>162</v>
      </c>
      <c r="AT159" s="111" t="s">
        <v>184</v>
      </c>
      <c r="AU159" s="111" t="s">
        <v>146</v>
      </c>
      <c r="AY159" s="111" t="s">
        <v>183</v>
      </c>
      <c r="BE159" s="168">
        <f>IF(U159="základní",N159,0)</f>
        <v>0</v>
      </c>
      <c r="BF159" s="168">
        <f>IF(U159="snížená",N159,0)</f>
        <v>0</v>
      </c>
      <c r="BG159" s="168">
        <f>IF(U159="zákl. přenesená",N159,0)</f>
        <v>0</v>
      </c>
      <c r="BH159" s="168">
        <f>IF(U159="sníž. přenesená",N159,0)</f>
        <v>0</v>
      </c>
      <c r="BI159" s="168">
        <f>IF(U159="nulová",N159,0)</f>
        <v>0</v>
      </c>
      <c r="BJ159" s="111" t="s">
        <v>162</v>
      </c>
      <c r="BK159" s="168">
        <f>ROUND(L159*K159,2)</f>
        <v>0</v>
      </c>
      <c r="BL159" s="111" t="s">
        <v>162</v>
      </c>
      <c r="BM159" s="111" t="s">
        <v>663</v>
      </c>
    </row>
    <row r="160" spans="2:51" s="210" customFormat="1" ht="14.45" customHeight="1">
      <c r="B160" s="205"/>
      <c r="C160" s="206"/>
      <c r="D160" s="206"/>
      <c r="E160" s="207" t="s">
        <v>5</v>
      </c>
      <c r="F160" s="283" t="s">
        <v>204</v>
      </c>
      <c r="G160" s="284"/>
      <c r="H160" s="284"/>
      <c r="I160" s="284"/>
      <c r="J160" s="206"/>
      <c r="K160" s="208">
        <v>20</v>
      </c>
      <c r="L160" s="227"/>
      <c r="M160" s="227"/>
      <c r="N160" s="206"/>
      <c r="O160" s="206"/>
      <c r="P160" s="206"/>
      <c r="Q160" s="206"/>
      <c r="R160" s="209"/>
      <c r="T160" s="211"/>
      <c r="U160" s="206"/>
      <c r="V160" s="206"/>
      <c r="W160" s="206"/>
      <c r="X160" s="206"/>
      <c r="Y160" s="206"/>
      <c r="Z160" s="206"/>
      <c r="AA160" s="212"/>
      <c r="AT160" s="213" t="s">
        <v>190</v>
      </c>
      <c r="AU160" s="213" t="s">
        <v>146</v>
      </c>
      <c r="AV160" s="210" t="s">
        <v>146</v>
      </c>
      <c r="AW160" s="210" t="s">
        <v>40</v>
      </c>
      <c r="AX160" s="210" t="s">
        <v>84</v>
      </c>
      <c r="AY160" s="213" t="s">
        <v>183</v>
      </c>
    </row>
    <row r="161" spans="2:51" s="219" customFormat="1" ht="14.45" customHeight="1">
      <c r="B161" s="214"/>
      <c r="C161" s="215"/>
      <c r="D161" s="215"/>
      <c r="E161" s="216" t="s">
        <v>5</v>
      </c>
      <c r="F161" s="285" t="s">
        <v>191</v>
      </c>
      <c r="G161" s="286"/>
      <c r="H161" s="286"/>
      <c r="I161" s="286"/>
      <c r="J161" s="215"/>
      <c r="K161" s="217">
        <v>20</v>
      </c>
      <c r="L161" s="228"/>
      <c r="M161" s="228"/>
      <c r="N161" s="215"/>
      <c r="O161" s="215"/>
      <c r="P161" s="215"/>
      <c r="Q161" s="215"/>
      <c r="R161" s="218"/>
      <c r="T161" s="220"/>
      <c r="U161" s="215"/>
      <c r="V161" s="215"/>
      <c r="W161" s="215"/>
      <c r="X161" s="215"/>
      <c r="Y161" s="215"/>
      <c r="Z161" s="215"/>
      <c r="AA161" s="221"/>
      <c r="AT161" s="222" t="s">
        <v>190</v>
      </c>
      <c r="AU161" s="222" t="s">
        <v>146</v>
      </c>
      <c r="AV161" s="219" t="s">
        <v>162</v>
      </c>
      <c r="AW161" s="219" t="s">
        <v>40</v>
      </c>
      <c r="AX161" s="219" t="s">
        <v>24</v>
      </c>
      <c r="AY161" s="222" t="s">
        <v>183</v>
      </c>
    </row>
    <row r="162" spans="2:65" s="120" customFormat="1" ht="22.9" customHeight="1">
      <c r="B162" s="121"/>
      <c r="C162" s="197" t="s">
        <v>239</v>
      </c>
      <c r="D162" s="197" t="s">
        <v>184</v>
      </c>
      <c r="E162" s="198" t="s">
        <v>496</v>
      </c>
      <c r="F162" s="287" t="s">
        <v>497</v>
      </c>
      <c r="G162" s="287"/>
      <c r="H162" s="287"/>
      <c r="I162" s="287"/>
      <c r="J162" s="199" t="s">
        <v>187</v>
      </c>
      <c r="K162" s="200">
        <v>9000</v>
      </c>
      <c r="L162" s="288">
        <v>0</v>
      </c>
      <c r="M162" s="288"/>
      <c r="N162" s="289">
        <f>ROUND(L162*K162,2)</f>
        <v>0</v>
      </c>
      <c r="O162" s="289"/>
      <c r="P162" s="289"/>
      <c r="Q162" s="289"/>
      <c r="R162" s="124"/>
      <c r="T162" s="201" t="s">
        <v>5</v>
      </c>
      <c r="U162" s="202" t="s">
        <v>52</v>
      </c>
      <c r="V162" s="122"/>
      <c r="W162" s="203">
        <f>V162*K162</f>
        <v>0</v>
      </c>
      <c r="X162" s="203">
        <v>0.21252</v>
      </c>
      <c r="Y162" s="203">
        <f>X162*K162</f>
        <v>1912.6799999999998</v>
      </c>
      <c r="Z162" s="203">
        <v>0</v>
      </c>
      <c r="AA162" s="204">
        <f>Z162*K162</f>
        <v>0</v>
      </c>
      <c r="AR162" s="111" t="s">
        <v>162</v>
      </c>
      <c r="AT162" s="111" t="s">
        <v>184</v>
      </c>
      <c r="AU162" s="111" t="s">
        <v>146</v>
      </c>
      <c r="AY162" s="111" t="s">
        <v>183</v>
      </c>
      <c r="BE162" s="168">
        <f>IF(U162="základní",N162,0)</f>
        <v>0</v>
      </c>
      <c r="BF162" s="168">
        <f>IF(U162="snížená",N162,0)</f>
        <v>0</v>
      </c>
      <c r="BG162" s="168">
        <f>IF(U162="zákl. přenesená",N162,0)</f>
        <v>0</v>
      </c>
      <c r="BH162" s="168">
        <f>IF(U162="sníž. přenesená",N162,0)</f>
        <v>0</v>
      </c>
      <c r="BI162" s="168">
        <f>IF(U162="nulová",N162,0)</f>
        <v>0</v>
      </c>
      <c r="BJ162" s="111" t="s">
        <v>162</v>
      </c>
      <c r="BK162" s="168">
        <f>ROUND(L162*K162,2)</f>
        <v>0</v>
      </c>
      <c r="BL162" s="111" t="s">
        <v>162</v>
      </c>
      <c r="BM162" s="111" t="s">
        <v>664</v>
      </c>
    </row>
    <row r="163" spans="2:51" s="210" customFormat="1" ht="14.45" customHeight="1">
      <c r="B163" s="205"/>
      <c r="C163" s="206"/>
      <c r="D163" s="206"/>
      <c r="E163" s="207" t="s">
        <v>5</v>
      </c>
      <c r="F163" s="283" t="s">
        <v>665</v>
      </c>
      <c r="G163" s="284"/>
      <c r="H163" s="284"/>
      <c r="I163" s="284"/>
      <c r="J163" s="206"/>
      <c r="K163" s="208">
        <v>9000</v>
      </c>
      <c r="L163" s="227"/>
      <c r="M163" s="227"/>
      <c r="N163" s="206"/>
      <c r="O163" s="206"/>
      <c r="P163" s="206"/>
      <c r="Q163" s="206"/>
      <c r="R163" s="209"/>
      <c r="T163" s="211"/>
      <c r="U163" s="206"/>
      <c r="V163" s="206"/>
      <c r="W163" s="206"/>
      <c r="X163" s="206"/>
      <c r="Y163" s="206"/>
      <c r="Z163" s="206"/>
      <c r="AA163" s="212"/>
      <c r="AT163" s="213" t="s">
        <v>190</v>
      </c>
      <c r="AU163" s="213" t="s">
        <v>146</v>
      </c>
      <c r="AV163" s="210" t="s">
        <v>146</v>
      </c>
      <c r="AW163" s="210" t="s">
        <v>40</v>
      </c>
      <c r="AX163" s="210" t="s">
        <v>84</v>
      </c>
      <c r="AY163" s="213" t="s">
        <v>183</v>
      </c>
    </row>
    <row r="164" spans="2:51" s="219" customFormat="1" ht="14.45" customHeight="1">
      <c r="B164" s="214"/>
      <c r="C164" s="215"/>
      <c r="D164" s="215"/>
      <c r="E164" s="216" t="s">
        <v>5</v>
      </c>
      <c r="F164" s="285" t="s">
        <v>191</v>
      </c>
      <c r="G164" s="286"/>
      <c r="H164" s="286"/>
      <c r="I164" s="286"/>
      <c r="J164" s="215"/>
      <c r="K164" s="217">
        <v>9000</v>
      </c>
      <c r="L164" s="228"/>
      <c r="M164" s="228"/>
      <c r="N164" s="215"/>
      <c r="O164" s="215"/>
      <c r="P164" s="215"/>
      <c r="Q164" s="215"/>
      <c r="R164" s="218"/>
      <c r="T164" s="220"/>
      <c r="U164" s="215"/>
      <c r="V164" s="215"/>
      <c r="W164" s="215"/>
      <c r="X164" s="215"/>
      <c r="Y164" s="215"/>
      <c r="Z164" s="215"/>
      <c r="AA164" s="221"/>
      <c r="AT164" s="222" t="s">
        <v>190</v>
      </c>
      <c r="AU164" s="222" t="s">
        <v>146</v>
      </c>
      <c r="AV164" s="219" t="s">
        <v>162</v>
      </c>
      <c r="AW164" s="219" t="s">
        <v>40</v>
      </c>
      <c r="AX164" s="219" t="s">
        <v>24</v>
      </c>
      <c r="AY164" s="222" t="s">
        <v>183</v>
      </c>
    </row>
    <row r="165" spans="2:65" s="120" customFormat="1" ht="34.15" customHeight="1">
      <c r="B165" s="121"/>
      <c r="C165" s="197" t="s">
        <v>244</v>
      </c>
      <c r="D165" s="197" t="s">
        <v>184</v>
      </c>
      <c r="E165" s="198" t="s">
        <v>666</v>
      </c>
      <c r="F165" s="287" t="s">
        <v>667</v>
      </c>
      <c r="G165" s="287"/>
      <c r="H165" s="287"/>
      <c r="I165" s="287"/>
      <c r="J165" s="199" t="s">
        <v>231</v>
      </c>
      <c r="K165" s="200">
        <v>20</v>
      </c>
      <c r="L165" s="288">
        <v>0</v>
      </c>
      <c r="M165" s="288"/>
      <c r="N165" s="289">
        <f>ROUND(L165*K165,2)</f>
        <v>0</v>
      </c>
      <c r="O165" s="289"/>
      <c r="P165" s="289"/>
      <c r="Q165" s="289"/>
      <c r="R165" s="124"/>
      <c r="T165" s="201" t="s">
        <v>5</v>
      </c>
      <c r="U165" s="202" t="s">
        <v>52</v>
      </c>
      <c r="V165" s="122"/>
      <c r="W165" s="203">
        <f>V165*K165</f>
        <v>0</v>
      </c>
      <c r="X165" s="203">
        <v>1.9968</v>
      </c>
      <c r="Y165" s="203">
        <f>X165*K165</f>
        <v>39.936</v>
      </c>
      <c r="Z165" s="203">
        <v>0</v>
      </c>
      <c r="AA165" s="204">
        <f>Z165*K165</f>
        <v>0</v>
      </c>
      <c r="AR165" s="111" t="s">
        <v>162</v>
      </c>
      <c r="AT165" s="111" t="s">
        <v>184</v>
      </c>
      <c r="AU165" s="111" t="s">
        <v>146</v>
      </c>
      <c r="AY165" s="111" t="s">
        <v>183</v>
      </c>
      <c r="BE165" s="168">
        <f>IF(U165="základní",N165,0)</f>
        <v>0</v>
      </c>
      <c r="BF165" s="168">
        <f>IF(U165="snížená",N165,0)</f>
        <v>0</v>
      </c>
      <c r="BG165" s="168">
        <f>IF(U165="zákl. přenesená",N165,0)</f>
        <v>0</v>
      </c>
      <c r="BH165" s="168">
        <f>IF(U165="sníž. přenesená",N165,0)</f>
        <v>0</v>
      </c>
      <c r="BI165" s="168">
        <f>IF(U165="nulová",N165,0)</f>
        <v>0</v>
      </c>
      <c r="BJ165" s="111" t="s">
        <v>162</v>
      </c>
      <c r="BK165" s="168">
        <f>ROUND(L165*K165,2)</f>
        <v>0</v>
      </c>
      <c r="BL165" s="111" t="s">
        <v>162</v>
      </c>
      <c r="BM165" s="111" t="s">
        <v>668</v>
      </c>
    </row>
    <row r="166" spans="2:51" s="210" customFormat="1" ht="14.45" customHeight="1">
      <c r="B166" s="205"/>
      <c r="C166" s="206"/>
      <c r="D166" s="206"/>
      <c r="E166" s="207" t="s">
        <v>5</v>
      </c>
      <c r="F166" s="283" t="s">
        <v>669</v>
      </c>
      <c r="G166" s="284"/>
      <c r="H166" s="284"/>
      <c r="I166" s="284"/>
      <c r="J166" s="206"/>
      <c r="K166" s="208">
        <v>20</v>
      </c>
      <c r="L166" s="227"/>
      <c r="M166" s="227"/>
      <c r="N166" s="206"/>
      <c r="O166" s="206"/>
      <c r="P166" s="206"/>
      <c r="Q166" s="206"/>
      <c r="R166" s="209"/>
      <c r="T166" s="211"/>
      <c r="U166" s="206"/>
      <c r="V166" s="206"/>
      <c r="W166" s="206"/>
      <c r="X166" s="206"/>
      <c r="Y166" s="206"/>
      <c r="Z166" s="206"/>
      <c r="AA166" s="212"/>
      <c r="AT166" s="213" t="s">
        <v>190</v>
      </c>
      <c r="AU166" s="213" t="s">
        <v>146</v>
      </c>
      <c r="AV166" s="210" t="s">
        <v>146</v>
      </c>
      <c r="AW166" s="210" t="s">
        <v>40</v>
      </c>
      <c r="AX166" s="210" t="s">
        <v>84</v>
      </c>
      <c r="AY166" s="213" t="s">
        <v>183</v>
      </c>
    </row>
    <row r="167" spans="2:51" s="219" customFormat="1" ht="14.45" customHeight="1">
      <c r="B167" s="214"/>
      <c r="C167" s="215"/>
      <c r="D167" s="215"/>
      <c r="E167" s="216" t="s">
        <v>5</v>
      </c>
      <c r="F167" s="285" t="s">
        <v>191</v>
      </c>
      <c r="G167" s="286"/>
      <c r="H167" s="286"/>
      <c r="I167" s="286"/>
      <c r="J167" s="215"/>
      <c r="K167" s="217">
        <v>20</v>
      </c>
      <c r="L167" s="228"/>
      <c r="M167" s="228"/>
      <c r="N167" s="215"/>
      <c r="O167" s="215"/>
      <c r="P167" s="215"/>
      <c r="Q167" s="215"/>
      <c r="R167" s="218"/>
      <c r="T167" s="220"/>
      <c r="U167" s="215"/>
      <c r="V167" s="215"/>
      <c r="W167" s="215"/>
      <c r="X167" s="215"/>
      <c r="Y167" s="215"/>
      <c r="Z167" s="215"/>
      <c r="AA167" s="221"/>
      <c r="AT167" s="222" t="s">
        <v>190</v>
      </c>
      <c r="AU167" s="222" t="s">
        <v>146</v>
      </c>
      <c r="AV167" s="219" t="s">
        <v>162</v>
      </c>
      <c r="AW167" s="219" t="s">
        <v>40</v>
      </c>
      <c r="AX167" s="219" t="s">
        <v>24</v>
      </c>
      <c r="AY167" s="222" t="s">
        <v>183</v>
      </c>
    </row>
    <row r="168" spans="2:65" s="120" customFormat="1" ht="22.9" customHeight="1">
      <c r="B168" s="121"/>
      <c r="C168" s="197" t="s">
        <v>11</v>
      </c>
      <c r="D168" s="197" t="s">
        <v>184</v>
      </c>
      <c r="E168" s="198" t="s">
        <v>670</v>
      </c>
      <c r="F168" s="287" t="s">
        <v>671</v>
      </c>
      <c r="G168" s="287"/>
      <c r="H168" s="287"/>
      <c r="I168" s="287"/>
      <c r="J168" s="199" t="s">
        <v>187</v>
      </c>
      <c r="K168" s="200">
        <v>40</v>
      </c>
      <c r="L168" s="288">
        <v>0</v>
      </c>
      <c r="M168" s="288"/>
      <c r="N168" s="289">
        <f>ROUND(L168*K168,2)</f>
        <v>0</v>
      </c>
      <c r="O168" s="289"/>
      <c r="P168" s="289"/>
      <c r="Q168" s="289"/>
      <c r="R168" s="124"/>
      <c r="T168" s="201" t="s">
        <v>5</v>
      </c>
      <c r="U168" s="202" t="s">
        <v>52</v>
      </c>
      <c r="V168" s="122"/>
      <c r="W168" s="203">
        <f>V168*K168</f>
        <v>0</v>
      </c>
      <c r="X168" s="203">
        <v>0</v>
      </c>
      <c r="Y168" s="203">
        <f>X168*K168</f>
        <v>0</v>
      </c>
      <c r="Z168" s="203">
        <v>0</v>
      </c>
      <c r="AA168" s="204">
        <f>Z168*K168</f>
        <v>0</v>
      </c>
      <c r="AR168" s="111" t="s">
        <v>162</v>
      </c>
      <c r="AT168" s="111" t="s">
        <v>184</v>
      </c>
      <c r="AU168" s="111" t="s">
        <v>146</v>
      </c>
      <c r="AY168" s="111" t="s">
        <v>183</v>
      </c>
      <c r="BE168" s="168">
        <f>IF(U168="základní",N168,0)</f>
        <v>0</v>
      </c>
      <c r="BF168" s="168">
        <f>IF(U168="snížená",N168,0)</f>
        <v>0</v>
      </c>
      <c r="BG168" s="168">
        <f>IF(U168="zákl. přenesená",N168,0)</f>
        <v>0</v>
      </c>
      <c r="BH168" s="168">
        <f>IF(U168="sníž. přenesená",N168,0)</f>
        <v>0</v>
      </c>
      <c r="BI168" s="168">
        <f>IF(U168="nulová",N168,0)</f>
        <v>0</v>
      </c>
      <c r="BJ168" s="111" t="s">
        <v>162</v>
      </c>
      <c r="BK168" s="168">
        <f>ROUND(L168*K168,2)</f>
        <v>0</v>
      </c>
      <c r="BL168" s="111" t="s">
        <v>162</v>
      </c>
      <c r="BM168" s="111" t="s">
        <v>672</v>
      </c>
    </row>
    <row r="169" spans="2:51" s="210" customFormat="1" ht="14.45" customHeight="1">
      <c r="B169" s="205"/>
      <c r="C169" s="206"/>
      <c r="D169" s="206"/>
      <c r="E169" s="207" t="s">
        <v>5</v>
      </c>
      <c r="F169" s="283" t="s">
        <v>350</v>
      </c>
      <c r="G169" s="284"/>
      <c r="H169" s="284"/>
      <c r="I169" s="284"/>
      <c r="J169" s="206"/>
      <c r="K169" s="208">
        <v>40</v>
      </c>
      <c r="L169" s="227"/>
      <c r="M169" s="227"/>
      <c r="N169" s="206"/>
      <c r="O169" s="206"/>
      <c r="P169" s="206"/>
      <c r="Q169" s="206"/>
      <c r="R169" s="209"/>
      <c r="T169" s="211"/>
      <c r="U169" s="206"/>
      <c r="V169" s="206"/>
      <c r="W169" s="206"/>
      <c r="X169" s="206"/>
      <c r="Y169" s="206"/>
      <c r="Z169" s="206"/>
      <c r="AA169" s="212"/>
      <c r="AT169" s="213" t="s">
        <v>190</v>
      </c>
      <c r="AU169" s="213" t="s">
        <v>146</v>
      </c>
      <c r="AV169" s="210" t="s">
        <v>146</v>
      </c>
      <c r="AW169" s="210" t="s">
        <v>40</v>
      </c>
      <c r="AX169" s="210" t="s">
        <v>84</v>
      </c>
      <c r="AY169" s="213" t="s">
        <v>183</v>
      </c>
    </row>
    <row r="170" spans="2:51" s="219" customFormat="1" ht="14.45" customHeight="1">
      <c r="B170" s="214"/>
      <c r="C170" s="215"/>
      <c r="D170" s="215"/>
      <c r="E170" s="216" t="s">
        <v>5</v>
      </c>
      <c r="F170" s="285" t="s">
        <v>191</v>
      </c>
      <c r="G170" s="286"/>
      <c r="H170" s="286"/>
      <c r="I170" s="286"/>
      <c r="J170" s="215"/>
      <c r="K170" s="217">
        <v>40</v>
      </c>
      <c r="L170" s="228"/>
      <c r="M170" s="228"/>
      <c r="N170" s="215"/>
      <c r="O170" s="215"/>
      <c r="P170" s="215"/>
      <c r="Q170" s="215"/>
      <c r="R170" s="218"/>
      <c r="T170" s="220"/>
      <c r="U170" s="215"/>
      <c r="V170" s="215"/>
      <c r="W170" s="215"/>
      <c r="X170" s="215"/>
      <c r="Y170" s="215"/>
      <c r="Z170" s="215"/>
      <c r="AA170" s="221"/>
      <c r="AT170" s="222" t="s">
        <v>190</v>
      </c>
      <c r="AU170" s="222" t="s">
        <v>146</v>
      </c>
      <c r="AV170" s="219" t="s">
        <v>162</v>
      </c>
      <c r="AW170" s="219" t="s">
        <v>40</v>
      </c>
      <c r="AX170" s="219" t="s">
        <v>24</v>
      </c>
      <c r="AY170" s="222" t="s">
        <v>183</v>
      </c>
    </row>
    <row r="171" spans="2:65" s="120" customFormat="1" ht="34.15" customHeight="1">
      <c r="B171" s="121"/>
      <c r="C171" s="197" t="s">
        <v>251</v>
      </c>
      <c r="D171" s="197" t="s">
        <v>184</v>
      </c>
      <c r="E171" s="198" t="s">
        <v>520</v>
      </c>
      <c r="F171" s="287" t="s">
        <v>521</v>
      </c>
      <c r="G171" s="287"/>
      <c r="H171" s="287"/>
      <c r="I171" s="287"/>
      <c r="J171" s="199" t="s">
        <v>187</v>
      </c>
      <c r="K171" s="200">
        <v>15</v>
      </c>
      <c r="L171" s="288">
        <v>0</v>
      </c>
      <c r="M171" s="288"/>
      <c r="N171" s="289">
        <f>ROUND(L171*K171,2)</f>
        <v>0</v>
      </c>
      <c r="O171" s="289"/>
      <c r="P171" s="289"/>
      <c r="Q171" s="289"/>
      <c r="R171" s="124"/>
      <c r="T171" s="201" t="s">
        <v>5</v>
      </c>
      <c r="U171" s="202" t="s">
        <v>52</v>
      </c>
      <c r="V171" s="122"/>
      <c r="W171" s="203">
        <f>V171*K171</f>
        <v>0</v>
      </c>
      <c r="X171" s="203">
        <v>0.02924</v>
      </c>
      <c r="Y171" s="203">
        <f>X171*K171</f>
        <v>0.4386</v>
      </c>
      <c r="Z171" s="203">
        <v>0</v>
      </c>
      <c r="AA171" s="204">
        <f>Z171*K171</f>
        <v>0</v>
      </c>
      <c r="AR171" s="111" t="s">
        <v>162</v>
      </c>
      <c r="AT171" s="111" t="s">
        <v>184</v>
      </c>
      <c r="AU171" s="111" t="s">
        <v>146</v>
      </c>
      <c r="AY171" s="111" t="s">
        <v>183</v>
      </c>
      <c r="BE171" s="168">
        <f>IF(U171="základní",N171,0)</f>
        <v>0</v>
      </c>
      <c r="BF171" s="168">
        <f>IF(U171="snížená",N171,0)</f>
        <v>0</v>
      </c>
      <c r="BG171" s="168">
        <f>IF(U171="zákl. přenesená",N171,0)</f>
        <v>0</v>
      </c>
      <c r="BH171" s="168">
        <f>IF(U171="sníž. přenesená",N171,0)</f>
        <v>0</v>
      </c>
      <c r="BI171" s="168">
        <f>IF(U171="nulová",N171,0)</f>
        <v>0</v>
      </c>
      <c r="BJ171" s="111" t="s">
        <v>162</v>
      </c>
      <c r="BK171" s="168">
        <f>ROUND(L171*K171,2)</f>
        <v>0</v>
      </c>
      <c r="BL171" s="111" t="s">
        <v>162</v>
      </c>
      <c r="BM171" s="111" t="s">
        <v>673</v>
      </c>
    </row>
    <row r="172" spans="2:51" s="210" customFormat="1" ht="14.45" customHeight="1">
      <c r="B172" s="205"/>
      <c r="C172" s="206"/>
      <c r="D172" s="206"/>
      <c r="E172" s="207" t="s">
        <v>5</v>
      </c>
      <c r="F172" s="283" t="s">
        <v>11</v>
      </c>
      <c r="G172" s="284"/>
      <c r="H172" s="284"/>
      <c r="I172" s="284"/>
      <c r="J172" s="206"/>
      <c r="K172" s="208">
        <v>15</v>
      </c>
      <c r="L172" s="227"/>
      <c r="M172" s="227"/>
      <c r="N172" s="206"/>
      <c r="O172" s="206"/>
      <c r="P172" s="206"/>
      <c r="Q172" s="206"/>
      <c r="R172" s="209"/>
      <c r="T172" s="211"/>
      <c r="U172" s="206"/>
      <c r="V172" s="206"/>
      <c r="W172" s="206"/>
      <c r="X172" s="206"/>
      <c r="Y172" s="206"/>
      <c r="Z172" s="206"/>
      <c r="AA172" s="212"/>
      <c r="AT172" s="213" t="s">
        <v>190</v>
      </c>
      <c r="AU172" s="213" t="s">
        <v>146</v>
      </c>
      <c r="AV172" s="210" t="s">
        <v>146</v>
      </c>
      <c r="AW172" s="210" t="s">
        <v>40</v>
      </c>
      <c r="AX172" s="210" t="s">
        <v>84</v>
      </c>
      <c r="AY172" s="213" t="s">
        <v>183</v>
      </c>
    </row>
    <row r="173" spans="2:51" s="219" customFormat="1" ht="14.45" customHeight="1">
      <c r="B173" s="214"/>
      <c r="C173" s="215"/>
      <c r="D173" s="215"/>
      <c r="E173" s="216" t="s">
        <v>5</v>
      </c>
      <c r="F173" s="285" t="s">
        <v>191</v>
      </c>
      <c r="G173" s="286"/>
      <c r="H173" s="286"/>
      <c r="I173" s="286"/>
      <c r="J173" s="215"/>
      <c r="K173" s="217">
        <v>15</v>
      </c>
      <c r="L173" s="228"/>
      <c r="M173" s="228"/>
      <c r="N173" s="215"/>
      <c r="O173" s="215"/>
      <c r="P173" s="215"/>
      <c r="Q173" s="215"/>
      <c r="R173" s="218"/>
      <c r="T173" s="220"/>
      <c r="U173" s="215"/>
      <c r="V173" s="215"/>
      <c r="W173" s="215"/>
      <c r="X173" s="215"/>
      <c r="Y173" s="215"/>
      <c r="Z173" s="215"/>
      <c r="AA173" s="221"/>
      <c r="AT173" s="222" t="s">
        <v>190</v>
      </c>
      <c r="AU173" s="222" t="s">
        <v>146</v>
      </c>
      <c r="AV173" s="219" t="s">
        <v>162</v>
      </c>
      <c r="AW173" s="219" t="s">
        <v>40</v>
      </c>
      <c r="AX173" s="219" t="s">
        <v>24</v>
      </c>
      <c r="AY173" s="222" t="s">
        <v>183</v>
      </c>
    </row>
    <row r="174" spans="2:65" s="120" customFormat="1" ht="22.9" customHeight="1">
      <c r="B174" s="121"/>
      <c r="C174" s="223" t="s">
        <v>255</v>
      </c>
      <c r="D174" s="223" t="s">
        <v>340</v>
      </c>
      <c r="E174" s="224" t="s">
        <v>510</v>
      </c>
      <c r="F174" s="294" t="s">
        <v>511</v>
      </c>
      <c r="G174" s="294"/>
      <c r="H174" s="294"/>
      <c r="I174" s="294"/>
      <c r="J174" s="225" t="s">
        <v>198</v>
      </c>
      <c r="K174" s="226">
        <v>50.995</v>
      </c>
      <c r="L174" s="295">
        <v>0</v>
      </c>
      <c r="M174" s="295"/>
      <c r="N174" s="296">
        <f>ROUND(L174*K174,2)</f>
        <v>0</v>
      </c>
      <c r="O174" s="289"/>
      <c r="P174" s="289"/>
      <c r="Q174" s="289"/>
      <c r="R174" s="124"/>
      <c r="T174" s="201" t="s">
        <v>5</v>
      </c>
      <c r="U174" s="202" t="s">
        <v>52</v>
      </c>
      <c r="V174" s="122"/>
      <c r="W174" s="203">
        <f>V174*K174</f>
        <v>0</v>
      </c>
      <c r="X174" s="203">
        <v>0.085</v>
      </c>
      <c r="Y174" s="203">
        <f>X174*K174</f>
        <v>4.334575</v>
      </c>
      <c r="Z174" s="203">
        <v>0</v>
      </c>
      <c r="AA174" s="204">
        <f>Z174*K174</f>
        <v>0</v>
      </c>
      <c r="AR174" s="111" t="s">
        <v>217</v>
      </c>
      <c r="AT174" s="111" t="s">
        <v>340</v>
      </c>
      <c r="AU174" s="111" t="s">
        <v>146</v>
      </c>
      <c r="AY174" s="111" t="s">
        <v>183</v>
      </c>
      <c r="BE174" s="168">
        <f>IF(U174="základní",N174,0)</f>
        <v>0</v>
      </c>
      <c r="BF174" s="168">
        <f>IF(U174="snížená",N174,0)</f>
        <v>0</v>
      </c>
      <c r="BG174" s="168">
        <f>IF(U174="zákl. přenesená",N174,0)</f>
        <v>0</v>
      </c>
      <c r="BH174" s="168">
        <f>IF(U174="sníž. přenesená",N174,0)</f>
        <v>0</v>
      </c>
      <c r="BI174" s="168">
        <f>IF(U174="nulová",N174,0)</f>
        <v>0</v>
      </c>
      <c r="BJ174" s="111" t="s">
        <v>162</v>
      </c>
      <c r="BK174" s="168">
        <f>ROUND(L174*K174,2)</f>
        <v>0</v>
      </c>
      <c r="BL174" s="111" t="s">
        <v>162</v>
      </c>
      <c r="BM174" s="111" t="s">
        <v>674</v>
      </c>
    </row>
    <row r="175" spans="2:51" s="210" customFormat="1" ht="14.45" customHeight="1">
      <c r="B175" s="205"/>
      <c r="C175" s="206"/>
      <c r="D175" s="206"/>
      <c r="E175" s="207" t="s">
        <v>5</v>
      </c>
      <c r="F175" s="283" t="s">
        <v>675</v>
      </c>
      <c r="G175" s="284"/>
      <c r="H175" s="284"/>
      <c r="I175" s="284"/>
      <c r="J175" s="206"/>
      <c r="K175" s="208">
        <v>50.995</v>
      </c>
      <c r="L175" s="227"/>
      <c r="M175" s="227"/>
      <c r="N175" s="206"/>
      <c r="O175" s="206"/>
      <c r="P175" s="206"/>
      <c r="Q175" s="206"/>
      <c r="R175" s="209"/>
      <c r="T175" s="211"/>
      <c r="U175" s="206"/>
      <c r="V175" s="206"/>
      <c r="W175" s="206"/>
      <c r="X175" s="206"/>
      <c r="Y175" s="206"/>
      <c r="Z175" s="206"/>
      <c r="AA175" s="212"/>
      <c r="AT175" s="213" t="s">
        <v>190</v>
      </c>
      <c r="AU175" s="213" t="s">
        <v>146</v>
      </c>
      <c r="AV175" s="210" t="s">
        <v>146</v>
      </c>
      <c r="AW175" s="210" t="s">
        <v>40</v>
      </c>
      <c r="AX175" s="210" t="s">
        <v>84</v>
      </c>
      <c r="AY175" s="213" t="s">
        <v>183</v>
      </c>
    </row>
    <row r="176" spans="2:51" s="219" customFormat="1" ht="14.45" customHeight="1">
      <c r="B176" s="214"/>
      <c r="C176" s="215"/>
      <c r="D176" s="215"/>
      <c r="E176" s="216" t="s">
        <v>5</v>
      </c>
      <c r="F176" s="285" t="s">
        <v>191</v>
      </c>
      <c r="G176" s="286"/>
      <c r="H176" s="286"/>
      <c r="I176" s="286"/>
      <c r="J176" s="215"/>
      <c r="K176" s="217">
        <v>50.995</v>
      </c>
      <c r="L176" s="228"/>
      <c r="M176" s="228"/>
      <c r="N176" s="215"/>
      <c r="O176" s="215"/>
      <c r="P176" s="215"/>
      <c r="Q176" s="215"/>
      <c r="R176" s="218"/>
      <c r="T176" s="220"/>
      <c r="U176" s="215"/>
      <c r="V176" s="215"/>
      <c r="W176" s="215"/>
      <c r="X176" s="215"/>
      <c r="Y176" s="215"/>
      <c r="Z176" s="215"/>
      <c r="AA176" s="221"/>
      <c r="AT176" s="222" t="s">
        <v>190</v>
      </c>
      <c r="AU176" s="222" t="s">
        <v>146</v>
      </c>
      <c r="AV176" s="219" t="s">
        <v>162</v>
      </c>
      <c r="AW176" s="219" t="s">
        <v>40</v>
      </c>
      <c r="AX176" s="219" t="s">
        <v>24</v>
      </c>
      <c r="AY176" s="222" t="s">
        <v>183</v>
      </c>
    </row>
    <row r="177" spans="2:63" s="189" customFormat="1" ht="29.85" customHeight="1">
      <c r="B177" s="185"/>
      <c r="C177" s="186"/>
      <c r="D177" s="196" t="s">
        <v>396</v>
      </c>
      <c r="E177" s="196"/>
      <c r="F177" s="196"/>
      <c r="G177" s="196"/>
      <c r="H177" s="196"/>
      <c r="I177" s="196"/>
      <c r="J177" s="196"/>
      <c r="K177" s="196"/>
      <c r="L177" s="230"/>
      <c r="M177" s="230"/>
      <c r="N177" s="292">
        <f>BK177</f>
        <v>0</v>
      </c>
      <c r="O177" s="293"/>
      <c r="P177" s="293"/>
      <c r="Q177" s="293"/>
      <c r="R177" s="188"/>
      <c r="T177" s="190"/>
      <c r="U177" s="186"/>
      <c r="V177" s="186"/>
      <c r="W177" s="191">
        <f>W178</f>
        <v>0</v>
      </c>
      <c r="X177" s="186"/>
      <c r="Y177" s="191">
        <f>Y178</f>
        <v>0</v>
      </c>
      <c r="Z177" s="186"/>
      <c r="AA177" s="192">
        <f>AA178</f>
        <v>0</v>
      </c>
      <c r="AR177" s="193" t="s">
        <v>24</v>
      </c>
      <c r="AT177" s="194" t="s">
        <v>83</v>
      </c>
      <c r="AU177" s="194" t="s">
        <v>24</v>
      </c>
      <c r="AY177" s="193" t="s">
        <v>183</v>
      </c>
      <c r="BK177" s="195">
        <f>BK178</f>
        <v>0</v>
      </c>
    </row>
    <row r="178" spans="2:65" s="120" customFormat="1" ht="22.9" customHeight="1">
      <c r="B178" s="121"/>
      <c r="C178" s="197" t="s">
        <v>259</v>
      </c>
      <c r="D178" s="197" t="s">
        <v>184</v>
      </c>
      <c r="E178" s="198" t="s">
        <v>535</v>
      </c>
      <c r="F178" s="287" t="s">
        <v>536</v>
      </c>
      <c r="G178" s="287"/>
      <c r="H178" s="287"/>
      <c r="I178" s="287"/>
      <c r="J178" s="199" t="s">
        <v>476</v>
      </c>
      <c r="K178" s="200">
        <v>1972.887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0</v>
      </c>
      <c r="Y178" s="203">
        <f>X178*K178</f>
        <v>0</v>
      </c>
      <c r="Z178" s="203">
        <v>0</v>
      </c>
      <c r="AA178" s="204">
        <f>Z178*K178</f>
        <v>0</v>
      </c>
      <c r="AR178" s="111" t="s">
        <v>162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162</v>
      </c>
      <c r="BM178" s="111" t="s">
        <v>676</v>
      </c>
    </row>
    <row r="179" spans="2:63" s="189" customFormat="1" ht="37.35" customHeight="1">
      <c r="B179" s="185"/>
      <c r="C179" s="186"/>
      <c r="D179" s="187" t="s">
        <v>397</v>
      </c>
      <c r="E179" s="187"/>
      <c r="F179" s="187"/>
      <c r="G179" s="187"/>
      <c r="H179" s="187"/>
      <c r="I179" s="187"/>
      <c r="J179" s="187"/>
      <c r="K179" s="187"/>
      <c r="L179" s="231"/>
      <c r="M179" s="231"/>
      <c r="N179" s="337">
        <f>BK179</f>
        <v>0</v>
      </c>
      <c r="O179" s="338"/>
      <c r="P179" s="338"/>
      <c r="Q179" s="338"/>
      <c r="R179" s="188"/>
      <c r="T179" s="190"/>
      <c r="U179" s="186"/>
      <c r="V179" s="186"/>
      <c r="W179" s="191">
        <f>W180</f>
        <v>0</v>
      </c>
      <c r="X179" s="186"/>
      <c r="Y179" s="191">
        <f>Y180</f>
        <v>36.955</v>
      </c>
      <c r="Z179" s="186"/>
      <c r="AA179" s="192">
        <f>AA180</f>
        <v>0</v>
      </c>
      <c r="AR179" s="193" t="s">
        <v>146</v>
      </c>
      <c r="AT179" s="194" t="s">
        <v>83</v>
      </c>
      <c r="AU179" s="194" t="s">
        <v>84</v>
      </c>
      <c r="AY179" s="193" t="s">
        <v>183</v>
      </c>
      <c r="BK179" s="195">
        <f>BK180</f>
        <v>0</v>
      </c>
    </row>
    <row r="180" spans="2:63" s="189" customFormat="1" ht="19.9" customHeight="1">
      <c r="B180" s="185"/>
      <c r="C180" s="186"/>
      <c r="D180" s="196" t="s">
        <v>398</v>
      </c>
      <c r="E180" s="196"/>
      <c r="F180" s="196"/>
      <c r="G180" s="196"/>
      <c r="H180" s="196"/>
      <c r="I180" s="196"/>
      <c r="J180" s="196"/>
      <c r="K180" s="196"/>
      <c r="L180" s="230"/>
      <c r="M180" s="230"/>
      <c r="N180" s="292">
        <f>BK180</f>
        <v>0</v>
      </c>
      <c r="O180" s="293"/>
      <c r="P180" s="293"/>
      <c r="Q180" s="293"/>
      <c r="R180" s="188"/>
      <c r="T180" s="190"/>
      <c r="U180" s="186"/>
      <c r="V180" s="186"/>
      <c r="W180" s="191">
        <f>SUM(W181:W186)</f>
        <v>0</v>
      </c>
      <c r="X180" s="186"/>
      <c r="Y180" s="191">
        <f>SUM(Y181:Y186)</f>
        <v>36.955</v>
      </c>
      <c r="Z180" s="186"/>
      <c r="AA180" s="192">
        <f>SUM(AA181:AA186)</f>
        <v>0</v>
      </c>
      <c r="AR180" s="193" t="s">
        <v>146</v>
      </c>
      <c r="AT180" s="194" t="s">
        <v>83</v>
      </c>
      <c r="AU180" s="194" t="s">
        <v>24</v>
      </c>
      <c r="AY180" s="193" t="s">
        <v>183</v>
      </c>
      <c r="BK180" s="195">
        <f>SUM(BK181:BK186)</f>
        <v>0</v>
      </c>
    </row>
    <row r="181" spans="2:65" s="120" customFormat="1" ht="22.9" customHeight="1">
      <c r="B181" s="121"/>
      <c r="C181" s="197" t="s">
        <v>263</v>
      </c>
      <c r="D181" s="197" t="s">
        <v>184</v>
      </c>
      <c r="E181" s="198" t="s">
        <v>538</v>
      </c>
      <c r="F181" s="287" t="s">
        <v>539</v>
      </c>
      <c r="G181" s="287"/>
      <c r="H181" s="287"/>
      <c r="I181" s="287"/>
      <c r="J181" s="199" t="s">
        <v>187</v>
      </c>
      <c r="K181" s="200">
        <v>9500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0.00077</v>
      </c>
      <c r="Y181" s="203">
        <f>X181*K181</f>
        <v>7.3149999999999995</v>
      </c>
      <c r="Z181" s="203">
        <v>0</v>
      </c>
      <c r="AA181" s="204">
        <f>Z181*K181</f>
        <v>0</v>
      </c>
      <c r="AR181" s="111" t="s">
        <v>251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251</v>
      </c>
      <c r="BM181" s="111" t="s">
        <v>677</v>
      </c>
    </row>
    <row r="182" spans="2:51" s="210" customFormat="1" ht="14.45" customHeight="1">
      <c r="B182" s="205"/>
      <c r="C182" s="206"/>
      <c r="D182" s="206"/>
      <c r="E182" s="207" t="s">
        <v>5</v>
      </c>
      <c r="F182" s="283" t="s">
        <v>678</v>
      </c>
      <c r="G182" s="284"/>
      <c r="H182" s="284"/>
      <c r="I182" s="284"/>
      <c r="J182" s="206"/>
      <c r="K182" s="208">
        <v>9500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51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9500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34.15" customHeight="1">
      <c r="B184" s="121"/>
      <c r="C184" s="223" t="s">
        <v>204</v>
      </c>
      <c r="D184" s="223" t="s">
        <v>340</v>
      </c>
      <c r="E184" s="224" t="s">
        <v>542</v>
      </c>
      <c r="F184" s="294" t="s">
        <v>543</v>
      </c>
      <c r="G184" s="294"/>
      <c r="H184" s="294"/>
      <c r="I184" s="294"/>
      <c r="J184" s="225" t="s">
        <v>187</v>
      </c>
      <c r="K184" s="226">
        <v>11400</v>
      </c>
      <c r="L184" s="295">
        <v>0</v>
      </c>
      <c r="M184" s="295"/>
      <c r="N184" s="296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0.0026</v>
      </c>
      <c r="Y184" s="203">
        <f>X184*K184</f>
        <v>29.639999999999997</v>
      </c>
      <c r="Z184" s="203">
        <v>0</v>
      </c>
      <c r="AA184" s="204">
        <f>Z184*K184</f>
        <v>0</v>
      </c>
      <c r="AR184" s="111" t="s">
        <v>315</v>
      </c>
      <c r="AT184" s="111" t="s">
        <v>340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251</v>
      </c>
      <c r="BM184" s="111" t="s">
        <v>679</v>
      </c>
    </row>
    <row r="185" spans="2:47" s="120" customFormat="1" ht="22.9" customHeight="1">
      <c r="B185" s="121"/>
      <c r="C185" s="122"/>
      <c r="D185" s="122"/>
      <c r="E185" s="122"/>
      <c r="F185" s="333" t="s">
        <v>545</v>
      </c>
      <c r="G185" s="334"/>
      <c r="H185" s="334"/>
      <c r="I185" s="334"/>
      <c r="J185" s="122"/>
      <c r="K185" s="122"/>
      <c r="L185" s="108"/>
      <c r="M185" s="108"/>
      <c r="N185" s="122"/>
      <c r="O185" s="122"/>
      <c r="P185" s="122"/>
      <c r="Q185" s="122"/>
      <c r="R185" s="124"/>
      <c r="T185" s="166"/>
      <c r="U185" s="122"/>
      <c r="V185" s="122"/>
      <c r="W185" s="122"/>
      <c r="X185" s="122"/>
      <c r="Y185" s="122"/>
      <c r="Z185" s="122"/>
      <c r="AA185" s="229"/>
      <c r="AT185" s="111" t="s">
        <v>546</v>
      </c>
      <c r="AU185" s="111" t="s">
        <v>146</v>
      </c>
    </row>
    <row r="186" spans="2:65" s="120" customFormat="1" ht="34.15" customHeight="1">
      <c r="B186" s="121"/>
      <c r="C186" s="197" t="s">
        <v>10</v>
      </c>
      <c r="D186" s="197" t="s">
        <v>184</v>
      </c>
      <c r="E186" s="198" t="s">
        <v>547</v>
      </c>
      <c r="F186" s="287" t="s">
        <v>548</v>
      </c>
      <c r="G186" s="287"/>
      <c r="H186" s="287"/>
      <c r="I186" s="287"/>
      <c r="J186" s="199" t="s">
        <v>476</v>
      </c>
      <c r="K186" s="200">
        <v>36.955</v>
      </c>
      <c r="L186" s="288">
        <v>0</v>
      </c>
      <c r="M186" s="288"/>
      <c r="N186" s="289">
        <f>ROUND(L186*K186,2)</f>
        <v>0</v>
      </c>
      <c r="O186" s="289"/>
      <c r="P186" s="289"/>
      <c r="Q186" s="289"/>
      <c r="R186" s="124"/>
      <c r="T186" s="201" t="s">
        <v>5</v>
      </c>
      <c r="U186" s="202" t="s">
        <v>52</v>
      </c>
      <c r="V186" s="122"/>
      <c r="W186" s="203">
        <f>V186*K186</f>
        <v>0</v>
      </c>
      <c r="X186" s="203">
        <v>0</v>
      </c>
      <c r="Y186" s="203">
        <f>X186*K186</f>
        <v>0</v>
      </c>
      <c r="Z186" s="203">
        <v>0</v>
      </c>
      <c r="AA186" s="204">
        <f>Z186*K186</f>
        <v>0</v>
      </c>
      <c r="AR186" s="111" t="s">
        <v>251</v>
      </c>
      <c r="AT186" s="111" t="s">
        <v>184</v>
      </c>
      <c r="AU186" s="111" t="s">
        <v>146</v>
      </c>
      <c r="AY186" s="111" t="s">
        <v>183</v>
      </c>
      <c r="BE186" s="168">
        <f>IF(U186="základní",N186,0)</f>
        <v>0</v>
      </c>
      <c r="BF186" s="168">
        <f>IF(U186="snížená",N186,0)</f>
        <v>0</v>
      </c>
      <c r="BG186" s="168">
        <f>IF(U186="zákl. přenesená",N186,0)</f>
        <v>0</v>
      </c>
      <c r="BH186" s="168">
        <f>IF(U186="sníž. přenesená",N186,0)</f>
        <v>0</v>
      </c>
      <c r="BI186" s="168">
        <f>IF(U186="nulová",N186,0)</f>
        <v>0</v>
      </c>
      <c r="BJ186" s="111" t="s">
        <v>162</v>
      </c>
      <c r="BK186" s="168">
        <f>ROUND(L186*K186,2)</f>
        <v>0</v>
      </c>
      <c r="BL186" s="111" t="s">
        <v>251</v>
      </c>
      <c r="BM186" s="111" t="s">
        <v>680</v>
      </c>
    </row>
    <row r="187" spans="2:63" s="120" customFormat="1" ht="49.9" customHeight="1">
      <c r="B187" s="121"/>
      <c r="C187" s="122"/>
      <c r="D187" s="187"/>
      <c r="E187" s="122"/>
      <c r="F187" s="122"/>
      <c r="G187" s="122"/>
      <c r="H187" s="122"/>
      <c r="I187" s="122"/>
      <c r="J187" s="122"/>
      <c r="K187" s="122"/>
      <c r="L187" s="122"/>
      <c r="M187" s="122"/>
      <c r="N187" s="337"/>
      <c r="O187" s="338"/>
      <c r="P187" s="338"/>
      <c r="Q187" s="338"/>
      <c r="R187" s="124"/>
      <c r="T187" s="169"/>
      <c r="U187" s="143"/>
      <c r="V187" s="143"/>
      <c r="W187" s="143"/>
      <c r="X187" s="143"/>
      <c r="Y187" s="143"/>
      <c r="Z187" s="143"/>
      <c r="AA187" s="145"/>
      <c r="AT187" s="111" t="s">
        <v>83</v>
      </c>
      <c r="AU187" s="111" t="s">
        <v>84</v>
      </c>
      <c r="AY187" s="111" t="s">
        <v>390</v>
      </c>
      <c r="BK187" s="168">
        <v>0</v>
      </c>
    </row>
    <row r="188" spans="2:18" s="120" customFormat="1" ht="6.95" customHeight="1">
      <c r="B188" s="146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8"/>
    </row>
  </sheetData>
  <sheetProtection password="CC55" sheet="1" objects="1" scenarios="1"/>
  <mergeCells count="177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101:H101"/>
    <mergeCell ref="N101:Q101"/>
    <mergeCell ref="D102:H102"/>
    <mergeCell ref="N102:Q102"/>
    <mergeCell ref="D99:H99"/>
    <mergeCell ref="N99:Q99"/>
    <mergeCell ref="D100:H100"/>
    <mergeCell ref="N100:Q100"/>
    <mergeCell ref="N103:Q103"/>
    <mergeCell ref="L105:Q105"/>
    <mergeCell ref="C111:Q111"/>
    <mergeCell ref="F113:P113"/>
    <mergeCell ref="F114:P114"/>
    <mergeCell ref="N134:Q134"/>
    <mergeCell ref="F125:I125"/>
    <mergeCell ref="L125:M125"/>
    <mergeCell ref="N125:Q125"/>
    <mergeCell ref="F126:I126"/>
    <mergeCell ref="F127:I127"/>
    <mergeCell ref="M116:P116"/>
    <mergeCell ref="M118:Q118"/>
    <mergeCell ref="M119:Q119"/>
    <mergeCell ref="F121:I121"/>
    <mergeCell ref="L121:M121"/>
    <mergeCell ref="N121:Q121"/>
    <mergeCell ref="F134:I134"/>
    <mergeCell ref="L134:M134"/>
    <mergeCell ref="F130:I130"/>
    <mergeCell ref="F131:I131"/>
    <mergeCell ref="L131:M131"/>
    <mergeCell ref="N131:Q131"/>
    <mergeCell ref="F128:I128"/>
    <mergeCell ref="L128:M128"/>
    <mergeCell ref="N128:Q128"/>
    <mergeCell ref="F129:I129"/>
    <mergeCell ref="F132:I132"/>
    <mergeCell ref="F133:I133"/>
    <mergeCell ref="F145:I145"/>
    <mergeCell ref="F146:I146"/>
    <mergeCell ref="L146:M146"/>
    <mergeCell ref="N146:Q146"/>
    <mergeCell ref="F141:I141"/>
    <mergeCell ref="F142:I142"/>
    <mergeCell ref="F143:I143"/>
    <mergeCell ref="L143:M143"/>
    <mergeCell ref="F135:I135"/>
    <mergeCell ref="F136:I136"/>
    <mergeCell ref="F137:I137"/>
    <mergeCell ref="L137:M137"/>
    <mergeCell ref="N143:Q143"/>
    <mergeCell ref="F144:I144"/>
    <mergeCell ref="N137:Q137"/>
    <mergeCell ref="F138:I138"/>
    <mergeCell ref="F139:I139"/>
    <mergeCell ref="F140:I140"/>
    <mergeCell ref="L140:M140"/>
    <mergeCell ref="N140:Q140"/>
    <mergeCell ref="F147:I147"/>
    <mergeCell ref="F148:I148"/>
    <mergeCell ref="F150:I150"/>
    <mergeCell ref="L150:M150"/>
    <mergeCell ref="L165:M165"/>
    <mergeCell ref="N165:Q165"/>
    <mergeCell ref="F154:I154"/>
    <mergeCell ref="F156:I156"/>
    <mergeCell ref="L156:M156"/>
    <mergeCell ref="N156:Q156"/>
    <mergeCell ref="N150:Q150"/>
    <mergeCell ref="F151:I151"/>
    <mergeCell ref="F152:I152"/>
    <mergeCell ref="F153:I153"/>
    <mergeCell ref="L153:M153"/>
    <mergeCell ref="N153:Q153"/>
    <mergeCell ref="F157:I157"/>
    <mergeCell ref="F158:I158"/>
    <mergeCell ref="F159:I159"/>
    <mergeCell ref="L159:M159"/>
    <mergeCell ref="L171:M171"/>
    <mergeCell ref="N171:Q171"/>
    <mergeCell ref="F160:I160"/>
    <mergeCell ref="F161:I161"/>
    <mergeCell ref="F162:I162"/>
    <mergeCell ref="L162:M162"/>
    <mergeCell ref="F163:I163"/>
    <mergeCell ref="F164:I164"/>
    <mergeCell ref="F165:I165"/>
    <mergeCell ref="L178:M178"/>
    <mergeCell ref="N178:Q178"/>
    <mergeCell ref="F166:I166"/>
    <mergeCell ref="F167:I167"/>
    <mergeCell ref="F168:I168"/>
    <mergeCell ref="L168:M168"/>
    <mergeCell ref="N187:Q187"/>
    <mergeCell ref="L184:M184"/>
    <mergeCell ref="N184:Q184"/>
    <mergeCell ref="F181:I181"/>
    <mergeCell ref="L181:M181"/>
    <mergeCell ref="N181:Q181"/>
    <mergeCell ref="F182:I182"/>
    <mergeCell ref="F175:I175"/>
    <mergeCell ref="F176:I176"/>
    <mergeCell ref="F185:I185"/>
    <mergeCell ref="F178:I178"/>
    <mergeCell ref="F183:I183"/>
    <mergeCell ref="F184:I184"/>
    <mergeCell ref="H1:K1"/>
    <mergeCell ref="S2:AC2"/>
    <mergeCell ref="F186:I186"/>
    <mergeCell ref="L186:M186"/>
    <mergeCell ref="N186:Q186"/>
    <mergeCell ref="N122:Q122"/>
    <mergeCell ref="N123:Q123"/>
    <mergeCell ref="N124:Q124"/>
    <mergeCell ref="N149:Q149"/>
    <mergeCell ref="N155:Q155"/>
    <mergeCell ref="N177:Q177"/>
    <mergeCell ref="N179:Q179"/>
    <mergeCell ref="N180:Q180"/>
    <mergeCell ref="N159:Q159"/>
    <mergeCell ref="F172:I172"/>
    <mergeCell ref="F173:I173"/>
    <mergeCell ref="F174:I174"/>
    <mergeCell ref="N168:Q168"/>
    <mergeCell ref="F169:I169"/>
    <mergeCell ref="F170:I170"/>
    <mergeCell ref="F171:I171"/>
    <mergeCell ref="L174:M174"/>
    <mergeCell ref="N174:Q174"/>
    <mergeCell ref="N162:Q162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 topLeftCell="A1">
      <pane ySplit="1" topLeftCell="A92" activePane="bottomLeft" state="frozen"/>
      <selection pane="bottomLeft" activeCell="N99" sqref="N99:Q99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107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681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39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N97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(SUM(BE97:BE104)+SUM(BE122:BE157))</f>
        <v>0</v>
      </c>
      <c r="I32" s="309"/>
      <c r="J32" s="309"/>
      <c r="K32" s="122"/>
      <c r="L32" s="122"/>
      <c r="M32" s="322">
        <f>ROUND((SUM(BE97:BE104)+SUM(BE122:BE157)),2)*F32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(SUM(BF97:BF104)+SUM(BF122:BF157))</f>
        <v>0</v>
      </c>
      <c r="I33" s="309"/>
      <c r="J33" s="309"/>
      <c r="K33" s="122"/>
      <c r="L33" s="122"/>
      <c r="M33" s="322">
        <f>ROUND((SUM(BF97:BF104)+SUM(BF122:BF157)),2)*F33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(SUM(BG97:BG104)+SUM(BG122:BG157))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(SUM(BH97:BH104)+SUM(BH122:BH157))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(SUM(BI97:BI104)+SUM(BI122:BI157))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067/13/08/2015 - SO 02.5 Vegetační kalové pole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N122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N123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N124</f>
        <v>0</v>
      </c>
      <c r="O90" s="315"/>
      <c r="P90" s="315"/>
      <c r="Q90" s="315"/>
      <c r="R90" s="162"/>
    </row>
    <row r="91" spans="2:18" s="163" customFormat="1" ht="19.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N137</f>
        <v>0</v>
      </c>
      <c r="O91" s="315"/>
      <c r="P91" s="315"/>
      <c r="Q91" s="315"/>
      <c r="R91" s="162"/>
    </row>
    <row r="92" spans="2:18" s="163" customFormat="1" ht="19.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N143</f>
        <v>0</v>
      </c>
      <c r="O92" s="315"/>
      <c r="P92" s="315"/>
      <c r="Q92" s="315"/>
      <c r="R92" s="162"/>
    </row>
    <row r="93" spans="2:18" s="163" customFormat="1" ht="19.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N148</f>
        <v>0</v>
      </c>
      <c r="O93" s="315"/>
      <c r="P93" s="315"/>
      <c r="Q93" s="315"/>
      <c r="R93" s="162"/>
    </row>
    <row r="94" spans="2:18" s="158" customFormat="1" ht="24.95" customHeight="1">
      <c r="B94" s="154"/>
      <c r="C94" s="155"/>
      <c r="D94" s="156" t="s">
        <v>397</v>
      </c>
      <c r="E94" s="155"/>
      <c r="F94" s="155"/>
      <c r="G94" s="155"/>
      <c r="H94" s="155"/>
      <c r="I94" s="155"/>
      <c r="J94" s="155"/>
      <c r="K94" s="155"/>
      <c r="L94" s="155"/>
      <c r="M94" s="155"/>
      <c r="N94" s="279">
        <f>N150</f>
        <v>0</v>
      </c>
      <c r="O94" s="313"/>
      <c r="P94" s="313"/>
      <c r="Q94" s="313"/>
      <c r="R94" s="157"/>
    </row>
    <row r="95" spans="2:18" s="163" customFormat="1" ht="19.9" customHeight="1">
      <c r="B95" s="159"/>
      <c r="C95" s="160"/>
      <c r="D95" s="161" t="s">
        <v>398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4">
        <f>N151</f>
        <v>0</v>
      </c>
      <c r="O95" s="315"/>
      <c r="P95" s="315"/>
      <c r="Q95" s="315"/>
      <c r="R95" s="162"/>
    </row>
    <row r="96" spans="2:18" s="120" customFormat="1" ht="21.75" customHeight="1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4"/>
    </row>
    <row r="97" spans="2:21" s="120" customFormat="1" ht="29.25" customHeight="1">
      <c r="B97" s="121"/>
      <c r="C97" s="153" t="s">
        <v>159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316">
        <f>ROUND(N98+N99+N100+N101+N102+N103,2)</f>
        <v>0</v>
      </c>
      <c r="O97" s="317"/>
      <c r="P97" s="317"/>
      <c r="Q97" s="317"/>
      <c r="R97" s="124"/>
      <c r="T97" s="164"/>
      <c r="U97" s="165" t="s">
        <v>48</v>
      </c>
    </row>
    <row r="98" spans="2:62" s="120" customFormat="1" ht="18" customHeight="1">
      <c r="B98" s="121"/>
      <c r="C98" s="122"/>
      <c r="D98" s="304" t="s">
        <v>160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aca="true" t="shared" si="0" ref="BE98:BE103">IF(U98="základní",N98,0)</f>
        <v>0</v>
      </c>
      <c r="BF98" s="168">
        <f aca="true" t="shared" si="1" ref="BF98:BF103">IF(U98="snížená",N98,0)</f>
        <v>0</v>
      </c>
      <c r="BG98" s="168">
        <f aca="true" t="shared" si="2" ref="BG98:BG103">IF(U98="zákl. přenesená",N98,0)</f>
        <v>0</v>
      </c>
      <c r="BH98" s="168">
        <f aca="true" t="shared" si="3" ref="BH98:BH103">IF(U98="sníž. přenesená",N98,0)</f>
        <v>0</v>
      </c>
      <c r="BI98" s="168">
        <f aca="true" t="shared" si="4" ref="BI98:BI103">IF(U98="nulová",N98,0)</f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163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164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165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166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161" t="s">
        <v>167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9"/>
      <c r="U103" s="170" t="s">
        <v>52</v>
      </c>
      <c r="AY103" s="111" t="s">
        <v>168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18" s="120" customFormat="1" ht="13.5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4"/>
    </row>
    <row r="105" spans="2:18" s="120" customFormat="1" ht="29.25" customHeight="1">
      <c r="B105" s="121"/>
      <c r="C105" s="171" t="s">
        <v>140</v>
      </c>
      <c r="D105" s="133"/>
      <c r="E105" s="133"/>
      <c r="F105" s="133"/>
      <c r="G105" s="133"/>
      <c r="H105" s="133"/>
      <c r="I105" s="133"/>
      <c r="J105" s="133"/>
      <c r="K105" s="133"/>
      <c r="L105" s="307">
        <f>ROUND(SUM(N88+N97),2)</f>
        <v>0</v>
      </c>
      <c r="M105" s="307"/>
      <c r="N105" s="307"/>
      <c r="O105" s="307"/>
      <c r="P105" s="307"/>
      <c r="Q105" s="307"/>
      <c r="R105" s="124"/>
    </row>
    <row r="106" spans="2:18" s="120" customFormat="1" ht="6.9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8"/>
    </row>
    <row r="110" spans="2:18" s="120" customFormat="1" ht="6.95" customHeight="1"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1"/>
    </row>
    <row r="111" spans="2:18" s="120" customFormat="1" ht="36.95" customHeight="1">
      <c r="B111" s="121"/>
      <c r="C111" s="308" t="s">
        <v>169</v>
      </c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30" customHeight="1">
      <c r="B113" s="121"/>
      <c r="C113" s="119" t="s">
        <v>19</v>
      </c>
      <c r="D113" s="122"/>
      <c r="E113" s="122"/>
      <c r="F113" s="310" t="str">
        <f>F6</f>
        <v>KOHINOOR MARÁNSKÉ RADČICE - Biotechnologický systém ČDV Z MR1</v>
      </c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122"/>
      <c r="R113" s="124"/>
    </row>
    <row r="114" spans="2:18" s="120" customFormat="1" ht="36.95" customHeight="1">
      <c r="B114" s="121"/>
      <c r="C114" s="152" t="s">
        <v>148</v>
      </c>
      <c r="D114" s="122"/>
      <c r="E114" s="122"/>
      <c r="F114" s="312" t="str">
        <f>F7</f>
        <v>067/13/08/2015 - SO 02.5 Vegetační kalové pole</v>
      </c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122"/>
      <c r="R114" s="124"/>
    </row>
    <row r="115" spans="2:18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18" s="120" customFormat="1" ht="18" customHeight="1">
      <c r="B116" s="121"/>
      <c r="C116" s="119" t="s">
        <v>25</v>
      </c>
      <c r="D116" s="122"/>
      <c r="E116" s="122"/>
      <c r="F116" s="125" t="str">
        <f>F9</f>
        <v>Mariánské Radčice</v>
      </c>
      <c r="G116" s="122"/>
      <c r="H116" s="122"/>
      <c r="I116" s="122"/>
      <c r="J116" s="122"/>
      <c r="K116" s="119" t="s">
        <v>27</v>
      </c>
      <c r="L116" s="122"/>
      <c r="M116" s="299" t="str">
        <f>IF(O9="","",O9)</f>
        <v>Vyplň údaj</v>
      </c>
      <c r="N116" s="299"/>
      <c r="O116" s="299"/>
      <c r="P116" s="299"/>
      <c r="Q116" s="122"/>
      <c r="R116" s="124"/>
    </row>
    <row r="117" spans="2:18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18" s="120" customFormat="1" ht="15">
      <c r="B118" s="121"/>
      <c r="C118" s="119" t="s">
        <v>32</v>
      </c>
      <c r="D118" s="122"/>
      <c r="E118" s="122"/>
      <c r="F118" s="125" t="str">
        <f>E12</f>
        <v>PK Ústí nad Labem</v>
      </c>
      <c r="G118" s="122"/>
      <c r="H118" s="122"/>
      <c r="I118" s="122"/>
      <c r="J118" s="122"/>
      <c r="K118" s="119" t="s">
        <v>38</v>
      </c>
      <c r="L118" s="122"/>
      <c r="M118" s="300" t="str">
        <f>E18</f>
        <v>Terén Design</v>
      </c>
      <c r="N118" s="300"/>
      <c r="O118" s="300"/>
      <c r="P118" s="300"/>
      <c r="Q118" s="300"/>
      <c r="R118" s="124"/>
    </row>
    <row r="119" spans="2:18" s="120" customFormat="1" ht="14.45" customHeight="1">
      <c r="B119" s="121"/>
      <c r="C119" s="119" t="s">
        <v>36</v>
      </c>
      <c r="D119" s="122"/>
      <c r="E119" s="122"/>
      <c r="F119" s="125" t="str">
        <f>IF(E15="","",E15)</f>
        <v>dle výběrového řízení</v>
      </c>
      <c r="G119" s="122"/>
      <c r="H119" s="122"/>
      <c r="I119" s="122"/>
      <c r="J119" s="122"/>
      <c r="K119" s="119" t="s">
        <v>41</v>
      </c>
      <c r="L119" s="122"/>
      <c r="M119" s="300" t="str">
        <f>E21</f>
        <v>Pavel Šouta</v>
      </c>
      <c r="N119" s="300"/>
      <c r="O119" s="300"/>
      <c r="P119" s="300"/>
      <c r="Q119" s="300"/>
      <c r="R119" s="124"/>
    </row>
    <row r="120" spans="2:18" s="120" customFormat="1" ht="10.35" customHeight="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4"/>
    </row>
    <row r="121" spans="2:27" s="176" customFormat="1" ht="29.25" customHeight="1">
      <c r="B121" s="172"/>
      <c r="C121" s="173" t="s">
        <v>170</v>
      </c>
      <c r="D121" s="174" t="s">
        <v>171</v>
      </c>
      <c r="E121" s="174" t="s">
        <v>66</v>
      </c>
      <c r="F121" s="301" t="s">
        <v>172</v>
      </c>
      <c r="G121" s="301"/>
      <c r="H121" s="301"/>
      <c r="I121" s="301"/>
      <c r="J121" s="174" t="s">
        <v>173</v>
      </c>
      <c r="K121" s="174" t="s">
        <v>174</v>
      </c>
      <c r="L121" s="301" t="s">
        <v>175</v>
      </c>
      <c r="M121" s="301"/>
      <c r="N121" s="301" t="s">
        <v>154</v>
      </c>
      <c r="O121" s="301"/>
      <c r="P121" s="301"/>
      <c r="Q121" s="302"/>
      <c r="R121" s="175"/>
      <c r="T121" s="177" t="s">
        <v>176</v>
      </c>
      <c r="U121" s="178" t="s">
        <v>48</v>
      </c>
      <c r="V121" s="178" t="s">
        <v>177</v>
      </c>
      <c r="W121" s="178" t="s">
        <v>178</v>
      </c>
      <c r="X121" s="178" t="s">
        <v>179</v>
      </c>
      <c r="Y121" s="178" t="s">
        <v>180</v>
      </c>
      <c r="Z121" s="178" t="s">
        <v>181</v>
      </c>
      <c r="AA121" s="179" t="s">
        <v>182</v>
      </c>
    </row>
    <row r="122" spans="2:63" s="120" customFormat="1" ht="29.25" customHeight="1">
      <c r="B122" s="121"/>
      <c r="C122" s="180" t="s">
        <v>151</v>
      </c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290">
        <f>BK122</f>
        <v>0</v>
      </c>
      <c r="O122" s="291"/>
      <c r="P122" s="291"/>
      <c r="Q122" s="291"/>
      <c r="R122" s="124"/>
      <c r="T122" s="181"/>
      <c r="U122" s="126"/>
      <c r="V122" s="126"/>
      <c r="W122" s="182">
        <f>W123+W150+W158</f>
        <v>0</v>
      </c>
      <c r="X122" s="126"/>
      <c r="Y122" s="182">
        <f>Y123+Y150+Y158</f>
        <v>178.3192</v>
      </c>
      <c r="Z122" s="126"/>
      <c r="AA122" s="183">
        <f>AA123+AA150+AA158</f>
        <v>0</v>
      </c>
      <c r="AT122" s="111" t="s">
        <v>83</v>
      </c>
      <c r="AU122" s="111" t="s">
        <v>156</v>
      </c>
      <c r="BK122" s="184">
        <f>BK123+BK150+BK158</f>
        <v>0</v>
      </c>
    </row>
    <row r="123" spans="2:63" s="189" customFormat="1" ht="37.35" customHeight="1">
      <c r="B123" s="185"/>
      <c r="C123" s="186"/>
      <c r="D123" s="187" t="s">
        <v>157</v>
      </c>
      <c r="E123" s="187"/>
      <c r="F123" s="187"/>
      <c r="G123" s="187"/>
      <c r="H123" s="187"/>
      <c r="I123" s="187"/>
      <c r="J123" s="187"/>
      <c r="K123" s="187"/>
      <c r="L123" s="187"/>
      <c r="M123" s="187"/>
      <c r="N123" s="278">
        <f>BK123</f>
        <v>0</v>
      </c>
      <c r="O123" s="279"/>
      <c r="P123" s="279"/>
      <c r="Q123" s="279"/>
      <c r="R123" s="188"/>
      <c r="T123" s="190"/>
      <c r="U123" s="186"/>
      <c r="V123" s="186"/>
      <c r="W123" s="191">
        <f>W124+W137+W143+W148</f>
        <v>0</v>
      </c>
      <c r="X123" s="186"/>
      <c r="Y123" s="191">
        <f>Y124+Y137+Y143+Y148</f>
        <v>172.8732</v>
      </c>
      <c r="Z123" s="186"/>
      <c r="AA123" s="192">
        <f>AA124+AA137+AA143+AA148</f>
        <v>0</v>
      </c>
      <c r="AR123" s="193" t="s">
        <v>24</v>
      </c>
      <c r="AT123" s="194" t="s">
        <v>83</v>
      </c>
      <c r="AU123" s="194" t="s">
        <v>84</v>
      </c>
      <c r="AY123" s="193" t="s">
        <v>183</v>
      </c>
      <c r="BK123" s="195">
        <f>BK124+BK137+BK143+BK148</f>
        <v>0</v>
      </c>
    </row>
    <row r="124" spans="2:63" s="189" customFormat="1" ht="19.9" customHeight="1">
      <c r="B124" s="185"/>
      <c r="C124" s="186"/>
      <c r="D124" s="196" t="s">
        <v>158</v>
      </c>
      <c r="E124" s="196"/>
      <c r="F124" s="196"/>
      <c r="G124" s="196"/>
      <c r="H124" s="196"/>
      <c r="I124" s="196"/>
      <c r="J124" s="196"/>
      <c r="K124" s="196"/>
      <c r="L124" s="196"/>
      <c r="M124" s="196"/>
      <c r="N124" s="292">
        <f>BK124</f>
        <v>0</v>
      </c>
      <c r="O124" s="293"/>
      <c r="P124" s="293"/>
      <c r="Q124" s="293"/>
      <c r="R124" s="188"/>
      <c r="T124" s="190"/>
      <c r="U124" s="186"/>
      <c r="V124" s="186"/>
      <c r="W124" s="191">
        <f>SUM(W125:W136)</f>
        <v>0</v>
      </c>
      <c r="X124" s="186"/>
      <c r="Y124" s="191">
        <f>SUM(Y125:Y136)</f>
        <v>0.6312</v>
      </c>
      <c r="Z124" s="186"/>
      <c r="AA124" s="192">
        <f>SUM(AA125:AA136)</f>
        <v>0</v>
      </c>
      <c r="AR124" s="193" t="s">
        <v>24</v>
      </c>
      <c r="AT124" s="194" t="s">
        <v>83</v>
      </c>
      <c r="AU124" s="194" t="s">
        <v>24</v>
      </c>
      <c r="AY124" s="193" t="s">
        <v>183</v>
      </c>
      <c r="BK124" s="195">
        <f>SUM(BK125:BK136)</f>
        <v>0</v>
      </c>
    </row>
    <row r="125" spans="2:65" s="120" customFormat="1" ht="22.9" customHeight="1">
      <c r="B125" s="121"/>
      <c r="C125" s="197" t="s">
        <v>24</v>
      </c>
      <c r="D125" s="197" t="s">
        <v>184</v>
      </c>
      <c r="E125" s="198" t="s">
        <v>399</v>
      </c>
      <c r="F125" s="287" t="s">
        <v>400</v>
      </c>
      <c r="G125" s="287"/>
      <c r="H125" s="287"/>
      <c r="I125" s="287"/>
      <c r="J125" s="199" t="s">
        <v>401</v>
      </c>
      <c r="K125" s="200">
        <v>80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0.00789</v>
      </c>
      <c r="Y125" s="203">
        <f>X125*K125</f>
        <v>0.6312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682</v>
      </c>
    </row>
    <row r="126" spans="2:51" s="210" customFormat="1" ht="14.45" customHeight="1">
      <c r="B126" s="205"/>
      <c r="C126" s="206"/>
      <c r="D126" s="206"/>
      <c r="E126" s="207" t="s">
        <v>5</v>
      </c>
      <c r="F126" s="283" t="s">
        <v>403</v>
      </c>
      <c r="G126" s="284"/>
      <c r="H126" s="284"/>
      <c r="I126" s="284"/>
      <c r="J126" s="206"/>
      <c r="K126" s="208">
        <v>80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51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80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146</v>
      </c>
      <c r="D128" s="197" t="s">
        <v>184</v>
      </c>
      <c r="E128" s="198" t="s">
        <v>404</v>
      </c>
      <c r="F128" s="287" t="s">
        <v>405</v>
      </c>
      <c r="G128" s="287"/>
      <c r="H128" s="287"/>
      <c r="I128" s="287"/>
      <c r="J128" s="199" t="s">
        <v>406</v>
      </c>
      <c r="K128" s="200">
        <v>250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683</v>
      </c>
    </row>
    <row r="129" spans="2:51" s="210" customFormat="1" ht="14.45" customHeight="1">
      <c r="B129" s="205"/>
      <c r="C129" s="206"/>
      <c r="D129" s="206"/>
      <c r="E129" s="207" t="s">
        <v>5</v>
      </c>
      <c r="F129" s="283" t="s">
        <v>408</v>
      </c>
      <c r="G129" s="284"/>
      <c r="H129" s="284"/>
      <c r="I129" s="284"/>
      <c r="J129" s="206"/>
      <c r="K129" s="208">
        <v>250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51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250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195</v>
      </c>
      <c r="D131" s="197" t="s">
        <v>184</v>
      </c>
      <c r="E131" s="198" t="s">
        <v>409</v>
      </c>
      <c r="F131" s="287" t="s">
        <v>410</v>
      </c>
      <c r="G131" s="287"/>
      <c r="H131" s="287"/>
      <c r="I131" s="287"/>
      <c r="J131" s="199" t="s">
        <v>411</v>
      </c>
      <c r="K131" s="200">
        <v>150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684</v>
      </c>
    </row>
    <row r="132" spans="2:51" s="210" customFormat="1" ht="14.45" customHeight="1">
      <c r="B132" s="205"/>
      <c r="C132" s="206"/>
      <c r="D132" s="206"/>
      <c r="E132" s="207" t="s">
        <v>5</v>
      </c>
      <c r="F132" s="283" t="s">
        <v>413</v>
      </c>
      <c r="G132" s="284"/>
      <c r="H132" s="284"/>
      <c r="I132" s="284"/>
      <c r="J132" s="206"/>
      <c r="K132" s="208">
        <v>150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51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150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162</v>
      </c>
      <c r="D134" s="223" t="s">
        <v>340</v>
      </c>
      <c r="E134" s="224" t="s">
        <v>463</v>
      </c>
      <c r="F134" s="294" t="s">
        <v>464</v>
      </c>
      <c r="G134" s="294"/>
      <c r="H134" s="294"/>
      <c r="I134" s="294"/>
      <c r="J134" s="225" t="s">
        <v>231</v>
      </c>
      <c r="K134" s="226">
        <v>260</v>
      </c>
      <c r="L134" s="295">
        <v>0</v>
      </c>
      <c r="M134" s="295"/>
      <c r="N134" s="296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217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685</v>
      </c>
    </row>
    <row r="135" spans="2:51" s="210" customFormat="1" ht="14.45" customHeight="1">
      <c r="B135" s="205"/>
      <c r="C135" s="206"/>
      <c r="D135" s="206"/>
      <c r="E135" s="207" t="s">
        <v>5</v>
      </c>
      <c r="F135" s="283" t="s">
        <v>686</v>
      </c>
      <c r="G135" s="284"/>
      <c r="H135" s="284"/>
      <c r="I135" s="284"/>
      <c r="J135" s="206"/>
      <c r="K135" s="208">
        <v>260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51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260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3" s="189" customFormat="1" ht="29.85" customHeight="1">
      <c r="B137" s="185"/>
      <c r="C137" s="186"/>
      <c r="D137" s="196" t="s">
        <v>392</v>
      </c>
      <c r="E137" s="196"/>
      <c r="F137" s="196"/>
      <c r="G137" s="196"/>
      <c r="H137" s="196"/>
      <c r="I137" s="196"/>
      <c r="J137" s="196"/>
      <c r="K137" s="196"/>
      <c r="L137" s="230"/>
      <c r="M137" s="230"/>
      <c r="N137" s="292">
        <f>BK137</f>
        <v>0</v>
      </c>
      <c r="O137" s="293"/>
      <c r="P137" s="293"/>
      <c r="Q137" s="293"/>
      <c r="R137" s="188"/>
      <c r="T137" s="190"/>
      <c r="U137" s="186"/>
      <c r="V137" s="186"/>
      <c r="W137" s="191">
        <f>SUM(W138:W142)</f>
        <v>0</v>
      </c>
      <c r="X137" s="186"/>
      <c r="Y137" s="191">
        <f>SUM(Y138:Y142)</f>
        <v>2.226</v>
      </c>
      <c r="Z137" s="186"/>
      <c r="AA137" s="192">
        <f>SUM(AA138:AA142)</f>
        <v>0</v>
      </c>
      <c r="AR137" s="193" t="s">
        <v>24</v>
      </c>
      <c r="AT137" s="194" t="s">
        <v>83</v>
      </c>
      <c r="AU137" s="194" t="s">
        <v>24</v>
      </c>
      <c r="AY137" s="193" t="s">
        <v>183</v>
      </c>
      <c r="BK137" s="195">
        <f>SUM(BK138:BK142)</f>
        <v>0</v>
      </c>
    </row>
    <row r="138" spans="2:65" s="120" customFormat="1" ht="22.9" customHeight="1">
      <c r="B138" s="121"/>
      <c r="C138" s="197" t="s">
        <v>205</v>
      </c>
      <c r="D138" s="197" t="s">
        <v>184</v>
      </c>
      <c r="E138" s="198" t="s">
        <v>570</v>
      </c>
      <c r="F138" s="287" t="s">
        <v>571</v>
      </c>
      <c r="G138" s="287"/>
      <c r="H138" s="287"/>
      <c r="I138" s="287"/>
      <c r="J138" s="199" t="s">
        <v>187</v>
      </c>
      <c r="K138" s="200">
        <v>2800</v>
      </c>
      <c r="L138" s="288">
        <v>0</v>
      </c>
      <c r="M138" s="288"/>
      <c r="N138" s="289">
        <f>ROUND(L138*K138,2)</f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>V138*K138</f>
        <v>0</v>
      </c>
      <c r="X138" s="203">
        <v>0.00022</v>
      </c>
      <c r="Y138" s="203">
        <f>X138*K138</f>
        <v>0.616</v>
      </c>
      <c r="Z138" s="203">
        <v>0</v>
      </c>
      <c r="AA138" s="204">
        <f>Z138*K138</f>
        <v>0</v>
      </c>
      <c r="AR138" s="111" t="s">
        <v>162</v>
      </c>
      <c r="AT138" s="111" t="s">
        <v>184</v>
      </c>
      <c r="AU138" s="111" t="s">
        <v>146</v>
      </c>
      <c r="AY138" s="111" t="s">
        <v>183</v>
      </c>
      <c r="BE138" s="168">
        <f>IF(U138="základní",N138,0)</f>
        <v>0</v>
      </c>
      <c r="BF138" s="168">
        <f>IF(U138="snížená",N138,0)</f>
        <v>0</v>
      </c>
      <c r="BG138" s="168">
        <f>IF(U138="zákl. přenesená",N138,0)</f>
        <v>0</v>
      </c>
      <c r="BH138" s="168">
        <f>IF(U138="sníž. přenesená",N138,0)</f>
        <v>0</v>
      </c>
      <c r="BI138" s="168">
        <f>IF(U138="nulová",N138,0)</f>
        <v>0</v>
      </c>
      <c r="BJ138" s="111" t="s">
        <v>162</v>
      </c>
      <c r="BK138" s="168">
        <f>ROUND(L138*K138,2)</f>
        <v>0</v>
      </c>
      <c r="BL138" s="111" t="s">
        <v>162</v>
      </c>
      <c r="BM138" s="111" t="s">
        <v>687</v>
      </c>
    </row>
    <row r="139" spans="2:51" s="210" customFormat="1" ht="14.45" customHeight="1">
      <c r="B139" s="205"/>
      <c r="C139" s="206"/>
      <c r="D139" s="206"/>
      <c r="E139" s="207" t="s">
        <v>5</v>
      </c>
      <c r="F139" s="283" t="s">
        <v>688</v>
      </c>
      <c r="G139" s="284"/>
      <c r="H139" s="284"/>
      <c r="I139" s="284"/>
      <c r="J139" s="206"/>
      <c r="K139" s="208">
        <v>2800</v>
      </c>
      <c r="L139" s="227"/>
      <c r="M139" s="227"/>
      <c r="N139" s="206"/>
      <c r="O139" s="206"/>
      <c r="P139" s="206"/>
      <c r="Q139" s="206"/>
      <c r="R139" s="209"/>
      <c r="T139" s="211"/>
      <c r="U139" s="206"/>
      <c r="V139" s="206"/>
      <c r="W139" s="206"/>
      <c r="X139" s="206"/>
      <c r="Y139" s="206"/>
      <c r="Z139" s="206"/>
      <c r="AA139" s="212"/>
      <c r="AT139" s="213" t="s">
        <v>190</v>
      </c>
      <c r="AU139" s="213" t="s">
        <v>146</v>
      </c>
      <c r="AV139" s="210" t="s">
        <v>146</v>
      </c>
      <c r="AW139" s="210" t="s">
        <v>40</v>
      </c>
      <c r="AX139" s="210" t="s">
        <v>84</v>
      </c>
      <c r="AY139" s="213" t="s">
        <v>183</v>
      </c>
    </row>
    <row r="140" spans="2:51" s="219" customFormat="1" ht="14.45" customHeight="1">
      <c r="B140" s="214"/>
      <c r="C140" s="215"/>
      <c r="D140" s="215"/>
      <c r="E140" s="216" t="s">
        <v>5</v>
      </c>
      <c r="F140" s="285" t="s">
        <v>191</v>
      </c>
      <c r="G140" s="286"/>
      <c r="H140" s="286"/>
      <c r="I140" s="286"/>
      <c r="J140" s="215"/>
      <c r="K140" s="217">
        <v>2800</v>
      </c>
      <c r="L140" s="228"/>
      <c r="M140" s="228"/>
      <c r="N140" s="215"/>
      <c r="O140" s="215"/>
      <c r="P140" s="215"/>
      <c r="Q140" s="215"/>
      <c r="R140" s="218"/>
      <c r="T140" s="220"/>
      <c r="U140" s="215"/>
      <c r="V140" s="215"/>
      <c r="W140" s="215"/>
      <c r="X140" s="215"/>
      <c r="Y140" s="215"/>
      <c r="Z140" s="215"/>
      <c r="AA140" s="221"/>
      <c r="AT140" s="222" t="s">
        <v>190</v>
      </c>
      <c r="AU140" s="222" t="s">
        <v>146</v>
      </c>
      <c r="AV140" s="219" t="s">
        <v>162</v>
      </c>
      <c r="AW140" s="219" t="s">
        <v>40</v>
      </c>
      <c r="AX140" s="219" t="s">
        <v>24</v>
      </c>
      <c r="AY140" s="222" t="s">
        <v>183</v>
      </c>
    </row>
    <row r="141" spans="2:65" s="120" customFormat="1" ht="22.9" customHeight="1">
      <c r="B141" s="121"/>
      <c r="C141" s="223" t="s">
        <v>209</v>
      </c>
      <c r="D141" s="223" t="s">
        <v>340</v>
      </c>
      <c r="E141" s="224" t="s">
        <v>574</v>
      </c>
      <c r="F141" s="294" t="s">
        <v>575</v>
      </c>
      <c r="G141" s="294"/>
      <c r="H141" s="294"/>
      <c r="I141" s="294"/>
      <c r="J141" s="225" t="s">
        <v>187</v>
      </c>
      <c r="K141" s="226">
        <v>3220</v>
      </c>
      <c r="L141" s="295">
        <v>0</v>
      </c>
      <c r="M141" s="295"/>
      <c r="N141" s="296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0.0005</v>
      </c>
      <c r="Y141" s="203">
        <f>X141*K141</f>
        <v>1.61</v>
      </c>
      <c r="Z141" s="203">
        <v>0</v>
      </c>
      <c r="AA141" s="204">
        <f>Z141*K141</f>
        <v>0</v>
      </c>
      <c r="AR141" s="111" t="s">
        <v>217</v>
      </c>
      <c r="AT141" s="111" t="s">
        <v>340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162</v>
      </c>
      <c r="BM141" s="111" t="s">
        <v>689</v>
      </c>
    </row>
    <row r="142" spans="2:47" s="120" customFormat="1" ht="68.45" customHeight="1">
      <c r="B142" s="121"/>
      <c r="C142" s="122"/>
      <c r="D142" s="122"/>
      <c r="E142" s="122"/>
      <c r="F142" s="333" t="s">
        <v>577</v>
      </c>
      <c r="G142" s="334"/>
      <c r="H142" s="334"/>
      <c r="I142" s="334"/>
      <c r="J142" s="122"/>
      <c r="K142" s="122"/>
      <c r="L142" s="108"/>
      <c r="M142" s="108"/>
      <c r="N142" s="122"/>
      <c r="O142" s="122"/>
      <c r="P142" s="122"/>
      <c r="Q142" s="122"/>
      <c r="R142" s="124"/>
      <c r="T142" s="166"/>
      <c r="U142" s="122"/>
      <c r="V142" s="122"/>
      <c r="W142" s="122"/>
      <c r="X142" s="122"/>
      <c r="Y142" s="122"/>
      <c r="Z142" s="122"/>
      <c r="AA142" s="229"/>
      <c r="AT142" s="111" t="s">
        <v>546</v>
      </c>
      <c r="AU142" s="111" t="s">
        <v>146</v>
      </c>
    </row>
    <row r="143" spans="2:63" s="189" customFormat="1" ht="29.85" customHeight="1">
      <c r="B143" s="185"/>
      <c r="C143" s="186"/>
      <c r="D143" s="196" t="s">
        <v>393</v>
      </c>
      <c r="E143" s="196"/>
      <c r="F143" s="196"/>
      <c r="G143" s="196"/>
      <c r="H143" s="196"/>
      <c r="I143" s="196"/>
      <c r="J143" s="196"/>
      <c r="K143" s="196"/>
      <c r="L143" s="230"/>
      <c r="M143" s="230"/>
      <c r="N143" s="292">
        <f>BK143</f>
        <v>0</v>
      </c>
      <c r="O143" s="293"/>
      <c r="P143" s="293"/>
      <c r="Q143" s="293"/>
      <c r="R143" s="188"/>
      <c r="T143" s="190"/>
      <c r="U143" s="186"/>
      <c r="V143" s="186"/>
      <c r="W143" s="191">
        <f>SUM(W144:W147)</f>
        <v>0</v>
      </c>
      <c r="X143" s="186"/>
      <c r="Y143" s="191">
        <f>SUM(Y144:Y147)</f>
        <v>170.016</v>
      </c>
      <c r="Z143" s="186"/>
      <c r="AA143" s="192">
        <f>SUM(AA144:AA147)</f>
        <v>0</v>
      </c>
      <c r="AR143" s="193" t="s">
        <v>24</v>
      </c>
      <c r="AT143" s="194" t="s">
        <v>83</v>
      </c>
      <c r="AU143" s="194" t="s">
        <v>24</v>
      </c>
      <c r="AY143" s="193" t="s">
        <v>183</v>
      </c>
      <c r="BK143" s="195">
        <f>SUM(BK144:BK147)</f>
        <v>0</v>
      </c>
    </row>
    <row r="144" spans="2:65" s="120" customFormat="1" ht="22.9" customHeight="1">
      <c r="B144" s="121"/>
      <c r="C144" s="197" t="s">
        <v>213</v>
      </c>
      <c r="D144" s="197" t="s">
        <v>184</v>
      </c>
      <c r="E144" s="198" t="s">
        <v>496</v>
      </c>
      <c r="F144" s="287" t="s">
        <v>497</v>
      </c>
      <c r="G144" s="287"/>
      <c r="H144" s="287"/>
      <c r="I144" s="287"/>
      <c r="J144" s="199" t="s">
        <v>187</v>
      </c>
      <c r="K144" s="200">
        <v>800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0.21252</v>
      </c>
      <c r="Y144" s="203">
        <f>X144*K144</f>
        <v>170.016</v>
      </c>
      <c r="Z144" s="203">
        <v>0</v>
      </c>
      <c r="AA144" s="204">
        <f>Z144*K144</f>
        <v>0</v>
      </c>
      <c r="AR144" s="111" t="s">
        <v>162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162</v>
      </c>
      <c r="BM144" s="111" t="s">
        <v>690</v>
      </c>
    </row>
    <row r="145" spans="2:51" s="210" customFormat="1" ht="14.45" customHeight="1">
      <c r="B145" s="205"/>
      <c r="C145" s="206"/>
      <c r="D145" s="206"/>
      <c r="E145" s="207" t="s">
        <v>5</v>
      </c>
      <c r="F145" s="283" t="s">
        <v>691</v>
      </c>
      <c r="G145" s="284"/>
      <c r="H145" s="284"/>
      <c r="I145" s="284"/>
      <c r="J145" s="206"/>
      <c r="K145" s="208">
        <v>800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51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800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45.6" customHeight="1">
      <c r="B147" s="121"/>
      <c r="C147" s="223" t="s">
        <v>217</v>
      </c>
      <c r="D147" s="223" t="s">
        <v>340</v>
      </c>
      <c r="E147" s="224" t="s">
        <v>692</v>
      </c>
      <c r="F147" s="294" t="s">
        <v>693</v>
      </c>
      <c r="G147" s="294"/>
      <c r="H147" s="294"/>
      <c r="I147" s="294"/>
      <c r="J147" s="225" t="s">
        <v>484</v>
      </c>
      <c r="K147" s="226">
        <v>1</v>
      </c>
      <c r="L147" s="295">
        <v>0</v>
      </c>
      <c r="M147" s="295"/>
      <c r="N147" s="296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217</v>
      </c>
      <c r="AT147" s="111" t="s">
        <v>340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694</v>
      </c>
    </row>
    <row r="148" spans="2:63" s="189" customFormat="1" ht="29.85" customHeight="1">
      <c r="B148" s="185"/>
      <c r="C148" s="186"/>
      <c r="D148" s="196" t="s">
        <v>396</v>
      </c>
      <c r="E148" s="196"/>
      <c r="F148" s="196"/>
      <c r="G148" s="196"/>
      <c r="H148" s="196"/>
      <c r="I148" s="196"/>
      <c r="J148" s="196"/>
      <c r="K148" s="196"/>
      <c r="L148" s="230"/>
      <c r="M148" s="230"/>
      <c r="N148" s="335">
        <f>BK148</f>
        <v>0</v>
      </c>
      <c r="O148" s="336"/>
      <c r="P148" s="336"/>
      <c r="Q148" s="336"/>
      <c r="R148" s="188"/>
      <c r="T148" s="190"/>
      <c r="U148" s="186"/>
      <c r="V148" s="186"/>
      <c r="W148" s="191">
        <f>W149</f>
        <v>0</v>
      </c>
      <c r="X148" s="186"/>
      <c r="Y148" s="191">
        <f>Y149</f>
        <v>0</v>
      </c>
      <c r="Z148" s="186"/>
      <c r="AA148" s="192">
        <f>AA149</f>
        <v>0</v>
      </c>
      <c r="AR148" s="193" t="s">
        <v>24</v>
      </c>
      <c r="AT148" s="194" t="s">
        <v>83</v>
      </c>
      <c r="AU148" s="194" t="s">
        <v>24</v>
      </c>
      <c r="AY148" s="193" t="s">
        <v>183</v>
      </c>
      <c r="BK148" s="195">
        <f>BK149</f>
        <v>0</v>
      </c>
    </row>
    <row r="149" spans="2:65" s="120" customFormat="1" ht="22.9" customHeight="1">
      <c r="B149" s="121"/>
      <c r="C149" s="197" t="s">
        <v>221</v>
      </c>
      <c r="D149" s="197" t="s">
        <v>184</v>
      </c>
      <c r="E149" s="198" t="s">
        <v>535</v>
      </c>
      <c r="F149" s="287" t="s">
        <v>536</v>
      </c>
      <c r="G149" s="287"/>
      <c r="H149" s="287"/>
      <c r="I149" s="287"/>
      <c r="J149" s="199" t="s">
        <v>476</v>
      </c>
      <c r="K149" s="200">
        <v>172.873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695</v>
      </c>
    </row>
    <row r="150" spans="2:63" s="189" customFormat="1" ht="37.35" customHeight="1">
      <c r="B150" s="185"/>
      <c r="C150" s="186"/>
      <c r="D150" s="187" t="s">
        <v>397</v>
      </c>
      <c r="E150" s="187"/>
      <c r="F150" s="187"/>
      <c r="G150" s="187"/>
      <c r="H150" s="187"/>
      <c r="I150" s="187"/>
      <c r="J150" s="187"/>
      <c r="K150" s="187"/>
      <c r="L150" s="231"/>
      <c r="M150" s="231"/>
      <c r="N150" s="337">
        <f>BK150</f>
        <v>0</v>
      </c>
      <c r="O150" s="338"/>
      <c r="P150" s="338"/>
      <c r="Q150" s="338"/>
      <c r="R150" s="188"/>
      <c r="T150" s="190"/>
      <c r="U150" s="186"/>
      <c r="V150" s="186"/>
      <c r="W150" s="191">
        <f>W151</f>
        <v>0</v>
      </c>
      <c r="X150" s="186"/>
      <c r="Y150" s="191">
        <f>Y151</f>
        <v>5.446</v>
      </c>
      <c r="Z150" s="186"/>
      <c r="AA150" s="192">
        <f>AA151</f>
        <v>0</v>
      </c>
      <c r="AR150" s="193" t="s">
        <v>146</v>
      </c>
      <c r="AT150" s="194" t="s">
        <v>83</v>
      </c>
      <c r="AU150" s="194" t="s">
        <v>84</v>
      </c>
      <c r="AY150" s="193" t="s">
        <v>183</v>
      </c>
      <c r="BK150" s="195">
        <f>BK151</f>
        <v>0</v>
      </c>
    </row>
    <row r="151" spans="2:63" s="189" customFormat="1" ht="19.9" customHeight="1">
      <c r="B151" s="185"/>
      <c r="C151" s="186"/>
      <c r="D151" s="196" t="s">
        <v>398</v>
      </c>
      <c r="E151" s="196"/>
      <c r="F151" s="196"/>
      <c r="G151" s="196"/>
      <c r="H151" s="196"/>
      <c r="I151" s="196"/>
      <c r="J151" s="196"/>
      <c r="K151" s="196"/>
      <c r="L151" s="230"/>
      <c r="M151" s="230"/>
      <c r="N151" s="292">
        <f>BK151</f>
        <v>0</v>
      </c>
      <c r="O151" s="293"/>
      <c r="P151" s="293"/>
      <c r="Q151" s="293"/>
      <c r="R151" s="188"/>
      <c r="T151" s="190"/>
      <c r="U151" s="186"/>
      <c r="V151" s="186"/>
      <c r="W151" s="191">
        <f>SUM(W152:W157)</f>
        <v>0</v>
      </c>
      <c r="X151" s="186"/>
      <c r="Y151" s="191">
        <f>SUM(Y152:Y157)</f>
        <v>5.446</v>
      </c>
      <c r="Z151" s="186"/>
      <c r="AA151" s="192">
        <f>SUM(AA152:AA157)</f>
        <v>0</v>
      </c>
      <c r="AR151" s="193" t="s">
        <v>146</v>
      </c>
      <c r="AT151" s="194" t="s">
        <v>83</v>
      </c>
      <c r="AU151" s="194" t="s">
        <v>24</v>
      </c>
      <c r="AY151" s="193" t="s">
        <v>183</v>
      </c>
      <c r="BK151" s="195">
        <f>SUM(BK152:BK157)</f>
        <v>0</v>
      </c>
    </row>
    <row r="152" spans="2:65" s="120" customFormat="1" ht="22.9" customHeight="1">
      <c r="B152" s="121"/>
      <c r="C152" s="197" t="s">
        <v>28</v>
      </c>
      <c r="D152" s="197" t="s">
        <v>184</v>
      </c>
      <c r="E152" s="198" t="s">
        <v>538</v>
      </c>
      <c r="F152" s="287" t="s">
        <v>539</v>
      </c>
      <c r="G152" s="287"/>
      <c r="H152" s="287"/>
      <c r="I152" s="287"/>
      <c r="J152" s="199" t="s">
        <v>187</v>
      </c>
      <c r="K152" s="200">
        <v>1400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0.00077</v>
      </c>
      <c r="Y152" s="203">
        <f>X152*K152</f>
        <v>1.0779999999999998</v>
      </c>
      <c r="Z152" s="203">
        <v>0</v>
      </c>
      <c r="AA152" s="204">
        <f>Z152*K152</f>
        <v>0</v>
      </c>
      <c r="AR152" s="111" t="s">
        <v>251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251</v>
      </c>
      <c r="BM152" s="111" t="s">
        <v>696</v>
      </c>
    </row>
    <row r="153" spans="2:51" s="210" customFormat="1" ht="14.45" customHeight="1">
      <c r="B153" s="205"/>
      <c r="C153" s="206"/>
      <c r="D153" s="206"/>
      <c r="E153" s="207" t="s">
        <v>5</v>
      </c>
      <c r="F153" s="283" t="s">
        <v>697</v>
      </c>
      <c r="G153" s="284"/>
      <c r="H153" s="284"/>
      <c r="I153" s="284"/>
      <c r="J153" s="206"/>
      <c r="K153" s="208">
        <v>1400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51" s="219" customFormat="1" ht="14.45" customHeight="1">
      <c r="B154" s="214"/>
      <c r="C154" s="215"/>
      <c r="D154" s="215"/>
      <c r="E154" s="216" t="s">
        <v>5</v>
      </c>
      <c r="F154" s="285" t="s">
        <v>191</v>
      </c>
      <c r="G154" s="286"/>
      <c r="H154" s="286"/>
      <c r="I154" s="286"/>
      <c r="J154" s="215"/>
      <c r="K154" s="217">
        <v>1400</v>
      </c>
      <c r="L154" s="228"/>
      <c r="M154" s="228"/>
      <c r="N154" s="215"/>
      <c r="O154" s="215"/>
      <c r="P154" s="215"/>
      <c r="Q154" s="215"/>
      <c r="R154" s="218"/>
      <c r="T154" s="220"/>
      <c r="U154" s="215"/>
      <c r="V154" s="215"/>
      <c r="W154" s="215"/>
      <c r="X154" s="215"/>
      <c r="Y154" s="215"/>
      <c r="Z154" s="215"/>
      <c r="AA154" s="221"/>
      <c r="AT154" s="222" t="s">
        <v>190</v>
      </c>
      <c r="AU154" s="222" t="s">
        <v>146</v>
      </c>
      <c r="AV154" s="219" t="s">
        <v>162</v>
      </c>
      <c r="AW154" s="219" t="s">
        <v>40</v>
      </c>
      <c r="AX154" s="219" t="s">
        <v>24</v>
      </c>
      <c r="AY154" s="222" t="s">
        <v>183</v>
      </c>
    </row>
    <row r="155" spans="2:65" s="120" customFormat="1" ht="34.15" customHeight="1">
      <c r="B155" s="121"/>
      <c r="C155" s="223" t="s">
        <v>228</v>
      </c>
      <c r="D155" s="223" t="s">
        <v>340</v>
      </c>
      <c r="E155" s="224" t="s">
        <v>542</v>
      </c>
      <c r="F155" s="294" t="s">
        <v>543</v>
      </c>
      <c r="G155" s="294"/>
      <c r="H155" s="294"/>
      <c r="I155" s="294"/>
      <c r="J155" s="225" t="s">
        <v>187</v>
      </c>
      <c r="K155" s="226">
        <v>1680</v>
      </c>
      <c r="L155" s="295">
        <v>0</v>
      </c>
      <c r="M155" s="295"/>
      <c r="N155" s="296">
        <f>ROUND(L155*K155,2)</f>
        <v>0</v>
      </c>
      <c r="O155" s="289"/>
      <c r="P155" s="289"/>
      <c r="Q155" s="289"/>
      <c r="R155" s="124"/>
      <c r="T155" s="201" t="s">
        <v>5</v>
      </c>
      <c r="U155" s="202" t="s">
        <v>52</v>
      </c>
      <c r="V155" s="122"/>
      <c r="W155" s="203">
        <f>V155*K155</f>
        <v>0</v>
      </c>
      <c r="X155" s="203">
        <v>0.0026</v>
      </c>
      <c r="Y155" s="203">
        <f>X155*K155</f>
        <v>4.367999999999999</v>
      </c>
      <c r="Z155" s="203">
        <v>0</v>
      </c>
      <c r="AA155" s="204">
        <f>Z155*K155</f>
        <v>0</v>
      </c>
      <c r="AR155" s="111" t="s">
        <v>315</v>
      </c>
      <c r="AT155" s="111" t="s">
        <v>340</v>
      </c>
      <c r="AU155" s="111" t="s">
        <v>146</v>
      </c>
      <c r="AY155" s="111" t="s">
        <v>183</v>
      </c>
      <c r="BE155" s="168">
        <f>IF(U155="základní",N155,0)</f>
        <v>0</v>
      </c>
      <c r="BF155" s="168">
        <f>IF(U155="snížená",N155,0)</f>
        <v>0</v>
      </c>
      <c r="BG155" s="168">
        <f>IF(U155="zákl. přenesená",N155,0)</f>
        <v>0</v>
      </c>
      <c r="BH155" s="168">
        <f>IF(U155="sníž. přenesená",N155,0)</f>
        <v>0</v>
      </c>
      <c r="BI155" s="168">
        <f>IF(U155="nulová",N155,0)</f>
        <v>0</v>
      </c>
      <c r="BJ155" s="111" t="s">
        <v>162</v>
      </c>
      <c r="BK155" s="168">
        <f>ROUND(L155*K155,2)</f>
        <v>0</v>
      </c>
      <c r="BL155" s="111" t="s">
        <v>251</v>
      </c>
      <c r="BM155" s="111" t="s">
        <v>698</v>
      </c>
    </row>
    <row r="156" spans="2:47" s="120" customFormat="1" ht="22.9" customHeight="1">
      <c r="B156" s="121"/>
      <c r="C156" s="122"/>
      <c r="D156" s="122"/>
      <c r="E156" s="122"/>
      <c r="F156" s="333" t="s">
        <v>545</v>
      </c>
      <c r="G156" s="334"/>
      <c r="H156" s="334"/>
      <c r="I156" s="334"/>
      <c r="J156" s="122"/>
      <c r="K156" s="122"/>
      <c r="L156" s="108"/>
      <c r="M156" s="108"/>
      <c r="N156" s="122"/>
      <c r="O156" s="122"/>
      <c r="P156" s="122"/>
      <c r="Q156" s="122"/>
      <c r="R156" s="124"/>
      <c r="T156" s="166"/>
      <c r="U156" s="122"/>
      <c r="V156" s="122"/>
      <c r="W156" s="122"/>
      <c r="X156" s="122"/>
      <c r="Y156" s="122"/>
      <c r="Z156" s="122"/>
      <c r="AA156" s="229"/>
      <c r="AT156" s="111" t="s">
        <v>546</v>
      </c>
      <c r="AU156" s="111" t="s">
        <v>146</v>
      </c>
    </row>
    <row r="157" spans="2:65" s="120" customFormat="1" ht="34.15" customHeight="1">
      <c r="B157" s="121"/>
      <c r="C157" s="197" t="s">
        <v>234</v>
      </c>
      <c r="D157" s="197" t="s">
        <v>184</v>
      </c>
      <c r="E157" s="198" t="s">
        <v>547</v>
      </c>
      <c r="F157" s="287" t="s">
        <v>548</v>
      </c>
      <c r="G157" s="287"/>
      <c r="H157" s="287"/>
      <c r="I157" s="287"/>
      <c r="J157" s="199" t="s">
        <v>476</v>
      </c>
      <c r="K157" s="200">
        <v>5.446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</v>
      </c>
      <c r="Y157" s="203">
        <f>X157*K157</f>
        <v>0</v>
      </c>
      <c r="Z157" s="203">
        <v>0</v>
      </c>
      <c r="AA157" s="204">
        <f>Z157*K157</f>
        <v>0</v>
      </c>
      <c r="AR157" s="111" t="s">
        <v>251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251</v>
      </c>
      <c r="BM157" s="111" t="s">
        <v>699</v>
      </c>
    </row>
    <row r="158" spans="2:63" s="120" customFormat="1" ht="49.9" customHeight="1">
      <c r="B158" s="121"/>
      <c r="C158" s="122"/>
      <c r="D158" s="187"/>
      <c r="E158" s="122"/>
      <c r="F158" s="122"/>
      <c r="G158" s="122"/>
      <c r="H158" s="122"/>
      <c r="I158" s="122"/>
      <c r="J158" s="122"/>
      <c r="K158" s="122"/>
      <c r="L158" s="122"/>
      <c r="M158" s="122"/>
      <c r="N158" s="337"/>
      <c r="O158" s="338"/>
      <c r="P158" s="338"/>
      <c r="Q158" s="338"/>
      <c r="R158" s="124"/>
      <c r="T158" s="169"/>
      <c r="U158" s="143"/>
      <c r="V158" s="143"/>
      <c r="W158" s="143"/>
      <c r="X158" s="143"/>
      <c r="Y158" s="143"/>
      <c r="Z158" s="143"/>
      <c r="AA158" s="145"/>
      <c r="AT158" s="111" t="s">
        <v>83</v>
      </c>
      <c r="AU158" s="111" t="s">
        <v>84</v>
      </c>
      <c r="AY158" s="111" t="s">
        <v>390</v>
      </c>
      <c r="BK158" s="168">
        <v>0</v>
      </c>
    </row>
    <row r="159" spans="2:18" s="120" customFormat="1" ht="6.95" customHeight="1">
      <c r="B159" s="146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8"/>
    </row>
  </sheetData>
  <sheetProtection password="CC55" sheet="1" objects="1" scenarios="1"/>
  <mergeCells count="130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101:H101"/>
    <mergeCell ref="N101:Q101"/>
    <mergeCell ref="D102:H102"/>
    <mergeCell ref="N102:Q102"/>
    <mergeCell ref="D99:H99"/>
    <mergeCell ref="N99:Q99"/>
    <mergeCell ref="D100:H100"/>
    <mergeCell ref="N100:Q100"/>
    <mergeCell ref="N103:Q103"/>
    <mergeCell ref="L105:Q105"/>
    <mergeCell ref="C111:Q111"/>
    <mergeCell ref="F113:P113"/>
    <mergeCell ref="F114:P114"/>
    <mergeCell ref="N134:Q134"/>
    <mergeCell ref="F125:I125"/>
    <mergeCell ref="L125:M125"/>
    <mergeCell ref="N125:Q125"/>
    <mergeCell ref="F126:I126"/>
    <mergeCell ref="F127:I127"/>
    <mergeCell ref="M116:P116"/>
    <mergeCell ref="M118:Q118"/>
    <mergeCell ref="M119:Q119"/>
    <mergeCell ref="F121:I121"/>
    <mergeCell ref="L121:M121"/>
    <mergeCell ref="N121:Q121"/>
    <mergeCell ref="F131:I131"/>
    <mergeCell ref="L131:M131"/>
    <mergeCell ref="N131:Q131"/>
    <mergeCell ref="F128:I128"/>
    <mergeCell ref="L128:M128"/>
    <mergeCell ref="N128:Q128"/>
    <mergeCell ref="F129:I129"/>
    <mergeCell ref="F132:I132"/>
    <mergeCell ref="F133:I133"/>
    <mergeCell ref="N158:Q158"/>
    <mergeCell ref="H1:K1"/>
    <mergeCell ref="F149:I149"/>
    <mergeCell ref="L149:M149"/>
    <mergeCell ref="N149:Q149"/>
    <mergeCell ref="N137:Q137"/>
    <mergeCell ref="N143:Q143"/>
    <mergeCell ref="N148:Q148"/>
    <mergeCell ref="N144:Q144"/>
    <mergeCell ref="F154:I154"/>
    <mergeCell ref="F155:I155"/>
    <mergeCell ref="L155:M155"/>
    <mergeCell ref="N155:Q155"/>
    <mergeCell ref="F152:I152"/>
    <mergeCell ref="L152:M152"/>
    <mergeCell ref="N152:Q152"/>
    <mergeCell ref="F153:I153"/>
    <mergeCell ref="N151:Q151"/>
    <mergeCell ref="F145:I145"/>
    <mergeCell ref="F146:I146"/>
    <mergeCell ref="F147:I147"/>
    <mergeCell ref="L147:M147"/>
    <mergeCell ref="F142:I142"/>
    <mergeCell ref="F144:I144"/>
    <mergeCell ref="S2:AC2"/>
    <mergeCell ref="F156:I156"/>
    <mergeCell ref="F157:I157"/>
    <mergeCell ref="L157:M157"/>
    <mergeCell ref="N157:Q157"/>
    <mergeCell ref="N122:Q122"/>
    <mergeCell ref="N123:Q123"/>
    <mergeCell ref="N124:Q124"/>
    <mergeCell ref="N150:Q150"/>
    <mergeCell ref="N147:Q147"/>
    <mergeCell ref="N138:Q138"/>
    <mergeCell ref="N141:Q141"/>
    <mergeCell ref="L144:M144"/>
    <mergeCell ref="F139:I139"/>
    <mergeCell ref="F140:I140"/>
    <mergeCell ref="F141:I141"/>
    <mergeCell ref="L141:M141"/>
    <mergeCell ref="F135:I135"/>
    <mergeCell ref="F136:I136"/>
    <mergeCell ref="F138:I138"/>
    <mergeCell ref="L138:M138"/>
    <mergeCell ref="F134:I134"/>
    <mergeCell ref="L134:M134"/>
    <mergeCell ref="F130:I130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0"/>
  <sheetViews>
    <sheetView showGridLines="0" workbookViewId="0" topLeftCell="A1">
      <pane ySplit="1" topLeftCell="A90" activePane="bottomLeft" state="frozen"/>
      <selection pane="bottomLeft" activeCell="N96" sqref="N96:Q96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110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700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N92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(SUM(BE92:BE99)+SUM(BE117:BE158))</f>
        <v>0</v>
      </c>
      <c r="I32" s="309"/>
      <c r="J32" s="309"/>
      <c r="K32" s="122"/>
      <c r="L32" s="122"/>
      <c r="M32" s="322">
        <f>ROUND((SUM(BE92:BE99)+SUM(BE117:BE158)),2)*F32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(SUM(BF92:BF99)+SUM(BF117:BF158))</f>
        <v>0</v>
      </c>
      <c r="I33" s="309"/>
      <c r="J33" s="309"/>
      <c r="K33" s="122"/>
      <c r="L33" s="122"/>
      <c r="M33" s="322">
        <f>ROUND((SUM(BF92:BF99)+SUM(BF117:BF158)),2)*F33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(SUM(BG92:BG99)+SUM(BG117:BG158))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(SUM(BH92:BH99)+SUM(BH117:BH158))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(SUM(BI92:BI99)+SUM(BI117:BI158))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068/13/08/2015 - SO 02.6 Přípojka nízkého napětí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N117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701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702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N119</f>
        <v>0</v>
      </c>
      <c r="O90" s="315"/>
      <c r="P90" s="315"/>
      <c r="Q90" s="315"/>
      <c r="R90" s="162"/>
    </row>
    <row r="91" spans="2:18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21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6">
        <f>ROUND(N93+N94+N95+N96+N97+N98,2)</f>
        <v>0</v>
      </c>
      <c r="O92" s="317"/>
      <c r="P92" s="317"/>
      <c r="Q92" s="317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04" t="s">
        <v>160</v>
      </c>
      <c r="E93" s="305"/>
      <c r="F93" s="305"/>
      <c r="G93" s="305"/>
      <c r="H93" s="305"/>
      <c r="I93" s="122"/>
      <c r="J93" s="122"/>
      <c r="K93" s="122"/>
      <c r="L93" s="122"/>
      <c r="M93" s="122"/>
      <c r="N93" s="237">
        <f>ROUND(N88*T93,2)</f>
        <v>0</v>
      </c>
      <c r="O93" s="306"/>
      <c r="P93" s="306"/>
      <c r="Q93" s="306"/>
      <c r="R93" s="124"/>
      <c r="T93" s="166"/>
      <c r="U93" s="167" t="s">
        <v>52</v>
      </c>
      <c r="AY93" s="111" t="s">
        <v>161</v>
      </c>
      <c r="BE93" s="168">
        <f aca="true" t="shared" si="0" ref="BE93:BE98">IF(U93="základní",N93,0)</f>
        <v>0</v>
      </c>
      <c r="BF93" s="168">
        <f aca="true" t="shared" si="1" ref="BF93:BF98">IF(U93="snížená",N93,0)</f>
        <v>0</v>
      </c>
      <c r="BG93" s="168">
        <f aca="true" t="shared" si="2" ref="BG93:BG98">IF(U93="zákl. přenesená",N93,0)</f>
        <v>0</v>
      </c>
      <c r="BH93" s="168">
        <f aca="true" t="shared" si="3" ref="BH93:BH98">IF(U93="sníž. přenesená",N93,0)</f>
        <v>0</v>
      </c>
      <c r="BI93" s="168">
        <f aca="true" t="shared" si="4" ref="BI93:BI98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04" t="s">
        <v>163</v>
      </c>
      <c r="E94" s="305"/>
      <c r="F94" s="305"/>
      <c r="G94" s="305"/>
      <c r="H94" s="305"/>
      <c r="I94" s="122"/>
      <c r="J94" s="122"/>
      <c r="K94" s="122"/>
      <c r="L94" s="122"/>
      <c r="M94" s="122"/>
      <c r="N94" s="237">
        <f>ROUND(N88*T94,2)</f>
        <v>0</v>
      </c>
      <c r="O94" s="306"/>
      <c r="P94" s="306"/>
      <c r="Q94" s="306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04" t="s">
        <v>164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165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166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18" s="120" customFormat="1" ht="13.5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18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7">
        <f>ROUND(SUM(N88+N92),2)</f>
        <v>0</v>
      </c>
      <c r="M100" s="307"/>
      <c r="N100" s="307"/>
      <c r="O100" s="307"/>
      <c r="P100" s="307"/>
      <c r="Q100" s="307"/>
      <c r="R100" s="124"/>
    </row>
    <row r="101" spans="2:18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18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18" s="120" customFormat="1" ht="36.95" customHeight="1">
      <c r="B106" s="121"/>
      <c r="C106" s="308" t="s">
        <v>169</v>
      </c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124"/>
    </row>
    <row r="107" spans="2:18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18" s="120" customFormat="1" ht="30" customHeight="1">
      <c r="B108" s="121"/>
      <c r="C108" s="119" t="s">
        <v>19</v>
      </c>
      <c r="D108" s="122"/>
      <c r="E108" s="122"/>
      <c r="F108" s="310" t="str">
        <f>F6</f>
        <v>KOHINOOR MARÁNSKÉ RADČICE - Biotechnologický systém ČDV Z MR1</v>
      </c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122"/>
      <c r="R108" s="124"/>
    </row>
    <row r="109" spans="2:18" s="120" customFormat="1" ht="36.95" customHeight="1">
      <c r="B109" s="121"/>
      <c r="C109" s="152" t="s">
        <v>148</v>
      </c>
      <c r="D109" s="122"/>
      <c r="E109" s="122"/>
      <c r="F109" s="312" t="str">
        <f>F7</f>
        <v>068/13/08/2015 - SO 02.6 Přípojka nízkého napětí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122"/>
      <c r="R109" s="124"/>
    </row>
    <row r="110" spans="2:18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18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299" t="str">
        <f>IF(O9="","",O9)</f>
        <v>Vyplň údaj</v>
      </c>
      <c r="N111" s="299"/>
      <c r="O111" s="299"/>
      <c r="P111" s="299"/>
      <c r="Q111" s="122"/>
      <c r="R111" s="124"/>
    </row>
    <row r="112" spans="2:18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18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0" t="str">
        <f>E18</f>
        <v>Terén Design, s.r.o.</v>
      </c>
      <c r="N113" s="300"/>
      <c r="O113" s="300"/>
      <c r="P113" s="300"/>
      <c r="Q113" s="300"/>
      <c r="R113" s="124"/>
    </row>
    <row r="114" spans="2:18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0" t="str">
        <f>E21</f>
        <v>Pavel Šouta</v>
      </c>
      <c r="N114" s="300"/>
      <c r="O114" s="300"/>
      <c r="P114" s="300"/>
      <c r="Q114" s="300"/>
      <c r="R114" s="124"/>
    </row>
    <row r="115" spans="2:18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27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301" t="s">
        <v>172</v>
      </c>
      <c r="G116" s="301"/>
      <c r="H116" s="301"/>
      <c r="I116" s="301"/>
      <c r="J116" s="174" t="s">
        <v>173</v>
      </c>
      <c r="K116" s="174" t="s">
        <v>174</v>
      </c>
      <c r="L116" s="301" t="s">
        <v>175</v>
      </c>
      <c r="M116" s="301"/>
      <c r="N116" s="301" t="s">
        <v>154</v>
      </c>
      <c r="O116" s="301"/>
      <c r="P116" s="301"/>
      <c r="Q116" s="302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3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W118+W159</f>
        <v>0</v>
      </c>
      <c r="X117" s="126"/>
      <c r="Y117" s="182">
        <f>Y118+Y159</f>
        <v>231.58220000000003</v>
      </c>
      <c r="Z117" s="126"/>
      <c r="AA117" s="183">
        <f>AA118+AA159</f>
        <v>0</v>
      </c>
      <c r="AT117" s="111" t="s">
        <v>83</v>
      </c>
      <c r="AU117" s="111" t="s">
        <v>156</v>
      </c>
      <c r="BK117" s="184">
        <f>BK118+BK159</f>
        <v>0</v>
      </c>
    </row>
    <row r="118" spans="2:63" s="189" customFormat="1" ht="37.35" customHeight="1">
      <c r="B118" s="185"/>
      <c r="C118" s="186"/>
      <c r="D118" s="187" t="s">
        <v>701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231.58220000000003</v>
      </c>
      <c r="Z118" s="186"/>
      <c r="AA118" s="192">
        <f>AA119</f>
        <v>0</v>
      </c>
      <c r="AR118" s="193" t="s">
        <v>195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3" s="189" customFormat="1" ht="19.9" customHeight="1">
      <c r="B119" s="185"/>
      <c r="C119" s="186"/>
      <c r="D119" s="196" t="s">
        <v>702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SUM(W120:W158)</f>
        <v>0</v>
      </c>
      <c r="X119" s="186"/>
      <c r="Y119" s="191">
        <f>SUM(Y120:Y158)</f>
        <v>231.58220000000003</v>
      </c>
      <c r="Z119" s="186"/>
      <c r="AA119" s="192">
        <f>SUM(AA120:AA158)</f>
        <v>0</v>
      </c>
      <c r="AR119" s="193" t="s">
        <v>195</v>
      </c>
      <c r="AT119" s="194" t="s">
        <v>83</v>
      </c>
      <c r="AU119" s="194" t="s">
        <v>24</v>
      </c>
      <c r="AY119" s="193" t="s">
        <v>183</v>
      </c>
      <c r="BK119" s="195">
        <f>SUM(BK120:BK158)</f>
        <v>0</v>
      </c>
    </row>
    <row r="120" spans="2:65" s="120" customFormat="1" ht="22.9" customHeight="1">
      <c r="B120" s="121"/>
      <c r="C120" s="197" t="s">
        <v>24</v>
      </c>
      <c r="D120" s="197" t="s">
        <v>184</v>
      </c>
      <c r="E120" s="198" t="s">
        <v>703</v>
      </c>
      <c r="F120" s="287" t="s">
        <v>704</v>
      </c>
      <c r="G120" s="287"/>
      <c r="H120" s="287"/>
      <c r="I120" s="287"/>
      <c r="J120" s="199" t="s">
        <v>705</v>
      </c>
      <c r="K120" s="200">
        <v>1.13</v>
      </c>
      <c r="L120" s="288">
        <v>0</v>
      </c>
      <c r="M120" s="288"/>
      <c r="N120" s="289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706</v>
      </c>
      <c r="AT120" s="111" t="s">
        <v>184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706</v>
      </c>
      <c r="BM120" s="111" t="s">
        <v>707</v>
      </c>
    </row>
    <row r="121" spans="2:51" s="210" customFormat="1" ht="14.45" customHeight="1">
      <c r="B121" s="205"/>
      <c r="C121" s="206"/>
      <c r="D121" s="206"/>
      <c r="E121" s="207" t="s">
        <v>5</v>
      </c>
      <c r="F121" s="283" t="s">
        <v>708</v>
      </c>
      <c r="G121" s="284"/>
      <c r="H121" s="284"/>
      <c r="I121" s="284"/>
      <c r="J121" s="206"/>
      <c r="K121" s="208">
        <v>1.13</v>
      </c>
      <c r="L121" s="227"/>
      <c r="M121" s="227"/>
      <c r="N121" s="206"/>
      <c r="O121" s="206"/>
      <c r="P121" s="206"/>
      <c r="Q121" s="206"/>
      <c r="R121" s="209"/>
      <c r="T121" s="211"/>
      <c r="U121" s="206"/>
      <c r="V121" s="206"/>
      <c r="W121" s="206"/>
      <c r="X121" s="206"/>
      <c r="Y121" s="206"/>
      <c r="Z121" s="206"/>
      <c r="AA121" s="212"/>
      <c r="AT121" s="213" t="s">
        <v>190</v>
      </c>
      <c r="AU121" s="213" t="s">
        <v>146</v>
      </c>
      <c r="AV121" s="210" t="s">
        <v>146</v>
      </c>
      <c r="AW121" s="210" t="s">
        <v>40</v>
      </c>
      <c r="AX121" s="210" t="s">
        <v>84</v>
      </c>
      <c r="AY121" s="213" t="s">
        <v>183</v>
      </c>
    </row>
    <row r="122" spans="2:51" s="219" customFormat="1" ht="14.45" customHeight="1">
      <c r="B122" s="214"/>
      <c r="C122" s="215"/>
      <c r="D122" s="215"/>
      <c r="E122" s="216" t="s">
        <v>5</v>
      </c>
      <c r="F122" s="285" t="s">
        <v>191</v>
      </c>
      <c r="G122" s="286"/>
      <c r="H122" s="286"/>
      <c r="I122" s="286"/>
      <c r="J122" s="215"/>
      <c r="K122" s="217">
        <v>1.13</v>
      </c>
      <c r="L122" s="228"/>
      <c r="M122" s="228"/>
      <c r="N122" s="215"/>
      <c r="O122" s="215"/>
      <c r="P122" s="215"/>
      <c r="Q122" s="215"/>
      <c r="R122" s="218"/>
      <c r="T122" s="220"/>
      <c r="U122" s="215"/>
      <c r="V122" s="215"/>
      <c r="W122" s="215"/>
      <c r="X122" s="215"/>
      <c r="Y122" s="215"/>
      <c r="Z122" s="215"/>
      <c r="AA122" s="221"/>
      <c r="AT122" s="222" t="s">
        <v>190</v>
      </c>
      <c r="AU122" s="222" t="s">
        <v>146</v>
      </c>
      <c r="AV122" s="219" t="s">
        <v>162</v>
      </c>
      <c r="AW122" s="219" t="s">
        <v>40</v>
      </c>
      <c r="AX122" s="219" t="s">
        <v>24</v>
      </c>
      <c r="AY122" s="222" t="s">
        <v>183</v>
      </c>
    </row>
    <row r="123" spans="2:65" s="120" customFormat="1" ht="34.15" customHeight="1">
      <c r="B123" s="121"/>
      <c r="C123" s="197" t="s">
        <v>146</v>
      </c>
      <c r="D123" s="197" t="s">
        <v>184</v>
      </c>
      <c r="E123" s="198" t="s">
        <v>709</v>
      </c>
      <c r="F123" s="287" t="s">
        <v>710</v>
      </c>
      <c r="G123" s="287"/>
      <c r="H123" s="287"/>
      <c r="I123" s="287"/>
      <c r="J123" s="199" t="s">
        <v>231</v>
      </c>
      <c r="K123" s="200">
        <v>279.675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</v>
      </c>
      <c r="Y123" s="203">
        <f>X123*K123</f>
        <v>0</v>
      </c>
      <c r="Z123" s="203">
        <v>0</v>
      </c>
      <c r="AA123" s="204">
        <f>Z123*K123</f>
        <v>0</v>
      </c>
      <c r="AR123" s="111" t="s">
        <v>706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706</v>
      </c>
      <c r="BM123" s="111" t="s">
        <v>711</v>
      </c>
    </row>
    <row r="124" spans="2:51" s="210" customFormat="1" ht="14.45" customHeight="1">
      <c r="B124" s="205"/>
      <c r="C124" s="206"/>
      <c r="D124" s="206"/>
      <c r="E124" s="207" t="s">
        <v>5</v>
      </c>
      <c r="F124" s="283" t="s">
        <v>712</v>
      </c>
      <c r="G124" s="284"/>
      <c r="H124" s="284"/>
      <c r="I124" s="284"/>
      <c r="J124" s="206"/>
      <c r="K124" s="208">
        <v>279.675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51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279.675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195</v>
      </c>
      <c r="D126" s="197" t="s">
        <v>184</v>
      </c>
      <c r="E126" s="198" t="s">
        <v>713</v>
      </c>
      <c r="F126" s="287" t="s">
        <v>714</v>
      </c>
      <c r="G126" s="287"/>
      <c r="H126" s="287"/>
      <c r="I126" s="287"/>
      <c r="J126" s="199" t="s">
        <v>231</v>
      </c>
      <c r="K126" s="200">
        <v>279.675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706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706</v>
      </c>
      <c r="BM126" s="111" t="s">
        <v>715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712</v>
      </c>
      <c r="G127" s="284"/>
      <c r="H127" s="284"/>
      <c r="I127" s="284"/>
      <c r="J127" s="206"/>
      <c r="K127" s="208">
        <v>279.675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279.675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22.9" customHeight="1">
      <c r="B129" s="121"/>
      <c r="C129" s="197" t="s">
        <v>162</v>
      </c>
      <c r="D129" s="197" t="s">
        <v>184</v>
      </c>
      <c r="E129" s="198" t="s">
        <v>716</v>
      </c>
      <c r="F129" s="287" t="s">
        <v>717</v>
      </c>
      <c r="G129" s="287"/>
      <c r="H129" s="287"/>
      <c r="I129" s="287"/>
      <c r="J129" s="199" t="s">
        <v>401</v>
      </c>
      <c r="K129" s="200">
        <v>1130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706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706</v>
      </c>
      <c r="BM129" s="111" t="s">
        <v>718</v>
      </c>
    </row>
    <row r="130" spans="2:51" s="210" customFormat="1" ht="14.45" customHeight="1">
      <c r="B130" s="205"/>
      <c r="C130" s="206"/>
      <c r="D130" s="206"/>
      <c r="E130" s="207" t="s">
        <v>5</v>
      </c>
      <c r="F130" s="283" t="s">
        <v>719</v>
      </c>
      <c r="G130" s="284"/>
      <c r="H130" s="284"/>
      <c r="I130" s="284"/>
      <c r="J130" s="206"/>
      <c r="K130" s="208">
        <v>1130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51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1130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22.9" customHeight="1">
      <c r="B132" s="121"/>
      <c r="C132" s="197" t="s">
        <v>205</v>
      </c>
      <c r="D132" s="197" t="s">
        <v>184</v>
      </c>
      <c r="E132" s="198" t="s">
        <v>720</v>
      </c>
      <c r="F132" s="287" t="s">
        <v>721</v>
      </c>
      <c r="G132" s="287"/>
      <c r="H132" s="287"/>
      <c r="I132" s="287"/>
      <c r="J132" s="199" t="s">
        <v>231</v>
      </c>
      <c r="K132" s="200">
        <v>559.35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706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706</v>
      </c>
      <c r="BM132" s="111" t="s">
        <v>722</v>
      </c>
    </row>
    <row r="133" spans="2:51" s="210" customFormat="1" ht="14.45" customHeight="1">
      <c r="B133" s="205"/>
      <c r="C133" s="206"/>
      <c r="D133" s="206"/>
      <c r="E133" s="207" t="s">
        <v>5</v>
      </c>
      <c r="F133" s="283" t="s">
        <v>723</v>
      </c>
      <c r="G133" s="284"/>
      <c r="H133" s="284"/>
      <c r="I133" s="284"/>
      <c r="J133" s="206"/>
      <c r="K133" s="208">
        <v>559.35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51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559.35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5" s="120" customFormat="1" ht="22.9" customHeight="1">
      <c r="B135" s="121"/>
      <c r="C135" s="197" t="s">
        <v>209</v>
      </c>
      <c r="D135" s="197" t="s">
        <v>184</v>
      </c>
      <c r="E135" s="198" t="s">
        <v>724</v>
      </c>
      <c r="F135" s="287" t="s">
        <v>725</v>
      </c>
      <c r="G135" s="287"/>
      <c r="H135" s="287"/>
      <c r="I135" s="287"/>
      <c r="J135" s="199" t="s">
        <v>187</v>
      </c>
      <c r="K135" s="200">
        <v>1582</v>
      </c>
      <c r="L135" s="288">
        <v>0</v>
      </c>
      <c r="M135" s="288"/>
      <c r="N135" s="289">
        <f>ROUND(L135*K135,2)</f>
        <v>0</v>
      </c>
      <c r="O135" s="289"/>
      <c r="P135" s="289"/>
      <c r="Q135" s="289"/>
      <c r="R135" s="124"/>
      <c r="T135" s="201" t="s">
        <v>5</v>
      </c>
      <c r="U135" s="202" t="s">
        <v>52</v>
      </c>
      <c r="V135" s="122"/>
      <c r="W135" s="203">
        <f>V135*K135</f>
        <v>0</v>
      </c>
      <c r="X135" s="203">
        <v>0.00084</v>
      </c>
      <c r="Y135" s="203">
        <f>X135*K135</f>
        <v>1.32888</v>
      </c>
      <c r="Z135" s="203">
        <v>0</v>
      </c>
      <c r="AA135" s="204">
        <f>Z135*K135</f>
        <v>0</v>
      </c>
      <c r="AR135" s="111" t="s">
        <v>706</v>
      </c>
      <c r="AT135" s="111" t="s">
        <v>184</v>
      </c>
      <c r="AU135" s="111" t="s">
        <v>146</v>
      </c>
      <c r="AY135" s="111" t="s">
        <v>183</v>
      </c>
      <c r="BE135" s="168">
        <f>IF(U135="základní",N135,0)</f>
        <v>0</v>
      </c>
      <c r="BF135" s="168">
        <f>IF(U135="snížená",N135,0)</f>
        <v>0</v>
      </c>
      <c r="BG135" s="168">
        <f>IF(U135="zákl. přenesená",N135,0)</f>
        <v>0</v>
      </c>
      <c r="BH135" s="168">
        <f>IF(U135="sníž. přenesená",N135,0)</f>
        <v>0</v>
      </c>
      <c r="BI135" s="168">
        <f>IF(U135="nulová",N135,0)</f>
        <v>0</v>
      </c>
      <c r="BJ135" s="111" t="s">
        <v>162</v>
      </c>
      <c r="BK135" s="168">
        <f>ROUND(L135*K135,2)</f>
        <v>0</v>
      </c>
      <c r="BL135" s="111" t="s">
        <v>706</v>
      </c>
      <c r="BM135" s="111" t="s">
        <v>726</v>
      </c>
    </row>
    <row r="136" spans="2:51" s="210" customFormat="1" ht="14.45" customHeight="1">
      <c r="B136" s="205"/>
      <c r="C136" s="206"/>
      <c r="D136" s="206"/>
      <c r="E136" s="207" t="s">
        <v>5</v>
      </c>
      <c r="F136" s="283" t="s">
        <v>727</v>
      </c>
      <c r="G136" s="284"/>
      <c r="H136" s="284"/>
      <c r="I136" s="284"/>
      <c r="J136" s="206"/>
      <c r="K136" s="208">
        <v>1582</v>
      </c>
      <c r="L136" s="227"/>
      <c r="M136" s="227"/>
      <c r="N136" s="206"/>
      <c r="O136" s="206"/>
      <c r="P136" s="206"/>
      <c r="Q136" s="206"/>
      <c r="R136" s="209"/>
      <c r="T136" s="211"/>
      <c r="U136" s="206"/>
      <c r="V136" s="206"/>
      <c r="W136" s="206"/>
      <c r="X136" s="206"/>
      <c r="Y136" s="206"/>
      <c r="Z136" s="206"/>
      <c r="AA136" s="212"/>
      <c r="AT136" s="213" t="s">
        <v>190</v>
      </c>
      <c r="AU136" s="213" t="s">
        <v>146</v>
      </c>
      <c r="AV136" s="210" t="s">
        <v>146</v>
      </c>
      <c r="AW136" s="210" t="s">
        <v>40</v>
      </c>
      <c r="AX136" s="210" t="s">
        <v>84</v>
      </c>
      <c r="AY136" s="213" t="s">
        <v>183</v>
      </c>
    </row>
    <row r="137" spans="2:51" s="219" customFormat="1" ht="14.45" customHeight="1">
      <c r="B137" s="214"/>
      <c r="C137" s="215"/>
      <c r="D137" s="215"/>
      <c r="E137" s="216" t="s">
        <v>5</v>
      </c>
      <c r="F137" s="285" t="s">
        <v>191</v>
      </c>
      <c r="G137" s="286"/>
      <c r="H137" s="286"/>
      <c r="I137" s="286"/>
      <c r="J137" s="215"/>
      <c r="K137" s="217">
        <v>1582</v>
      </c>
      <c r="L137" s="228"/>
      <c r="M137" s="228"/>
      <c r="N137" s="215"/>
      <c r="O137" s="215"/>
      <c r="P137" s="215"/>
      <c r="Q137" s="215"/>
      <c r="R137" s="218"/>
      <c r="T137" s="220"/>
      <c r="U137" s="215"/>
      <c r="V137" s="215"/>
      <c r="W137" s="215"/>
      <c r="X137" s="215"/>
      <c r="Y137" s="215"/>
      <c r="Z137" s="215"/>
      <c r="AA137" s="221"/>
      <c r="AT137" s="222" t="s">
        <v>190</v>
      </c>
      <c r="AU137" s="222" t="s">
        <v>146</v>
      </c>
      <c r="AV137" s="219" t="s">
        <v>162</v>
      </c>
      <c r="AW137" s="219" t="s">
        <v>40</v>
      </c>
      <c r="AX137" s="219" t="s">
        <v>24</v>
      </c>
      <c r="AY137" s="222" t="s">
        <v>183</v>
      </c>
    </row>
    <row r="138" spans="2:65" s="120" customFormat="1" ht="22.9" customHeight="1">
      <c r="B138" s="121"/>
      <c r="C138" s="197" t="s">
        <v>213</v>
      </c>
      <c r="D138" s="197" t="s">
        <v>184</v>
      </c>
      <c r="E138" s="198" t="s">
        <v>728</v>
      </c>
      <c r="F138" s="287" t="s">
        <v>729</v>
      </c>
      <c r="G138" s="287"/>
      <c r="H138" s="287"/>
      <c r="I138" s="287"/>
      <c r="J138" s="199" t="s">
        <v>231</v>
      </c>
      <c r="K138" s="200">
        <v>1582</v>
      </c>
      <c r="L138" s="288">
        <v>0</v>
      </c>
      <c r="M138" s="288"/>
      <c r="N138" s="289">
        <f>ROUND(L138*K138,2)</f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>V138*K138</f>
        <v>0</v>
      </c>
      <c r="X138" s="203">
        <v>0.00046</v>
      </c>
      <c r="Y138" s="203">
        <f>X138*K138</f>
        <v>0.72772</v>
      </c>
      <c r="Z138" s="203">
        <v>0</v>
      </c>
      <c r="AA138" s="204">
        <f>Z138*K138</f>
        <v>0</v>
      </c>
      <c r="AR138" s="111" t="s">
        <v>706</v>
      </c>
      <c r="AT138" s="111" t="s">
        <v>184</v>
      </c>
      <c r="AU138" s="111" t="s">
        <v>146</v>
      </c>
      <c r="AY138" s="111" t="s">
        <v>183</v>
      </c>
      <c r="BE138" s="168">
        <f>IF(U138="základní",N138,0)</f>
        <v>0</v>
      </c>
      <c r="BF138" s="168">
        <f>IF(U138="snížená",N138,0)</f>
        <v>0</v>
      </c>
      <c r="BG138" s="168">
        <f>IF(U138="zákl. přenesená",N138,0)</f>
        <v>0</v>
      </c>
      <c r="BH138" s="168">
        <f>IF(U138="sníž. přenesená",N138,0)</f>
        <v>0</v>
      </c>
      <c r="BI138" s="168">
        <f>IF(U138="nulová",N138,0)</f>
        <v>0</v>
      </c>
      <c r="BJ138" s="111" t="s">
        <v>162</v>
      </c>
      <c r="BK138" s="168">
        <f>ROUND(L138*K138,2)</f>
        <v>0</v>
      </c>
      <c r="BL138" s="111" t="s">
        <v>706</v>
      </c>
      <c r="BM138" s="111" t="s">
        <v>730</v>
      </c>
    </row>
    <row r="139" spans="2:51" s="210" customFormat="1" ht="14.45" customHeight="1">
      <c r="B139" s="205"/>
      <c r="C139" s="206"/>
      <c r="D139" s="206"/>
      <c r="E139" s="207" t="s">
        <v>5</v>
      </c>
      <c r="F139" s="283" t="s">
        <v>731</v>
      </c>
      <c r="G139" s="284"/>
      <c r="H139" s="284"/>
      <c r="I139" s="284"/>
      <c r="J139" s="206"/>
      <c r="K139" s="208">
        <v>1582</v>
      </c>
      <c r="L139" s="227"/>
      <c r="M139" s="227"/>
      <c r="N139" s="206"/>
      <c r="O139" s="206"/>
      <c r="P139" s="206"/>
      <c r="Q139" s="206"/>
      <c r="R139" s="209"/>
      <c r="T139" s="211"/>
      <c r="U139" s="206"/>
      <c r="V139" s="206"/>
      <c r="W139" s="206"/>
      <c r="X139" s="206"/>
      <c r="Y139" s="206"/>
      <c r="Z139" s="206"/>
      <c r="AA139" s="212"/>
      <c r="AT139" s="213" t="s">
        <v>190</v>
      </c>
      <c r="AU139" s="213" t="s">
        <v>146</v>
      </c>
      <c r="AV139" s="210" t="s">
        <v>146</v>
      </c>
      <c r="AW139" s="210" t="s">
        <v>40</v>
      </c>
      <c r="AX139" s="210" t="s">
        <v>84</v>
      </c>
      <c r="AY139" s="213" t="s">
        <v>183</v>
      </c>
    </row>
    <row r="140" spans="2:51" s="219" customFormat="1" ht="14.45" customHeight="1">
      <c r="B140" s="214"/>
      <c r="C140" s="215"/>
      <c r="D140" s="215"/>
      <c r="E140" s="216" t="s">
        <v>5</v>
      </c>
      <c r="F140" s="285" t="s">
        <v>191</v>
      </c>
      <c r="G140" s="286"/>
      <c r="H140" s="286"/>
      <c r="I140" s="286"/>
      <c r="J140" s="215"/>
      <c r="K140" s="217">
        <v>1582</v>
      </c>
      <c r="L140" s="228"/>
      <c r="M140" s="228"/>
      <c r="N140" s="215"/>
      <c r="O140" s="215"/>
      <c r="P140" s="215"/>
      <c r="Q140" s="215"/>
      <c r="R140" s="218"/>
      <c r="T140" s="220"/>
      <c r="U140" s="215"/>
      <c r="V140" s="215"/>
      <c r="W140" s="215"/>
      <c r="X140" s="215"/>
      <c r="Y140" s="215"/>
      <c r="Z140" s="215"/>
      <c r="AA140" s="221"/>
      <c r="AT140" s="222" t="s">
        <v>190</v>
      </c>
      <c r="AU140" s="222" t="s">
        <v>146</v>
      </c>
      <c r="AV140" s="219" t="s">
        <v>162</v>
      </c>
      <c r="AW140" s="219" t="s">
        <v>40</v>
      </c>
      <c r="AX140" s="219" t="s">
        <v>24</v>
      </c>
      <c r="AY140" s="222" t="s">
        <v>183</v>
      </c>
    </row>
    <row r="141" spans="2:65" s="120" customFormat="1" ht="34.15" customHeight="1">
      <c r="B141" s="121"/>
      <c r="C141" s="197" t="s">
        <v>217</v>
      </c>
      <c r="D141" s="197" t="s">
        <v>184</v>
      </c>
      <c r="E141" s="198" t="s">
        <v>732</v>
      </c>
      <c r="F141" s="287" t="s">
        <v>733</v>
      </c>
      <c r="G141" s="287"/>
      <c r="H141" s="287"/>
      <c r="I141" s="287"/>
      <c r="J141" s="199" t="s">
        <v>187</v>
      </c>
      <c r="K141" s="200">
        <v>1582</v>
      </c>
      <c r="L141" s="288">
        <v>0</v>
      </c>
      <c r="M141" s="288"/>
      <c r="N141" s="289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0</v>
      </c>
      <c r="Y141" s="203">
        <f>X141*K141</f>
        <v>0</v>
      </c>
      <c r="Z141" s="203">
        <v>0</v>
      </c>
      <c r="AA141" s="204">
        <f>Z141*K141</f>
        <v>0</v>
      </c>
      <c r="AR141" s="111" t="s">
        <v>706</v>
      </c>
      <c r="AT141" s="111" t="s">
        <v>184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706</v>
      </c>
      <c r="BM141" s="111" t="s">
        <v>734</v>
      </c>
    </row>
    <row r="142" spans="2:51" s="210" customFormat="1" ht="14.45" customHeight="1">
      <c r="B142" s="205"/>
      <c r="C142" s="206"/>
      <c r="D142" s="206"/>
      <c r="E142" s="207" t="s">
        <v>5</v>
      </c>
      <c r="F142" s="283" t="s">
        <v>731</v>
      </c>
      <c r="G142" s="284"/>
      <c r="H142" s="284"/>
      <c r="I142" s="284"/>
      <c r="J142" s="206"/>
      <c r="K142" s="208">
        <v>1582</v>
      </c>
      <c r="L142" s="227"/>
      <c r="M142" s="227"/>
      <c r="N142" s="206"/>
      <c r="O142" s="206"/>
      <c r="P142" s="206"/>
      <c r="Q142" s="206"/>
      <c r="R142" s="209"/>
      <c r="T142" s="211"/>
      <c r="U142" s="206"/>
      <c r="V142" s="206"/>
      <c r="W142" s="206"/>
      <c r="X142" s="206"/>
      <c r="Y142" s="206"/>
      <c r="Z142" s="206"/>
      <c r="AA142" s="212"/>
      <c r="AT142" s="213" t="s">
        <v>190</v>
      </c>
      <c r="AU142" s="213" t="s">
        <v>146</v>
      </c>
      <c r="AV142" s="210" t="s">
        <v>146</v>
      </c>
      <c r="AW142" s="210" t="s">
        <v>40</v>
      </c>
      <c r="AX142" s="210" t="s">
        <v>84</v>
      </c>
      <c r="AY142" s="213" t="s">
        <v>183</v>
      </c>
    </row>
    <row r="143" spans="2:51" s="219" customFormat="1" ht="14.45" customHeight="1">
      <c r="B143" s="214"/>
      <c r="C143" s="215"/>
      <c r="D143" s="215"/>
      <c r="E143" s="216" t="s">
        <v>5</v>
      </c>
      <c r="F143" s="285" t="s">
        <v>191</v>
      </c>
      <c r="G143" s="286"/>
      <c r="H143" s="286"/>
      <c r="I143" s="286"/>
      <c r="J143" s="215"/>
      <c r="K143" s="217">
        <v>1582</v>
      </c>
      <c r="L143" s="228"/>
      <c r="M143" s="228"/>
      <c r="N143" s="215"/>
      <c r="O143" s="215"/>
      <c r="P143" s="215"/>
      <c r="Q143" s="215"/>
      <c r="R143" s="218"/>
      <c r="T143" s="220"/>
      <c r="U143" s="215"/>
      <c r="V143" s="215"/>
      <c r="W143" s="215"/>
      <c r="X143" s="215"/>
      <c r="Y143" s="215"/>
      <c r="Z143" s="215"/>
      <c r="AA143" s="221"/>
      <c r="AT143" s="222" t="s">
        <v>190</v>
      </c>
      <c r="AU143" s="222" t="s">
        <v>146</v>
      </c>
      <c r="AV143" s="219" t="s">
        <v>162</v>
      </c>
      <c r="AW143" s="219" t="s">
        <v>40</v>
      </c>
      <c r="AX143" s="219" t="s">
        <v>24</v>
      </c>
      <c r="AY143" s="222" t="s">
        <v>183</v>
      </c>
    </row>
    <row r="144" spans="2:65" s="120" customFormat="1" ht="22.9" customHeight="1">
      <c r="B144" s="121"/>
      <c r="C144" s="197" t="s">
        <v>221</v>
      </c>
      <c r="D144" s="197" t="s">
        <v>184</v>
      </c>
      <c r="E144" s="198" t="s">
        <v>735</v>
      </c>
      <c r="F144" s="287" t="s">
        <v>736</v>
      </c>
      <c r="G144" s="287"/>
      <c r="H144" s="287"/>
      <c r="I144" s="287"/>
      <c r="J144" s="199" t="s">
        <v>231</v>
      </c>
      <c r="K144" s="200">
        <v>1582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</v>
      </c>
      <c r="Y144" s="203">
        <f>X144*K144</f>
        <v>0</v>
      </c>
      <c r="Z144" s="203">
        <v>0</v>
      </c>
      <c r="AA144" s="204">
        <f>Z144*K144</f>
        <v>0</v>
      </c>
      <c r="AR144" s="111" t="s">
        <v>706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706</v>
      </c>
      <c r="BM144" s="111" t="s">
        <v>737</v>
      </c>
    </row>
    <row r="145" spans="2:51" s="210" customFormat="1" ht="14.45" customHeight="1">
      <c r="B145" s="205"/>
      <c r="C145" s="206"/>
      <c r="D145" s="206"/>
      <c r="E145" s="207" t="s">
        <v>5</v>
      </c>
      <c r="F145" s="283" t="s">
        <v>731</v>
      </c>
      <c r="G145" s="284"/>
      <c r="H145" s="284"/>
      <c r="I145" s="284"/>
      <c r="J145" s="206"/>
      <c r="K145" s="208">
        <v>1582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51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1582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34.15" customHeight="1">
      <c r="B147" s="121"/>
      <c r="C147" s="197" t="s">
        <v>28</v>
      </c>
      <c r="D147" s="197" t="s">
        <v>184</v>
      </c>
      <c r="E147" s="198" t="s">
        <v>738</v>
      </c>
      <c r="F147" s="287" t="s">
        <v>739</v>
      </c>
      <c r="G147" s="287"/>
      <c r="H147" s="287"/>
      <c r="I147" s="287"/>
      <c r="J147" s="199" t="s">
        <v>401</v>
      </c>
      <c r="K147" s="200">
        <v>1130</v>
      </c>
      <c r="L147" s="288">
        <v>0</v>
      </c>
      <c r="M147" s="288"/>
      <c r="N147" s="289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0.203</v>
      </c>
      <c r="Y147" s="203">
        <f>X147*K147</f>
        <v>229.39000000000001</v>
      </c>
      <c r="Z147" s="203">
        <v>0</v>
      </c>
      <c r="AA147" s="204">
        <f>Z147*K147</f>
        <v>0</v>
      </c>
      <c r="AR147" s="111" t="s">
        <v>706</v>
      </c>
      <c r="AT147" s="111" t="s">
        <v>184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706</v>
      </c>
      <c r="BM147" s="111" t="s">
        <v>740</v>
      </c>
    </row>
    <row r="148" spans="2:51" s="210" customFormat="1" ht="14.45" customHeight="1">
      <c r="B148" s="205"/>
      <c r="C148" s="206"/>
      <c r="D148" s="206"/>
      <c r="E148" s="207" t="s">
        <v>5</v>
      </c>
      <c r="F148" s="283" t="s">
        <v>719</v>
      </c>
      <c r="G148" s="284"/>
      <c r="H148" s="284"/>
      <c r="I148" s="284"/>
      <c r="J148" s="206"/>
      <c r="K148" s="208">
        <v>1130</v>
      </c>
      <c r="L148" s="227"/>
      <c r="M148" s="227"/>
      <c r="N148" s="206"/>
      <c r="O148" s="206"/>
      <c r="P148" s="206"/>
      <c r="Q148" s="206"/>
      <c r="R148" s="209"/>
      <c r="T148" s="211"/>
      <c r="U148" s="206"/>
      <c r="V148" s="206"/>
      <c r="W148" s="206"/>
      <c r="X148" s="206"/>
      <c r="Y148" s="206"/>
      <c r="Z148" s="206"/>
      <c r="AA148" s="212"/>
      <c r="AT148" s="213" t="s">
        <v>190</v>
      </c>
      <c r="AU148" s="213" t="s">
        <v>146</v>
      </c>
      <c r="AV148" s="210" t="s">
        <v>146</v>
      </c>
      <c r="AW148" s="210" t="s">
        <v>40</v>
      </c>
      <c r="AX148" s="210" t="s">
        <v>84</v>
      </c>
      <c r="AY148" s="213" t="s">
        <v>183</v>
      </c>
    </row>
    <row r="149" spans="2:51" s="219" customFormat="1" ht="14.45" customHeight="1">
      <c r="B149" s="214"/>
      <c r="C149" s="215"/>
      <c r="D149" s="215"/>
      <c r="E149" s="216" t="s">
        <v>5</v>
      </c>
      <c r="F149" s="285" t="s">
        <v>191</v>
      </c>
      <c r="G149" s="286"/>
      <c r="H149" s="286"/>
      <c r="I149" s="286"/>
      <c r="J149" s="215"/>
      <c r="K149" s="217">
        <v>1130</v>
      </c>
      <c r="L149" s="228"/>
      <c r="M149" s="228"/>
      <c r="N149" s="215"/>
      <c r="O149" s="215"/>
      <c r="P149" s="215"/>
      <c r="Q149" s="215"/>
      <c r="R149" s="218"/>
      <c r="T149" s="220"/>
      <c r="U149" s="215"/>
      <c r="V149" s="215"/>
      <c r="W149" s="215"/>
      <c r="X149" s="215"/>
      <c r="Y149" s="215"/>
      <c r="Z149" s="215"/>
      <c r="AA149" s="221"/>
      <c r="AT149" s="222" t="s">
        <v>190</v>
      </c>
      <c r="AU149" s="222" t="s">
        <v>146</v>
      </c>
      <c r="AV149" s="219" t="s">
        <v>162</v>
      </c>
      <c r="AW149" s="219" t="s">
        <v>40</v>
      </c>
      <c r="AX149" s="219" t="s">
        <v>24</v>
      </c>
      <c r="AY149" s="222" t="s">
        <v>183</v>
      </c>
    </row>
    <row r="150" spans="2:65" s="120" customFormat="1" ht="22.9" customHeight="1">
      <c r="B150" s="121"/>
      <c r="C150" s="197" t="s">
        <v>228</v>
      </c>
      <c r="D150" s="197" t="s">
        <v>184</v>
      </c>
      <c r="E150" s="198" t="s">
        <v>741</v>
      </c>
      <c r="F150" s="287" t="s">
        <v>742</v>
      </c>
      <c r="G150" s="287"/>
      <c r="H150" s="287"/>
      <c r="I150" s="287"/>
      <c r="J150" s="199" t="s">
        <v>401</v>
      </c>
      <c r="K150" s="200">
        <v>1130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0.00012</v>
      </c>
      <c r="Y150" s="203">
        <f>X150*K150</f>
        <v>0.1356</v>
      </c>
      <c r="Z150" s="203">
        <v>0</v>
      </c>
      <c r="AA150" s="204">
        <f>Z150*K150</f>
        <v>0</v>
      </c>
      <c r="AR150" s="111" t="s">
        <v>706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706</v>
      </c>
      <c r="BM150" s="111" t="s">
        <v>743</v>
      </c>
    </row>
    <row r="151" spans="2:51" s="210" customFormat="1" ht="14.45" customHeight="1">
      <c r="B151" s="205"/>
      <c r="C151" s="206"/>
      <c r="D151" s="206"/>
      <c r="E151" s="207" t="s">
        <v>5</v>
      </c>
      <c r="F151" s="283" t="s">
        <v>719</v>
      </c>
      <c r="G151" s="284"/>
      <c r="H151" s="284"/>
      <c r="I151" s="284"/>
      <c r="J151" s="206"/>
      <c r="K151" s="208">
        <v>1130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51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1130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22.9" customHeight="1">
      <c r="B153" s="121"/>
      <c r="C153" s="197" t="s">
        <v>234</v>
      </c>
      <c r="D153" s="197" t="s">
        <v>184</v>
      </c>
      <c r="E153" s="198" t="s">
        <v>744</v>
      </c>
      <c r="F153" s="287" t="s">
        <v>745</v>
      </c>
      <c r="G153" s="287"/>
      <c r="H153" s="287"/>
      <c r="I153" s="287"/>
      <c r="J153" s="199" t="s">
        <v>187</v>
      </c>
      <c r="K153" s="200">
        <v>282.5</v>
      </c>
      <c r="L153" s="288">
        <v>0</v>
      </c>
      <c r="M153" s="288"/>
      <c r="N153" s="289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0</v>
      </c>
      <c r="Y153" s="203">
        <f>X153*K153</f>
        <v>0</v>
      </c>
      <c r="Z153" s="203">
        <v>0</v>
      </c>
      <c r="AA153" s="204">
        <f>Z153*K153</f>
        <v>0</v>
      </c>
      <c r="AR153" s="111" t="s">
        <v>706</v>
      </c>
      <c r="AT153" s="111" t="s">
        <v>184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706</v>
      </c>
      <c r="BM153" s="111" t="s">
        <v>746</v>
      </c>
    </row>
    <row r="154" spans="2:51" s="210" customFormat="1" ht="14.45" customHeight="1">
      <c r="B154" s="205"/>
      <c r="C154" s="206"/>
      <c r="D154" s="206"/>
      <c r="E154" s="207" t="s">
        <v>5</v>
      </c>
      <c r="F154" s="283" t="s">
        <v>747</v>
      </c>
      <c r="G154" s="284"/>
      <c r="H154" s="284"/>
      <c r="I154" s="284"/>
      <c r="J154" s="206"/>
      <c r="K154" s="208">
        <v>282.5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51" s="219" customFormat="1" ht="14.45" customHeight="1">
      <c r="B155" s="214"/>
      <c r="C155" s="215"/>
      <c r="D155" s="215"/>
      <c r="E155" s="216" t="s">
        <v>5</v>
      </c>
      <c r="F155" s="285" t="s">
        <v>191</v>
      </c>
      <c r="G155" s="286"/>
      <c r="H155" s="286"/>
      <c r="I155" s="286"/>
      <c r="J155" s="215"/>
      <c r="K155" s="217">
        <v>282.5</v>
      </c>
      <c r="L155" s="228"/>
      <c r="M155" s="228"/>
      <c r="N155" s="215"/>
      <c r="O155" s="215"/>
      <c r="P155" s="215"/>
      <c r="Q155" s="215"/>
      <c r="R155" s="218"/>
      <c r="T155" s="220"/>
      <c r="U155" s="215"/>
      <c r="V155" s="215"/>
      <c r="W155" s="215"/>
      <c r="X155" s="215"/>
      <c r="Y155" s="215"/>
      <c r="Z155" s="215"/>
      <c r="AA155" s="221"/>
      <c r="AT155" s="222" t="s">
        <v>190</v>
      </c>
      <c r="AU155" s="222" t="s">
        <v>146</v>
      </c>
      <c r="AV155" s="219" t="s">
        <v>162</v>
      </c>
      <c r="AW155" s="219" t="s">
        <v>40</v>
      </c>
      <c r="AX155" s="219" t="s">
        <v>24</v>
      </c>
      <c r="AY155" s="222" t="s">
        <v>183</v>
      </c>
    </row>
    <row r="156" spans="2:65" s="120" customFormat="1" ht="22.9" customHeight="1">
      <c r="B156" s="121"/>
      <c r="C156" s="197" t="s">
        <v>239</v>
      </c>
      <c r="D156" s="197" t="s">
        <v>184</v>
      </c>
      <c r="E156" s="198" t="s">
        <v>748</v>
      </c>
      <c r="F156" s="287" t="s">
        <v>749</v>
      </c>
      <c r="G156" s="287"/>
      <c r="H156" s="287"/>
      <c r="I156" s="287"/>
      <c r="J156" s="199" t="s">
        <v>187</v>
      </c>
      <c r="K156" s="200">
        <v>282.5</v>
      </c>
      <c r="L156" s="288">
        <v>0</v>
      </c>
      <c r="M156" s="288"/>
      <c r="N156" s="289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0</v>
      </c>
      <c r="Y156" s="203">
        <f>X156*K156</f>
        <v>0</v>
      </c>
      <c r="Z156" s="203">
        <v>0</v>
      </c>
      <c r="AA156" s="204">
        <f>Z156*K156</f>
        <v>0</v>
      </c>
      <c r="AR156" s="111" t="s">
        <v>706</v>
      </c>
      <c r="AT156" s="111" t="s">
        <v>184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706</v>
      </c>
      <c r="BM156" s="111" t="s">
        <v>750</v>
      </c>
    </row>
    <row r="157" spans="2:51" s="210" customFormat="1" ht="14.45" customHeight="1">
      <c r="B157" s="205"/>
      <c r="C157" s="206"/>
      <c r="D157" s="206"/>
      <c r="E157" s="207" t="s">
        <v>5</v>
      </c>
      <c r="F157" s="283" t="s">
        <v>747</v>
      </c>
      <c r="G157" s="284"/>
      <c r="H157" s="284"/>
      <c r="I157" s="284"/>
      <c r="J157" s="206"/>
      <c r="K157" s="208">
        <v>282.5</v>
      </c>
      <c r="L157" s="206"/>
      <c r="M157" s="206"/>
      <c r="N157" s="206"/>
      <c r="O157" s="206"/>
      <c r="P157" s="206"/>
      <c r="Q157" s="206"/>
      <c r="R157" s="209"/>
      <c r="T157" s="211"/>
      <c r="U157" s="206"/>
      <c r="V157" s="206"/>
      <c r="W157" s="206"/>
      <c r="X157" s="206"/>
      <c r="Y157" s="206"/>
      <c r="Z157" s="206"/>
      <c r="AA157" s="212"/>
      <c r="AT157" s="213" t="s">
        <v>190</v>
      </c>
      <c r="AU157" s="213" t="s">
        <v>146</v>
      </c>
      <c r="AV157" s="210" t="s">
        <v>146</v>
      </c>
      <c r="AW157" s="210" t="s">
        <v>40</v>
      </c>
      <c r="AX157" s="210" t="s">
        <v>84</v>
      </c>
      <c r="AY157" s="213" t="s">
        <v>183</v>
      </c>
    </row>
    <row r="158" spans="2:51" s="219" customFormat="1" ht="14.45" customHeight="1">
      <c r="B158" s="214"/>
      <c r="C158" s="215"/>
      <c r="D158" s="215"/>
      <c r="E158" s="216" t="s">
        <v>5</v>
      </c>
      <c r="F158" s="285" t="s">
        <v>191</v>
      </c>
      <c r="G158" s="286"/>
      <c r="H158" s="286"/>
      <c r="I158" s="286"/>
      <c r="J158" s="215"/>
      <c r="K158" s="217">
        <v>282.5</v>
      </c>
      <c r="L158" s="215"/>
      <c r="M158" s="215"/>
      <c r="N158" s="215"/>
      <c r="O158" s="215"/>
      <c r="P158" s="215"/>
      <c r="Q158" s="215"/>
      <c r="R158" s="218"/>
      <c r="T158" s="220"/>
      <c r="U158" s="215"/>
      <c r="V158" s="215"/>
      <c r="W158" s="215"/>
      <c r="X158" s="215"/>
      <c r="Y158" s="215"/>
      <c r="Z158" s="215"/>
      <c r="AA158" s="221"/>
      <c r="AT158" s="222" t="s">
        <v>190</v>
      </c>
      <c r="AU158" s="222" t="s">
        <v>146</v>
      </c>
      <c r="AV158" s="219" t="s">
        <v>162</v>
      </c>
      <c r="AW158" s="219" t="s">
        <v>40</v>
      </c>
      <c r="AX158" s="219" t="s">
        <v>24</v>
      </c>
      <c r="AY158" s="222" t="s">
        <v>183</v>
      </c>
    </row>
    <row r="159" spans="2:63" s="120" customFormat="1" ht="49.9" customHeight="1">
      <c r="B159" s="121"/>
      <c r="C159" s="122"/>
      <c r="D159" s="187"/>
      <c r="E159" s="122"/>
      <c r="F159" s="122"/>
      <c r="G159" s="122"/>
      <c r="H159" s="122"/>
      <c r="I159" s="122"/>
      <c r="J159" s="122"/>
      <c r="K159" s="122"/>
      <c r="L159" s="122"/>
      <c r="M159" s="122"/>
      <c r="N159" s="278"/>
      <c r="O159" s="279"/>
      <c r="P159" s="279"/>
      <c r="Q159" s="279"/>
      <c r="R159" s="124"/>
      <c r="T159" s="169"/>
      <c r="U159" s="143"/>
      <c r="V159" s="143"/>
      <c r="W159" s="143"/>
      <c r="X159" s="143"/>
      <c r="Y159" s="143"/>
      <c r="Z159" s="143"/>
      <c r="AA159" s="145"/>
      <c r="AT159" s="111" t="s">
        <v>83</v>
      </c>
      <c r="AU159" s="111" t="s">
        <v>84</v>
      </c>
      <c r="AY159" s="111" t="s">
        <v>390</v>
      </c>
      <c r="BK159" s="168">
        <v>0</v>
      </c>
    </row>
    <row r="160" spans="2:18" s="120" customFormat="1" ht="6.95" customHeight="1">
      <c r="B160" s="146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8"/>
    </row>
  </sheetData>
  <sheetProtection password="CC55" sheet="1" objects="1" scenarios="1"/>
  <mergeCells count="13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31:I131"/>
    <mergeCell ref="F132:I132"/>
    <mergeCell ref="L132:M132"/>
    <mergeCell ref="N132:Q132"/>
    <mergeCell ref="F127:I127"/>
    <mergeCell ref="F128:I128"/>
    <mergeCell ref="F129:I129"/>
    <mergeCell ref="L129:M129"/>
    <mergeCell ref="F121:I121"/>
    <mergeCell ref="F122:I122"/>
    <mergeCell ref="F123:I123"/>
    <mergeCell ref="L123:M123"/>
    <mergeCell ref="N129:Q129"/>
    <mergeCell ref="F130:I130"/>
    <mergeCell ref="N123:Q123"/>
    <mergeCell ref="F124:I124"/>
    <mergeCell ref="F125:I125"/>
    <mergeCell ref="F126:I126"/>
    <mergeCell ref="L126:M126"/>
    <mergeCell ref="N126:Q126"/>
    <mergeCell ref="N159:Q159"/>
    <mergeCell ref="H1:K1"/>
    <mergeCell ref="S2:AC2"/>
    <mergeCell ref="F151:I151"/>
    <mergeCell ref="F152:I152"/>
    <mergeCell ref="F153:I153"/>
    <mergeCell ref="L153:M153"/>
    <mergeCell ref="N153:Q153"/>
    <mergeCell ref="F154:I154"/>
    <mergeCell ref="F155:I155"/>
    <mergeCell ref="F149:I149"/>
    <mergeCell ref="F150:I150"/>
    <mergeCell ref="L150:M150"/>
    <mergeCell ref="N150:Q150"/>
    <mergeCell ref="F147:I147"/>
    <mergeCell ref="L147:M147"/>
    <mergeCell ref="N147:Q147"/>
    <mergeCell ref="F148:I148"/>
    <mergeCell ref="F143:I143"/>
    <mergeCell ref="F144:I144"/>
    <mergeCell ref="L144:M144"/>
    <mergeCell ref="N144:Q144"/>
    <mergeCell ref="F139:I139"/>
    <mergeCell ref="F140:I140"/>
    <mergeCell ref="F157:I157"/>
    <mergeCell ref="F158:I158"/>
    <mergeCell ref="N117:Q117"/>
    <mergeCell ref="N118:Q118"/>
    <mergeCell ref="N119:Q119"/>
    <mergeCell ref="F156:I156"/>
    <mergeCell ref="L156:M156"/>
    <mergeCell ref="N156:Q156"/>
    <mergeCell ref="F145:I145"/>
    <mergeCell ref="F146:I146"/>
    <mergeCell ref="F141:I141"/>
    <mergeCell ref="L141:M141"/>
    <mergeCell ref="F133:I133"/>
    <mergeCell ref="F134:I134"/>
    <mergeCell ref="F135:I135"/>
    <mergeCell ref="L135:M135"/>
    <mergeCell ref="N141:Q141"/>
    <mergeCell ref="F142:I142"/>
    <mergeCell ref="N135:Q135"/>
    <mergeCell ref="F136:I136"/>
    <mergeCell ref="F137:I137"/>
    <mergeCell ref="F138:I138"/>
    <mergeCell ref="L138:M138"/>
    <mergeCell ref="N138:Q138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2"/>
  <sheetViews>
    <sheetView showGridLines="0" workbookViewId="0" topLeftCell="A1">
      <pane ySplit="1" topLeftCell="A175" activePane="bottomLeft" state="frozen"/>
      <selection pane="bottomLeft" activeCell="L183" sqref="L183:M183"/>
    </sheetView>
  </sheetViews>
  <sheetFormatPr defaultColWidth="9.33203125" defaultRowHeight="13.5"/>
  <cols>
    <col min="1" max="1" width="7.16015625" style="110" customWidth="1"/>
    <col min="2" max="2" width="1.5" style="110" customWidth="1"/>
    <col min="3" max="3" width="3.5" style="110" customWidth="1"/>
    <col min="4" max="4" width="3.66015625" style="110" customWidth="1"/>
    <col min="5" max="5" width="14.66015625" style="110" customWidth="1"/>
    <col min="6" max="7" width="9.5" style="110" customWidth="1"/>
    <col min="8" max="8" width="10.66015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015625" style="110" customWidth="1"/>
    <col min="15" max="15" width="1.66796875" style="110" customWidth="1"/>
    <col min="16" max="16" width="10.66015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 customWidth="1"/>
    <col min="44" max="65" width="9.16015625" style="110" hidden="1" customWidth="1"/>
    <col min="66" max="16384" width="9.33203125" style="110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113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2:46" ht="36.95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2:18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2:18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2:18" s="120" customFormat="1" ht="32.85" customHeight="1">
      <c r="B7" s="121"/>
      <c r="C7" s="122"/>
      <c r="D7" s="123" t="s">
        <v>148</v>
      </c>
      <c r="E7" s="122"/>
      <c r="F7" s="331" t="s">
        <v>751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2:18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2:18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2:18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2:18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2:18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2:18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2:18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2:18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2:18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N95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customHeight="1" hidden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(SUM(BE95:BE102)+SUM(BE120:BE190))</f>
        <v>0</v>
      </c>
      <c r="I32" s="309"/>
      <c r="J32" s="309"/>
      <c r="K32" s="122"/>
      <c r="L32" s="122"/>
      <c r="M32" s="322">
        <f>ROUND((SUM(BE95:BE102)+SUM(BE120:BE190)),2)*F32</f>
        <v>0</v>
      </c>
      <c r="N32" s="309"/>
      <c r="O32" s="309"/>
      <c r="P32" s="309"/>
      <c r="Q32" s="122"/>
      <c r="R32" s="124"/>
    </row>
    <row r="33" spans="2:18" s="120" customFormat="1" ht="14.45" customHeight="1" hidden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(SUM(BF95:BF102)+SUM(BF120:BF190))</f>
        <v>0</v>
      </c>
      <c r="I33" s="309"/>
      <c r="J33" s="309"/>
      <c r="K33" s="122"/>
      <c r="L33" s="122"/>
      <c r="M33" s="322">
        <f>ROUND((SUM(BF95:BF102)+SUM(BF120:BF190)),2)*F33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(SUM(BG95:BG102)+SUM(BG120:BG190))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(SUM(BH95:BH102)+SUM(BH120:BH190))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customHeight="1" hidden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(SUM(BI95:BI102)+SUM(BI120:BI190))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 ht="13.5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 ht="13.5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 ht="13.5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 ht="13.5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 ht="13.5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 ht="13.5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 ht="13.5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 ht="13.5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 ht="13.5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 ht="13.5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 ht="13.5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 ht="13.5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 ht="13.5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 ht="13.5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 ht="13.5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 ht="13.5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 ht="13.5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 ht="13.5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 ht="13.5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 ht="13.5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 ht="13.5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 ht="13.5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 ht="13.5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 ht="13.5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 ht="13.5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 ht="13.5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" customHeight="1">
      <c r="B79" s="121"/>
      <c r="C79" s="152" t="s">
        <v>148</v>
      </c>
      <c r="D79" s="122"/>
      <c r="E79" s="122"/>
      <c r="F79" s="312" t="str">
        <f>F7</f>
        <v>069/13/08/2015 - SO 03 Odtokové potrubí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18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18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18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18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18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18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18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N120</f>
        <v>0</v>
      </c>
      <c r="O88" s="316"/>
      <c r="P88" s="316"/>
      <c r="Q88" s="316"/>
      <c r="R88" s="124"/>
      <c r="AU88" s="111" t="s">
        <v>156</v>
      </c>
    </row>
    <row r="89" spans="2:18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N121</f>
        <v>0</v>
      </c>
      <c r="O89" s="313"/>
      <c r="P89" s="313"/>
      <c r="Q89" s="313"/>
      <c r="R89" s="157"/>
    </row>
    <row r="90" spans="2:18" s="163" customFormat="1" ht="19.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N122</f>
        <v>0</v>
      </c>
      <c r="O90" s="315"/>
      <c r="P90" s="315"/>
      <c r="Q90" s="315"/>
      <c r="R90" s="162"/>
    </row>
    <row r="91" spans="2:18" s="163" customFormat="1" ht="19.9" customHeight="1">
      <c r="B91" s="159"/>
      <c r="C91" s="160"/>
      <c r="D91" s="161" t="s">
        <v>393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N156</f>
        <v>0</v>
      </c>
      <c r="O91" s="315"/>
      <c r="P91" s="315"/>
      <c r="Q91" s="315"/>
      <c r="R91" s="162"/>
    </row>
    <row r="92" spans="2:18" s="163" customFormat="1" ht="19.9" customHeight="1">
      <c r="B92" s="159"/>
      <c r="C92" s="160"/>
      <c r="D92" s="161" t="s">
        <v>394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N167</f>
        <v>0</v>
      </c>
      <c r="O92" s="315"/>
      <c r="P92" s="315"/>
      <c r="Q92" s="315"/>
      <c r="R92" s="162"/>
    </row>
    <row r="93" spans="2:18" s="163" customFormat="1" ht="19.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N189</f>
        <v>0</v>
      </c>
      <c r="O93" s="315"/>
      <c r="P93" s="315"/>
      <c r="Q93" s="315"/>
      <c r="R93" s="162"/>
    </row>
    <row r="94" spans="2:18" s="120" customFormat="1" ht="21.75" customHeight="1"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4"/>
    </row>
    <row r="95" spans="2:21" s="120" customFormat="1" ht="29.25" customHeight="1">
      <c r="B95" s="121"/>
      <c r="C95" s="153" t="s">
        <v>159</v>
      </c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316">
        <f>ROUND(N96+N97+N98+N99+N100+N101,2)</f>
        <v>0</v>
      </c>
      <c r="O95" s="317"/>
      <c r="P95" s="317"/>
      <c r="Q95" s="317"/>
      <c r="R95" s="124"/>
      <c r="T95" s="164"/>
      <c r="U95" s="165" t="s">
        <v>48</v>
      </c>
    </row>
    <row r="96" spans="2:62" s="120" customFormat="1" ht="18" customHeight="1">
      <c r="B96" s="121"/>
      <c r="C96" s="122"/>
      <c r="D96" s="304" t="s">
        <v>160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aca="true" t="shared" si="0" ref="BE96:BE101">IF(U96="základní",N96,0)</f>
        <v>0</v>
      </c>
      <c r="BF96" s="168">
        <f aca="true" t="shared" si="1" ref="BF96:BF101">IF(U96="snížená",N96,0)</f>
        <v>0</v>
      </c>
      <c r="BG96" s="168">
        <f aca="true" t="shared" si="2" ref="BG96:BG101">IF(U96="zákl. přenesená",N96,0)</f>
        <v>0</v>
      </c>
      <c r="BH96" s="168">
        <f aca="true" t="shared" si="3" ref="BH96:BH101">IF(U96="sníž. přenesená",N96,0)</f>
        <v>0</v>
      </c>
      <c r="BI96" s="168">
        <f aca="true" t="shared" si="4" ref="BI96:BI101">IF(U96="nulová",N96,0)</f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163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04" t="s">
        <v>164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165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166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161" t="s">
        <v>167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9"/>
      <c r="U101" s="170" t="s">
        <v>52</v>
      </c>
      <c r="AY101" s="111" t="s">
        <v>168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18" s="120" customFormat="1" ht="13.5"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4"/>
    </row>
    <row r="103" spans="2:18" s="120" customFormat="1" ht="29.25" customHeight="1">
      <c r="B103" s="121"/>
      <c r="C103" s="171" t="s">
        <v>140</v>
      </c>
      <c r="D103" s="133"/>
      <c r="E103" s="133"/>
      <c r="F103" s="133"/>
      <c r="G103" s="133"/>
      <c r="H103" s="133"/>
      <c r="I103" s="133"/>
      <c r="J103" s="133"/>
      <c r="K103" s="133"/>
      <c r="L103" s="307">
        <f>ROUND(SUM(N88+N95),2)</f>
        <v>0</v>
      </c>
      <c r="M103" s="307"/>
      <c r="N103" s="307"/>
      <c r="O103" s="307"/>
      <c r="P103" s="307"/>
      <c r="Q103" s="307"/>
      <c r="R103" s="124"/>
    </row>
    <row r="104" spans="2:18" s="120" customFormat="1" ht="6.95" customHeight="1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8"/>
    </row>
    <row r="108" spans="2:18" s="120" customFormat="1" ht="6.95" customHeight="1">
      <c r="B108" s="149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1"/>
    </row>
    <row r="109" spans="2:18" s="120" customFormat="1" ht="36.95" customHeight="1">
      <c r="B109" s="121"/>
      <c r="C109" s="308" t="s">
        <v>169</v>
      </c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124"/>
    </row>
    <row r="110" spans="2:18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18" s="120" customFormat="1" ht="30" customHeight="1">
      <c r="B111" s="121"/>
      <c r="C111" s="119" t="s">
        <v>19</v>
      </c>
      <c r="D111" s="122"/>
      <c r="E111" s="122"/>
      <c r="F111" s="310" t="str">
        <f>F6</f>
        <v>KOHINOOR MARÁNSKÉ RADČICE - Biotechnologický systém ČDV Z MR1</v>
      </c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122"/>
      <c r="R111" s="124"/>
    </row>
    <row r="112" spans="2:18" s="120" customFormat="1" ht="36.95" customHeight="1">
      <c r="B112" s="121"/>
      <c r="C112" s="152" t="s">
        <v>148</v>
      </c>
      <c r="D112" s="122"/>
      <c r="E112" s="122"/>
      <c r="F112" s="312" t="str">
        <f>F7</f>
        <v>069/13/08/2015 - SO 03 Odtokové potrubí</v>
      </c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122"/>
      <c r="R112" s="124"/>
    </row>
    <row r="113" spans="2:18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18" s="120" customFormat="1" ht="18" customHeight="1">
      <c r="B114" s="121"/>
      <c r="C114" s="119" t="s">
        <v>25</v>
      </c>
      <c r="D114" s="122"/>
      <c r="E114" s="122"/>
      <c r="F114" s="125" t="str">
        <f>F9</f>
        <v>Mariánské Radčice</v>
      </c>
      <c r="G114" s="122"/>
      <c r="H114" s="122"/>
      <c r="I114" s="122"/>
      <c r="J114" s="122"/>
      <c r="K114" s="119" t="s">
        <v>27</v>
      </c>
      <c r="L114" s="122"/>
      <c r="M114" s="299" t="str">
        <f>IF(O9="","",O9)</f>
        <v>Vyplň údaj</v>
      </c>
      <c r="N114" s="299"/>
      <c r="O114" s="299"/>
      <c r="P114" s="299"/>
      <c r="Q114" s="122"/>
      <c r="R114" s="124"/>
    </row>
    <row r="115" spans="2:18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18" s="120" customFormat="1" ht="15">
      <c r="B116" s="121"/>
      <c r="C116" s="119" t="s">
        <v>32</v>
      </c>
      <c r="D116" s="122"/>
      <c r="E116" s="122"/>
      <c r="F116" s="125" t="str">
        <f>E12</f>
        <v>PK Ústí nad Labem</v>
      </c>
      <c r="G116" s="122"/>
      <c r="H116" s="122"/>
      <c r="I116" s="122"/>
      <c r="J116" s="122"/>
      <c r="K116" s="119" t="s">
        <v>38</v>
      </c>
      <c r="L116" s="122"/>
      <c r="M116" s="300" t="str">
        <f>E18</f>
        <v>Terén Design, s.r.o.</v>
      </c>
      <c r="N116" s="300"/>
      <c r="O116" s="300"/>
      <c r="P116" s="300"/>
      <c r="Q116" s="300"/>
      <c r="R116" s="124"/>
    </row>
    <row r="117" spans="2:18" s="120" customFormat="1" ht="14.45" customHeight="1">
      <c r="B117" s="121"/>
      <c r="C117" s="119" t="s">
        <v>36</v>
      </c>
      <c r="D117" s="122"/>
      <c r="E117" s="122"/>
      <c r="F117" s="125" t="str">
        <f>IF(E15="","",E15)</f>
        <v>dle výběrového řízení</v>
      </c>
      <c r="G117" s="122"/>
      <c r="H117" s="122"/>
      <c r="I117" s="122"/>
      <c r="J117" s="122"/>
      <c r="K117" s="119" t="s">
        <v>41</v>
      </c>
      <c r="L117" s="122"/>
      <c r="M117" s="300" t="str">
        <f>E21</f>
        <v>Pavel Šouta</v>
      </c>
      <c r="N117" s="300"/>
      <c r="O117" s="300"/>
      <c r="P117" s="300"/>
      <c r="Q117" s="300"/>
      <c r="R117" s="124"/>
    </row>
    <row r="118" spans="2:18" s="120" customFormat="1" ht="10.35" customHeight="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4"/>
    </row>
    <row r="119" spans="2:27" s="176" customFormat="1" ht="29.25" customHeight="1">
      <c r="B119" s="172"/>
      <c r="C119" s="173" t="s">
        <v>170</v>
      </c>
      <c r="D119" s="174" t="s">
        <v>171</v>
      </c>
      <c r="E119" s="174" t="s">
        <v>66</v>
      </c>
      <c r="F119" s="301" t="s">
        <v>172</v>
      </c>
      <c r="G119" s="301"/>
      <c r="H119" s="301"/>
      <c r="I119" s="301"/>
      <c r="J119" s="174" t="s">
        <v>173</v>
      </c>
      <c r="K119" s="174" t="s">
        <v>174</v>
      </c>
      <c r="L119" s="301" t="s">
        <v>175</v>
      </c>
      <c r="M119" s="301"/>
      <c r="N119" s="301" t="s">
        <v>154</v>
      </c>
      <c r="O119" s="301"/>
      <c r="P119" s="301"/>
      <c r="Q119" s="302"/>
      <c r="R119" s="175"/>
      <c r="T119" s="177" t="s">
        <v>176</v>
      </c>
      <c r="U119" s="178" t="s">
        <v>48</v>
      </c>
      <c r="V119" s="178" t="s">
        <v>177</v>
      </c>
      <c r="W119" s="178" t="s">
        <v>178</v>
      </c>
      <c r="X119" s="178" t="s">
        <v>179</v>
      </c>
      <c r="Y119" s="178" t="s">
        <v>180</v>
      </c>
      <c r="Z119" s="178" t="s">
        <v>181</v>
      </c>
      <c r="AA119" s="179" t="s">
        <v>182</v>
      </c>
    </row>
    <row r="120" spans="2:63" s="120" customFormat="1" ht="29.25" customHeight="1">
      <c r="B120" s="121"/>
      <c r="C120" s="180" t="s">
        <v>151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290">
        <f>BK120</f>
        <v>0</v>
      </c>
      <c r="O120" s="291"/>
      <c r="P120" s="291"/>
      <c r="Q120" s="291"/>
      <c r="R120" s="124"/>
      <c r="T120" s="181"/>
      <c r="U120" s="126"/>
      <c r="V120" s="126"/>
      <c r="W120" s="182">
        <f>W121+W191</f>
        <v>0</v>
      </c>
      <c r="X120" s="126"/>
      <c r="Y120" s="182">
        <f>Y121+Y191</f>
        <v>242.2344</v>
      </c>
      <c r="Z120" s="126"/>
      <c r="AA120" s="183">
        <f>AA121+AA191</f>
        <v>0</v>
      </c>
      <c r="AT120" s="111" t="s">
        <v>83</v>
      </c>
      <c r="AU120" s="111" t="s">
        <v>156</v>
      </c>
      <c r="BK120" s="184">
        <f>BK121+BK191</f>
        <v>0</v>
      </c>
    </row>
    <row r="121" spans="2:63" s="189" customFormat="1" ht="37.35" customHeight="1">
      <c r="B121" s="185"/>
      <c r="C121" s="186"/>
      <c r="D121" s="187" t="s">
        <v>157</v>
      </c>
      <c r="E121" s="187"/>
      <c r="F121" s="187"/>
      <c r="G121" s="187"/>
      <c r="H121" s="187"/>
      <c r="I121" s="187"/>
      <c r="J121" s="187"/>
      <c r="K121" s="187"/>
      <c r="L121" s="187"/>
      <c r="M121" s="187"/>
      <c r="N121" s="278">
        <f>BK121</f>
        <v>0</v>
      </c>
      <c r="O121" s="279"/>
      <c r="P121" s="279"/>
      <c r="Q121" s="279"/>
      <c r="R121" s="188"/>
      <c r="T121" s="190"/>
      <c r="U121" s="186"/>
      <c r="V121" s="186"/>
      <c r="W121" s="191">
        <f>W122+W156+W167+W189</f>
        <v>0</v>
      </c>
      <c r="X121" s="186"/>
      <c r="Y121" s="191">
        <f>Y122+Y156+Y167+Y189</f>
        <v>242.2344</v>
      </c>
      <c r="Z121" s="186"/>
      <c r="AA121" s="192">
        <f>AA122+AA156+AA167+AA189</f>
        <v>0</v>
      </c>
      <c r="AR121" s="193" t="s">
        <v>24</v>
      </c>
      <c r="AT121" s="194" t="s">
        <v>83</v>
      </c>
      <c r="AU121" s="194" t="s">
        <v>84</v>
      </c>
      <c r="AY121" s="193" t="s">
        <v>183</v>
      </c>
      <c r="BK121" s="195">
        <f>BK122+BK156+BK167+BK189</f>
        <v>0</v>
      </c>
    </row>
    <row r="122" spans="2:63" s="189" customFormat="1" ht="19.9" customHeight="1">
      <c r="B122" s="185"/>
      <c r="C122" s="186"/>
      <c r="D122" s="196" t="s">
        <v>158</v>
      </c>
      <c r="E122" s="196"/>
      <c r="F122" s="196"/>
      <c r="G122" s="196"/>
      <c r="H122" s="196"/>
      <c r="I122" s="196"/>
      <c r="J122" s="196"/>
      <c r="K122" s="196"/>
      <c r="L122" s="196"/>
      <c r="M122" s="196"/>
      <c r="N122" s="292">
        <f>BK122</f>
        <v>0</v>
      </c>
      <c r="O122" s="293"/>
      <c r="P122" s="293"/>
      <c r="Q122" s="293"/>
      <c r="R122" s="188"/>
      <c r="T122" s="190"/>
      <c r="U122" s="186"/>
      <c r="V122" s="186"/>
      <c r="W122" s="191">
        <f>SUM(W123:W155)</f>
        <v>0</v>
      </c>
      <c r="X122" s="186"/>
      <c r="Y122" s="191">
        <f>SUM(Y123:Y155)</f>
        <v>100.28062</v>
      </c>
      <c r="Z122" s="186"/>
      <c r="AA122" s="192">
        <f>SUM(AA123:AA155)</f>
        <v>0</v>
      </c>
      <c r="AR122" s="193" t="s">
        <v>24</v>
      </c>
      <c r="AT122" s="194" t="s">
        <v>83</v>
      </c>
      <c r="AU122" s="194" t="s">
        <v>24</v>
      </c>
      <c r="AY122" s="193" t="s">
        <v>183</v>
      </c>
      <c r="BK122" s="195">
        <f>SUM(BK123:BK155)</f>
        <v>0</v>
      </c>
    </row>
    <row r="123" spans="2:65" s="120" customFormat="1" ht="22.9" customHeight="1">
      <c r="B123" s="121"/>
      <c r="C123" s="197" t="s">
        <v>24</v>
      </c>
      <c r="D123" s="197" t="s">
        <v>184</v>
      </c>
      <c r="E123" s="198" t="s">
        <v>752</v>
      </c>
      <c r="F123" s="287" t="s">
        <v>753</v>
      </c>
      <c r="G123" s="287"/>
      <c r="H123" s="287"/>
      <c r="I123" s="287"/>
      <c r="J123" s="199" t="s">
        <v>401</v>
      </c>
      <c r="K123" s="200">
        <v>18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0.01559</v>
      </c>
      <c r="Y123" s="203">
        <f>X123*K123</f>
        <v>0.28062</v>
      </c>
      <c r="Z123" s="203">
        <v>0</v>
      </c>
      <c r="AA123" s="204">
        <f>Z123*K123</f>
        <v>0</v>
      </c>
      <c r="AR123" s="111" t="s">
        <v>162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162</v>
      </c>
      <c r="BM123" s="111" t="s">
        <v>754</v>
      </c>
    </row>
    <row r="124" spans="2:51" s="210" customFormat="1" ht="14.45" customHeight="1">
      <c r="B124" s="205"/>
      <c r="C124" s="206"/>
      <c r="D124" s="206"/>
      <c r="E124" s="207" t="s">
        <v>5</v>
      </c>
      <c r="F124" s="283" t="s">
        <v>259</v>
      </c>
      <c r="G124" s="284"/>
      <c r="H124" s="284"/>
      <c r="I124" s="284"/>
      <c r="J124" s="206"/>
      <c r="K124" s="208">
        <v>18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51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18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146</v>
      </c>
      <c r="D126" s="197" t="s">
        <v>184</v>
      </c>
      <c r="E126" s="198" t="s">
        <v>404</v>
      </c>
      <c r="F126" s="287" t="s">
        <v>405</v>
      </c>
      <c r="G126" s="287"/>
      <c r="H126" s="287"/>
      <c r="I126" s="287"/>
      <c r="J126" s="199" t="s">
        <v>406</v>
      </c>
      <c r="K126" s="200">
        <v>60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755</v>
      </c>
    </row>
    <row r="127" spans="2:51" s="210" customFormat="1" ht="14.45" customHeight="1">
      <c r="B127" s="205"/>
      <c r="C127" s="206"/>
      <c r="D127" s="206"/>
      <c r="E127" s="207" t="s">
        <v>5</v>
      </c>
      <c r="F127" s="283" t="s">
        <v>200</v>
      </c>
      <c r="G127" s="284"/>
      <c r="H127" s="284"/>
      <c r="I127" s="284"/>
      <c r="J127" s="206"/>
      <c r="K127" s="208">
        <v>60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51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60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34.15" customHeight="1">
      <c r="B129" s="121"/>
      <c r="C129" s="197" t="s">
        <v>195</v>
      </c>
      <c r="D129" s="197" t="s">
        <v>184</v>
      </c>
      <c r="E129" s="198" t="s">
        <v>409</v>
      </c>
      <c r="F129" s="287" t="s">
        <v>410</v>
      </c>
      <c r="G129" s="287"/>
      <c r="H129" s="287"/>
      <c r="I129" s="287"/>
      <c r="J129" s="199" t="s">
        <v>411</v>
      </c>
      <c r="K129" s="200">
        <v>40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756</v>
      </c>
    </row>
    <row r="130" spans="2:51" s="210" customFormat="1" ht="14.45" customHeight="1">
      <c r="B130" s="205"/>
      <c r="C130" s="206"/>
      <c r="D130" s="206"/>
      <c r="E130" s="207" t="s">
        <v>5</v>
      </c>
      <c r="F130" s="283" t="s">
        <v>350</v>
      </c>
      <c r="G130" s="284"/>
      <c r="H130" s="284"/>
      <c r="I130" s="284"/>
      <c r="J130" s="206"/>
      <c r="K130" s="208">
        <v>40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51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40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22.9" customHeight="1">
      <c r="B132" s="121"/>
      <c r="C132" s="197" t="s">
        <v>162</v>
      </c>
      <c r="D132" s="197" t="s">
        <v>184</v>
      </c>
      <c r="E132" s="198" t="s">
        <v>757</v>
      </c>
      <c r="F132" s="287" t="s">
        <v>758</v>
      </c>
      <c r="G132" s="287"/>
      <c r="H132" s="287"/>
      <c r="I132" s="287"/>
      <c r="J132" s="199" t="s">
        <v>231</v>
      </c>
      <c r="K132" s="200">
        <v>400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162</v>
      </c>
      <c r="BM132" s="111" t="s">
        <v>759</v>
      </c>
    </row>
    <row r="133" spans="2:51" s="210" customFormat="1" ht="14.45" customHeight="1">
      <c r="B133" s="205"/>
      <c r="C133" s="206"/>
      <c r="D133" s="206"/>
      <c r="E133" s="207" t="s">
        <v>5</v>
      </c>
      <c r="F133" s="283" t="s">
        <v>760</v>
      </c>
      <c r="G133" s="284"/>
      <c r="H133" s="284"/>
      <c r="I133" s="284"/>
      <c r="J133" s="206"/>
      <c r="K133" s="208">
        <v>400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51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400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5" s="120" customFormat="1" ht="22.9" customHeight="1">
      <c r="B135" s="121"/>
      <c r="C135" s="197" t="s">
        <v>205</v>
      </c>
      <c r="D135" s="197" t="s">
        <v>184</v>
      </c>
      <c r="E135" s="198" t="s">
        <v>271</v>
      </c>
      <c r="F135" s="287" t="s">
        <v>272</v>
      </c>
      <c r="G135" s="287"/>
      <c r="H135" s="287"/>
      <c r="I135" s="287"/>
      <c r="J135" s="199" t="s">
        <v>231</v>
      </c>
      <c r="K135" s="200">
        <v>200</v>
      </c>
      <c r="L135" s="288">
        <v>0</v>
      </c>
      <c r="M135" s="288"/>
      <c r="N135" s="289">
        <f>ROUND(L135*K135,2)</f>
        <v>0</v>
      </c>
      <c r="O135" s="289"/>
      <c r="P135" s="289"/>
      <c r="Q135" s="289"/>
      <c r="R135" s="124"/>
      <c r="T135" s="201" t="s">
        <v>5</v>
      </c>
      <c r="U135" s="202" t="s">
        <v>52</v>
      </c>
      <c r="V135" s="122"/>
      <c r="W135" s="203">
        <f>V135*K135</f>
        <v>0</v>
      </c>
      <c r="X135" s="203">
        <v>0</v>
      </c>
      <c r="Y135" s="203">
        <f>X135*K135</f>
        <v>0</v>
      </c>
      <c r="Z135" s="203">
        <v>0</v>
      </c>
      <c r="AA135" s="204">
        <f>Z135*K135</f>
        <v>0</v>
      </c>
      <c r="AR135" s="111" t="s">
        <v>162</v>
      </c>
      <c r="AT135" s="111" t="s">
        <v>184</v>
      </c>
      <c r="AU135" s="111" t="s">
        <v>146</v>
      </c>
      <c r="AY135" s="111" t="s">
        <v>183</v>
      </c>
      <c r="BE135" s="168">
        <f>IF(U135="základní",N135,0)</f>
        <v>0</v>
      </c>
      <c r="BF135" s="168">
        <f>IF(U135="snížená",N135,0)</f>
        <v>0</v>
      </c>
      <c r="BG135" s="168">
        <f>IF(U135="zákl. přenesená",N135,0)</f>
        <v>0</v>
      </c>
      <c r="BH135" s="168">
        <f>IF(U135="sníž. přenesená",N135,0)</f>
        <v>0</v>
      </c>
      <c r="BI135" s="168">
        <f>IF(U135="nulová",N135,0)</f>
        <v>0</v>
      </c>
      <c r="BJ135" s="111" t="s">
        <v>162</v>
      </c>
      <c r="BK135" s="168">
        <f>ROUND(L135*K135,2)</f>
        <v>0</v>
      </c>
      <c r="BL135" s="111" t="s">
        <v>162</v>
      </c>
      <c r="BM135" s="111" t="s">
        <v>761</v>
      </c>
    </row>
    <row r="136" spans="2:51" s="210" customFormat="1" ht="14.45" customHeight="1">
      <c r="B136" s="205"/>
      <c r="C136" s="206"/>
      <c r="D136" s="206"/>
      <c r="E136" s="207" t="s">
        <v>5</v>
      </c>
      <c r="F136" s="283" t="s">
        <v>762</v>
      </c>
      <c r="G136" s="284"/>
      <c r="H136" s="284"/>
      <c r="I136" s="284"/>
      <c r="J136" s="206"/>
      <c r="K136" s="208">
        <v>200</v>
      </c>
      <c r="L136" s="227"/>
      <c r="M136" s="227"/>
      <c r="N136" s="206"/>
      <c r="O136" s="206"/>
      <c r="P136" s="206"/>
      <c r="Q136" s="206"/>
      <c r="R136" s="209"/>
      <c r="T136" s="211"/>
      <c r="U136" s="206"/>
      <c r="V136" s="206"/>
      <c r="W136" s="206"/>
      <c r="X136" s="206"/>
      <c r="Y136" s="206"/>
      <c r="Z136" s="206"/>
      <c r="AA136" s="212"/>
      <c r="AT136" s="213" t="s">
        <v>190</v>
      </c>
      <c r="AU136" s="213" t="s">
        <v>146</v>
      </c>
      <c r="AV136" s="210" t="s">
        <v>146</v>
      </c>
      <c r="AW136" s="210" t="s">
        <v>40</v>
      </c>
      <c r="AX136" s="210" t="s">
        <v>84</v>
      </c>
      <c r="AY136" s="213" t="s">
        <v>183</v>
      </c>
    </row>
    <row r="137" spans="2:51" s="219" customFormat="1" ht="14.45" customHeight="1">
      <c r="B137" s="214"/>
      <c r="C137" s="215"/>
      <c r="D137" s="215"/>
      <c r="E137" s="216" t="s">
        <v>5</v>
      </c>
      <c r="F137" s="285" t="s">
        <v>191</v>
      </c>
      <c r="G137" s="286"/>
      <c r="H137" s="286"/>
      <c r="I137" s="286"/>
      <c r="J137" s="215"/>
      <c r="K137" s="217">
        <v>200</v>
      </c>
      <c r="L137" s="228"/>
      <c r="M137" s="228"/>
      <c r="N137" s="215"/>
      <c r="O137" s="215"/>
      <c r="P137" s="215"/>
      <c r="Q137" s="215"/>
      <c r="R137" s="218"/>
      <c r="T137" s="220"/>
      <c r="U137" s="215"/>
      <c r="V137" s="215"/>
      <c r="W137" s="215"/>
      <c r="X137" s="215"/>
      <c r="Y137" s="215"/>
      <c r="Z137" s="215"/>
      <c r="AA137" s="221"/>
      <c r="AT137" s="222" t="s">
        <v>190</v>
      </c>
      <c r="AU137" s="222" t="s">
        <v>146</v>
      </c>
      <c r="AV137" s="219" t="s">
        <v>162</v>
      </c>
      <c r="AW137" s="219" t="s">
        <v>40</v>
      </c>
      <c r="AX137" s="219" t="s">
        <v>24</v>
      </c>
      <c r="AY137" s="222" t="s">
        <v>183</v>
      </c>
    </row>
    <row r="138" spans="2:65" s="120" customFormat="1" ht="22.9" customHeight="1">
      <c r="B138" s="121"/>
      <c r="C138" s="197" t="s">
        <v>209</v>
      </c>
      <c r="D138" s="197" t="s">
        <v>184</v>
      </c>
      <c r="E138" s="198" t="s">
        <v>763</v>
      </c>
      <c r="F138" s="287" t="s">
        <v>764</v>
      </c>
      <c r="G138" s="287"/>
      <c r="H138" s="287"/>
      <c r="I138" s="287"/>
      <c r="J138" s="199" t="s">
        <v>231</v>
      </c>
      <c r="K138" s="200">
        <v>400</v>
      </c>
      <c r="L138" s="288">
        <v>0</v>
      </c>
      <c r="M138" s="288"/>
      <c r="N138" s="289">
        <f>ROUND(L138*K138,2)</f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>V138*K138</f>
        <v>0</v>
      </c>
      <c r="X138" s="203">
        <v>0</v>
      </c>
      <c r="Y138" s="203">
        <f>X138*K138</f>
        <v>0</v>
      </c>
      <c r="Z138" s="203">
        <v>0</v>
      </c>
      <c r="AA138" s="204">
        <f>Z138*K138</f>
        <v>0</v>
      </c>
      <c r="AR138" s="111" t="s">
        <v>162</v>
      </c>
      <c r="AT138" s="111" t="s">
        <v>184</v>
      </c>
      <c r="AU138" s="111" t="s">
        <v>146</v>
      </c>
      <c r="AY138" s="111" t="s">
        <v>183</v>
      </c>
      <c r="BE138" s="168">
        <f>IF(U138="základní",N138,0)</f>
        <v>0</v>
      </c>
      <c r="BF138" s="168">
        <f>IF(U138="snížená",N138,0)</f>
        <v>0</v>
      </c>
      <c r="BG138" s="168">
        <f>IF(U138="zákl. přenesená",N138,0)</f>
        <v>0</v>
      </c>
      <c r="BH138" s="168">
        <f>IF(U138="sníž. přenesená",N138,0)</f>
        <v>0</v>
      </c>
      <c r="BI138" s="168">
        <f>IF(U138="nulová",N138,0)</f>
        <v>0</v>
      </c>
      <c r="BJ138" s="111" t="s">
        <v>162</v>
      </c>
      <c r="BK138" s="168">
        <f>ROUND(L138*K138,2)</f>
        <v>0</v>
      </c>
      <c r="BL138" s="111" t="s">
        <v>162</v>
      </c>
      <c r="BM138" s="111" t="s">
        <v>765</v>
      </c>
    </row>
    <row r="139" spans="2:51" s="210" customFormat="1" ht="14.45" customHeight="1">
      <c r="B139" s="205"/>
      <c r="C139" s="206"/>
      <c r="D139" s="206"/>
      <c r="E139" s="207" t="s">
        <v>5</v>
      </c>
      <c r="F139" s="283" t="s">
        <v>760</v>
      </c>
      <c r="G139" s="284"/>
      <c r="H139" s="284"/>
      <c r="I139" s="284"/>
      <c r="J139" s="206"/>
      <c r="K139" s="208">
        <v>400</v>
      </c>
      <c r="L139" s="227"/>
      <c r="M139" s="227"/>
      <c r="N139" s="206"/>
      <c r="O139" s="206"/>
      <c r="P139" s="206"/>
      <c r="Q139" s="206"/>
      <c r="R139" s="209"/>
      <c r="T139" s="211"/>
      <c r="U139" s="206"/>
      <c r="V139" s="206"/>
      <c r="W139" s="206"/>
      <c r="X139" s="206"/>
      <c r="Y139" s="206"/>
      <c r="Z139" s="206"/>
      <c r="AA139" s="212"/>
      <c r="AT139" s="213" t="s">
        <v>190</v>
      </c>
      <c r="AU139" s="213" t="s">
        <v>146</v>
      </c>
      <c r="AV139" s="210" t="s">
        <v>146</v>
      </c>
      <c r="AW139" s="210" t="s">
        <v>40</v>
      </c>
      <c r="AX139" s="210" t="s">
        <v>84</v>
      </c>
      <c r="AY139" s="213" t="s">
        <v>183</v>
      </c>
    </row>
    <row r="140" spans="2:51" s="219" customFormat="1" ht="14.45" customHeight="1">
      <c r="B140" s="214"/>
      <c r="C140" s="215"/>
      <c r="D140" s="215"/>
      <c r="E140" s="216" t="s">
        <v>5</v>
      </c>
      <c r="F140" s="285" t="s">
        <v>191</v>
      </c>
      <c r="G140" s="286"/>
      <c r="H140" s="286"/>
      <c r="I140" s="286"/>
      <c r="J140" s="215"/>
      <c r="K140" s="217">
        <v>400</v>
      </c>
      <c r="L140" s="228"/>
      <c r="M140" s="228"/>
      <c r="N140" s="215"/>
      <c r="O140" s="215"/>
      <c r="P140" s="215"/>
      <c r="Q140" s="215"/>
      <c r="R140" s="218"/>
      <c r="T140" s="220"/>
      <c r="U140" s="215"/>
      <c r="V140" s="215"/>
      <c r="W140" s="215"/>
      <c r="X140" s="215"/>
      <c r="Y140" s="215"/>
      <c r="Z140" s="215"/>
      <c r="AA140" s="221"/>
      <c r="AT140" s="222" t="s">
        <v>190</v>
      </c>
      <c r="AU140" s="222" t="s">
        <v>146</v>
      </c>
      <c r="AV140" s="219" t="s">
        <v>162</v>
      </c>
      <c r="AW140" s="219" t="s">
        <v>40</v>
      </c>
      <c r="AX140" s="219" t="s">
        <v>24</v>
      </c>
      <c r="AY140" s="222" t="s">
        <v>183</v>
      </c>
    </row>
    <row r="141" spans="2:65" s="120" customFormat="1" ht="22.9" customHeight="1">
      <c r="B141" s="121"/>
      <c r="C141" s="197" t="s">
        <v>213</v>
      </c>
      <c r="D141" s="197" t="s">
        <v>184</v>
      </c>
      <c r="E141" s="198" t="s">
        <v>280</v>
      </c>
      <c r="F141" s="287" t="s">
        <v>281</v>
      </c>
      <c r="G141" s="287"/>
      <c r="H141" s="287"/>
      <c r="I141" s="287"/>
      <c r="J141" s="199" t="s">
        <v>231</v>
      </c>
      <c r="K141" s="200">
        <v>200</v>
      </c>
      <c r="L141" s="288">
        <v>0</v>
      </c>
      <c r="M141" s="288"/>
      <c r="N141" s="289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0</v>
      </c>
      <c r="Y141" s="203">
        <f>X141*K141</f>
        <v>0</v>
      </c>
      <c r="Z141" s="203">
        <v>0</v>
      </c>
      <c r="AA141" s="204">
        <f>Z141*K141</f>
        <v>0</v>
      </c>
      <c r="AR141" s="111" t="s">
        <v>162</v>
      </c>
      <c r="AT141" s="111" t="s">
        <v>184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162</v>
      </c>
      <c r="BM141" s="111" t="s">
        <v>766</v>
      </c>
    </row>
    <row r="142" spans="2:51" s="210" customFormat="1" ht="14.45" customHeight="1">
      <c r="B142" s="205"/>
      <c r="C142" s="206"/>
      <c r="D142" s="206"/>
      <c r="E142" s="207" t="s">
        <v>5</v>
      </c>
      <c r="F142" s="283" t="s">
        <v>762</v>
      </c>
      <c r="G142" s="284"/>
      <c r="H142" s="284"/>
      <c r="I142" s="284"/>
      <c r="J142" s="206"/>
      <c r="K142" s="208">
        <v>200</v>
      </c>
      <c r="L142" s="227"/>
      <c r="M142" s="227"/>
      <c r="N142" s="206"/>
      <c r="O142" s="206"/>
      <c r="P142" s="206"/>
      <c r="Q142" s="206"/>
      <c r="R142" s="209"/>
      <c r="T142" s="211"/>
      <c r="U142" s="206"/>
      <c r="V142" s="206"/>
      <c r="W142" s="206"/>
      <c r="X142" s="206"/>
      <c r="Y142" s="206"/>
      <c r="Z142" s="206"/>
      <c r="AA142" s="212"/>
      <c r="AT142" s="213" t="s">
        <v>190</v>
      </c>
      <c r="AU142" s="213" t="s">
        <v>146</v>
      </c>
      <c r="AV142" s="210" t="s">
        <v>146</v>
      </c>
      <c r="AW142" s="210" t="s">
        <v>40</v>
      </c>
      <c r="AX142" s="210" t="s">
        <v>84</v>
      </c>
      <c r="AY142" s="213" t="s">
        <v>183</v>
      </c>
    </row>
    <row r="143" spans="2:51" s="219" customFormat="1" ht="14.45" customHeight="1">
      <c r="B143" s="214"/>
      <c r="C143" s="215"/>
      <c r="D143" s="215"/>
      <c r="E143" s="216" t="s">
        <v>5</v>
      </c>
      <c r="F143" s="285" t="s">
        <v>191</v>
      </c>
      <c r="G143" s="286"/>
      <c r="H143" s="286"/>
      <c r="I143" s="286"/>
      <c r="J143" s="215"/>
      <c r="K143" s="217">
        <v>200</v>
      </c>
      <c r="L143" s="228"/>
      <c r="M143" s="228"/>
      <c r="N143" s="215"/>
      <c r="O143" s="215"/>
      <c r="P143" s="215"/>
      <c r="Q143" s="215"/>
      <c r="R143" s="218"/>
      <c r="T143" s="220"/>
      <c r="U143" s="215"/>
      <c r="V143" s="215"/>
      <c r="W143" s="215"/>
      <c r="X143" s="215"/>
      <c r="Y143" s="215"/>
      <c r="Z143" s="215"/>
      <c r="AA143" s="221"/>
      <c r="AT143" s="222" t="s">
        <v>190</v>
      </c>
      <c r="AU143" s="222" t="s">
        <v>146</v>
      </c>
      <c r="AV143" s="219" t="s">
        <v>162</v>
      </c>
      <c r="AW143" s="219" t="s">
        <v>40</v>
      </c>
      <c r="AX143" s="219" t="s">
        <v>24</v>
      </c>
      <c r="AY143" s="222" t="s">
        <v>183</v>
      </c>
    </row>
    <row r="144" spans="2:65" s="120" customFormat="1" ht="34.15" customHeight="1">
      <c r="B144" s="121"/>
      <c r="C144" s="197" t="s">
        <v>217</v>
      </c>
      <c r="D144" s="197" t="s">
        <v>184</v>
      </c>
      <c r="E144" s="198" t="s">
        <v>767</v>
      </c>
      <c r="F144" s="287" t="s">
        <v>768</v>
      </c>
      <c r="G144" s="287"/>
      <c r="H144" s="287"/>
      <c r="I144" s="287"/>
      <c r="J144" s="199" t="s">
        <v>401</v>
      </c>
      <c r="K144" s="200">
        <v>32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</v>
      </c>
      <c r="Y144" s="203">
        <f>X144*K144</f>
        <v>0</v>
      </c>
      <c r="Z144" s="203">
        <v>0</v>
      </c>
      <c r="AA144" s="204">
        <f>Z144*K144</f>
        <v>0</v>
      </c>
      <c r="AR144" s="111" t="s">
        <v>162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162</v>
      </c>
      <c r="BM144" s="111" t="s">
        <v>769</v>
      </c>
    </row>
    <row r="145" spans="2:51" s="210" customFormat="1" ht="14.45" customHeight="1">
      <c r="B145" s="205"/>
      <c r="C145" s="206"/>
      <c r="D145" s="206"/>
      <c r="E145" s="207" t="s">
        <v>5</v>
      </c>
      <c r="F145" s="283" t="s">
        <v>315</v>
      </c>
      <c r="G145" s="284"/>
      <c r="H145" s="284"/>
      <c r="I145" s="284"/>
      <c r="J145" s="206"/>
      <c r="K145" s="208">
        <v>32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51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32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22.9" customHeight="1">
      <c r="B147" s="121"/>
      <c r="C147" s="197" t="s">
        <v>221</v>
      </c>
      <c r="D147" s="197" t="s">
        <v>184</v>
      </c>
      <c r="E147" s="198" t="s">
        <v>459</v>
      </c>
      <c r="F147" s="287" t="s">
        <v>460</v>
      </c>
      <c r="G147" s="287"/>
      <c r="H147" s="287"/>
      <c r="I147" s="287"/>
      <c r="J147" s="232" t="s">
        <v>411</v>
      </c>
      <c r="K147" s="200">
        <v>200</v>
      </c>
      <c r="L147" s="288">
        <v>0</v>
      </c>
      <c r="M147" s="288"/>
      <c r="N147" s="289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162</v>
      </c>
      <c r="AT147" s="111" t="s">
        <v>184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770</v>
      </c>
    </row>
    <row r="148" spans="2:51" s="210" customFormat="1" ht="14.45" customHeight="1">
      <c r="B148" s="205"/>
      <c r="C148" s="206"/>
      <c r="D148" s="206"/>
      <c r="E148" s="207" t="s">
        <v>5</v>
      </c>
      <c r="F148" s="283" t="s">
        <v>446</v>
      </c>
      <c r="G148" s="284"/>
      <c r="H148" s="284"/>
      <c r="I148" s="284"/>
      <c r="J148" s="206"/>
      <c r="K148" s="208">
        <v>200</v>
      </c>
      <c r="L148" s="227"/>
      <c r="M148" s="227"/>
      <c r="N148" s="206"/>
      <c r="O148" s="206"/>
      <c r="P148" s="206"/>
      <c r="Q148" s="206"/>
      <c r="R148" s="209"/>
      <c r="T148" s="211"/>
      <c r="U148" s="206"/>
      <c r="V148" s="206"/>
      <c r="W148" s="206"/>
      <c r="X148" s="206"/>
      <c r="Y148" s="206"/>
      <c r="Z148" s="206"/>
      <c r="AA148" s="212"/>
      <c r="AT148" s="213" t="s">
        <v>190</v>
      </c>
      <c r="AU148" s="213" t="s">
        <v>146</v>
      </c>
      <c r="AV148" s="210" t="s">
        <v>146</v>
      </c>
      <c r="AW148" s="210" t="s">
        <v>40</v>
      </c>
      <c r="AX148" s="210" t="s">
        <v>84</v>
      </c>
      <c r="AY148" s="213" t="s">
        <v>183</v>
      </c>
    </row>
    <row r="149" spans="2:51" s="219" customFormat="1" ht="14.45" customHeight="1">
      <c r="B149" s="214"/>
      <c r="C149" s="215"/>
      <c r="D149" s="215"/>
      <c r="E149" s="216" t="s">
        <v>5</v>
      </c>
      <c r="F149" s="285" t="s">
        <v>191</v>
      </c>
      <c r="G149" s="286"/>
      <c r="H149" s="286"/>
      <c r="I149" s="286"/>
      <c r="J149" s="215"/>
      <c r="K149" s="217">
        <v>200</v>
      </c>
      <c r="L149" s="228"/>
      <c r="M149" s="228"/>
      <c r="N149" s="215"/>
      <c r="O149" s="215"/>
      <c r="P149" s="215"/>
      <c r="Q149" s="215"/>
      <c r="R149" s="218"/>
      <c r="T149" s="220"/>
      <c r="U149" s="215"/>
      <c r="V149" s="215"/>
      <c r="W149" s="215"/>
      <c r="X149" s="215"/>
      <c r="Y149" s="215"/>
      <c r="Z149" s="215"/>
      <c r="AA149" s="221"/>
      <c r="AT149" s="222" t="s">
        <v>190</v>
      </c>
      <c r="AU149" s="222" t="s">
        <v>146</v>
      </c>
      <c r="AV149" s="219" t="s">
        <v>162</v>
      </c>
      <c r="AW149" s="219" t="s">
        <v>40</v>
      </c>
      <c r="AX149" s="219" t="s">
        <v>24</v>
      </c>
      <c r="AY149" s="222" t="s">
        <v>183</v>
      </c>
    </row>
    <row r="150" spans="2:65" s="120" customFormat="1" ht="22.9" customHeight="1">
      <c r="B150" s="121"/>
      <c r="C150" s="197" t="s">
        <v>28</v>
      </c>
      <c r="D150" s="197" t="s">
        <v>184</v>
      </c>
      <c r="E150" s="198" t="s">
        <v>771</v>
      </c>
      <c r="F150" s="287" t="s">
        <v>772</v>
      </c>
      <c r="G150" s="287"/>
      <c r="H150" s="287"/>
      <c r="I150" s="287"/>
      <c r="J150" s="199" t="s">
        <v>231</v>
      </c>
      <c r="K150" s="200">
        <v>500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</v>
      </c>
      <c r="Y150" s="203">
        <f>X150*K150</f>
        <v>0</v>
      </c>
      <c r="Z150" s="203">
        <v>0</v>
      </c>
      <c r="AA150" s="204">
        <f>Z150*K150</f>
        <v>0</v>
      </c>
      <c r="AR150" s="111" t="s">
        <v>162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773</v>
      </c>
    </row>
    <row r="151" spans="2:51" s="210" customFormat="1" ht="14.45" customHeight="1">
      <c r="B151" s="205"/>
      <c r="C151" s="206"/>
      <c r="D151" s="206"/>
      <c r="E151" s="207" t="s">
        <v>5</v>
      </c>
      <c r="F151" s="283" t="s">
        <v>774</v>
      </c>
      <c r="G151" s="284"/>
      <c r="H151" s="284"/>
      <c r="I151" s="284"/>
      <c r="J151" s="206"/>
      <c r="K151" s="208">
        <v>500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51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500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22.9" customHeight="1">
      <c r="B153" s="121"/>
      <c r="C153" s="223" t="s">
        <v>228</v>
      </c>
      <c r="D153" s="223" t="s">
        <v>340</v>
      </c>
      <c r="E153" s="224" t="s">
        <v>775</v>
      </c>
      <c r="F153" s="294" t="s">
        <v>776</v>
      </c>
      <c r="G153" s="294"/>
      <c r="H153" s="294"/>
      <c r="I153" s="294"/>
      <c r="J153" s="225" t="s">
        <v>476</v>
      </c>
      <c r="K153" s="226">
        <v>100</v>
      </c>
      <c r="L153" s="295">
        <v>0</v>
      </c>
      <c r="M153" s="295"/>
      <c r="N153" s="296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1</v>
      </c>
      <c r="Y153" s="203">
        <f>X153*K153</f>
        <v>100</v>
      </c>
      <c r="Z153" s="203">
        <v>0</v>
      </c>
      <c r="AA153" s="204">
        <f>Z153*K153</f>
        <v>0</v>
      </c>
      <c r="AR153" s="111" t="s">
        <v>217</v>
      </c>
      <c r="AT153" s="111" t="s">
        <v>340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777</v>
      </c>
    </row>
    <row r="154" spans="2:51" s="210" customFormat="1" ht="14.45" customHeight="1">
      <c r="B154" s="205"/>
      <c r="C154" s="206"/>
      <c r="D154" s="206"/>
      <c r="E154" s="207" t="s">
        <v>5</v>
      </c>
      <c r="F154" s="283" t="s">
        <v>31</v>
      </c>
      <c r="G154" s="284"/>
      <c r="H154" s="284"/>
      <c r="I154" s="284"/>
      <c r="J154" s="206"/>
      <c r="K154" s="208">
        <v>100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51" s="219" customFormat="1" ht="14.45" customHeight="1">
      <c r="B155" s="214"/>
      <c r="C155" s="215"/>
      <c r="D155" s="215"/>
      <c r="E155" s="216" t="s">
        <v>5</v>
      </c>
      <c r="F155" s="285" t="s">
        <v>191</v>
      </c>
      <c r="G155" s="286"/>
      <c r="H155" s="286"/>
      <c r="I155" s="286"/>
      <c r="J155" s="215"/>
      <c r="K155" s="217">
        <v>100</v>
      </c>
      <c r="L155" s="228"/>
      <c r="M155" s="228"/>
      <c r="N155" s="215"/>
      <c r="O155" s="215"/>
      <c r="P155" s="215"/>
      <c r="Q155" s="215"/>
      <c r="R155" s="218"/>
      <c r="T155" s="220"/>
      <c r="U155" s="215"/>
      <c r="V155" s="215"/>
      <c r="W155" s="215"/>
      <c r="X155" s="215"/>
      <c r="Y155" s="215"/>
      <c r="Z155" s="215"/>
      <c r="AA155" s="221"/>
      <c r="AT155" s="222" t="s">
        <v>190</v>
      </c>
      <c r="AU155" s="222" t="s">
        <v>146</v>
      </c>
      <c r="AV155" s="219" t="s">
        <v>162</v>
      </c>
      <c r="AW155" s="219" t="s">
        <v>40</v>
      </c>
      <c r="AX155" s="219" t="s">
        <v>24</v>
      </c>
      <c r="AY155" s="222" t="s">
        <v>183</v>
      </c>
    </row>
    <row r="156" spans="2:63" s="189" customFormat="1" ht="29.85" customHeight="1">
      <c r="B156" s="185"/>
      <c r="C156" s="186"/>
      <c r="D156" s="196" t="s">
        <v>393</v>
      </c>
      <c r="E156" s="196"/>
      <c r="F156" s="196"/>
      <c r="G156" s="196"/>
      <c r="H156" s="196"/>
      <c r="I156" s="196"/>
      <c r="J156" s="196"/>
      <c r="K156" s="196"/>
      <c r="L156" s="230"/>
      <c r="M156" s="230"/>
      <c r="N156" s="292">
        <f>BK156</f>
        <v>0</v>
      </c>
      <c r="O156" s="293"/>
      <c r="P156" s="293"/>
      <c r="Q156" s="293"/>
      <c r="R156" s="188"/>
      <c r="T156" s="190"/>
      <c r="U156" s="186"/>
      <c r="V156" s="186"/>
      <c r="W156" s="191">
        <f>SUM(W157:W166)</f>
        <v>0</v>
      </c>
      <c r="X156" s="186"/>
      <c r="Y156" s="191">
        <f>SUM(Y157:Y166)</f>
        <v>105.3752</v>
      </c>
      <c r="Z156" s="186"/>
      <c r="AA156" s="192">
        <f>SUM(AA157:AA166)</f>
        <v>0</v>
      </c>
      <c r="AR156" s="193" t="s">
        <v>24</v>
      </c>
      <c r="AT156" s="194" t="s">
        <v>83</v>
      </c>
      <c r="AU156" s="194" t="s">
        <v>24</v>
      </c>
      <c r="AY156" s="193" t="s">
        <v>183</v>
      </c>
      <c r="BK156" s="195">
        <f>SUM(BK157:BK166)</f>
        <v>0</v>
      </c>
    </row>
    <row r="157" spans="2:65" s="120" customFormat="1" ht="22.9" customHeight="1">
      <c r="B157" s="121"/>
      <c r="C157" s="197" t="s">
        <v>234</v>
      </c>
      <c r="D157" s="197" t="s">
        <v>184</v>
      </c>
      <c r="E157" s="198" t="s">
        <v>778</v>
      </c>
      <c r="F157" s="287" t="s">
        <v>779</v>
      </c>
      <c r="G157" s="287"/>
      <c r="H157" s="287"/>
      <c r="I157" s="287"/>
      <c r="J157" s="199" t="s">
        <v>187</v>
      </c>
      <c r="K157" s="200">
        <v>80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0.31879</v>
      </c>
      <c r="Y157" s="203">
        <f>X157*K157</f>
        <v>25.5032</v>
      </c>
      <c r="Z157" s="203">
        <v>0</v>
      </c>
      <c r="AA157" s="204">
        <f>Z157*K157</f>
        <v>0</v>
      </c>
      <c r="AR157" s="111" t="s">
        <v>162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780</v>
      </c>
    </row>
    <row r="158" spans="2:51" s="210" customFormat="1" ht="14.45" customHeight="1">
      <c r="B158" s="205"/>
      <c r="C158" s="206"/>
      <c r="D158" s="206"/>
      <c r="E158" s="207" t="s">
        <v>5</v>
      </c>
      <c r="F158" s="283" t="s">
        <v>403</v>
      </c>
      <c r="G158" s="284"/>
      <c r="H158" s="284"/>
      <c r="I158" s="284"/>
      <c r="J158" s="206"/>
      <c r="K158" s="208">
        <v>80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51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80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34.15" customHeight="1">
      <c r="B160" s="121"/>
      <c r="C160" s="197" t="s">
        <v>239</v>
      </c>
      <c r="D160" s="197" t="s">
        <v>184</v>
      </c>
      <c r="E160" s="198" t="s">
        <v>666</v>
      </c>
      <c r="F160" s="287" t="s">
        <v>667</v>
      </c>
      <c r="G160" s="287"/>
      <c r="H160" s="287"/>
      <c r="I160" s="287"/>
      <c r="J160" s="199" t="s">
        <v>231</v>
      </c>
      <c r="K160" s="200">
        <v>40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1.9968</v>
      </c>
      <c r="Y160" s="203">
        <f>X160*K160</f>
        <v>79.872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781</v>
      </c>
    </row>
    <row r="161" spans="2:51" s="210" customFormat="1" ht="14.45" customHeight="1">
      <c r="B161" s="205"/>
      <c r="C161" s="206"/>
      <c r="D161" s="206"/>
      <c r="E161" s="207" t="s">
        <v>5</v>
      </c>
      <c r="F161" s="283" t="s">
        <v>782</v>
      </c>
      <c r="G161" s="284"/>
      <c r="H161" s="284"/>
      <c r="I161" s="284"/>
      <c r="J161" s="206"/>
      <c r="K161" s="208">
        <v>40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51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40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22.9" customHeight="1">
      <c r="B163" s="121"/>
      <c r="C163" s="197" t="s">
        <v>244</v>
      </c>
      <c r="D163" s="197" t="s">
        <v>184</v>
      </c>
      <c r="E163" s="198" t="s">
        <v>670</v>
      </c>
      <c r="F163" s="287" t="s">
        <v>671</v>
      </c>
      <c r="G163" s="287"/>
      <c r="H163" s="287"/>
      <c r="I163" s="287"/>
      <c r="J163" s="199" t="s">
        <v>187</v>
      </c>
      <c r="K163" s="200">
        <v>40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783</v>
      </c>
    </row>
    <row r="164" spans="2:51" s="210" customFormat="1" ht="14.45" customHeight="1">
      <c r="B164" s="205"/>
      <c r="C164" s="206"/>
      <c r="D164" s="206"/>
      <c r="E164" s="207" t="s">
        <v>5</v>
      </c>
      <c r="F164" s="283" t="s">
        <v>350</v>
      </c>
      <c r="G164" s="284"/>
      <c r="H164" s="284"/>
      <c r="I164" s="284"/>
      <c r="J164" s="206"/>
      <c r="K164" s="208">
        <v>40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51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40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68.45" customHeight="1">
      <c r="B166" s="121"/>
      <c r="C166" s="223" t="s">
        <v>11</v>
      </c>
      <c r="D166" s="223" t="s">
        <v>340</v>
      </c>
      <c r="E166" s="224" t="s">
        <v>784</v>
      </c>
      <c r="F166" s="294" t="s">
        <v>785</v>
      </c>
      <c r="G166" s="294"/>
      <c r="H166" s="294"/>
      <c r="I166" s="294"/>
      <c r="J166" s="225" t="s">
        <v>484</v>
      </c>
      <c r="K166" s="226">
        <v>1</v>
      </c>
      <c r="L166" s="295">
        <v>0</v>
      </c>
      <c r="M166" s="295"/>
      <c r="N166" s="296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</v>
      </c>
      <c r="Y166" s="203">
        <f>X166*K166</f>
        <v>0</v>
      </c>
      <c r="Z166" s="203">
        <v>0</v>
      </c>
      <c r="AA166" s="204">
        <f>Z166*K166</f>
        <v>0</v>
      </c>
      <c r="AR166" s="111" t="s">
        <v>217</v>
      </c>
      <c r="AT166" s="111" t="s">
        <v>340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786</v>
      </c>
    </row>
    <row r="167" spans="2:63" s="189" customFormat="1" ht="29.85" customHeight="1">
      <c r="B167" s="185"/>
      <c r="C167" s="186"/>
      <c r="D167" s="196" t="s">
        <v>394</v>
      </c>
      <c r="E167" s="196"/>
      <c r="F167" s="196"/>
      <c r="G167" s="196"/>
      <c r="H167" s="196"/>
      <c r="I167" s="196"/>
      <c r="J167" s="196"/>
      <c r="K167" s="196"/>
      <c r="L167" s="230"/>
      <c r="M167" s="230"/>
      <c r="N167" s="335">
        <f>BK167</f>
        <v>0</v>
      </c>
      <c r="O167" s="336"/>
      <c r="P167" s="336"/>
      <c r="Q167" s="336"/>
      <c r="R167" s="188"/>
      <c r="T167" s="190"/>
      <c r="U167" s="186"/>
      <c r="V167" s="186"/>
      <c r="W167" s="191">
        <f>SUM(W168:W188)</f>
        <v>0</v>
      </c>
      <c r="X167" s="186"/>
      <c r="Y167" s="191">
        <f>SUM(Y168:Y188)</f>
        <v>36.578579999999995</v>
      </c>
      <c r="Z167" s="186"/>
      <c r="AA167" s="192">
        <f>SUM(AA168:AA188)</f>
        <v>0</v>
      </c>
      <c r="AR167" s="193" t="s">
        <v>24</v>
      </c>
      <c r="AT167" s="194" t="s">
        <v>83</v>
      </c>
      <c r="AU167" s="194" t="s">
        <v>24</v>
      </c>
      <c r="AY167" s="193" t="s">
        <v>183</v>
      </c>
      <c r="BK167" s="195">
        <f>SUM(BK168:BK188)</f>
        <v>0</v>
      </c>
    </row>
    <row r="168" spans="2:65" s="120" customFormat="1" ht="34.15" customHeight="1">
      <c r="B168" s="121"/>
      <c r="C168" s="197" t="s">
        <v>251</v>
      </c>
      <c r="D168" s="197" t="s">
        <v>184</v>
      </c>
      <c r="E168" s="198" t="s">
        <v>787</v>
      </c>
      <c r="F168" s="287" t="s">
        <v>788</v>
      </c>
      <c r="G168" s="287"/>
      <c r="H168" s="287"/>
      <c r="I168" s="287"/>
      <c r="J168" s="199" t="s">
        <v>401</v>
      </c>
      <c r="K168" s="200">
        <v>606</v>
      </c>
      <c r="L168" s="288">
        <v>0</v>
      </c>
      <c r="M168" s="288"/>
      <c r="N168" s="289">
        <f>ROUND(L168*K168,2)</f>
        <v>0</v>
      </c>
      <c r="O168" s="289"/>
      <c r="P168" s="289"/>
      <c r="Q168" s="289"/>
      <c r="R168" s="124"/>
      <c r="T168" s="201" t="s">
        <v>5</v>
      </c>
      <c r="U168" s="202" t="s">
        <v>52</v>
      </c>
      <c r="V168" s="122"/>
      <c r="W168" s="203">
        <f>V168*K168</f>
        <v>0</v>
      </c>
      <c r="X168" s="203">
        <v>0.03175</v>
      </c>
      <c r="Y168" s="203">
        <f>X168*K168</f>
        <v>19.2405</v>
      </c>
      <c r="Z168" s="203">
        <v>0</v>
      </c>
      <c r="AA168" s="204">
        <f>Z168*K168</f>
        <v>0</v>
      </c>
      <c r="AR168" s="111" t="s">
        <v>162</v>
      </c>
      <c r="AT168" s="111" t="s">
        <v>184</v>
      </c>
      <c r="AU168" s="111" t="s">
        <v>146</v>
      </c>
      <c r="AY168" s="111" t="s">
        <v>183</v>
      </c>
      <c r="BE168" s="168">
        <f>IF(U168="základní",N168,0)</f>
        <v>0</v>
      </c>
      <c r="BF168" s="168">
        <f>IF(U168="snížená",N168,0)</f>
        <v>0</v>
      </c>
      <c r="BG168" s="168">
        <f>IF(U168="zákl. přenesená",N168,0)</f>
        <v>0</v>
      </c>
      <c r="BH168" s="168">
        <f>IF(U168="sníž. přenesená",N168,0)</f>
        <v>0</v>
      </c>
      <c r="BI168" s="168">
        <f>IF(U168="nulová",N168,0)</f>
        <v>0</v>
      </c>
      <c r="BJ168" s="111" t="s">
        <v>162</v>
      </c>
      <c r="BK168" s="168">
        <f>ROUND(L168*K168,2)</f>
        <v>0</v>
      </c>
      <c r="BL168" s="111" t="s">
        <v>162</v>
      </c>
      <c r="BM168" s="111" t="s">
        <v>789</v>
      </c>
    </row>
    <row r="169" spans="2:51" s="210" customFormat="1" ht="14.45" customHeight="1">
      <c r="B169" s="205"/>
      <c r="C169" s="206"/>
      <c r="D169" s="206"/>
      <c r="E169" s="207" t="s">
        <v>5</v>
      </c>
      <c r="F169" s="283" t="s">
        <v>790</v>
      </c>
      <c r="G169" s="284"/>
      <c r="H169" s="284"/>
      <c r="I169" s="284"/>
      <c r="J169" s="206"/>
      <c r="K169" s="208">
        <v>606</v>
      </c>
      <c r="L169" s="227"/>
      <c r="M169" s="227"/>
      <c r="N169" s="206"/>
      <c r="O169" s="206"/>
      <c r="P169" s="206"/>
      <c r="Q169" s="206"/>
      <c r="R169" s="209"/>
      <c r="T169" s="211"/>
      <c r="U169" s="206"/>
      <c r="V169" s="206"/>
      <c r="W169" s="206"/>
      <c r="X169" s="206"/>
      <c r="Y169" s="206"/>
      <c r="Z169" s="206"/>
      <c r="AA169" s="212"/>
      <c r="AT169" s="213" t="s">
        <v>190</v>
      </c>
      <c r="AU169" s="213" t="s">
        <v>146</v>
      </c>
      <c r="AV169" s="210" t="s">
        <v>146</v>
      </c>
      <c r="AW169" s="210" t="s">
        <v>40</v>
      </c>
      <c r="AX169" s="210" t="s">
        <v>84</v>
      </c>
      <c r="AY169" s="213" t="s">
        <v>183</v>
      </c>
    </row>
    <row r="170" spans="2:51" s="219" customFormat="1" ht="14.45" customHeight="1">
      <c r="B170" s="214"/>
      <c r="C170" s="215"/>
      <c r="D170" s="215"/>
      <c r="E170" s="216" t="s">
        <v>5</v>
      </c>
      <c r="F170" s="285" t="s">
        <v>191</v>
      </c>
      <c r="G170" s="286"/>
      <c r="H170" s="286"/>
      <c r="I170" s="286"/>
      <c r="J170" s="215"/>
      <c r="K170" s="217">
        <v>606</v>
      </c>
      <c r="L170" s="228"/>
      <c r="M170" s="228"/>
      <c r="N170" s="215"/>
      <c r="O170" s="215"/>
      <c r="P170" s="215"/>
      <c r="Q170" s="215"/>
      <c r="R170" s="218"/>
      <c r="T170" s="220"/>
      <c r="U170" s="215"/>
      <c r="V170" s="215"/>
      <c r="W170" s="215"/>
      <c r="X170" s="215"/>
      <c r="Y170" s="215"/>
      <c r="Z170" s="215"/>
      <c r="AA170" s="221"/>
      <c r="AT170" s="222" t="s">
        <v>190</v>
      </c>
      <c r="AU170" s="222" t="s">
        <v>146</v>
      </c>
      <c r="AV170" s="219" t="s">
        <v>162</v>
      </c>
      <c r="AW170" s="219" t="s">
        <v>40</v>
      </c>
      <c r="AX170" s="219" t="s">
        <v>24</v>
      </c>
      <c r="AY170" s="222" t="s">
        <v>183</v>
      </c>
    </row>
    <row r="171" spans="2:65" s="120" customFormat="1" ht="34.15" customHeight="1">
      <c r="B171" s="121"/>
      <c r="C171" s="197" t="s">
        <v>255</v>
      </c>
      <c r="D171" s="197" t="s">
        <v>184</v>
      </c>
      <c r="E171" s="198" t="s">
        <v>791</v>
      </c>
      <c r="F171" s="287" t="s">
        <v>792</v>
      </c>
      <c r="G171" s="287"/>
      <c r="H171" s="287"/>
      <c r="I171" s="287"/>
      <c r="J171" s="199" t="s">
        <v>198</v>
      </c>
      <c r="K171" s="200">
        <v>6</v>
      </c>
      <c r="L171" s="288">
        <v>0</v>
      </c>
      <c r="M171" s="288"/>
      <c r="N171" s="289">
        <f>ROUND(L171*K171,2)</f>
        <v>0</v>
      </c>
      <c r="O171" s="289"/>
      <c r="P171" s="289"/>
      <c r="Q171" s="289"/>
      <c r="R171" s="124"/>
      <c r="T171" s="201" t="s">
        <v>5</v>
      </c>
      <c r="U171" s="202" t="s">
        <v>52</v>
      </c>
      <c r="V171" s="122"/>
      <c r="W171" s="203">
        <f>V171*K171</f>
        <v>0</v>
      </c>
      <c r="X171" s="203">
        <v>2.3765</v>
      </c>
      <c r="Y171" s="203">
        <f>X171*K171</f>
        <v>14.259</v>
      </c>
      <c r="Z171" s="203">
        <v>0</v>
      </c>
      <c r="AA171" s="204">
        <f>Z171*K171</f>
        <v>0</v>
      </c>
      <c r="AR171" s="111" t="s">
        <v>162</v>
      </c>
      <c r="AT171" s="111" t="s">
        <v>184</v>
      </c>
      <c r="AU171" s="111" t="s">
        <v>146</v>
      </c>
      <c r="AY171" s="111" t="s">
        <v>183</v>
      </c>
      <c r="BE171" s="168">
        <f>IF(U171="základní",N171,0)</f>
        <v>0</v>
      </c>
      <c r="BF171" s="168">
        <f>IF(U171="snížená",N171,0)</f>
        <v>0</v>
      </c>
      <c r="BG171" s="168">
        <f>IF(U171="zákl. přenesená",N171,0)</f>
        <v>0</v>
      </c>
      <c r="BH171" s="168">
        <f>IF(U171="sníž. přenesená",N171,0)</f>
        <v>0</v>
      </c>
      <c r="BI171" s="168">
        <f>IF(U171="nulová",N171,0)</f>
        <v>0</v>
      </c>
      <c r="BJ171" s="111" t="s">
        <v>162</v>
      </c>
      <c r="BK171" s="168">
        <f>ROUND(L171*K171,2)</f>
        <v>0</v>
      </c>
      <c r="BL171" s="111" t="s">
        <v>162</v>
      </c>
      <c r="BM171" s="111" t="s">
        <v>793</v>
      </c>
    </row>
    <row r="172" spans="2:51" s="210" customFormat="1" ht="14.45" customHeight="1">
      <c r="B172" s="205"/>
      <c r="C172" s="206"/>
      <c r="D172" s="206"/>
      <c r="E172" s="207" t="s">
        <v>5</v>
      </c>
      <c r="F172" s="283" t="s">
        <v>209</v>
      </c>
      <c r="G172" s="284"/>
      <c r="H172" s="284"/>
      <c r="I172" s="284"/>
      <c r="J172" s="206"/>
      <c r="K172" s="208">
        <v>6</v>
      </c>
      <c r="L172" s="227"/>
      <c r="M172" s="227"/>
      <c r="N172" s="206"/>
      <c r="O172" s="206"/>
      <c r="P172" s="206"/>
      <c r="Q172" s="206"/>
      <c r="R172" s="209"/>
      <c r="T172" s="211"/>
      <c r="U172" s="206"/>
      <c r="V172" s="206"/>
      <c r="W172" s="206"/>
      <c r="X172" s="206"/>
      <c r="Y172" s="206"/>
      <c r="Z172" s="206"/>
      <c r="AA172" s="212"/>
      <c r="AT172" s="213" t="s">
        <v>190</v>
      </c>
      <c r="AU172" s="213" t="s">
        <v>146</v>
      </c>
      <c r="AV172" s="210" t="s">
        <v>146</v>
      </c>
      <c r="AW172" s="210" t="s">
        <v>40</v>
      </c>
      <c r="AX172" s="210" t="s">
        <v>84</v>
      </c>
      <c r="AY172" s="213" t="s">
        <v>183</v>
      </c>
    </row>
    <row r="173" spans="2:51" s="219" customFormat="1" ht="14.45" customHeight="1">
      <c r="B173" s="214"/>
      <c r="C173" s="215"/>
      <c r="D173" s="215"/>
      <c r="E173" s="216" t="s">
        <v>5</v>
      </c>
      <c r="F173" s="285" t="s">
        <v>191</v>
      </c>
      <c r="G173" s="286"/>
      <c r="H173" s="286"/>
      <c r="I173" s="286"/>
      <c r="J173" s="215"/>
      <c r="K173" s="217">
        <v>6</v>
      </c>
      <c r="L173" s="228"/>
      <c r="M173" s="228"/>
      <c r="N173" s="215"/>
      <c r="O173" s="215"/>
      <c r="P173" s="215"/>
      <c r="Q173" s="215"/>
      <c r="R173" s="218"/>
      <c r="T173" s="220"/>
      <c r="U173" s="215"/>
      <c r="V173" s="215"/>
      <c r="W173" s="215"/>
      <c r="X173" s="215"/>
      <c r="Y173" s="215"/>
      <c r="Z173" s="215"/>
      <c r="AA173" s="221"/>
      <c r="AT173" s="222" t="s">
        <v>190</v>
      </c>
      <c r="AU173" s="222" t="s">
        <v>146</v>
      </c>
      <c r="AV173" s="219" t="s">
        <v>162</v>
      </c>
      <c r="AW173" s="219" t="s">
        <v>40</v>
      </c>
      <c r="AX173" s="219" t="s">
        <v>24</v>
      </c>
      <c r="AY173" s="222" t="s">
        <v>183</v>
      </c>
    </row>
    <row r="174" spans="2:65" s="120" customFormat="1" ht="34.15" customHeight="1">
      <c r="B174" s="121"/>
      <c r="C174" s="197" t="s">
        <v>259</v>
      </c>
      <c r="D174" s="197" t="s">
        <v>184</v>
      </c>
      <c r="E174" s="198" t="s">
        <v>794</v>
      </c>
      <c r="F174" s="287" t="s">
        <v>795</v>
      </c>
      <c r="G174" s="287"/>
      <c r="H174" s="287"/>
      <c r="I174" s="287"/>
      <c r="J174" s="199" t="s">
        <v>198</v>
      </c>
      <c r="K174" s="200">
        <v>6</v>
      </c>
      <c r="L174" s="288">
        <v>0</v>
      </c>
      <c r="M174" s="288"/>
      <c r="N174" s="289">
        <f>ROUND(L174*K174,2)</f>
        <v>0</v>
      </c>
      <c r="O174" s="289"/>
      <c r="P174" s="289"/>
      <c r="Q174" s="289"/>
      <c r="R174" s="124"/>
      <c r="T174" s="201" t="s">
        <v>5</v>
      </c>
      <c r="U174" s="202" t="s">
        <v>52</v>
      </c>
      <c r="V174" s="122"/>
      <c r="W174" s="203">
        <f>V174*K174</f>
        <v>0</v>
      </c>
      <c r="X174" s="203">
        <v>0.15291</v>
      </c>
      <c r="Y174" s="203">
        <f>X174*K174</f>
        <v>0.9174599999999999</v>
      </c>
      <c r="Z174" s="203">
        <v>0</v>
      </c>
      <c r="AA174" s="204">
        <f>Z174*K174</f>
        <v>0</v>
      </c>
      <c r="AR174" s="111" t="s">
        <v>162</v>
      </c>
      <c r="AT174" s="111" t="s">
        <v>184</v>
      </c>
      <c r="AU174" s="111" t="s">
        <v>146</v>
      </c>
      <c r="AY174" s="111" t="s">
        <v>183</v>
      </c>
      <c r="BE174" s="168">
        <f>IF(U174="základní",N174,0)</f>
        <v>0</v>
      </c>
      <c r="BF174" s="168">
        <f>IF(U174="snížená",N174,0)</f>
        <v>0</v>
      </c>
      <c r="BG174" s="168">
        <f>IF(U174="zákl. přenesená",N174,0)</f>
        <v>0</v>
      </c>
      <c r="BH174" s="168">
        <f>IF(U174="sníž. přenesená",N174,0)</f>
        <v>0</v>
      </c>
      <c r="BI174" s="168">
        <f>IF(U174="nulová",N174,0)</f>
        <v>0</v>
      </c>
      <c r="BJ174" s="111" t="s">
        <v>162</v>
      </c>
      <c r="BK174" s="168">
        <f>ROUND(L174*K174,2)</f>
        <v>0</v>
      </c>
      <c r="BL174" s="111" t="s">
        <v>162</v>
      </c>
      <c r="BM174" s="111" t="s">
        <v>796</v>
      </c>
    </row>
    <row r="175" spans="2:51" s="210" customFormat="1" ht="14.45" customHeight="1">
      <c r="B175" s="205"/>
      <c r="C175" s="206"/>
      <c r="D175" s="206"/>
      <c r="E175" s="207" t="s">
        <v>5</v>
      </c>
      <c r="F175" s="283" t="s">
        <v>209</v>
      </c>
      <c r="G175" s="284"/>
      <c r="H175" s="284"/>
      <c r="I175" s="284"/>
      <c r="J175" s="206"/>
      <c r="K175" s="208">
        <v>6</v>
      </c>
      <c r="L175" s="227"/>
      <c r="M175" s="227"/>
      <c r="N175" s="206"/>
      <c r="O175" s="206"/>
      <c r="P175" s="206"/>
      <c r="Q175" s="206"/>
      <c r="R175" s="209"/>
      <c r="T175" s="211"/>
      <c r="U175" s="206"/>
      <c r="V175" s="206"/>
      <c r="W175" s="206"/>
      <c r="X175" s="206"/>
      <c r="Y175" s="206"/>
      <c r="Z175" s="206"/>
      <c r="AA175" s="212"/>
      <c r="AT175" s="213" t="s">
        <v>190</v>
      </c>
      <c r="AU175" s="213" t="s">
        <v>146</v>
      </c>
      <c r="AV175" s="210" t="s">
        <v>146</v>
      </c>
      <c r="AW175" s="210" t="s">
        <v>40</v>
      </c>
      <c r="AX175" s="210" t="s">
        <v>84</v>
      </c>
      <c r="AY175" s="213" t="s">
        <v>183</v>
      </c>
    </row>
    <row r="176" spans="2:51" s="219" customFormat="1" ht="14.45" customHeight="1">
      <c r="B176" s="214"/>
      <c r="C176" s="215"/>
      <c r="D176" s="215"/>
      <c r="E176" s="216" t="s">
        <v>5</v>
      </c>
      <c r="F176" s="285" t="s">
        <v>191</v>
      </c>
      <c r="G176" s="286"/>
      <c r="H176" s="286"/>
      <c r="I176" s="286"/>
      <c r="J176" s="215"/>
      <c r="K176" s="217">
        <v>6</v>
      </c>
      <c r="L176" s="228"/>
      <c r="M176" s="228"/>
      <c r="N176" s="215"/>
      <c r="O176" s="215"/>
      <c r="P176" s="215"/>
      <c r="Q176" s="215"/>
      <c r="R176" s="218"/>
      <c r="T176" s="220"/>
      <c r="U176" s="215"/>
      <c r="V176" s="215"/>
      <c r="W176" s="215"/>
      <c r="X176" s="215"/>
      <c r="Y176" s="215"/>
      <c r="Z176" s="215"/>
      <c r="AA176" s="221"/>
      <c r="AT176" s="222" t="s">
        <v>190</v>
      </c>
      <c r="AU176" s="222" t="s">
        <v>146</v>
      </c>
      <c r="AV176" s="219" t="s">
        <v>162</v>
      </c>
      <c r="AW176" s="219" t="s">
        <v>40</v>
      </c>
      <c r="AX176" s="219" t="s">
        <v>24</v>
      </c>
      <c r="AY176" s="222" t="s">
        <v>183</v>
      </c>
    </row>
    <row r="177" spans="2:65" s="120" customFormat="1" ht="34.15" customHeight="1">
      <c r="B177" s="121"/>
      <c r="C177" s="197" t="s">
        <v>263</v>
      </c>
      <c r="D177" s="197" t="s">
        <v>184</v>
      </c>
      <c r="E177" s="198" t="s">
        <v>797</v>
      </c>
      <c r="F177" s="287" t="s">
        <v>798</v>
      </c>
      <c r="G177" s="287"/>
      <c r="H177" s="287"/>
      <c r="I177" s="287"/>
      <c r="J177" s="199" t="s">
        <v>198</v>
      </c>
      <c r="K177" s="200">
        <v>12</v>
      </c>
      <c r="L177" s="288">
        <v>0</v>
      </c>
      <c r="M177" s="288"/>
      <c r="N177" s="289">
        <f>ROUND(L177*K177,2)</f>
        <v>0</v>
      </c>
      <c r="O177" s="289"/>
      <c r="P177" s="289"/>
      <c r="Q177" s="289"/>
      <c r="R177" s="124"/>
      <c r="T177" s="201" t="s">
        <v>5</v>
      </c>
      <c r="U177" s="202" t="s">
        <v>52</v>
      </c>
      <c r="V177" s="122"/>
      <c r="W177" s="203">
        <f>V177*K177</f>
        <v>0</v>
      </c>
      <c r="X177" s="203">
        <v>0</v>
      </c>
      <c r="Y177" s="203">
        <f>X177*K177</f>
        <v>0</v>
      </c>
      <c r="Z177" s="203">
        <v>0</v>
      </c>
      <c r="AA177" s="204">
        <f>Z177*K177</f>
        <v>0</v>
      </c>
      <c r="AR177" s="111" t="s">
        <v>162</v>
      </c>
      <c r="AT177" s="111" t="s">
        <v>184</v>
      </c>
      <c r="AU177" s="111" t="s">
        <v>146</v>
      </c>
      <c r="AY177" s="111" t="s">
        <v>183</v>
      </c>
      <c r="BE177" s="168">
        <f>IF(U177="základní",N177,0)</f>
        <v>0</v>
      </c>
      <c r="BF177" s="168">
        <f>IF(U177="snížená",N177,0)</f>
        <v>0</v>
      </c>
      <c r="BG177" s="168">
        <f>IF(U177="zákl. přenesená",N177,0)</f>
        <v>0</v>
      </c>
      <c r="BH177" s="168">
        <f>IF(U177="sníž. přenesená",N177,0)</f>
        <v>0</v>
      </c>
      <c r="BI177" s="168">
        <f>IF(U177="nulová",N177,0)</f>
        <v>0</v>
      </c>
      <c r="BJ177" s="111" t="s">
        <v>162</v>
      </c>
      <c r="BK177" s="168">
        <f>ROUND(L177*K177,2)</f>
        <v>0</v>
      </c>
      <c r="BL177" s="111" t="s">
        <v>162</v>
      </c>
      <c r="BM177" s="111" t="s">
        <v>799</v>
      </c>
    </row>
    <row r="178" spans="2:51" s="210" customFormat="1" ht="14.45" customHeight="1">
      <c r="B178" s="205"/>
      <c r="C178" s="206"/>
      <c r="D178" s="206"/>
      <c r="E178" s="207" t="s">
        <v>5</v>
      </c>
      <c r="F178" s="283" t="s">
        <v>234</v>
      </c>
      <c r="G178" s="284"/>
      <c r="H178" s="284"/>
      <c r="I178" s="284"/>
      <c r="J178" s="206"/>
      <c r="K178" s="208">
        <v>12</v>
      </c>
      <c r="L178" s="227"/>
      <c r="M178" s="227"/>
      <c r="N178" s="206"/>
      <c r="O178" s="206"/>
      <c r="P178" s="206"/>
      <c r="Q178" s="206"/>
      <c r="R178" s="209"/>
      <c r="T178" s="211"/>
      <c r="U178" s="206"/>
      <c r="V178" s="206"/>
      <c r="W178" s="206"/>
      <c r="X178" s="206"/>
      <c r="Y178" s="206"/>
      <c r="Z178" s="206"/>
      <c r="AA178" s="212"/>
      <c r="AT178" s="213" t="s">
        <v>190</v>
      </c>
      <c r="AU178" s="213" t="s">
        <v>146</v>
      </c>
      <c r="AV178" s="210" t="s">
        <v>146</v>
      </c>
      <c r="AW178" s="210" t="s">
        <v>40</v>
      </c>
      <c r="AX178" s="210" t="s">
        <v>84</v>
      </c>
      <c r="AY178" s="213" t="s">
        <v>183</v>
      </c>
    </row>
    <row r="179" spans="2:51" s="219" customFormat="1" ht="14.45" customHeight="1">
      <c r="B179" s="214"/>
      <c r="C179" s="215"/>
      <c r="D179" s="215"/>
      <c r="E179" s="216" t="s">
        <v>5</v>
      </c>
      <c r="F179" s="285" t="s">
        <v>191</v>
      </c>
      <c r="G179" s="286"/>
      <c r="H179" s="286"/>
      <c r="I179" s="286"/>
      <c r="J179" s="215"/>
      <c r="K179" s="217">
        <v>12</v>
      </c>
      <c r="L179" s="228"/>
      <c r="M179" s="228"/>
      <c r="N179" s="215"/>
      <c r="O179" s="215"/>
      <c r="P179" s="215"/>
      <c r="Q179" s="215"/>
      <c r="R179" s="218"/>
      <c r="T179" s="220"/>
      <c r="U179" s="215"/>
      <c r="V179" s="215"/>
      <c r="W179" s="215"/>
      <c r="X179" s="215"/>
      <c r="Y179" s="215"/>
      <c r="Z179" s="215"/>
      <c r="AA179" s="221"/>
      <c r="AT179" s="222" t="s">
        <v>190</v>
      </c>
      <c r="AU179" s="222" t="s">
        <v>146</v>
      </c>
      <c r="AV179" s="219" t="s">
        <v>162</v>
      </c>
      <c r="AW179" s="219" t="s">
        <v>40</v>
      </c>
      <c r="AX179" s="219" t="s">
        <v>24</v>
      </c>
      <c r="AY179" s="222" t="s">
        <v>183</v>
      </c>
    </row>
    <row r="180" spans="2:65" s="120" customFormat="1" ht="22.9" customHeight="1">
      <c r="B180" s="121"/>
      <c r="C180" s="197" t="s">
        <v>204</v>
      </c>
      <c r="D180" s="197" t="s">
        <v>184</v>
      </c>
      <c r="E180" s="198" t="s">
        <v>800</v>
      </c>
      <c r="F180" s="287" t="s">
        <v>801</v>
      </c>
      <c r="G180" s="287"/>
      <c r="H180" s="287"/>
      <c r="I180" s="287"/>
      <c r="J180" s="199" t="s">
        <v>198</v>
      </c>
      <c r="K180" s="200">
        <v>6</v>
      </c>
      <c r="L180" s="288">
        <v>0</v>
      </c>
      <c r="M180" s="288"/>
      <c r="N180" s="289">
        <f>ROUND(L180*K180,2)</f>
        <v>0</v>
      </c>
      <c r="O180" s="289"/>
      <c r="P180" s="289"/>
      <c r="Q180" s="289"/>
      <c r="R180" s="124"/>
      <c r="T180" s="201" t="s">
        <v>5</v>
      </c>
      <c r="U180" s="202" t="s">
        <v>52</v>
      </c>
      <c r="V180" s="122"/>
      <c r="W180" s="203">
        <f>V180*K180</f>
        <v>0</v>
      </c>
      <c r="X180" s="203">
        <v>0.17487</v>
      </c>
      <c r="Y180" s="203">
        <f>X180*K180</f>
        <v>1.04922</v>
      </c>
      <c r="Z180" s="203">
        <v>0</v>
      </c>
      <c r="AA180" s="204">
        <f>Z180*K180</f>
        <v>0</v>
      </c>
      <c r="AR180" s="111" t="s">
        <v>162</v>
      </c>
      <c r="AT180" s="111" t="s">
        <v>184</v>
      </c>
      <c r="AU180" s="111" t="s">
        <v>146</v>
      </c>
      <c r="AY180" s="111" t="s">
        <v>183</v>
      </c>
      <c r="BE180" s="168">
        <f>IF(U180="základní",N180,0)</f>
        <v>0</v>
      </c>
      <c r="BF180" s="168">
        <f>IF(U180="snížená",N180,0)</f>
        <v>0</v>
      </c>
      <c r="BG180" s="168">
        <f>IF(U180="zákl. přenesená",N180,0)</f>
        <v>0</v>
      </c>
      <c r="BH180" s="168">
        <f>IF(U180="sníž. přenesená",N180,0)</f>
        <v>0</v>
      </c>
      <c r="BI180" s="168">
        <f>IF(U180="nulová",N180,0)</f>
        <v>0</v>
      </c>
      <c r="BJ180" s="111" t="s">
        <v>162</v>
      </c>
      <c r="BK180" s="168">
        <f>ROUND(L180*K180,2)</f>
        <v>0</v>
      </c>
      <c r="BL180" s="111" t="s">
        <v>162</v>
      </c>
      <c r="BM180" s="111" t="s">
        <v>802</v>
      </c>
    </row>
    <row r="181" spans="2:51" s="210" customFormat="1" ht="14.45" customHeight="1">
      <c r="B181" s="205"/>
      <c r="C181" s="206"/>
      <c r="D181" s="206"/>
      <c r="E181" s="207" t="s">
        <v>5</v>
      </c>
      <c r="F181" s="283" t="s">
        <v>209</v>
      </c>
      <c r="G181" s="284"/>
      <c r="H181" s="284"/>
      <c r="I181" s="284"/>
      <c r="J181" s="206"/>
      <c r="K181" s="208">
        <v>6</v>
      </c>
      <c r="L181" s="227"/>
      <c r="M181" s="227"/>
      <c r="N181" s="206"/>
      <c r="O181" s="206"/>
      <c r="P181" s="206"/>
      <c r="Q181" s="206"/>
      <c r="R181" s="209"/>
      <c r="T181" s="211"/>
      <c r="U181" s="206"/>
      <c r="V181" s="206"/>
      <c r="W181" s="206"/>
      <c r="X181" s="206"/>
      <c r="Y181" s="206"/>
      <c r="Z181" s="206"/>
      <c r="AA181" s="212"/>
      <c r="AT181" s="213" t="s">
        <v>190</v>
      </c>
      <c r="AU181" s="213" t="s">
        <v>146</v>
      </c>
      <c r="AV181" s="210" t="s">
        <v>146</v>
      </c>
      <c r="AW181" s="210" t="s">
        <v>40</v>
      </c>
      <c r="AX181" s="210" t="s">
        <v>84</v>
      </c>
      <c r="AY181" s="213" t="s">
        <v>183</v>
      </c>
    </row>
    <row r="182" spans="2:51" s="219" customFormat="1" ht="14.45" customHeight="1">
      <c r="B182" s="214"/>
      <c r="C182" s="215"/>
      <c r="D182" s="215"/>
      <c r="E182" s="216" t="s">
        <v>5</v>
      </c>
      <c r="F182" s="285" t="s">
        <v>191</v>
      </c>
      <c r="G182" s="286"/>
      <c r="H182" s="286"/>
      <c r="I182" s="286"/>
      <c r="J182" s="215"/>
      <c r="K182" s="217">
        <v>6</v>
      </c>
      <c r="L182" s="228"/>
      <c r="M182" s="228"/>
      <c r="N182" s="215"/>
      <c r="O182" s="215"/>
      <c r="P182" s="215"/>
      <c r="Q182" s="215"/>
      <c r="R182" s="218"/>
      <c r="T182" s="220"/>
      <c r="U182" s="215"/>
      <c r="V182" s="215"/>
      <c r="W182" s="215"/>
      <c r="X182" s="215"/>
      <c r="Y182" s="215"/>
      <c r="Z182" s="215"/>
      <c r="AA182" s="221"/>
      <c r="AT182" s="222" t="s">
        <v>190</v>
      </c>
      <c r="AU182" s="222" t="s">
        <v>146</v>
      </c>
      <c r="AV182" s="219" t="s">
        <v>162</v>
      </c>
      <c r="AW182" s="219" t="s">
        <v>40</v>
      </c>
      <c r="AX182" s="219" t="s">
        <v>24</v>
      </c>
      <c r="AY182" s="222" t="s">
        <v>183</v>
      </c>
    </row>
    <row r="183" spans="2:65" s="120" customFormat="1" ht="34.15" customHeight="1">
      <c r="B183" s="121"/>
      <c r="C183" s="197" t="s">
        <v>10</v>
      </c>
      <c r="D183" s="197" t="s">
        <v>184</v>
      </c>
      <c r="E183" s="198" t="s">
        <v>803</v>
      </c>
      <c r="F183" s="287" t="s">
        <v>804</v>
      </c>
      <c r="G183" s="287"/>
      <c r="H183" s="287"/>
      <c r="I183" s="287"/>
      <c r="J183" s="199" t="s">
        <v>198</v>
      </c>
      <c r="K183" s="200">
        <v>6</v>
      </c>
      <c r="L183" s="288">
        <v>0</v>
      </c>
      <c r="M183" s="288"/>
      <c r="N183" s="289">
        <f>ROUND(L183*K183,2)</f>
        <v>0</v>
      </c>
      <c r="O183" s="289"/>
      <c r="P183" s="289"/>
      <c r="Q183" s="289"/>
      <c r="R183" s="124"/>
      <c r="T183" s="201" t="s">
        <v>5</v>
      </c>
      <c r="U183" s="202" t="s">
        <v>52</v>
      </c>
      <c r="V183" s="122"/>
      <c r="W183" s="203">
        <f>V183*K183</f>
        <v>0</v>
      </c>
      <c r="X183" s="203">
        <v>0.03958</v>
      </c>
      <c r="Y183" s="203">
        <f>X183*K183</f>
        <v>0.23747999999999997</v>
      </c>
      <c r="Z183" s="203">
        <v>0</v>
      </c>
      <c r="AA183" s="204">
        <f>Z183*K183</f>
        <v>0</v>
      </c>
      <c r="AR183" s="111" t="s">
        <v>162</v>
      </c>
      <c r="AT183" s="111" t="s">
        <v>184</v>
      </c>
      <c r="AU183" s="111" t="s">
        <v>146</v>
      </c>
      <c r="AY183" s="111" t="s">
        <v>183</v>
      </c>
      <c r="BE183" s="168">
        <f>IF(U183="základní",N183,0)</f>
        <v>0</v>
      </c>
      <c r="BF183" s="168">
        <f>IF(U183="snížená",N183,0)</f>
        <v>0</v>
      </c>
      <c r="BG183" s="168">
        <f>IF(U183="zákl. přenesená",N183,0)</f>
        <v>0</v>
      </c>
      <c r="BH183" s="168">
        <f>IF(U183="sníž. přenesená",N183,0)</f>
        <v>0</v>
      </c>
      <c r="BI183" s="168">
        <f>IF(U183="nulová",N183,0)</f>
        <v>0</v>
      </c>
      <c r="BJ183" s="111" t="s">
        <v>162</v>
      </c>
      <c r="BK183" s="168">
        <f>ROUND(L183*K183,2)</f>
        <v>0</v>
      </c>
      <c r="BL183" s="111" t="s">
        <v>162</v>
      </c>
      <c r="BM183" s="111" t="s">
        <v>805</v>
      </c>
    </row>
    <row r="184" spans="2:51" s="210" customFormat="1" ht="14.45" customHeight="1">
      <c r="B184" s="205"/>
      <c r="C184" s="206"/>
      <c r="D184" s="206"/>
      <c r="E184" s="207" t="s">
        <v>5</v>
      </c>
      <c r="F184" s="283" t="s">
        <v>209</v>
      </c>
      <c r="G184" s="284"/>
      <c r="H184" s="284"/>
      <c r="I184" s="284"/>
      <c r="J184" s="206"/>
      <c r="K184" s="208">
        <v>6</v>
      </c>
      <c r="L184" s="227"/>
      <c r="M184" s="227"/>
      <c r="N184" s="206"/>
      <c r="O184" s="206"/>
      <c r="P184" s="206"/>
      <c r="Q184" s="206"/>
      <c r="R184" s="209"/>
      <c r="T184" s="211"/>
      <c r="U184" s="206"/>
      <c r="V184" s="206"/>
      <c r="W184" s="206"/>
      <c r="X184" s="206"/>
      <c r="Y184" s="206"/>
      <c r="Z184" s="206"/>
      <c r="AA184" s="212"/>
      <c r="AT184" s="213" t="s">
        <v>190</v>
      </c>
      <c r="AU184" s="213" t="s">
        <v>146</v>
      </c>
      <c r="AV184" s="210" t="s">
        <v>146</v>
      </c>
      <c r="AW184" s="210" t="s">
        <v>40</v>
      </c>
      <c r="AX184" s="210" t="s">
        <v>84</v>
      </c>
      <c r="AY184" s="213" t="s">
        <v>183</v>
      </c>
    </row>
    <row r="185" spans="2:51" s="219" customFormat="1" ht="14.45" customHeight="1">
      <c r="B185" s="214"/>
      <c r="C185" s="215"/>
      <c r="D185" s="215"/>
      <c r="E185" s="216" t="s">
        <v>5</v>
      </c>
      <c r="F185" s="285" t="s">
        <v>191</v>
      </c>
      <c r="G185" s="286"/>
      <c r="H185" s="286"/>
      <c r="I185" s="286"/>
      <c r="J185" s="215"/>
      <c r="K185" s="217">
        <v>6</v>
      </c>
      <c r="L185" s="228"/>
      <c r="M185" s="228"/>
      <c r="N185" s="215"/>
      <c r="O185" s="215"/>
      <c r="P185" s="215"/>
      <c r="Q185" s="215"/>
      <c r="R185" s="218"/>
      <c r="T185" s="220"/>
      <c r="U185" s="215"/>
      <c r="V185" s="215"/>
      <c r="W185" s="215"/>
      <c r="X185" s="215"/>
      <c r="Y185" s="215"/>
      <c r="Z185" s="215"/>
      <c r="AA185" s="221"/>
      <c r="AT185" s="222" t="s">
        <v>190</v>
      </c>
      <c r="AU185" s="222" t="s">
        <v>146</v>
      </c>
      <c r="AV185" s="219" t="s">
        <v>162</v>
      </c>
      <c r="AW185" s="219" t="s">
        <v>40</v>
      </c>
      <c r="AX185" s="219" t="s">
        <v>24</v>
      </c>
      <c r="AY185" s="222" t="s">
        <v>183</v>
      </c>
    </row>
    <row r="186" spans="2:65" s="120" customFormat="1" ht="34.15" customHeight="1">
      <c r="B186" s="121"/>
      <c r="C186" s="197" t="s">
        <v>275</v>
      </c>
      <c r="D186" s="197" t="s">
        <v>184</v>
      </c>
      <c r="E186" s="198" t="s">
        <v>806</v>
      </c>
      <c r="F186" s="287" t="s">
        <v>807</v>
      </c>
      <c r="G186" s="287"/>
      <c r="H186" s="287"/>
      <c r="I186" s="287"/>
      <c r="J186" s="199" t="s">
        <v>198</v>
      </c>
      <c r="K186" s="200">
        <v>12</v>
      </c>
      <c r="L186" s="288">
        <v>0</v>
      </c>
      <c r="M186" s="288"/>
      <c r="N186" s="289">
        <f>ROUND(L186*K186,2)</f>
        <v>0</v>
      </c>
      <c r="O186" s="289"/>
      <c r="P186" s="289"/>
      <c r="Q186" s="289"/>
      <c r="R186" s="124"/>
      <c r="T186" s="201" t="s">
        <v>5</v>
      </c>
      <c r="U186" s="202" t="s">
        <v>52</v>
      </c>
      <c r="V186" s="122"/>
      <c r="W186" s="203">
        <f>V186*K186</f>
        <v>0</v>
      </c>
      <c r="X186" s="203">
        <v>0.07291</v>
      </c>
      <c r="Y186" s="203">
        <f>X186*K186</f>
        <v>0.87492</v>
      </c>
      <c r="Z186" s="203">
        <v>0</v>
      </c>
      <c r="AA186" s="204">
        <f>Z186*K186</f>
        <v>0</v>
      </c>
      <c r="AR186" s="111" t="s">
        <v>162</v>
      </c>
      <c r="AT186" s="111" t="s">
        <v>184</v>
      </c>
      <c r="AU186" s="111" t="s">
        <v>146</v>
      </c>
      <c r="AY186" s="111" t="s">
        <v>183</v>
      </c>
      <c r="BE186" s="168">
        <f>IF(U186="základní",N186,0)</f>
        <v>0</v>
      </c>
      <c r="BF186" s="168">
        <f>IF(U186="snížená",N186,0)</f>
        <v>0</v>
      </c>
      <c r="BG186" s="168">
        <f>IF(U186="zákl. přenesená",N186,0)</f>
        <v>0</v>
      </c>
      <c r="BH186" s="168">
        <f>IF(U186="sníž. přenesená",N186,0)</f>
        <v>0</v>
      </c>
      <c r="BI186" s="168">
        <f>IF(U186="nulová",N186,0)</f>
        <v>0</v>
      </c>
      <c r="BJ186" s="111" t="s">
        <v>162</v>
      </c>
      <c r="BK186" s="168">
        <f>ROUND(L186*K186,2)</f>
        <v>0</v>
      </c>
      <c r="BL186" s="111" t="s">
        <v>162</v>
      </c>
      <c r="BM186" s="111" t="s">
        <v>808</v>
      </c>
    </row>
    <row r="187" spans="2:51" s="210" customFormat="1" ht="14.45" customHeight="1">
      <c r="B187" s="205"/>
      <c r="C187" s="206"/>
      <c r="D187" s="206"/>
      <c r="E187" s="207" t="s">
        <v>5</v>
      </c>
      <c r="F187" s="283" t="s">
        <v>234</v>
      </c>
      <c r="G187" s="284"/>
      <c r="H187" s="284"/>
      <c r="I187" s="284"/>
      <c r="J187" s="206"/>
      <c r="K187" s="208">
        <v>12</v>
      </c>
      <c r="L187" s="227"/>
      <c r="M187" s="227"/>
      <c r="N187" s="206"/>
      <c r="O187" s="206"/>
      <c r="P187" s="206"/>
      <c r="Q187" s="206"/>
      <c r="R187" s="209"/>
      <c r="T187" s="211"/>
      <c r="U187" s="206"/>
      <c r="V187" s="206"/>
      <c r="W187" s="206"/>
      <c r="X187" s="206"/>
      <c r="Y187" s="206"/>
      <c r="Z187" s="206"/>
      <c r="AA187" s="212"/>
      <c r="AT187" s="213" t="s">
        <v>190</v>
      </c>
      <c r="AU187" s="213" t="s">
        <v>146</v>
      </c>
      <c r="AV187" s="210" t="s">
        <v>146</v>
      </c>
      <c r="AW187" s="210" t="s">
        <v>40</v>
      </c>
      <c r="AX187" s="210" t="s">
        <v>84</v>
      </c>
      <c r="AY187" s="213" t="s">
        <v>183</v>
      </c>
    </row>
    <row r="188" spans="2:51" s="219" customFormat="1" ht="14.45" customHeight="1">
      <c r="B188" s="214"/>
      <c r="C188" s="215"/>
      <c r="D188" s="215"/>
      <c r="E188" s="216" t="s">
        <v>5</v>
      </c>
      <c r="F188" s="285" t="s">
        <v>191</v>
      </c>
      <c r="G188" s="286"/>
      <c r="H188" s="286"/>
      <c r="I188" s="286"/>
      <c r="J188" s="215"/>
      <c r="K188" s="217">
        <v>12</v>
      </c>
      <c r="L188" s="228"/>
      <c r="M188" s="228"/>
      <c r="N188" s="215"/>
      <c r="O188" s="215"/>
      <c r="P188" s="215"/>
      <c r="Q188" s="215"/>
      <c r="R188" s="218"/>
      <c r="T188" s="220"/>
      <c r="U188" s="215"/>
      <c r="V188" s="215"/>
      <c r="W188" s="215"/>
      <c r="X188" s="215"/>
      <c r="Y188" s="215"/>
      <c r="Z188" s="215"/>
      <c r="AA188" s="221"/>
      <c r="AT188" s="222" t="s">
        <v>190</v>
      </c>
      <c r="AU188" s="222" t="s">
        <v>146</v>
      </c>
      <c r="AV188" s="219" t="s">
        <v>162</v>
      </c>
      <c r="AW188" s="219" t="s">
        <v>40</v>
      </c>
      <c r="AX188" s="219" t="s">
        <v>24</v>
      </c>
      <c r="AY188" s="222" t="s">
        <v>183</v>
      </c>
    </row>
    <row r="189" spans="2:63" s="189" customFormat="1" ht="29.85" customHeight="1">
      <c r="B189" s="185"/>
      <c r="C189" s="186"/>
      <c r="D189" s="196" t="s">
        <v>396</v>
      </c>
      <c r="E189" s="196"/>
      <c r="F189" s="196"/>
      <c r="G189" s="196"/>
      <c r="H189" s="196"/>
      <c r="I189" s="196"/>
      <c r="J189" s="196"/>
      <c r="K189" s="196"/>
      <c r="L189" s="230"/>
      <c r="M189" s="230"/>
      <c r="N189" s="292">
        <f>BK189</f>
        <v>0</v>
      </c>
      <c r="O189" s="293"/>
      <c r="P189" s="293"/>
      <c r="Q189" s="293"/>
      <c r="R189" s="188"/>
      <c r="T189" s="190"/>
      <c r="U189" s="186"/>
      <c r="V189" s="186"/>
      <c r="W189" s="191">
        <f>W190</f>
        <v>0</v>
      </c>
      <c r="X189" s="186"/>
      <c r="Y189" s="191">
        <f>Y190</f>
        <v>0</v>
      </c>
      <c r="Z189" s="186"/>
      <c r="AA189" s="192">
        <f>AA190</f>
        <v>0</v>
      </c>
      <c r="AR189" s="193" t="s">
        <v>24</v>
      </c>
      <c r="AT189" s="194" t="s">
        <v>83</v>
      </c>
      <c r="AU189" s="194" t="s">
        <v>24</v>
      </c>
      <c r="AY189" s="193" t="s">
        <v>183</v>
      </c>
      <c r="BK189" s="195">
        <f>BK190</f>
        <v>0</v>
      </c>
    </row>
    <row r="190" spans="2:65" s="120" customFormat="1" ht="34.15" customHeight="1">
      <c r="B190" s="121"/>
      <c r="C190" s="197" t="s">
        <v>279</v>
      </c>
      <c r="D190" s="197" t="s">
        <v>184</v>
      </c>
      <c r="E190" s="198" t="s">
        <v>809</v>
      </c>
      <c r="F190" s="287" t="s">
        <v>810</v>
      </c>
      <c r="G190" s="287"/>
      <c r="H190" s="287"/>
      <c r="I190" s="287"/>
      <c r="J190" s="199" t="s">
        <v>476</v>
      </c>
      <c r="K190" s="200">
        <v>242.234</v>
      </c>
      <c r="L190" s="288">
        <v>0</v>
      </c>
      <c r="M190" s="288"/>
      <c r="N190" s="289">
        <f>ROUND(L190*K190,2)</f>
        <v>0</v>
      </c>
      <c r="O190" s="289"/>
      <c r="P190" s="289"/>
      <c r="Q190" s="289"/>
      <c r="R190" s="124"/>
      <c r="T190" s="201" t="s">
        <v>5</v>
      </c>
      <c r="U190" s="202" t="s">
        <v>52</v>
      </c>
      <c r="V190" s="122"/>
      <c r="W190" s="203">
        <f>V190*K190</f>
        <v>0</v>
      </c>
      <c r="X190" s="203">
        <v>0</v>
      </c>
      <c r="Y190" s="203">
        <f>X190*K190</f>
        <v>0</v>
      </c>
      <c r="Z190" s="203">
        <v>0</v>
      </c>
      <c r="AA190" s="204">
        <f>Z190*K190</f>
        <v>0</v>
      </c>
      <c r="AR190" s="111" t="s">
        <v>162</v>
      </c>
      <c r="AT190" s="111" t="s">
        <v>184</v>
      </c>
      <c r="AU190" s="111" t="s">
        <v>146</v>
      </c>
      <c r="AY190" s="111" t="s">
        <v>183</v>
      </c>
      <c r="BE190" s="168">
        <f>IF(U190="základní",N190,0)</f>
        <v>0</v>
      </c>
      <c r="BF190" s="168">
        <f>IF(U190="snížená",N190,0)</f>
        <v>0</v>
      </c>
      <c r="BG190" s="168">
        <f>IF(U190="zákl. přenesená",N190,0)</f>
        <v>0</v>
      </c>
      <c r="BH190" s="168">
        <f>IF(U190="sníž. přenesená",N190,0)</f>
        <v>0</v>
      </c>
      <c r="BI190" s="168">
        <f>IF(U190="nulová",N190,0)</f>
        <v>0</v>
      </c>
      <c r="BJ190" s="111" t="s">
        <v>162</v>
      </c>
      <c r="BK190" s="168">
        <f>ROUND(L190*K190,2)</f>
        <v>0</v>
      </c>
      <c r="BL190" s="111" t="s">
        <v>162</v>
      </c>
      <c r="BM190" s="111" t="s">
        <v>811</v>
      </c>
    </row>
    <row r="191" spans="2:63" s="120" customFormat="1" ht="49.9" customHeight="1">
      <c r="B191" s="121"/>
      <c r="C191" s="122"/>
      <c r="D191" s="187"/>
      <c r="E191" s="122"/>
      <c r="F191" s="122"/>
      <c r="G191" s="122"/>
      <c r="H191" s="122"/>
      <c r="I191" s="122"/>
      <c r="J191" s="122"/>
      <c r="K191" s="122"/>
      <c r="L191" s="122"/>
      <c r="M191" s="122"/>
      <c r="N191" s="337"/>
      <c r="O191" s="338"/>
      <c r="P191" s="338"/>
      <c r="Q191" s="338"/>
      <c r="R191" s="124"/>
      <c r="T191" s="169"/>
      <c r="U191" s="143"/>
      <c r="V191" s="143"/>
      <c r="W191" s="143"/>
      <c r="X191" s="143"/>
      <c r="Y191" s="143"/>
      <c r="Z191" s="143"/>
      <c r="AA191" s="145"/>
      <c r="AT191" s="111" t="s">
        <v>83</v>
      </c>
      <c r="AU191" s="111" t="s">
        <v>84</v>
      </c>
      <c r="AY191" s="111" t="s">
        <v>390</v>
      </c>
      <c r="BK191" s="168">
        <v>0</v>
      </c>
    </row>
    <row r="192" spans="2:18" s="120" customFormat="1" ht="6.95" customHeight="1">
      <c r="B192" s="146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8"/>
    </row>
  </sheetData>
  <sheetProtection password="CC55" sheet="1" objects="1" scenarios="1"/>
  <mergeCells count="18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100:H100"/>
    <mergeCell ref="N100:Q100"/>
    <mergeCell ref="N101:Q101"/>
    <mergeCell ref="L103:Q103"/>
    <mergeCell ref="D98:H98"/>
    <mergeCell ref="N98:Q98"/>
    <mergeCell ref="D99:H99"/>
    <mergeCell ref="N99:Q99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63:I163"/>
    <mergeCell ref="F166:I166"/>
    <mergeCell ref="F170:I170"/>
    <mergeCell ref="L166:M166"/>
    <mergeCell ref="N166:Q166"/>
    <mergeCell ref="F154:I154"/>
    <mergeCell ref="F155:I155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N156:Q156"/>
    <mergeCell ref="S2:AC2"/>
    <mergeCell ref="F184:I184"/>
    <mergeCell ref="N167:Q167"/>
    <mergeCell ref="N183:Q183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1:I171"/>
    <mergeCell ref="L171:M171"/>
    <mergeCell ref="N171:Q171"/>
    <mergeCell ref="F168:I168"/>
    <mergeCell ref="L168:M168"/>
    <mergeCell ref="N168:Q168"/>
    <mergeCell ref="F169:I169"/>
    <mergeCell ref="L163:M163"/>
    <mergeCell ref="N163:Q163"/>
    <mergeCell ref="F164:I164"/>
    <mergeCell ref="F165:I165"/>
    <mergeCell ref="N189:Q189"/>
    <mergeCell ref="N191:Q191"/>
    <mergeCell ref="H1:K1"/>
    <mergeCell ref="F187:I187"/>
    <mergeCell ref="F188:I188"/>
    <mergeCell ref="F190:I190"/>
    <mergeCell ref="L190:M190"/>
    <mergeCell ref="N190:Q190"/>
    <mergeCell ref="N180:Q180"/>
    <mergeCell ref="F185:I185"/>
    <mergeCell ref="F186:I186"/>
    <mergeCell ref="L186:M186"/>
    <mergeCell ref="N186:Q186"/>
    <mergeCell ref="F178:I178"/>
    <mergeCell ref="F179:I179"/>
    <mergeCell ref="F180:I180"/>
    <mergeCell ref="L180:M180"/>
    <mergeCell ref="F181:I181"/>
    <mergeCell ref="F182:I182"/>
    <mergeCell ref="F183:I183"/>
    <mergeCell ref="L183:M183"/>
    <mergeCell ref="F172:I172"/>
    <mergeCell ref="F161:I161"/>
    <mergeCell ref="F162:I162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Pavel-HP\Pavel</dc:creator>
  <cp:keywords/>
  <dc:description/>
  <cp:lastModifiedBy>Gajdošík Dan Ing.</cp:lastModifiedBy>
  <dcterms:created xsi:type="dcterms:W3CDTF">2017-07-30T09:11:36Z</dcterms:created>
  <dcterms:modified xsi:type="dcterms:W3CDTF">2017-08-31T08:37:16Z</dcterms:modified>
  <cp:category/>
  <cp:version/>
  <cp:contentType/>
  <cp:contentStatus/>
</cp:coreProperties>
</file>