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495" windowWidth="13395" windowHeight="7065" activeTab="0"/>
  </bookViews>
  <sheets>
    <sheet name="MUS-CA" sheetId="1" r:id="rId1"/>
    <sheet name="CVS_Ex1" sheetId="4" r:id="rId2"/>
    <sheet name="CVS_Ex2" sheetId="5" r:id="rId3"/>
  </sheets>
  <definedNames/>
  <calcPr calcId="145621"/>
</workbook>
</file>

<file path=xl/sharedStrings.xml><?xml version="1.0" encoding="utf-8"?>
<sst xmlns="http://schemas.openxmlformats.org/spreadsheetml/2006/main" count="859" uniqueCount="303">
  <si>
    <t>Works well</t>
  </si>
  <si>
    <t>Works</t>
  </si>
  <si>
    <t>Working partially</t>
  </si>
  <si>
    <t>Not working</t>
  </si>
  <si>
    <t>IR</t>
  </si>
  <si>
    <t>CR</t>
  </si>
  <si>
    <t>AR</t>
  </si>
  <si>
    <t>IR x CR</t>
  </si>
  <si>
    <t>RF for IR x CR</t>
  </si>
  <si>
    <t>RF for DR</t>
  </si>
  <si>
    <t>Total RF</t>
  </si>
  <si>
    <t>Risks</t>
  </si>
  <si>
    <t>Assurance levels</t>
  </si>
  <si>
    <t>CF</t>
  </si>
  <si>
    <t>RF</t>
  </si>
  <si>
    <t>represents the confidence coefficient to be used in case normal distribution theory is applied (classical variable sampling or MUS standard approach)</t>
  </si>
  <si>
    <t>&gt; 0% &lt; 10%</t>
  </si>
  <si>
    <t>&gt; 10% &lt;15%</t>
  </si>
  <si>
    <t>&gt; 15% &lt;20%</t>
  </si>
  <si>
    <t>&gt; 20% &lt;30%</t>
  </si>
  <si>
    <t xml:space="preserve">– Determining tolerable misstatement – "TM". 
– Estimating anticipated misstatement –"AM" and Expansion factor – "EF" .
– Quantifying the acceptable level of risk of incorrect acceptance / Reliability factor – 'RF' . See also Annex 3.3 (part A).
– Estimating the population amount after the removal of items to be examined 100 percent (i.e. items for which the value is above the interval, or those under the conditions stated under "a-typical" operations in section 3.4.2 of the guideline), called also residual population value – "RM". 
– Determining the appropriate sample size – "n"
</t>
  </si>
  <si>
    <t xml:space="preserve"> </t>
  </si>
  <si>
    <t xml:space="preserve">Classical variable sampling </t>
  </si>
  <si>
    <r>
      <t xml:space="preserve">- Population size - </t>
    </r>
    <r>
      <rPr>
        <b/>
        <sz val="11"/>
        <color theme="1"/>
        <rFont val="Calibri"/>
        <family val="2"/>
        <scheme val="minor"/>
      </rPr>
      <t>"N</t>
    </r>
    <r>
      <rPr>
        <b/>
        <sz val="11"/>
        <color theme="1"/>
        <rFont val="Calibri"/>
        <family val="2"/>
      </rPr>
      <t>"</t>
    </r>
  </si>
  <si>
    <t>PART A</t>
  </si>
  <si>
    <t>PART B</t>
  </si>
  <si>
    <t>Sample sizes (number of "hits") for expected error rates (at materiality level) of:</t>
  </si>
  <si>
    <t>DR (substantive testing)</t>
  </si>
  <si>
    <t>Overall assessment of of the ICS or OTSC</t>
  </si>
  <si>
    <r>
      <t xml:space="preserve"> - Standard deviation of errors in the population - </t>
    </r>
    <r>
      <rPr>
        <b/>
        <sz val="11"/>
        <color theme="1"/>
        <rFont val="Calibri"/>
        <family val="2"/>
        <scheme val="minor"/>
      </rPr>
      <t>"</t>
    </r>
    <r>
      <rPr>
        <b/>
        <sz val="11"/>
        <color theme="1"/>
        <rFont val="Symbol"/>
        <family val="1"/>
      </rPr>
      <t>s</t>
    </r>
    <r>
      <rPr>
        <b/>
        <sz val="11"/>
        <color theme="1"/>
        <rFont val="Calibri"/>
        <family val="2"/>
      </rPr>
      <t>e"</t>
    </r>
  </si>
  <si>
    <r>
      <t xml:space="preserve">MUS - conservative approach </t>
    </r>
    <r>
      <rPr>
        <sz val="11"/>
        <color theme="1"/>
        <rFont val="Calibri"/>
        <family val="2"/>
        <scheme val="minor"/>
      </rPr>
      <t>(cf. simulations performed in ACL)</t>
    </r>
  </si>
  <si>
    <t>Works well (*)</t>
  </si>
  <si>
    <t xml:space="preserve">(*) </t>
  </si>
  <si>
    <r>
      <rPr>
        <b/>
        <i/>
        <sz val="11"/>
        <color theme="1"/>
        <rFont val="Calibri"/>
        <family val="2"/>
        <scheme val="minor"/>
      </rPr>
      <t>works well</t>
    </r>
    <r>
      <rPr>
        <sz val="11"/>
        <color theme="1"/>
        <rFont val="Calibri"/>
        <family val="2"/>
        <scheme val="minor"/>
      </rPr>
      <t xml:space="preserve"> under the pre-conditions explained in section 3.3 of the guideline</t>
    </r>
  </si>
  <si>
    <t>represents the reliability factor to be used in case of monetary unit theory is applied                (MUS conservative approach)</t>
  </si>
  <si>
    <t xml:space="preserve">ANNEX </t>
  </si>
  <si>
    <t>Substantive sample</t>
  </si>
  <si>
    <t>Findings</t>
  </si>
  <si>
    <t>Substantive Errors on Sample</t>
  </si>
  <si>
    <t>Sample</t>
  </si>
  <si>
    <t>Budget</t>
  </si>
  <si>
    <t>Formal</t>
  </si>
  <si>
    <t>Subs</t>
  </si>
  <si>
    <t>No</t>
  </si>
  <si>
    <t>Known</t>
  </si>
  <si>
    <t>Total</t>
  </si>
  <si>
    <t>Book</t>
  </si>
  <si>
    <t>Audit</t>
  </si>
  <si>
    <t>Error</t>
  </si>
  <si>
    <t>Rate of</t>
  </si>
  <si>
    <t>Nº</t>
  </si>
  <si>
    <t>Line</t>
  </si>
  <si>
    <t>Yes / No</t>
  </si>
  <si>
    <t>Errors</t>
  </si>
  <si>
    <t>Opinion</t>
  </si>
  <si>
    <t>Obs</t>
  </si>
  <si>
    <t>Value €</t>
  </si>
  <si>
    <t>Amount €</t>
  </si>
  <si>
    <t>05 04 05 01 2146 001</t>
  </si>
  <si>
    <t>05 04 05 01 2141 001</t>
  </si>
  <si>
    <t>05 04 05 01 2142 001</t>
  </si>
  <si>
    <t>05 04 05 01 2156 001</t>
  </si>
  <si>
    <t>05 04 05 01 2111 001</t>
  </si>
  <si>
    <t>05 04 05 01 2121 001</t>
  </si>
  <si>
    <t>total</t>
  </si>
  <si>
    <t>abs error*</t>
  </si>
  <si>
    <t>error rate</t>
  </si>
  <si>
    <t>standard deviation</t>
  </si>
  <si>
    <t>Population/strata value</t>
  </si>
  <si>
    <t>N (Population size)</t>
  </si>
  <si>
    <r>
      <rPr>
        <b/>
        <sz val="10"/>
        <color rgb="FFC00000"/>
        <rFont val="Optima LT Std"/>
        <family val="2"/>
      </rPr>
      <t>*</t>
    </r>
    <r>
      <rPr>
        <sz val="10"/>
        <color rgb="FFC00000"/>
        <rFont val="Optima LT Std"/>
        <family val="2"/>
      </rPr>
      <t xml:space="preserve"> add overstatements and understatements in absolute values </t>
    </r>
  </si>
  <si>
    <t>Exp. error rate</t>
  </si>
  <si>
    <t>TM (2%)</t>
  </si>
  <si>
    <t>AM</t>
  </si>
  <si>
    <t>TM-AM</t>
  </si>
  <si>
    <t>z</t>
  </si>
  <si>
    <t>N</t>
  </si>
  <si>
    <t>σe</t>
  </si>
  <si>
    <t>n</t>
  </si>
  <si>
    <t>&gt;0%&gt;10%</t>
  </si>
  <si>
    <t>&gt;10%&gt;15%</t>
  </si>
  <si>
    <t>&gt;15%&gt;20%</t>
  </si>
  <si>
    <t>&gt;20%&gt;30%</t>
  </si>
  <si>
    <t>PART C</t>
  </si>
  <si>
    <t>05 04 05 01 1111 001</t>
  </si>
  <si>
    <t>05 04 05 01 1121 001</t>
  </si>
  <si>
    <t>05 04 05 01 1211 001</t>
  </si>
  <si>
    <t>05 04 05 01 1212 001</t>
  </si>
  <si>
    <t>05 04 05 01 1231 001</t>
  </si>
  <si>
    <t>05 04 05 01 1232 001</t>
  </si>
  <si>
    <t>05 04 05 01 1251 001</t>
  </si>
  <si>
    <t>05 04 05 01 1321 001</t>
  </si>
  <si>
    <t>05 04 05 01 2261 001</t>
  </si>
  <si>
    <t>05 04 05 01 3121 001</t>
  </si>
  <si>
    <t>05 04 05 01 3211 001</t>
  </si>
  <si>
    <t>05 04 05 01 3231 001</t>
  </si>
  <si>
    <t>05 04 05 01 3311 001</t>
  </si>
  <si>
    <t>05 04 05 01 4111 001</t>
  </si>
  <si>
    <t>05 04 05 01 4131 001</t>
  </si>
  <si>
    <t>05 04 05 01 4132 001</t>
  </si>
  <si>
    <t>05 04 05 01 5111 001</t>
  </si>
  <si>
    <t>05 04 05 01 5112 001</t>
  </si>
  <si>
    <t>05 04 05 01 1221 001</t>
  </si>
  <si>
    <t>05 04 05 01 3131 001</t>
  </si>
  <si>
    <t>05 04 05 01 3212 001</t>
  </si>
  <si>
    <t>05 04 05 01 3232 001</t>
  </si>
  <si>
    <t>05 04 05 01 4121 001</t>
  </si>
  <si>
    <t>05 04 05 01 3111 001</t>
  </si>
  <si>
    <t>05 04 05 01 4311 001</t>
  </si>
  <si>
    <t>IACS_1</t>
  </si>
  <si>
    <t>IACS_2</t>
  </si>
  <si>
    <t>IACS_3</t>
  </si>
  <si>
    <t>IACS_4</t>
  </si>
  <si>
    <t>IACS_5</t>
  </si>
  <si>
    <t>IACS_6</t>
  </si>
  <si>
    <t>IACS_7</t>
  </si>
  <si>
    <t>IACS_8</t>
  </si>
  <si>
    <t>IACS_9</t>
  </si>
  <si>
    <t>IACS_10</t>
  </si>
  <si>
    <t>IACS_11</t>
  </si>
  <si>
    <t>IACS_12</t>
  </si>
  <si>
    <t>IACS_13</t>
  </si>
  <si>
    <t>IACS_14</t>
  </si>
  <si>
    <t>IACS_15</t>
  </si>
  <si>
    <t>IACS_16</t>
  </si>
  <si>
    <t>IACS_17</t>
  </si>
  <si>
    <t>IACS_18</t>
  </si>
  <si>
    <t>IACS_19</t>
  </si>
  <si>
    <t>IACS_20</t>
  </si>
  <si>
    <t>IACS_21</t>
  </si>
  <si>
    <t>IACS_22</t>
  </si>
  <si>
    <t>IACS_23</t>
  </si>
  <si>
    <t>IACS_24</t>
  </si>
  <si>
    <t>IACS_25</t>
  </si>
  <si>
    <t>IACS_26</t>
  </si>
  <si>
    <t>IACS_27</t>
  </si>
  <si>
    <t>IACS_28</t>
  </si>
  <si>
    <t>IACS_29</t>
  </si>
  <si>
    <t>IACS_30</t>
  </si>
  <si>
    <t>IACS_31</t>
  </si>
  <si>
    <t>IACS_32</t>
  </si>
  <si>
    <t>IACS_33</t>
  </si>
  <si>
    <t>IACS_34</t>
  </si>
  <si>
    <t>IACS_35</t>
  </si>
  <si>
    <t>IACS_36</t>
  </si>
  <si>
    <t>IACS_37</t>
  </si>
  <si>
    <t>IACS_38</t>
  </si>
  <si>
    <t>IACS_39</t>
  </si>
  <si>
    <t>IACS_40</t>
  </si>
  <si>
    <t>IACS_41</t>
  </si>
  <si>
    <t>IACS_42</t>
  </si>
  <si>
    <t>IACS_43</t>
  </si>
  <si>
    <t>IACS_44</t>
  </si>
  <si>
    <t>IACS_45</t>
  </si>
  <si>
    <t>IACS_46</t>
  </si>
  <si>
    <t>IACS_47</t>
  </si>
  <si>
    <t>IACS_48</t>
  </si>
  <si>
    <t>IACS_49</t>
  </si>
  <si>
    <t>IACS_50</t>
  </si>
  <si>
    <t>IACS_51</t>
  </si>
  <si>
    <t>IACS_52</t>
  </si>
  <si>
    <t>IACS_53</t>
  </si>
  <si>
    <t>IACS_54</t>
  </si>
  <si>
    <t>IACS_55</t>
  </si>
  <si>
    <t>IACS_56</t>
  </si>
  <si>
    <t>IACS_57</t>
  </si>
  <si>
    <t>IACS_58</t>
  </si>
  <si>
    <t>IACS_59</t>
  </si>
  <si>
    <t>IACS_60</t>
  </si>
  <si>
    <t>IACS_61</t>
  </si>
  <si>
    <t>IACS_62</t>
  </si>
  <si>
    <t>IACS_63</t>
  </si>
  <si>
    <t>IACS_64</t>
  </si>
  <si>
    <t>IACS_65</t>
  </si>
  <si>
    <t>IACS_66</t>
  </si>
  <si>
    <t>IACS_67</t>
  </si>
  <si>
    <t>IACS_68</t>
  </si>
  <si>
    <t>IACS_69</t>
  </si>
  <si>
    <t>IACS_70</t>
  </si>
  <si>
    <t>IACS_71</t>
  </si>
  <si>
    <t>IACS_72</t>
  </si>
  <si>
    <t>IACS_73</t>
  </si>
  <si>
    <t>IACS_74</t>
  </si>
  <si>
    <t>IACS_75</t>
  </si>
  <si>
    <t>IACS_76</t>
  </si>
  <si>
    <t>IACS_77</t>
  </si>
  <si>
    <t>IACS_78</t>
  </si>
  <si>
    <t>IACS_79</t>
  </si>
  <si>
    <t>Yes</t>
  </si>
  <si>
    <t>NIACS_1</t>
  </si>
  <si>
    <t>NIACS_2</t>
  </si>
  <si>
    <t>NIACS_3</t>
  </si>
  <si>
    <t>NIACS_4</t>
  </si>
  <si>
    <t>NIACS_5</t>
  </si>
  <si>
    <t>NIACS_6</t>
  </si>
  <si>
    <t>NIACS_7</t>
  </si>
  <si>
    <t>NIACS_8</t>
  </si>
  <si>
    <t>NIACS_9</t>
  </si>
  <si>
    <t>NIACS_10</t>
  </si>
  <si>
    <t>NIACS_11</t>
  </si>
  <si>
    <t>NIACS_12</t>
  </si>
  <si>
    <t>NIACS_13</t>
  </si>
  <si>
    <t>NIACS_14</t>
  </si>
  <si>
    <t>NIACS_15</t>
  </si>
  <si>
    <t>NIACS_16</t>
  </si>
  <si>
    <t>NIACS_17</t>
  </si>
  <si>
    <t>NIACS_18</t>
  </si>
  <si>
    <t>NIACS_19</t>
  </si>
  <si>
    <t>NIACS_20</t>
  </si>
  <si>
    <t>NIACS_21</t>
  </si>
  <si>
    <t>NIACS_22</t>
  </si>
  <si>
    <t>NIACS_23</t>
  </si>
  <si>
    <t>NIACS_24</t>
  </si>
  <si>
    <t>NIACS_25</t>
  </si>
  <si>
    <t>NIACS_26</t>
  </si>
  <si>
    <t>NIACS_27</t>
  </si>
  <si>
    <t>NIACS_28</t>
  </si>
  <si>
    <t>NIACS_29</t>
  </si>
  <si>
    <t>NIACS_30</t>
  </si>
  <si>
    <t>NIACS_31</t>
  </si>
  <si>
    <t>NIACS_32</t>
  </si>
  <si>
    <t>NIACS_33</t>
  </si>
  <si>
    <t>NIACS_34</t>
  </si>
  <si>
    <t>NIACS_35</t>
  </si>
  <si>
    <t>NIACS_36</t>
  </si>
  <si>
    <t>NIACS_37</t>
  </si>
  <si>
    <t>NIACS_38</t>
  </si>
  <si>
    <t>NIACS_39</t>
  </si>
  <si>
    <t>NIACS_40</t>
  </si>
  <si>
    <t>NIACS_41</t>
  </si>
  <si>
    <t>NIACS_42</t>
  </si>
  <si>
    <t>NIACS_43</t>
  </si>
  <si>
    <t>NIACS_44</t>
  </si>
  <si>
    <t>NIACS_45</t>
  </si>
  <si>
    <t>NIACS_46</t>
  </si>
  <si>
    <t>NIACS_47</t>
  </si>
  <si>
    <t>NIACS_48</t>
  </si>
  <si>
    <t>NIACS_49</t>
  </si>
  <si>
    <t>NIACS_50</t>
  </si>
  <si>
    <t>NIACS_51</t>
  </si>
  <si>
    <t>NIACS_52</t>
  </si>
  <si>
    <t>NIACS_53</t>
  </si>
  <si>
    <t>NIACS_54</t>
  </si>
  <si>
    <t>NIACS_55</t>
  </si>
  <si>
    <t>NIACS_56</t>
  </si>
  <si>
    <t>NIACS_57</t>
  </si>
  <si>
    <t>NIACS_58</t>
  </si>
  <si>
    <t>NIACS_59</t>
  </si>
  <si>
    <t>NIACS_60</t>
  </si>
  <si>
    <t>NIACS_61</t>
  </si>
  <si>
    <t>NIACS_62</t>
  </si>
  <si>
    <t>NIACS_63</t>
  </si>
  <si>
    <t>NIACS_64</t>
  </si>
  <si>
    <t>NIACS_65</t>
  </si>
  <si>
    <t>NIACS_66</t>
  </si>
  <si>
    <t>NIACS_67</t>
  </si>
  <si>
    <t>NIACS_68</t>
  </si>
  <si>
    <t>NIACS_69</t>
  </si>
  <si>
    <t>NIACS_70</t>
  </si>
  <si>
    <t>NIACS_71</t>
  </si>
  <si>
    <t>NIACS_72</t>
  </si>
  <si>
    <t>NIACS_73</t>
  </si>
  <si>
    <t>NIACS_74</t>
  </si>
  <si>
    <t>NIACS_75</t>
  </si>
  <si>
    <t>NIACS_76</t>
  </si>
  <si>
    <t>NIACS_77</t>
  </si>
  <si>
    <t>NIACS_78</t>
  </si>
  <si>
    <t>NIACS_79</t>
  </si>
  <si>
    <t>NIACS_80</t>
  </si>
  <si>
    <t>NIACS_81</t>
  </si>
  <si>
    <t>NIACS_82</t>
  </si>
  <si>
    <t>NIACS_83</t>
  </si>
  <si>
    <t>NIACS_84</t>
  </si>
  <si>
    <t>NIACS_85</t>
  </si>
  <si>
    <t>NIACS_86</t>
  </si>
  <si>
    <t>NIACS_87</t>
  </si>
  <si>
    <t>NIACS_88</t>
  </si>
  <si>
    <t>NIACS_89</t>
  </si>
  <si>
    <t>NIACS_90</t>
  </si>
  <si>
    <t>NIACS_91</t>
  </si>
  <si>
    <t>NIACS_92</t>
  </si>
  <si>
    <t>NIACS_93</t>
  </si>
  <si>
    <t>NIACS_94</t>
  </si>
  <si>
    <t>NIACS_95</t>
  </si>
  <si>
    <t>NIACS_96</t>
  </si>
  <si>
    <t>NIACS_97</t>
  </si>
  <si>
    <t>NIACS_98</t>
  </si>
  <si>
    <t>NIACS_99</t>
  </si>
  <si>
    <t>NIACS_100</t>
  </si>
  <si>
    <t>NIACS_101</t>
  </si>
  <si>
    <t>NIACS_102</t>
  </si>
  <si>
    <t>NIACS_103</t>
  </si>
  <si>
    <t>NIACS_104</t>
  </si>
  <si>
    <t>NIACS_105</t>
  </si>
  <si>
    <t>NIACS_106</t>
  </si>
  <si>
    <t>NIACS_107</t>
  </si>
  <si>
    <t>NIACS_108</t>
  </si>
  <si>
    <t>NIACS_109</t>
  </si>
  <si>
    <t>NIACS_110</t>
  </si>
  <si>
    <t>NIACS_111</t>
  </si>
  <si>
    <t>NIACS_112</t>
  </si>
  <si>
    <t>NIACS_113</t>
  </si>
  <si>
    <t>NIACS_114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</si>
</sst>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00;\(#,##0.00\)"/>
    <numFmt numFmtId="166" formatCode="dd/mm/yy"/>
    <numFmt numFmtId="167" formatCode="_-* #,##0.00_-;\(#,##0.00\);_-* &quot;-&quot;??_-;_-@_-"/>
    <numFmt numFmtId="168" formatCode="#,##0.000;\(#,##0.000\)"/>
    <numFmt numFmtId="169" formatCode="#,##0.00000000000"/>
    <numFmt numFmtId="170" formatCode="#,##0.00000000;\(#,##0.00000000\)"/>
    <numFmt numFmtId="171" formatCode="#,##0.000000;\(#,##0.000000\)"/>
    <numFmt numFmtId="172" formatCode="0.000"/>
  </numFmts>
  <fonts count="20">
    <font>
      <sz val="11"/>
      <color theme="1"/>
      <name val="Calibri"/>
      <family val="2"/>
      <scheme val="minor"/>
    </font>
    <font>
      <sz val="10"/>
      <name val="Arial"/>
      <family val="2"/>
    </font>
    <font>
      <b/>
      <sz val="11"/>
      <color theme="1"/>
      <name val="Calibri"/>
      <family val="2"/>
      <scheme val="minor"/>
    </font>
    <font>
      <b/>
      <sz val="12"/>
      <color theme="1"/>
      <name val="Times New Roman"/>
      <family val="1"/>
    </font>
    <font>
      <b/>
      <sz val="10"/>
      <name val="Arial"/>
      <family val="2"/>
    </font>
    <font>
      <u val="single"/>
      <sz val="10"/>
      <name val="Arial"/>
      <family val="2"/>
    </font>
    <font>
      <b/>
      <sz val="11"/>
      <color theme="1"/>
      <name val="Symbol"/>
      <family val="1"/>
    </font>
    <font>
      <b/>
      <sz val="11"/>
      <color theme="1"/>
      <name val="Calibri"/>
      <family val="2"/>
    </font>
    <font>
      <b/>
      <sz val="11"/>
      <color rgb="FFC00000"/>
      <name val="Calibri"/>
      <family val="2"/>
      <scheme val="minor"/>
    </font>
    <font>
      <sz val="11"/>
      <name val="Calibri"/>
      <family val="2"/>
      <scheme val="minor"/>
    </font>
    <font>
      <b/>
      <i/>
      <sz val="11"/>
      <color theme="1"/>
      <name val="Calibri"/>
      <family val="2"/>
      <scheme val="minor"/>
    </font>
    <font>
      <b/>
      <sz val="16"/>
      <name val="Arial"/>
      <family val="2"/>
    </font>
    <font>
      <b/>
      <sz val="10"/>
      <name val="Optima LT Std"/>
      <family val="2"/>
    </font>
    <font>
      <sz val="10"/>
      <name val="Optima LT Std"/>
      <family val="2"/>
    </font>
    <font>
      <sz val="10"/>
      <color theme="1"/>
      <name val="Optima LT Std"/>
      <family val="2"/>
    </font>
    <font>
      <b/>
      <sz val="10"/>
      <color rgb="FFC00000"/>
      <name val="Optima LT Std"/>
      <family val="2"/>
    </font>
    <font>
      <sz val="10"/>
      <color rgb="FFC00000"/>
      <name val="Optima LT Std"/>
      <family val="2"/>
    </font>
    <font>
      <sz val="10"/>
      <name val="MS Sans Serif"/>
      <family val="2"/>
    </font>
    <font>
      <b/>
      <sz val="10"/>
      <color indexed="22"/>
      <name val="Arial"/>
      <family val="2"/>
    </font>
    <font>
      <b/>
      <sz val="10"/>
      <color indexed="22"/>
      <name val="Calibri"/>
      <family val="2"/>
    </font>
  </fonts>
  <fills count="10">
    <fill>
      <patternFill/>
    </fill>
    <fill>
      <patternFill patternType="gray125"/>
    </fill>
    <fill>
      <patternFill patternType="solid">
        <fgColor rgb="FF92D050"/>
        <bgColor indexed="64"/>
      </patternFill>
    </fill>
    <fill>
      <patternFill patternType="solid">
        <fgColor theme="8" tint="0.39998000860214233"/>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5" tint="0.7999799847602844"/>
        <bgColor indexed="64"/>
      </patternFill>
    </fill>
    <fill>
      <patternFill patternType="solid">
        <fgColor rgb="FF0C2D83"/>
        <bgColor indexed="64"/>
      </patternFill>
    </fill>
    <fill>
      <patternFill patternType="solid">
        <fgColor theme="0" tint="-0.1499900072813034"/>
        <bgColor indexed="64"/>
      </patternFill>
    </fill>
  </fills>
  <borders count="4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right/>
      <top/>
      <bottom style="mediu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thin"/>
      <right/>
      <top style="medium"/>
      <bottom style="medium"/>
    </border>
    <border>
      <left style="medium"/>
      <right/>
      <top/>
      <bottom/>
    </border>
    <border>
      <left style="medium"/>
      <right/>
      <top/>
      <bottom style="medium"/>
    </border>
    <border>
      <left style="thin"/>
      <right/>
      <top style="thin"/>
      <bottom style="thin"/>
    </border>
    <border>
      <left/>
      <right style="thin"/>
      <top/>
      <botto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top style="medium"/>
      <bottom/>
    </border>
    <border>
      <left style="thin">
        <color rgb="FF8AA5CB"/>
      </left>
      <right style="thin">
        <color rgb="FF8AA5CB"/>
      </right>
      <top style="thin">
        <color rgb="FF8AA5CB"/>
      </top>
      <bottom style="thin">
        <color rgb="FF8AA5CB"/>
      </bottom>
    </border>
    <border>
      <left style="medium"/>
      <right style="thin"/>
      <top/>
      <bottom/>
    </border>
    <border>
      <left style="thin"/>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thin"/>
      <top style="medium"/>
      <bottom style="thin"/>
    </border>
    <border>
      <left/>
      <right style="medium"/>
      <top/>
      <bottom/>
    </border>
    <border>
      <left/>
      <right style="medium"/>
      <top/>
      <bottom style="medium"/>
    </border>
    <border>
      <left style="thin"/>
      <right/>
      <top style="medium"/>
      <bottom style="thin"/>
    </border>
    <border>
      <left/>
      <right style="thin"/>
      <top style="thin"/>
      <bottom style="thin"/>
    </border>
    <border>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7" fillId="0" borderId="0">
      <alignment/>
      <protection/>
    </xf>
  </cellStyleXfs>
  <cellXfs count="205">
    <xf numFmtId="0" fontId="0" fillId="0" borderId="0" xfId="0"/>
    <xf numFmtId="0" fontId="2" fillId="0" borderId="0" xfId="0" applyFont="1"/>
    <xf numFmtId="0" fontId="0" fillId="0" borderId="1" xfId="0" applyBorder="1"/>
    <xf numFmtId="0" fontId="2" fillId="0" borderId="0" xfId="0" applyFont="1" applyFill="1" applyBorder="1"/>
    <xf numFmtId="9" fontId="0" fillId="0" borderId="1" xfId="0" applyNumberFormat="1" applyBorder="1"/>
    <xf numFmtId="4" fontId="0" fillId="0" borderId="0" xfId="0" applyNumberFormat="1"/>
    <xf numFmtId="9" fontId="0" fillId="0" borderId="2" xfId="0" applyNumberFormat="1" applyBorder="1"/>
    <xf numFmtId="9" fontId="0" fillId="0" borderId="3" xfId="0" applyNumberFormat="1" applyBorder="1"/>
    <xf numFmtId="0" fontId="0" fillId="0" borderId="2" xfId="0" applyBorder="1"/>
    <xf numFmtId="0" fontId="0" fillId="0" borderId="3" xfId="0" applyBorder="1"/>
    <xf numFmtId="0" fontId="2" fillId="0" borderId="4" xfId="0" applyFont="1" applyBorder="1"/>
    <xf numFmtId="0" fontId="2" fillId="0" borderId="5" xfId="0" applyFont="1" applyBorder="1"/>
    <xf numFmtId="0" fontId="2" fillId="0" borderId="6" xfId="0" applyFont="1" applyBorder="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9" fontId="4" fillId="0" borderId="0" xfId="0" applyNumberFormat="1" applyFont="1" applyAlignment="1">
      <alignment horizontal="center"/>
    </xf>
    <xf numFmtId="10" fontId="4" fillId="0" borderId="0" xfId="0" applyNumberFormat="1" applyFont="1" applyAlignment="1">
      <alignment horizontal="center"/>
    </xf>
    <xf numFmtId="0" fontId="5" fillId="0" borderId="0" xfId="0" applyFont="1"/>
    <xf numFmtId="0" fontId="2" fillId="2" borderId="0" xfId="0" applyFont="1" applyFill="1"/>
    <xf numFmtId="0" fontId="0" fillId="2" borderId="0" xfId="0" applyFill="1"/>
    <xf numFmtId="0" fontId="0" fillId="3" borderId="2" xfId="0" applyFill="1" applyBorder="1"/>
    <xf numFmtId="0" fontId="0" fillId="3" borderId="1" xfId="0" applyFill="1" applyBorder="1"/>
    <xf numFmtId="0" fontId="0" fillId="3" borderId="3" xfId="0" applyFill="1" applyBorder="1"/>
    <xf numFmtId="10" fontId="0" fillId="0" borderId="0" xfId="0" applyNumberFormat="1"/>
    <xf numFmtId="0" fontId="0" fillId="0" borderId="1" xfId="0" applyFill="1" applyBorder="1"/>
    <xf numFmtId="0" fontId="0" fillId="2" borderId="10" xfId="0" applyFill="1" applyBorder="1"/>
    <xf numFmtId="0" fontId="0" fillId="2" borderId="11" xfId="0" applyFill="1" applyBorder="1"/>
    <xf numFmtId="0" fontId="0" fillId="2" borderId="12" xfId="0" applyFill="1" applyBorder="1"/>
    <xf numFmtId="0" fontId="0" fillId="0" borderId="6" xfId="0" applyBorder="1"/>
    <xf numFmtId="0" fontId="2" fillId="0" borderId="0" xfId="0" applyFont="1" applyFill="1" applyBorder="1" applyAlignment="1">
      <alignment wrapText="1"/>
    </xf>
    <xf numFmtId="0" fontId="0" fillId="0" borderId="0" xfId="0" applyFill="1" applyBorder="1"/>
    <xf numFmtId="4" fontId="0" fillId="0" borderId="1" xfId="0" applyNumberFormat="1" applyBorder="1"/>
    <xf numFmtId="9" fontId="2" fillId="4" borderId="2" xfId="0" applyNumberFormat="1" applyFont="1" applyFill="1" applyBorder="1"/>
    <xf numFmtId="9" fontId="2" fillId="4" borderId="1" xfId="0" applyNumberFormat="1" applyFont="1" applyFill="1" applyBorder="1"/>
    <xf numFmtId="9" fontId="2" fillId="4" borderId="3" xfId="0" applyNumberFormat="1" applyFont="1" applyFill="1" applyBorder="1"/>
    <xf numFmtId="0" fontId="9" fillId="3" borderId="1" xfId="0" applyFont="1" applyFill="1" applyBorder="1"/>
    <xf numFmtId="9" fontId="0" fillId="0" borderId="4" xfId="0" applyNumberFormat="1" applyBorder="1"/>
    <xf numFmtId="9" fontId="0" fillId="0" borderId="5" xfId="0" applyNumberFormat="1" applyBorder="1"/>
    <xf numFmtId="9" fontId="0" fillId="0" borderId="6" xfId="0" applyNumberFormat="1" applyBorder="1"/>
    <xf numFmtId="9" fontId="0" fillId="0" borderId="6" xfId="0" applyNumberFormat="1" applyFill="1" applyBorder="1"/>
    <xf numFmtId="9" fontId="9" fillId="0" borderId="1" xfId="0" applyNumberFormat="1" applyFont="1" applyBorder="1"/>
    <xf numFmtId="9" fontId="9" fillId="0" borderId="5" xfId="0" applyNumberFormat="1" applyFont="1" applyBorder="1"/>
    <xf numFmtId="0" fontId="3" fillId="0" borderId="13" xfId="0" applyFont="1" applyBorder="1" applyAlignment="1">
      <alignment horizontal="center" vertical="center" wrapText="1"/>
    </xf>
    <xf numFmtId="9" fontId="0" fillId="0" borderId="2" xfId="0" applyNumberFormat="1" applyFill="1" applyBorder="1"/>
    <xf numFmtId="9" fontId="0" fillId="0" borderId="4" xfId="0" applyNumberFormat="1" applyFill="1" applyBorder="1"/>
    <xf numFmtId="0" fontId="9" fillId="0" borderId="1" xfId="0" applyFont="1" applyFill="1" applyBorder="1"/>
    <xf numFmtId="0" fontId="9" fillId="0" borderId="1" xfId="0" applyFont="1" applyBorder="1"/>
    <xf numFmtId="0" fontId="9" fillId="5" borderId="0" xfId="0" applyFont="1" applyFill="1" applyBorder="1"/>
    <xf numFmtId="0" fontId="0" fillId="5" borderId="14" xfId="0" applyFill="1" applyBorder="1"/>
    <xf numFmtId="0" fontId="0" fillId="5" borderId="0" xfId="0" applyFill="1" applyBorder="1"/>
    <xf numFmtId="9" fontId="2" fillId="6" borderId="2" xfId="0" applyNumberFormat="1" applyFont="1" applyFill="1" applyBorder="1"/>
    <xf numFmtId="9" fontId="2" fillId="6" borderId="1" xfId="0" applyNumberFormat="1" applyFont="1" applyFill="1" applyBorder="1"/>
    <xf numFmtId="9" fontId="2" fillId="6" borderId="3" xfId="0" applyNumberFormat="1" applyFont="1" applyFill="1" applyBorder="1"/>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9" fontId="2" fillId="6" borderId="7" xfId="0" applyNumberFormat="1" applyFont="1" applyFill="1" applyBorder="1"/>
    <xf numFmtId="9" fontId="2" fillId="6" borderId="8" xfId="0" applyNumberFormat="1" applyFont="1" applyFill="1" applyBorder="1"/>
    <xf numFmtId="9" fontId="2" fillId="6" borderId="9" xfId="0" applyNumberFormat="1" applyFont="1" applyFill="1" applyBorder="1"/>
    <xf numFmtId="9" fontId="2" fillId="6" borderId="19" xfId="0" applyNumberFormat="1" applyFont="1" applyFill="1" applyBorder="1"/>
    <xf numFmtId="0" fontId="0" fillId="5" borderId="20" xfId="0" applyFill="1" applyBorder="1"/>
    <xf numFmtId="0" fontId="0" fillId="5" borderId="21" xfId="0" applyFill="1" applyBorder="1"/>
    <xf numFmtId="0" fontId="0" fillId="0" borderId="22" xfId="0" applyBorder="1"/>
    <xf numFmtId="0" fontId="0" fillId="5" borderId="23" xfId="0" applyFill="1" applyBorder="1"/>
    <xf numFmtId="0" fontId="0" fillId="3" borderId="22" xfId="0" applyFill="1" applyBorder="1"/>
    <xf numFmtId="0" fontId="0" fillId="0" borderId="24" xfId="0" applyBorder="1"/>
    <xf numFmtId="0" fontId="0" fillId="3" borderId="25" xfId="0" applyFill="1" applyBorder="1"/>
    <xf numFmtId="0" fontId="0" fillId="3" borderId="26" xfId="0" applyFill="1" applyBorder="1"/>
    <xf numFmtId="0" fontId="0" fillId="3" borderId="27" xfId="0" applyFill="1" applyBorder="1"/>
    <xf numFmtId="0" fontId="0" fillId="0" borderId="0" xfId="0" applyFill="1"/>
    <xf numFmtId="164" fontId="0" fillId="0" borderId="0" xfId="0" applyNumberFormat="1"/>
    <xf numFmtId="0" fontId="12" fillId="0" borderId="28" xfId="20" applyFont="1" applyFill="1" applyBorder="1" applyAlignment="1">
      <alignment horizontal="center" vertical="top"/>
      <protection/>
    </xf>
    <xf numFmtId="165" fontId="13" fillId="0" borderId="0" xfId="0" applyNumberFormat="1" applyFont="1" applyFill="1" applyBorder="1" applyAlignment="1" quotePrefix="1">
      <alignment horizontal="center" vertical="center"/>
    </xf>
    <xf numFmtId="0" fontId="0" fillId="0" borderId="0" xfId="0" applyBorder="1"/>
    <xf numFmtId="0" fontId="12" fillId="0" borderId="29" xfId="20" applyFont="1" applyFill="1" applyBorder="1" applyAlignment="1">
      <alignment horizontal="center" vertical="top"/>
      <protection/>
    </xf>
    <xf numFmtId="0" fontId="12" fillId="0" borderId="20" xfId="20" applyFont="1" applyFill="1" applyBorder="1" applyAlignment="1">
      <alignment horizontal="center" vertical="top"/>
      <protection/>
    </xf>
    <xf numFmtId="166" fontId="12" fillId="0" borderId="30" xfId="20" applyNumberFormat="1" applyFont="1" applyFill="1" applyBorder="1" applyAlignment="1">
      <alignment vertical="top"/>
      <protection/>
    </xf>
    <xf numFmtId="164" fontId="12" fillId="0" borderId="28" xfId="20" applyNumberFormat="1" applyFont="1" applyFill="1" applyBorder="1" applyAlignment="1">
      <alignment horizontal="center" vertical="top"/>
      <protection/>
    </xf>
    <xf numFmtId="167" fontId="12" fillId="0" borderId="28" xfId="20" applyNumberFormat="1" applyFont="1" applyFill="1" applyBorder="1" applyAlignment="1">
      <alignment horizontal="center" vertical="top"/>
      <protection/>
    </xf>
    <xf numFmtId="0" fontId="12" fillId="0" borderId="0" xfId="20" applyFont="1" applyFill="1" applyBorder="1" applyAlignment="1">
      <alignment horizontal="center" vertical="top"/>
      <protection/>
    </xf>
    <xf numFmtId="167" fontId="12" fillId="0" borderId="0" xfId="20" applyNumberFormat="1" applyFont="1" applyFill="1" applyBorder="1" applyAlignment="1">
      <alignment horizontal="center" vertical="top"/>
      <protection/>
    </xf>
    <xf numFmtId="10" fontId="13" fillId="0" borderId="0" xfId="0" applyNumberFormat="1" applyFont="1" applyFill="1" applyBorder="1" applyAlignment="1" quotePrefix="1">
      <alignment horizontal="center" vertical="center"/>
    </xf>
    <xf numFmtId="0" fontId="13" fillId="0" borderId="0" xfId="0" applyFont="1" applyFill="1" applyBorder="1" applyAlignment="1">
      <alignment vertical="center"/>
    </xf>
    <xf numFmtId="43" fontId="13" fillId="0" borderId="0" xfId="18" applyFont="1" applyFill="1" applyBorder="1" applyAlignment="1">
      <alignment horizontal="center" vertical="center"/>
    </xf>
    <xf numFmtId="164" fontId="13" fillId="0" borderId="0" xfId="18" applyNumberFormat="1" applyFont="1" applyFill="1" applyBorder="1" applyAlignment="1">
      <alignment horizontal="center" vertical="center"/>
    </xf>
    <xf numFmtId="164" fontId="12" fillId="0" borderId="0" xfId="18" applyNumberFormat="1" applyFont="1" applyFill="1" applyBorder="1" applyAlignment="1">
      <alignment horizontal="center" vertical="center"/>
    </xf>
    <xf numFmtId="165" fontId="12" fillId="0" borderId="0" xfId="0" applyNumberFormat="1" applyFont="1" applyFill="1" applyBorder="1" applyAlignment="1" quotePrefix="1">
      <alignment horizontal="center" vertical="center"/>
    </xf>
    <xf numFmtId="168" fontId="13" fillId="0" borderId="0" xfId="0" applyNumberFormat="1" applyFont="1" applyFill="1" applyBorder="1" applyAlignment="1" quotePrefix="1">
      <alignment horizontal="center" vertical="center"/>
    </xf>
    <xf numFmtId="0" fontId="13" fillId="0" borderId="0" xfId="0" applyFont="1" applyFill="1" applyBorder="1" applyAlignment="1">
      <alignment horizontal="center" vertical="center"/>
    </xf>
    <xf numFmtId="4" fontId="13" fillId="0" borderId="0" xfId="0" applyNumberFormat="1" applyFont="1" applyFill="1" applyBorder="1" applyAlignment="1" quotePrefix="1">
      <alignment horizontal="center" vertical="center"/>
    </xf>
    <xf numFmtId="164" fontId="15" fillId="0" borderId="0" xfId="18" applyNumberFormat="1" applyFont="1" applyFill="1" applyBorder="1" applyAlignment="1">
      <alignment horizontal="center" vertical="center"/>
    </xf>
    <xf numFmtId="169" fontId="0" fillId="0" borderId="0" xfId="0" applyNumberFormat="1" applyBorder="1"/>
    <xf numFmtId="165" fontId="0" fillId="0" borderId="0" xfId="0" applyNumberFormat="1" applyBorder="1"/>
    <xf numFmtId="165" fontId="12" fillId="7" borderId="0" xfId="0" applyNumberFormat="1" applyFont="1" applyFill="1" applyBorder="1" applyAlignment="1" quotePrefix="1">
      <alignment horizontal="center" vertical="center"/>
    </xf>
    <xf numFmtId="170" fontId="12" fillId="0" borderId="0" xfId="0" applyNumberFormat="1" applyFont="1" applyFill="1" applyBorder="1" applyAlignment="1" quotePrefix="1">
      <alignment horizontal="center" vertical="center"/>
    </xf>
    <xf numFmtId="165" fontId="12" fillId="0" borderId="0" xfId="0" applyNumberFormat="1" applyFont="1" applyFill="1" applyBorder="1" applyAlignment="1" quotePrefix="1">
      <alignment horizontal="center" vertical="center"/>
    </xf>
    <xf numFmtId="171" fontId="12" fillId="0" borderId="0" xfId="0" applyNumberFormat="1" applyFont="1" applyFill="1" applyBorder="1" applyAlignment="1" quotePrefix="1">
      <alignment horizontal="center" vertical="center"/>
    </xf>
    <xf numFmtId="165" fontId="0" fillId="0" borderId="0" xfId="0" applyNumberFormat="1"/>
    <xf numFmtId="43" fontId="16" fillId="0" borderId="0" xfId="18" applyFont="1" applyFill="1" applyBorder="1" applyAlignment="1">
      <alignment horizontal="center" vertical="center"/>
    </xf>
    <xf numFmtId="164" fontId="16" fillId="0" borderId="0" xfId="18" applyNumberFormat="1" applyFont="1" applyFill="1" applyBorder="1" applyAlignment="1">
      <alignment horizontal="center" vertical="center"/>
    </xf>
    <xf numFmtId="0" fontId="12" fillId="0" borderId="0" xfId="0" applyFont="1" applyFill="1"/>
    <xf numFmtId="0" fontId="13" fillId="0" borderId="0" xfId="0" applyFont="1" applyFill="1" applyAlignment="1">
      <alignment horizontal="center" vertical="top"/>
    </xf>
    <xf numFmtId="43" fontId="12" fillId="0" borderId="0" xfId="18" applyFont="1" applyFill="1" applyAlignment="1">
      <alignment horizontal="center" vertical="top"/>
    </xf>
    <xf numFmtId="0" fontId="12" fillId="0" borderId="0" xfId="0" applyFont="1" applyFill="1" applyAlignment="1">
      <alignment horizontal="center" vertical="top"/>
    </xf>
    <xf numFmtId="0" fontId="18" fillId="8" borderId="31" xfId="22" applyFont="1" applyFill="1" applyBorder="1" applyAlignment="1">
      <alignment horizontal="center"/>
      <protection/>
    </xf>
    <xf numFmtId="0" fontId="19" fillId="8" borderId="31" xfId="22" applyFont="1" applyFill="1" applyBorder="1" applyAlignment="1">
      <alignment horizontal="center"/>
      <protection/>
    </xf>
    <xf numFmtId="9" fontId="0" fillId="0" borderId="1" xfId="0" applyNumberFormat="1" applyBorder="1" applyAlignment="1">
      <alignment horizontal="left"/>
    </xf>
    <xf numFmtId="4" fontId="0" fillId="0" borderId="1" xfId="0" applyNumberFormat="1" applyBorder="1" applyAlignment="1">
      <alignment horizontal="center"/>
    </xf>
    <xf numFmtId="172" fontId="0" fillId="0" borderId="1" xfId="0" applyNumberFormat="1" applyBorder="1"/>
    <xf numFmtId="3" fontId="0" fillId="0" borderId="1" xfId="0" applyNumberFormat="1" applyBorder="1"/>
    <xf numFmtId="0" fontId="0" fillId="8" borderId="0" xfId="0" applyFill="1"/>
    <xf numFmtId="0" fontId="0" fillId="8" borderId="0" xfId="0" applyFill="1" applyAlignment="1">
      <alignment horizontal="center"/>
    </xf>
    <xf numFmtId="164" fontId="12" fillId="0" borderId="0" xfId="18" applyNumberFormat="1" applyFont="1" applyFill="1" applyAlignment="1">
      <alignment horizontal="center" vertical="top"/>
    </xf>
    <xf numFmtId="0" fontId="8" fillId="0" borderId="0" xfId="0" applyFont="1" applyFill="1" applyBorder="1" applyAlignment="1">
      <alignment horizontal="center" wrapText="1"/>
    </xf>
    <xf numFmtId="9" fontId="2" fillId="6" borderId="32" xfId="0" applyNumberFormat="1" applyFont="1" applyFill="1" applyBorder="1"/>
    <xf numFmtId="9" fontId="2" fillId="6" borderId="33" xfId="0" applyNumberFormat="1" applyFont="1" applyFill="1" applyBorder="1"/>
    <xf numFmtId="9" fontId="2" fillId="6" borderId="34" xfId="0" applyNumberFormat="1" applyFont="1" applyFill="1" applyBorder="1"/>
    <xf numFmtId="1" fontId="0" fillId="7" borderId="2" xfId="0" applyNumberFormat="1" applyFill="1" applyBorder="1"/>
    <xf numFmtId="1" fontId="0" fillId="7" borderId="1" xfId="0" applyNumberFormat="1" applyFill="1" applyBorder="1"/>
    <xf numFmtId="1" fontId="0" fillId="7" borderId="3" xfId="0" applyNumberFormat="1" applyFill="1" applyBorder="1"/>
    <xf numFmtId="1" fontId="9" fillId="9" borderId="2" xfId="0" applyNumberFormat="1" applyFont="1" applyFill="1" applyBorder="1"/>
    <xf numFmtId="1" fontId="0" fillId="9" borderId="1" xfId="0" applyNumberFormat="1" applyFill="1" applyBorder="1"/>
    <xf numFmtId="1" fontId="0" fillId="9" borderId="2" xfId="0" applyNumberFormat="1" applyFill="1" applyBorder="1"/>
    <xf numFmtId="1" fontId="9" fillId="9" borderId="4" xfId="0" applyNumberFormat="1" applyFont="1" applyFill="1" applyBorder="1"/>
    <xf numFmtId="1" fontId="0" fillId="9" borderId="5" xfId="0" applyNumberFormat="1" applyFill="1" applyBorder="1"/>
    <xf numFmtId="1" fontId="0" fillId="7" borderId="6" xfId="0" applyNumberFormat="1" applyFill="1" applyBorder="1"/>
    <xf numFmtId="1" fontId="0" fillId="9" borderId="4" xfId="0" applyNumberFormat="1" applyFill="1" applyBorder="1"/>
    <xf numFmtId="164" fontId="12" fillId="0" borderId="29" xfId="20" applyNumberFormat="1" applyFont="1" applyFill="1" applyBorder="1" applyAlignment="1">
      <alignment horizontal="center" vertical="top"/>
      <protection/>
    </xf>
    <xf numFmtId="167" fontId="12" fillId="0" borderId="29" xfId="20" applyNumberFormat="1" applyFont="1" applyFill="1" applyBorder="1" applyAlignment="1">
      <alignment horizontal="center" vertical="top"/>
      <protection/>
    </xf>
    <xf numFmtId="43" fontId="13" fillId="0" borderId="1" xfId="18" applyFont="1" applyFill="1" applyBorder="1" applyAlignment="1">
      <alignment horizontal="center" vertical="center"/>
    </xf>
    <xf numFmtId="164" fontId="13" fillId="0" borderId="1" xfId="18" applyNumberFormat="1" applyFont="1" applyFill="1" applyBorder="1" applyAlignment="1">
      <alignment horizontal="center" vertical="center"/>
    </xf>
    <xf numFmtId="165" fontId="13" fillId="0" borderId="1" xfId="0" applyNumberFormat="1" applyFont="1" applyFill="1" applyBorder="1" applyAlignment="1" quotePrefix="1">
      <alignment horizontal="center" vertical="center"/>
    </xf>
    <xf numFmtId="10" fontId="13" fillId="0" borderId="1" xfId="0" applyNumberFormat="1" applyFont="1" applyFill="1" applyBorder="1" applyAlignment="1" quotePrefix="1">
      <alignment horizontal="center" vertical="center"/>
    </xf>
    <xf numFmtId="4" fontId="13" fillId="0" borderId="1" xfId="0" applyNumberFormat="1" applyFont="1" applyFill="1" applyBorder="1" applyAlignment="1" quotePrefix="1">
      <alignment horizontal="center" vertical="center"/>
    </xf>
    <xf numFmtId="0" fontId="13" fillId="0" borderId="25" xfId="0" applyFont="1" applyFill="1" applyBorder="1" applyAlignment="1">
      <alignment horizontal="center" vertical="center"/>
    </xf>
    <xf numFmtId="0" fontId="14" fillId="0" borderId="26" xfId="21" applyFont="1" applyFill="1" applyBorder="1" applyAlignment="1">
      <alignment horizontal="center"/>
      <protection/>
    </xf>
    <xf numFmtId="43" fontId="13" fillId="0" borderId="26" xfId="18" applyFont="1" applyFill="1" applyBorder="1" applyAlignment="1">
      <alignment horizontal="center" vertical="center"/>
    </xf>
    <xf numFmtId="164" fontId="13" fillId="0" borderId="26" xfId="18" applyNumberFormat="1" applyFont="1" applyFill="1" applyBorder="1" applyAlignment="1">
      <alignment horizontal="center" vertical="center"/>
    </xf>
    <xf numFmtId="0" fontId="13" fillId="0" borderId="26" xfId="0" applyFont="1" applyFill="1" applyBorder="1" applyAlignment="1">
      <alignment horizontal="center" vertical="center"/>
    </xf>
    <xf numFmtId="164" fontId="13" fillId="0" borderId="26" xfId="0" applyNumberFormat="1" applyFont="1" applyFill="1" applyBorder="1" applyAlignment="1">
      <alignment horizontal="center" vertical="center"/>
    </xf>
    <xf numFmtId="165" fontId="13" fillId="0" borderId="26" xfId="0" applyNumberFormat="1" applyFont="1" applyFill="1" applyBorder="1" applyAlignment="1" quotePrefix="1">
      <alignment horizontal="center" vertical="center"/>
    </xf>
    <xf numFmtId="10" fontId="13" fillId="0" borderId="26" xfId="0" applyNumberFormat="1" applyFont="1" applyFill="1" applyBorder="1" applyAlignment="1" quotePrefix="1">
      <alignment horizontal="center" vertical="center"/>
    </xf>
    <xf numFmtId="165" fontId="13" fillId="0" borderId="27" xfId="0" applyNumberFormat="1" applyFont="1" applyFill="1" applyBorder="1" applyAlignment="1" quotePrefix="1">
      <alignment horizontal="center" vertical="center"/>
    </xf>
    <xf numFmtId="0" fontId="13" fillId="0" borderId="2" xfId="0" applyFont="1" applyFill="1" applyBorder="1" applyAlignment="1">
      <alignment horizontal="center" vertical="center"/>
    </xf>
    <xf numFmtId="165" fontId="13" fillId="0" borderId="3" xfId="0" applyNumberFormat="1" applyFont="1" applyFill="1" applyBorder="1" applyAlignment="1" quotePrefix="1">
      <alignment horizontal="center" vertical="center"/>
    </xf>
    <xf numFmtId="0" fontId="13" fillId="0" borderId="4" xfId="0" applyFont="1" applyFill="1" applyBorder="1" applyAlignment="1">
      <alignment horizontal="center" vertical="center"/>
    </xf>
    <xf numFmtId="4" fontId="13" fillId="0" borderId="5" xfId="0" applyNumberFormat="1" applyFont="1" applyFill="1" applyBorder="1" applyAlignment="1" quotePrefix="1">
      <alignment horizontal="center" vertical="center"/>
    </xf>
    <xf numFmtId="43" fontId="13" fillId="0" borderId="5" xfId="18" applyFont="1" applyFill="1" applyBorder="1" applyAlignment="1">
      <alignment horizontal="center" vertical="center"/>
    </xf>
    <xf numFmtId="164" fontId="13" fillId="0" borderId="5" xfId="18" applyNumberFormat="1" applyFont="1" applyFill="1" applyBorder="1" applyAlignment="1">
      <alignment horizontal="center" vertical="center"/>
    </xf>
    <xf numFmtId="165" fontId="13" fillId="0" borderId="5" xfId="0" applyNumberFormat="1" applyFont="1" applyFill="1" applyBorder="1" applyAlignment="1" quotePrefix="1">
      <alignment horizontal="center" vertical="center"/>
    </xf>
    <xf numFmtId="10" fontId="13" fillId="0" borderId="5" xfId="0" applyNumberFormat="1" applyFont="1" applyFill="1" applyBorder="1" applyAlignment="1" quotePrefix="1">
      <alignment horizontal="center" vertical="center"/>
    </xf>
    <xf numFmtId="165" fontId="13" fillId="0" borderId="6" xfId="0" applyNumberFormat="1" applyFont="1" applyFill="1" applyBorder="1" applyAlignment="1" quotePrefix="1">
      <alignment horizontal="center" vertical="center"/>
    </xf>
    <xf numFmtId="43" fontId="0" fillId="0" borderId="0" xfId="0" applyNumberFormat="1"/>
    <xf numFmtId="0" fontId="2" fillId="3" borderId="0" xfId="0" applyFont="1" applyFill="1" applyBorder="1" applyAlignment="1">
      <alignment vertical="center" wrapText="1"/>
    </xf>
    <xf numFmtId="0" fontId="0" fillId="0" borderId="0" xfId="0" applyAlignment="1">
      <alignment vertical="center" wrapText="1"/>
    </xf>
    <xf numFmtId="0" fontId="0" fillId="0" borderId="0" xfId="0" applyAlignment="1">
      <alignment/>
    </xf>
    <xf numFmtId="0" fontId="8" fillId="9" borderId="35" xfId="0" applyFont="1" applyFill="1" applyBorder="1" applyAlignment="1">
      <alignment horizontal="center" wrapText="1"/>
    </xf>
    <xf numFmtId="0" fontId="8" fillId="9" borderId="36" xfId="0" applyFont="1" applyFill="1" applyBorder="1" applyAlignment="1">
      <alignment horizontal="center" wrapText="1"/>
    </xf>
    <xf numFmtId="0" fontId="8" fillId="9" borderId="37" xfId="0" applyFont="1" applyFill="1" applyBorder="1" applyAlignment="1">
      <alignment horizontal="center" wrapText="1"/>
    </xf>
    <xf numFmtId="0" fontId="8" fillId="9" borderId="38" xfId="0" applyFont="1" applyFill="1" applyBorder="1" applyAlignment="1">
      <alignment horizontal="center" wrapText="1"/>
    </xf>
    <xf numFmtId="0" fontId="8" fillId="9" borderId="39" xfId="0" applyFont="1" applyFill="1" applyBorder="1" applyAlignment="1">
      <alignment horizontal="center" wrapText="1"/>
    </xf>
    <xf numFmtId="0" fontId="0" fillId="0" borderId="0" xfId="0" applyAlignment="1">
      <alignment wrapText="1"/>
    </xf>
    <xf numFmtId="2" fontId="0" fillId="0" borderId="0" xfId="0" applyNumberFormat="1" applyAlignment="1" quotePrefix="1">
      <alignment wrapText="1"/>
    </xf>
    <xf numFmtId="2" fontId="0" fillId="0" borderId="0" xfId="0" applyNumberFormat="1" applyAlignment="1">
      <alignment wrapText="1"/>
    </xf>
    <xf numFmtId="9" fontId="2" fillId="0" borderId="25" xfId="0" applyNumberFormat="1" applyFont="1" applyFill="1" applyBorder="1" applyAlignment="1">
      <alignment horizontal="center" wrapText="1"/>
    </xf>
    <xf numFmtId="9" fontId="2" fillId="0" borderId="26" xfId="0" applyNumberFormat="1" applyFont="1" applyFill="1" applyBorder="1" applyAlignment="1">
      <alignment horizontal="center" wrapText="1"/>
    </xf>
    <xf numFmtId="9" fontId="2" fillId="0" borderId="27" xfId="0" applyNumberFormat="1" applyFont="1" applyFill="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9" fontId="2" fillId="0" borderId="40" xfId="0" applyNumberFormat="1" applyFont="1" applyFill="1" applyBorder="1" applyAlignment="1">
      <alignment horizontal="center" wrapText="1"/>
    </xf>
    <xf numFmtId="9" fontId="2" fillId="0" borderId="7" xfId="0" applyNumberFormat="1" applyFont="1" applyBorder="1" applyAlignment="1">
      <alignment horizontal="center" wrapText="1"/>
    </xf>
    <xf numFmtId="9" fontId="2" fillId="0" borderId="13" xfId="0" applyNumberFormat="1" applyFont="1" applyBorder="1" applyAlignment="1">
      <alignment horizontal="center" wrapText="1"/>
    </xf>
    <xf numFmtId="9" fontId="2" fillId="0" borderId="8" xfId="0" applyNumberFormat="1" applyFont="1" applyBorder="1" applyAlignment="1">
      <alignment horizontal="center" wrapText="1"/>
    </xf>
    <xf numFmtId="9" fontId="2" fillId="0" borderId="9" xfId="0" applyNumberFormat="1" applyFont="1" applyBorder="1" applyAlignment="1">
      <alignment horizontal="center" wrapText="1"/>
    </xf>
    <xf numFmtId="0" fontId="0" fillId="0" borderId="37" xfId="0" applyBorder="1" applyAlignment="1">
      <alignment wrapText="1"/>
    </xf>
    <xf numFmtId="0" fontId="8" fillId="9" borderId="20" xfId="0" applyFont="1" applyFill="1" applyBorder="1" applyAlignment="1">
      <alignment horizontal="center" wrapText="1"/>
    </xf>
    <xf numFmtId="0" fontId="8" fillId="9" borderId="0" xfId="0" applyFont="1" applyFill="1" applyBorder="1" applyAlignment="1">
      <alignment horizontal="center" wrapText="1"/>
    </xf>
    <xf numFmtId="0" fontId="12" fillId="0" borderId="30" xfId="20" applyFont="1" applyFill="1" applyBorder="1" applyAlignment="1">
      <alignment horizontal="center" vertical="top"/>
      <protection/>
    </xf>
    <xf numFmtId="0" fontId="0" fillId="0" borderId="39" xfId="0" applyBorder="1" applyAlignment="1">
      <alignment horizontal="center" vertical="top"/>
    </xf>
    <xf numFmtId="0" fontId="0" fillId="0" borderId="20" xfId="0" applyBorder="1" applyAlignment="1">
      <alignment horizontal="center" vertical="top"/>
    </xf>
    <xf numFmtId="0" fontId="0" fillId="0" borderId="41" xfId="0" applyBorder="1" applyAlignment="1">
      <alignment horizontal="center" vertical="top"/>
    </xf>
    <xf numFmtId="0" fontId="0" fillId="0" borderId="21" xfId="0" applyBorder="1" applyAlignment="1">
      <alignment horizontal="center" vertical="top"/>
    </xf>
    <xf numFmtId="0" fontId="0" fillId="0" borderId="42" xfId="0" applyBorder="1" applyAlignment="1">
      <alignment horizontal="center" vertical="top"/>
    </xf>
    <xf numFmtId="0" fontId="14" fillId="0" borderId="43" xfId="21" applyFont="1" applyFill="1" applyBorder="1" applyAlignment="1">
      <alignment horizontal="center"/>
      <protection/>
    </xf>
    <xf numFmtId="0" fontId="0" fillId="0" borderId="40" xfId="0" applyBorder="1" applyAlignment="1">
      <alignment horizontal="center"/>
    </xf>
    <xf numFmtId="0" fontId="11" fillId="0" borderId="0" xfId="0" applyFont="1" applyFill="1" applyAlignment="1">
      <alignment horizontal="center" vertical="top"/>
    </xf>
    <xf numFmtId="0" fontId="12" fillId="0" borderId="35" xfId="20" applyFont="1" applyFill="1" applyBorder="1" applyAlignment="1">
      <alignment horizontal="center" vertical="top"/>
      <protection/>
    </xf>
    <xf numFmtId="0" fontId="12" fillId="0" borderId="36" xfId="20" applyFont="1" applyFill="1" applyBorder="1" applyAlignment="1">
      <alignment horizontal="center" vertical="top"/>
      <protection/>
    </xf>
    <xf numFmtId="0" fontId="12" fillId="0" borderId="37" xfId="20" applyFont="1" applyFill="1" applyBorder="1" applyAlignment="1">
      <alignment horizontal="center" vertical="top"/>
      <protection/>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4" fontId="13" fillId="0" borderId="22" xfId="0" applyNumberFormat="1" applyFont="1" applyFill="1" applyBorder="1" applyAlignment="1" quotePrefix="1">
      <alignment horizontal="center" vertical="center"/>
    </xf>
    <xf numFmtId="0" fontId="0" fillId="0" borderId="44" xfId="0" applyBorder="1" applyAlignment="1">
      <alignment horizontal="center" vertical="center"/>
    </xf>
    <xf numFmtId="4" fontId="13" fillId="0" borderId="24" xfId="0" applyNumberFormat="1" applyFont="1" applyFill="1" applyBorder="1" applyAlignment="1" quotePrefix="1">
      <alignment horizontal="center" vertical="center"/>
    </xf>
    <xf numFmtId="0" fontId="0" fillId="0" borderId="45" xfId="0" applyBorder="1" applyAlignment="1">
      <alignment horizontal="center" vertical="center"/>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0" fillId="0" borderId="36" xfId="0" applyBorder="1" applyAlignment="1">
      <alignment/>
    </xf>
    <xf numFmtId="0" fontId="0" fillId="0" borderId="37" xfId="0" applyBorder="1" applyAlignment="1">
      <alignment/>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_IS9_EMGA_1_MUS" xfId="22"/>
  </cellStyles>
  <dxfs count="12">
    <dxf>
      <font>
        <b/>
        <i val="0"/>
        <color indexed="10"/>
        <condense val="0"/>
        <extend val="0"/>
      </font>
      <border/>
    </dxf>
    <dxf>
      <font>
        <b/>
        <i val="0"/>
        <color indexed="10"/>
        <condense val="0"/>
        <extend val="0"/>
      </font>
      <border/>
    </dxf>
    <dxf>
      <fill>
        <patternFill>
          <bgColor indexed="22"/>
        </patternFill>
      </fill>
      <border/>
    </dxf>
    <dxf>
      <fill>
        <patternFill>
          <bgColor indexed="22"/>
        </patternFill>
      </fill>
      <border/>
    </dxf>
    <dxf>
      <fill>
        <patternFill>
          <bgColor indexed="22"/>
        </patternFill>
      </fill>
      <border/>
    </dxf>
    <dxf>
      <fill>
        <patternFill>
          <bgColor indexed="22"/>
        </patternFill>
      </fill>
      <border/>
    </dxf>
    <dxf>
      <fill>
        <patternFill>
          <bgColor indexed="22"/>
        </patternFill>
      </fill>
      <border/>
    </dxf>
    <dxf>
      <fill>
        <patternFill>
          <bgColor indexed="22"/>
        </patternFill>
      </fill>
      <border/>
    </dxf>
    <dxf>
      <fill>
        <patternFill>
          <bgColor indexed="22"/>
        </patternFill>
      </fill>
      <border/>
    </dxf>
    <dxf>
      <font>
        <b/>
        <i val="0"/>
        <color indexed="10"/>
        <condense val="0"/>
        <extend val="0"/>
      </font>
      <border/>
    </dxf>
    <dxf>
      <font>
        <b/>
        <i val="0"/>
        <color indexed="10"/>
        <condense val="0"/>
        <extend val="0"/>
      </font>
      <border/>
    </dxf>
    <dxf>
      <fill>
        <patternFill>
          <bgColor indexed="2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25</xdr:row>
          <xdr:rowOff>0</xdr:rowOff>
        </xdr:from>
        <xdr:to>
          <xdr:col>1</xdr:col>
          <xdr:colOff>390525</xdr:colOff>
          <xdr:row>27</xdr:row>
          <xdr:rowOff>38100</xdr:rowOff>
        </xdr:to>
        <xdr:sp macro="" textlink="">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24</xdr:row>
          <xdr:rowOff>161925</xdr:rowOff>
        </xdr:from>
        <xdr:to>
          <xdr:col>3</xdr:col>
          <xdr:colOff>266700</xdr:colOff>
          <xdr:row>28</xdr:row>
          <xdr:rowOff>171450</xdr:rowOff>
        </xdr:to>
        <xdr:sp macro="" textlink="">
          <xdr:nvSpPr>
            <xdr:cNvPr id="3075" name="Object 3" hidden="1">
              <a:extLst xmlns:a="http://schemas.openxmlformats.org/drawingml/2006/main">
                <a:ext uri="{63B3BB69-23CF-44E3-9099-C40C66FF867C}">
                  <a14:compatExt spid="_x0000_s307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24</xdr:row>
          <xdr:rowOff>161925</xdr:rowOff>
        </xdr:from>
        <xdr:to>
          <xdr:col>2</xdr:col>
          <xdr:colOff>266700</xdr:colOff>
          <xdr:row>28</xdr:row>
          <xdr:rowOff>171450</xdr:rowOff>
        </xdr:to>
        <xdr:sp macro="" textlink="">
          <xdr:nvSpPr>
            <xdr:cNvPr id="4097" name="Object 1" hidden="1">
              <a:extLst xmlns:a="http://schemas.openxmlformats.org/drawingml/2006/main">
                <a:ext uri="{63B3BB69-23CF-44E3-9099-C40C66FF867C}">
                  <a14:compatExt spid="_x0000_s409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w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2.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image" Target="../media/image2.emf" /><Relationship Id="rId1" Type="http://schemas.openxmlformats.org/officeDocument/2006/relationships/oleObject" Target="../embeddings/oleObject3.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9"/>
  <sheetViews>
    <sheetView tabSelected="1" workbookViewId="0" topLeftCell="B1">
      <selection activeCell="G24" sqref="G24"/>
    </sheetView>
  </sheetViews>
  <sheetFormatPr defaultColWidth="9.140625" defaultRowHeight="15"/>
  <cols>
    <col min="1" max="1" width="15.00390625" style="0" customWidth="1"/>
  </cols>
  <sheetData>
    <row r="1" spans="1:19" ht="15.75" thickBot="1">
      <c r="A1" s="158" t="s">
        <v>24</v>
      </c>
      <c r="B1" s="159"/>
      <c r="C1" s="159"/>
      <c r="D1" s="159"/>
      <c r="E1" s="159"/>
      <c r="F1" s="159"/>
      <c r="G1" s="159"/>
      <c r="H1" s="159"/>
      <c r="I1" s="159"/>
      <c r="J1" s="159"/>
      <c r="K1" s="159"/>
      <c r="L1" s="159"/>
      <c r="M1" s="159"/>
      <c r="N1" s="159"/>
      <c r="O1" s="159"/>
      <c r="P1" s="159"/>
      <c r="Q1" s="159"/>
      <c r="R1" s="159"/>
      <c r="S1" s="160"/>
    </row>
    <row r="2" ht="15.75" thickBot="1"/>
    <row r="3" spans="2:19" ht="15.75" thickBot="1">
      <c r="B3" s="169" t="s">
        <v>11</v>
      </c>
      <c r="C3" s="170"/>
      <c r="D3" s="171"/>
      <c r="E3" s="171"/>
      <c r="F3" s="171"/>
      <c r="G3" s="171"/>
      <c r="H3" s="171"/>
      <c r="I3" s="171"/>
      <c r="J3" s="172"/>
      <c r="K3" s="169" t="s">
        <v>12</v>
      </c>
      <c r="L3" s="170"/>
      <c r="M3" s="171"/>
      <c r="N3" s="171"/>
      <c r="O3" s="171"/>
      <c r="P3" s="171"/>
      <c r="Q3" s="171"/>
      <c r="R3" s="171"/>
      <c r="S3" s="172"/>
    </row>
    <row r="4" spans="1:19" ht="15.75" thickBot="1">
      <c r="A4" s="1" t="s">
        <v>6</v>
      </c>
      <c r="B4" s="174">
        <v>0.05</v>
      </c>
      <c r="C4" s="175"/>
      <c r="D4" s="176"/>
      <c r="E4" s="176"/>
      <c r="F4" s="176"/>
      <c r="G4" s="176"/>
      <c r="H4" s="176"/>
      <c r="I4" s="176"/>
      <c r="J4" s="177"/>
      <c r="K4" s="174">
        <f>1-0.05</f>
        <v>0.95</v>
      </c>
      <c r="L4" s="175"/>
      <c r="M4" s="176"/>
      <c r="N4" s="176"/>
      <c r="O4" s="176"/>
      <c r="P4" s="176"/>
      <c r="Q4" s="176"/>
      <c r="R4" s="176"/>
      <c r="S4" s="177"/>
    </row>
    <row r="5" spans="1:19" ht="15">
      <c r="A5" s="1" t="s">
        <v>4</v>
      </c>
      <c r="B5" s="166">
        <v>0.6</v>
      </c>
      <c r="C5" s="173"/>
      <c r="D5" s="167"/>
      <c r="E5" s="167"/>
      <c r="F5" s="168"/>
      <c r="G5" s="166">
        <v>1</v>
      </c>
      <c r="H5" s="167"/>
      <c r="I5" s="167"/>
      <c r="J5" s="168"/>
      <c r="K5" s="166">
        <f>1-0.6</f>
        <v>0.4</v>
      </c>
      <c r="L5" s="173"/>
      <c r="M5" s="167"/>
      <c r="N5" s="167"/>
      <c r="O5" s="168"/>
      <c r="P5" s="166">
        <f>1-1</f>
        <v>0</v>
      </c>
      <c r="Q5" s="167"/>
      <c r="R5" s="167"/>
      <c r="S5" s="168"/>
    </row>
    <row r="6" spans="1:19" ht="15">
      <c r="A6" s="1" t="s">
        <v>5</v>
      </c>
      <c r="B6" s="44">
        <v>0.166666666666667</v>
      </c>
      <c r="C6" s="41">
        <v>0.24</v>
      </c>
      <c r="D6" s="41">
        <v>0.28</v>
      </c>
      <c r="E6" s="4">
        <v>0.33</v>
      </c>
      <c r="F6" s="7">
        <v>0.42</v>
      </c>
      <c r="G6" s="6">
        <v>0.25</v>
      </c>
      <c r="H6" s="4">
        <v>0.33</v>
      </c>
      <c r="I6" s="4">
        <v>0.5</v>
      </c>
      <c r="J6" s="7">
        <v>1</v>
      </c>
      <c r="K6" s="6">
        <f aca="true" t="shared" si="0" ref="K6:L8">1-B6</f>
        <v>0.833333333333333</v>
      </c>
      <c r="L6" s="6">
        <f t="shared" si="0"/>
        <v>0.76</v>
      </c>
      <c r="M6" s="4">
        <f>1-0.21</f>
        <v>0.79</v>
      </c>
      <c r="N6" s="4">
        <f>1-0.33</f>
        <v>0.6699999999999999</v>
      </c>
      <c r="O6" s="7">
        <f>1-0.75</f>
        <v>0.25</v>
      </c>
      <c r="P6" s="6">
        <f>1-0.2</f>
        <v>0.8</v>
      </c>
      <c r="Q6" s="4">
        <f>1-0.33</f>
        <v>0.6699999999999999</v>
      </c>
      <c r="R6" s="4">
        <f>1-0.5</f>
        <v>0.5</v>
      </c>
      <c r="S6" s="7">
        <f>1-1</f>
        <v>0</v>
      </c>
    </row>
    <row r="7" spans="1:19" ht="15">
      <c r="A7" s="1" t="s">
        <v>7</v>
      </c>
      <c r="B7" s="44">
        <f>B5*B6</f>
        <v>0.10000000000000019</v>
      </c>
      <c r="C7" s="41">
        <f>C6*B5</f>
        <v>0.144</v>
      </c>
      <c r="D7" s="41">
        <f>B5*D6</f>
        <v>0.168</v>
      </c>
      <c r="E7" s="4">
        <f>B5*E6</f>
        <v>0.198</v>
      </c>
      <c r="F7" s="7">
        <f>B5*F6</f>
        <v>0.252</v>
      </c>
      <c r="G7" s="4">
        <f>G5*G6</f>
        <v>0.25</v>
      </c>
      <c r="H7" s="4">
        <f>G5*H6</f>
        <v>0.33</v>
      </c>
      <c r="I7" s="4">
        <f>G5*I6</f>
        <v>0.5</v>
      </c>
      <c r="J7" s="7">
        <f>G5*J6</f>
        <v>1</v>
      </c>
      <c r="K7" s="33">
        <f t="shared" si="0"/>
        <v>0.8999999999999998</v>
      </c>
      <c r="L7" s="33">
        <f t="shared" si="0"/>
        <v>0.856</v>
      </c>
      <c r="M7" s="34">
        <f aca="true" t="shared" si="1" ref="M7:S8">1-D7</f>
        <v>0.832</v>
      </c>
      <c r="N7" s="34">
        <f t="shared" si="1"/>
        <v>0.802</v>
      </c>
      <c r="O7" s="35">
        <f t="shared" si="1"/>
        <v>0.748</v>
      </c>
      <c r="P7" s="33">
        <f t="shared" si="1"/>
        <v>0.75</v>
      </c>
      <c r="Q7" s="34">
        <f t="shared" si="1"/>
        <v>0.6699999999999999</v>
      </c>
      <c r="R7" s="34">
        <f t="shared" si="1"/>
        <v>0.5</v>
      </c>
      <c r="S7" s="35">
        <f t="shared" si="1"/>
        <v>0</v>
      </c>
    </row>
    <row r="8" spans="1:19" ht="30.75" thickBot="1">
      <c r="A8" s="30" t="s">
        <v>27</v>
      </c>
      <c r="B8" s="45">
        <f>B4/B7</f>
        <v>0.4999999999999991</v>
      </c>
      <c r="C8" s="42">
        <f>B4/C7</f>
        <v>0.34722222222222227</v>
      </c>
      <c r="D8" s="42">
        <f>B4/D7</f>
        <v>0.2976190476190476</v>
      </c>
      <c r="E8" s="38">
        <f>B4/E7</f>
        <v>0.25252525252525254</v>
      </c>
      <c r="F8" s="39">
        <f>B4/F7</f>
        <v>0.19841269841269843</v>
      </c>
      <c r="G8" s="37">
        <f>B4/G7</f>
        <v>0.2</v>
      </c>
      <c r="H8" s="38">
        <f>B4/H7</f>
        <v>0.15151515151515152</v>
      </c>
      <c r="I8" s="38">
        <f>B4/I7</f>
        <v>0.1</v>
      </c>
      <c r="J8" s="40">
        <f>B4/J7</f>
        <v>0.05</v>
      </c>
      <c r="K8" s="51">
        <f t="shared" si="0"/>
        <v>0.5000000000000009</v>
      </c>
      <c r="L8" s="51">
        <f t="shared" si="0"/>
        <v>0.6527777777777777</v>
      </c>
      <c r="M8" s="52">
        <f>1-D8</f>
        <v>0.7023809523809523</v>
      </c>
      <c r="N8" s="52">
        <f t="shared" si="1"/>
        <v>0.7474747474747474</v>
      </c>
      <c r="O8" s="53">
        <f t="shared" si="1"/>
        <v>0.8015873015873016</v>
      </c>
      <c r="P8" s="51">
        <f t="shared" si="1"/>
        <v>0.8</v>
      </c>
      <c r="Q8" s="52">
        <f t="shared" si="1"/>
        <v>0.8484848484848485</v>
      </c>
      <c r="R8" s="52">
        <f t="shared" si="1"/>
        <v>0.9</v>
      </c>
      <c r="S8" s="53">
        <f t="shared" si="1"/>
        <v>0.95</v>
      </c>
    </row>
    <row r="9" spans="1:19" ht="48" thickBot="1">
      <c r="A9" s="3" t="s">
        <v>28</v>
      </c>
      <c r="B9" s="5"/>
      <c r="C9" s="5"/>
      <c r="D9" s="5"/>
      <c r="E9" s="5"/>
      <c r="F9" s="5"/>
      <c r="G9" s="5"/>
      <c r="H9" s="5"/>
      <c r="I9" s="5"/>
      <c r="J9" s="5"/>
      <c r="K9" s="13" t="s">
        <v>31</v>
      </c>
      <c r="L9" s="43" t="s">
        <v>0</v>
      </c>
      <c r="M9" s="14" t="s">
        <v>1</v>
      </c>
      <c r="N9" s="14" t="s">
        <v>2</v>
      </c>
      <c r="O9" s="15" t="s">
        <v>3</v>
      </c>
      <c r="P9" s="13" t="s">
        <v>0</v>
      </c>
      <c r="Q9" s="14" t="s">
        <v>1</v>
      </c>
      <c r="R9" s="14" t="s">
        <v>2</v>
      </c>
      <c r="S9" s="15" t="s">
        <v>3</v>
      </c>
    </row>
    <row r="10" spans="1:19" ht="15">
      <c r="A10" s="1" t="s">
        <v>8</v>
      </c>
      <c r="K10" s="8">
        <f>K12-K11</f>
        <v>2.31</v>
      </c>
      <c r="L10" s="2">
        <f>L12-L11</f>
        <v>1.94</v>
      </c>
      <c r="M10" s="2">
        <f>M12-M11</f>
        <v>1.79</v>
      </c>
      <c r="N10" s="2">
        <f aca="true" t="shared" si="2" ref="N10:S10">N12-N11</f>
        <v>1.62</v>
      </c>
      <c r="O10" s="9">
        <f t="shared" si="2"/>
        <v>1.38</v>
      </c>
      <c r="P10" s="8">
        <f t="shared" si="2"/>
        <v>1.38</v>
      </c>
      <c r="Q10" s="2">
        <f>Q12-Q11</f>
        <v>1.11</v>
      </c>
      <c r="R10" s="2">
        <f t="shared" si="2"/>
        <v>0.7000000000000002</v>
      </c>
      <c r="S10" s="9">
        <f t="shared" si="2"/>
        <v>0</v>
      </c>
    </row>
    <row r="11" spans="1:19" ht="15">
      <c r="A11" s="3" t="s">
        <v>9</v>
      </c>
      <c r="K11" s="21">
        <v>0.69</v>
      </c>
      <c r="L11" s="36">
        <v>1.06</v>
      </c>
      <c r="M11" s="36">
        <v>1.21</v>
      </c>
      <c r="N11" s="22">
        <v>1.38</v>
      </c>
      <c r="O11" s="23">
        <v>1.62</v>
      </c>
      <c r="P11" s="21">
        <v>1.62</v>
      </c>
      <c r="Q11" s="22">
        <v>1.89</v>
      </c>
      <c r="R11" s="22">
        <v>2.3</v>
      </c>
      <c r="S11" s="23">
        <v>3</v>
      </c>
    </row>
    <row r="12" spans="1:19" ht="15.75" thickBot="1">
      <c r="A12" s="3" t="s">
        <v>10</v>
      </c>
      <c r="K12" s="10">
        <v>3</v>
      </c>
      <c r="L12" s="11">
        <v>3</v>
      </c>
      <c r="M12" s="11">
        <v>3</v>
      </c>
      <c r="N12" s="11">
        <v>3</v>
      </c>
      <c r="O12" s="12">
        <v>3</v>
      </c>
      <c r="P12" s="10">
        <v>3</v>
      </c>
      <c r="Q12" s="11">
        <v>3</v>
      </c>
      <c r="R12" s="11">
        <v>3</v>
      </c>
      <c r="S12" s="12">
        <v>3</v>
      </c>
    </row>
    <row r="14" spans="1:10" ht="30" customHeight="1">
      <c r="A14" s="3" t="s">
        <v>14</v>
      </c>
      <c r="B14" s="163" t="s">
        <v>34</v>
      </c>
      <c r="C14" s="163"/>
      <c r="D14" s="163"/>
      <c r="E14" s="163"/>
      <c r="F14" s="163"/>
      <c r="G14" s="163"/>
      <c r="H14" s="163"/>
      <c r="I14" s="163"/>
      <c r="J14" s="163"/>
    </row>
    <row r="15" spans="1:2" ht="18.75" customHeight="1" thickBot="1">
      <c r="A15" s="3" t="s">
        <v>32</v>
      </c>
      <c r="B15" t="s">
        <v>33</v>
      </c>
    </row>
    <row r="16" spans="1:19" ht="15.75" thickBot="1">
      <c r="A16" s="158" t="s">
        <v>25</v>
      </c>
      <c r="B16" s="159"/>
      <c r="C16" s="159"/>
      <c r="D16" s="159"/>
      <c r="E16" s="159"/>
      <c r="F16" s="159"/>
      <c r="G16" s="159"/>
      <c r="H16" s="159"/>
      <c r="I16" s="159"/>
      <c r="J16" s="159"/>
      <c r="K16" s="161"/>
      <c r="L16" s="161"/>
      <c r="M16" s="161"/>
      <c r="N16" s="161"/>
      <c r="O16" s="161"/>
      <c r="P16" s="161"/>
      <c r="Q16" s="161"/>
      <c r="R16" s="161"/>
      <c r="S16" s="162"/>
    </row>
    <row r="17" spans="11:19" ht="15.75" thickBot="1">
      <c r="K17" s="58">
        <f>K8</f>
        <v>0.5000000000000009</v>
      </c>
      <c r="L17" s="59">
        <f aca="true" t="shared" si="3" ref="L17:S17">L8</f>
        <v>0.6527777777777777</v>
      </c>
      <c r="M17" s="59">
        <f t="shared" si="3"/>
        <v>0.7023809523809523</v>
      </c>
      <c r="N17" s="59">
        <f t="shared" si="3"/>
        <v>0.7474747474747474</v>
      </c>
      <c r="O17" s="61">
        <f t="shared" si="3"/>
        <v>0.8015873015873016</v>
      </c>
      <c r="P17" s="58">
        <f>P8</f>
        <v>0.8</v>
      </c>
      <c r="Q17" s="59">
        <f t="shared" si="3"/>
        <v>0.8484848484848485</v>
      </c>
      <c r="R17" s="59">
        <f t="shared" si="3"/>
        <v>0.9</v>
      </c>
      <c r="S17" s="60">
        <f t="shared" si="3"/>
        <v>0.95</v>
      </c>
    </row>
    <row r="18" spans="1:19" ht="48" thickBot="1">
      <c r="A18" s="155" t="s">
        <v>30</v>
      </c>
      <c r="B18" s="156"/>
      <c r="C18" s="156"/>
      <c r="D18" s="156"/>
      <c r="E18" s="157"/>
      <c r="F18" s="157"/>
      <c r="G18" s="157"/>
      <c r="K18" s="54" t="s">
        <v>31</v>
      </c>
      <c r="L18" s="55" t="s">
        <v>0</v>
      </c>
      <c r="M18" s="56" t="s">
        <v>1</v>
      </c>
      <c r="N18" s="56" t="s">
        <v>2</v>
      </c>
      <c r="O18" s="57" t="s">
        <v>3</v>
      </c>
      <c r="P18" s="54" t="s">
        <v>0</v>
      </c>
      <c r="Q18" s="56" t="s">
        <v>1</v>
      </c>
      <c r="R18" s="56" t="s">
        <v>2</v>
      </c>
      <c r="S18" s="57" t="s">
        <v>3</v>
      </c>
    </row>
    <row r="19" spans="1:19" ht="15">
      <c r="A19" s="18" t="s">
        <v>26</v>
      </c>
      <c r="K19" s="21">
        <v>0.69</v>
      </c>
      <c r="L19" s="36">
        <v>1.06</v>
      </c>
      <c r="M19" s="36">
        <v>1.21</v>
      </c>
      <c r="N19" s="22">
        <v>1.38</v>
      </c>
      <c r="O19" s="66">
        <v>1.62</v>
      </c>
      <c r="P19" s="68">
        <v>1.62</v>
      </c>
      <c r="Q19" s="69">
        <v>1.89</v>
      </c>
      <c r="R19" s="69">
        <v>2.3</v>
      </c>
      <c r="S19" s="70">
        <v>3</v>
      </c>
    </row>
    <row r="20" spans="1:19" ht="15">
      <c r="A20" s="16">
        <v>0</v>
      </c>
      <c r="K20" s="8">
        <v>35</v>
      </c>
      <c r="L20" s="46">
        <v>53</v>
      </c>
      <c r="M20" s="2">
        <v>61</v>
      </c>
      <c r="N20" s="47">
        <v>69</v>
      </c>
      <c r="O20" s="64">
        <v>81</v>
      </c>
      <c r="P20" s="8">
        <v>81</v>
      </c>
      <c r="Q20" s="2">
        <v>95</v>
      </c>
      <c r="R20" s="2">
        <v>116</v>
      </c>
      <c r="S20" s="9">
        <v>150</v>
      </c>
    </row>
    <row r="21" spans="1:19" ht="15">
      <c r="A21" s="17" t="s">
        <v>16</v>
      </c>
      <c r="B21" s="24">
        <f>0.1*0.02</f>
        <v>0.002</v>
      </c>
      <c r="C21" s="24"/>
      <c r="D21" s="5"/>
      <c r="K21" s="8">
        <v>38</v>
      </c>
      <c r="L21" s="47">
        <v>61</v>
      </c>
      <c r="M21" s="25">
        <v>70</v>
      </c>
      <c r="N21" s="47">
        <v>80</v>
      </c>
      <c r="O21" s="64">
        <v>95</v>
      </c>
      <c r="P21" s="8">
        <v>95</v>
      </c>
      <c r="Q21" s="25">
        <v>112</v>
      </c>
      <c r="R21" s="25">
        <v>139</v>
      </c>
      <c r="S21" s="9">
        <v>184</v>
      </c>
    </row>
    <row r="22" spans="1:19" ht="15">
      <c r="A22" s="16" t="s">
        <v>17</v>
      </c>
      <c r="B22" s="24">
        <f>0.15*0.02</f>
        <v>0.003</v>
      </c>
      <c r="C22" s="24"/>
      <c r="K22" s="62"/>
      <c r="L22" s="48">
        <v>65</v>
      </c>
      <c r="M22" s="25">
        <v>75</v>
      </c>
      <c r="N22" s="46">
        <v>87</v>
      </c>
      <c r="O22" s="64">
        <v>103</v>
      </c>
      <c r="P22" s="62">
        <v>103</v>
      </c>
      <c r="Q22" s="25">
        <v>123</v>
      </c>
      <c r="R22" s="25">
        <v>154</v>
      </c>
      <c r="S22" s="9">
        <v>206</v>
      </c>
    </row>
    <row r="23" spans="1:19" ht="15">
      <c r="A23" s="16" t="s">
        <v>18</v>
      </c>
      <c r="B23" s="24">
        <f>0.2*0.02</f>
        <v>0.004</v>
      </c>
      <c r="C23" s="24"/>
      <c r="K23" s="62"/>
      <c r="L23" s="48">
        <v>70</v>
      </c>
      <c r="M23" s="50">
        <v>82</v>
      </c>
      <c r="N23" s="46">
        <v>95</v>
      </c>
      <c r="O23" s="64">
        <v>113</v>
      </c>
      <c r="P23" s="62">
        <v>113</v>
      </c>
      <c r="Q23" s="65">
        <v>136</v>
      </c>
      <c r="R23" s="25">
        <v>171</v>
      </c>
      <c r="S23" s="9">
        <v>232</v>
      </c>
    </row>
    <row r="24" spans="1:19" ht="15.75" thickBot="1">
      <c r="A24" s="16" t="s">
        <v>19</v>
      </c>
      <c r="B24" s="24">
        <f>0.3*0.02</f>
        <v>0.006</v>
      </c>
      <c r="C24" s="24"/>
      <c r="K24" s="63"/>
      <c r="L24" s="49">
        <v>83</v>
      </c>
      <c r="M24" s="49">
        <v>98</v>
      </c>
      <c r="N24" s="49">
        <v>114</v>
      </c>
      <c r="O24" s="67">
        <v>139</v>
      </c>
      <c r="P24" s="63">
        <v>139</v>
      </c>
      <c r="Q24" s="49">
        <v>169</v>
      </c>
      <c r="R24" s="49">
        <v>217</v>
      </c>
      <c r="S24" s="29">
        <v>300</v>
      </c>
    </row>
    <row r="29" spans="1:10" ht="135.75" customHeight="1">
      <c r="A29" s="164" t="s">
        <v>20</v>
      </c>
      <c r="B29" s="165"/>
      <c r="C29" s="165"/>
      <c r="D29" s="165"/>
      <c r="E29" s="165"/>
      <c r="F29" s="165"/>
      <c r="G29" s="165"/>
      <c r="H29" s="165"/>
      <c r="I29" s="165"/>
      <c r="J29" s="157"/>
    </row>
    <row r="48" ht="13.5" customHeight="1"/>
    <row r="49" ht="15" hidden="1"/>
  </sheetData>
  <mergeCells count="13">
    <mergeCell ref="A18:G18"/>
    <mergeCell ref="A1:S1"/>
    <mergeCell ref="A16:S16"/>
    <mergeCell ref="B14:J14"/>
    <mergeCell ref="A29:J29"/>
    <mergeCell ref="P5:S5"/>
    <mergeCell ref="B3:J3"/>
    <mergeCell ref="K3:S3"/>
    <mergeCell ref="B5:F5"/>
    <mergeCell ref="G5:J5"/>
    <mergeCell ref="B4:J4"/>
    <mergeCell ref="K4:S4"/>
    <mergeCell ref="K5:O5"/>
  </mergeCells>
  <printOptions/>
  <pageMargins left="0.7" right="0.7" top="0.75" bottom="0.75" header="0.3" footer="0.3"/>
  <pageSetup fitToHeight="1" fitToWidth="1" horizontalDpi="600" verticalDpi="600" orientation="landscape" paperSize="9" scale="76" r:id="rId4"/>
  <drawing r:id="rId3"/>
  <legacyDrawing r:id="rId2"/>
  <oleObjects>
    <mc:AlternateContent xmlns:mc="http://schemas.openxmlformats.org/markup-compatibility/2006">
      <mc:Choice Requires="x14">
        <oleObject progId="Equation.3" shapeId="1025" r:id="rId1">
          <objectPr r:id="rId5">
            <anchor>
              <from>
                <xdr:col>0</xdr:col>
                <xdr:colOff>0</xdr:colOff>
                <xdr:row>25</xdr:row>
                <xdr:rowOff>0</xdr:rowOff>
              </from>
              <to>
                <xdr:col>1</xdr:col>
                <xdr:colOff>390525</xdr:colOff>
                <xdr:row>27</xdr:row>
                <xdr:rowOff>38100</xdr:rowOff>
              </to>
            </anchor>
          </objectPr>
        </oleObject>
      </mc:Choice>
      <mc:Fallback>
        <oleObject progId="Equation.3" shapeId="1025" r:id="rId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79"/>
  <sheetViews>
    <sheetView workbookViewId="0" topLeftCell="A104">
      <selection activeCell="K132" sqref="K132:K134"/>
    </sheetView>
  </sheetViews>
  <sheetFormatPr defaultColWidth="9.140625" defaultRowHeight="15"/>
  <cols>
    <col min="1" max="1" width="15.00390625" style="0" customWidth="1"/>
    <col min="2" max="2" width="16.00390625" style="0" customWidth="1"/>
    <col min="3" max="3" width="11.7109375" style="0" bestFit="1" customWidth="1"/>
    <col min="4" max="4" width="11.7109375" style="0" customWidth="1"/>
    <col min="5" max="5" width="12.28125" style="0" customWidth="1"/>
    <col min="6" max="6" width="12.421875" style="0" customWidth="1"/>
    <col min="9" max="9" width="9.7109375" style="0" customWidth="1"/>
    <col min="10" max="10" width="9.8515625" style="0" customWidth="1"/>
    <col min="11" max="11" width="15.28125" style="0" bestFit="1" customWidth="1"/>
    <col min="12" max="12" width="9.8515625" style="0" customWidth="1"/>
    <col min="17" max="17" width="8.7109375" style="0" customWidth="1"/>
  </cols>
  <sheetData>
    <row r="1" spans="1:19" ht="15">
      <c r="A1" s="179" t="s">
        <v>24</v>
      </c>
      <c r="B1" s="180"/>
      <c r="C1" s="180"/>
      <c r="D1" s="180"/>
      <c r="E1" s="180"/>
      <c r="F1" s="180"/>
      <c r="G1" s="180"/>
      <c r="H1" s="180"/>
      <c r="I1" s="180"/>
      <c r="J1" s="180"/>
      <c r="K1" s="180"/>
      <c r="L1" s="180"/>
      <c r="M1" s="180"/>
      <c r="N1" s="180"/>
      <c r="O1" s="180"/>
      <c r="P1" s="180"/>
      <c r="Q1" s="180"/>
      <c r="R1" s="180"/>
      <c r="S1" s="163"/>
    </row>
    <row r="2" ht="15.75" thickBot="1"/>
    <row r="3" spans="2:19" ht="15.75" thickBot="1">
      <c r="B3" s="169" t="s">
        <v>11</v>
      </c>
      <c r="C3" s="170"/>
      <c r="D3" s="171"/>
      <c r="E3" s="171"/>
      <c r="F3" s="171"/>
      <c r="G3" s="171"/>
      <c r="H3" s="171"/>
      <c r="I3" s="171"/>
      <c r="J3" s="172"/>
      <c r="K3" s="169" t="s">
        <v>12</v>
      </c>
      <c r="L3" s="170"/>
      <c r="M3" s="171"/>
      <c r="N3" s="171"/>
      <c r="O3" s="171"/>
      <c r="P3" s="171"/>
      <c r="Q3" s="171"/>
      <c r="R3" s="171"/>
      <c r="S3" s="172"/>
    </row>
    <row r="4" spans="1:19" ht="15.75" thickBot="1">
      <c r="A4" s="1" t="s">
        <v>6</v>
      </c>
      <c r="B4" s="174">
        <v>0.05</v>
      </c>
      <c r="C4" s="175"/>
      <c r="D4" s="176"/>
      <c r="E4" s="176"/>
      <c r="F4" s="176"/>
      <c r="G4" s="176"/>
      <c r="H4" s="176"/>
      <c r="I4" s="176"/>
      <c r="J4" s="177"/>
      <c r="K4" s="174">
        <f>1-0.05</f>
        <v>0.95</v>
      </c>
      <c r="L4" s="175"/>
      <c r="M4" s="176"/>
      <c r="N4" s="176"/>
      <c r="O4" s="176"/>
      <c r="P4" s="176"/>
      <c r="Q4" s="176"/>
      <c r="R4" s="176"/>
      <c r="S4" s="177"/>
    </row>
    <row r="5" spans="1:19" ht="15">
      <c r="A5" s="1" t="s">
        <v>4</v>
      </c>
      <c r="B5" s="166">
        <v>0.6</v>
      </c>
      <c r="C5" s="173"/>
      <c r="D5" s="167"/>
      <c r="E5" s="167"/>
      <c r="F5" s="168"/>
      <c r="G5" s="166">
        <v>1</v>
      </c>
      <c r="H5" s="167"/>
      <c r="I5" s="167"/>
      <c r="J5" s="168"/>
      <c r="K5" s="166">
        <f>1-0.6</f>
        <v>0.4</v>
      </c>
      <c r="L5" s="173"/>
      <c r="M5" s="167"/>
      <c r="N5" s="167"/>
      <c r="O5" s="168"/>
      <c r="P5" s="166">
        <f>1-1</f>
        <v>0</v>
      </c>
      <c r="Q5" s="167"/>
      <c r="R5" s="167"/>
      <c r="S5" s="168"/>
    </row>
    <row r="6" spans="1:19" ht="15">
      <c r="A6" s="1" t="s">
        <v>5</v>
      </c>
      <c r="B6" s="44">
        <v>0.166666666666667</v>
      </c>
      <c r="C6" s="41">
        <v>0.24</v>
      </c>
      <c r="D6" s="41">
        <v>0.28</v>
      </c>
      <c r="E6" s="4">
        <v>0.33</v>
      </c>
      <c r="F6" s="7">
        <v>0.42</v>
      </c>
      <c r="G6" s="6">
        <v>0.25</v>
      </c>
      <c r="H6" s="4">
        <v>0.33</v>
      </c>
      <c r="I6" s="4">
        <v>0.5</v>
      </c>
      <c r="J6" s="7">
        <v>1</v>
      </c>
      <c r="K6" s="6">
        <f aca="true" t="shared" si="0" ref="K6:S8">1-B6</f>
        <v>0.833333333333333</v>
      </c>
      <c r="L6" s="6">
        <f t="shared" si="0"/>
        <v>0.76</v>
      </c>
      <c r="M6" s="4">
        <f>1-0.21</f>
        <v>0.79</v>
      </c>
      <c r="N6" s="4">
        <f>1-0.33</f>
        <v>0.6699999999999999</v>
      </c>
      <c r="O6" s="7">
        <f>1-0.75</f>
        <v>0.25</v>
      </c>
      <c r="P6" s="6">
        <f>1-0.2</f>
        <v>0.8</v>
      </c>
      <c r="Q6" s="4">
        <f>1-0.33</f>
        <v>0.6699999999999999</v>
      </c>
      <c r="R6" s="4">
        <f>1-0.5</f>
        <v>0.5</v>
      </c>
      <c r="S6" s="7">
        <f>1-1</f>
        <v>0</v>
      </c>
    </row>
    <row r="7" spans="1:19" ht="15">
      <c r="A7" s="1" t="s">
        <v>7</v>
      </c>
      <c r="B7" s="44">
        <f>B5*B6</f>
        <v>0.10000000000000019</v>
      </c>
      <c r="C7" s="41">
        <f>C6*B5</f>
        <v>0.144</v>
      </c>
      <c r="D7" s="41">
        <f>B5*D6</f>
        <v>0.168</v>
      </c>
      <c r="E7" s="4">
        <f>B5*E6</f>
        <v>0.198</v>
      </c>
      <c r="F7" s="7">
        <f>B5*F6</f>
        <v>0.252</v>
      </c>
      <c r="G7" s="4">
        <f>G5*G6</f>
        <v>0.25</v>
      </c>
      <c r="H7" s="4">
        <f>G5*H6</f>
        <v>0.33</v>
      </c>
      <c r="I7" s="4">
        <f>G5*I6</f>
        <v>0.5</v>
      </c>
      <c r="J7" s="7">
        <f>G5*J6</f>
        <v>1</v>
      </c>
      <c r="K7" s="33">
        <f t="shared" si="0"/>
        <v>0.8999999999999998</v>
      </c>
      <c r="L7" s="33">
        <f t="shared" si="0"/>
        <v>0.856</v>
      </c>
      <c r="M7" s="34">
        <f t="shared" si="0"/>
        <v>0.832</v>
      </c>
      <c r="N7" s="34">
        <f t="shared" si="0"/>
        <v>0.802</v>
      </c>
      <c r="O7" s="35">
        <f t="shared" si="0"/>
        <v>0.748</v>
      </c>
      <c r="P7" s="33">
        <f t="shared" si="0"/>
        <v>0.75</v>
      </c>
      <c r="Q7" s="34">
        <f t="shared" si="0"/>
        <v>0.6699999999999999</v>
      </c>
      <c r="R7" s="34">
        <f t="shared" si="0"/>
        <v>0.5</v>
      </c>
      <c r="S7" s="35">
        <f t="shared" si="0"/>
        <v>0</v>
      </c>
    </row>
    <row r="8" spans="1:19" ht="30.75" thickBot="1">
      <c r="A8" s="30" t="s">
        <v>27</v>
      </c>
      <c r="B8" s="45">
        <f>B4/B7</f>
        <v>0.4999999999999991</v>
      </c>
      <c r="C8" s="42">
        <f>B4/C7</f>
        <v>0.34722222222222227</v>
      </c>
      <c r="D8" s="42">
        <f>B4/D7</f>
        <v>0.2976190476190476</v>
      </c>
      <c r="E8" s="38">
        <f>B4/E7</f>
        <v>0.25252525252525254</v>
      </c>
      <c r="F8" s="39">
        <f>B4/F7</f>
        <v>0.19841269841269843</v>
      </c>
      <c r="G8" s="37">
        <f>B4/G7</f>
        <v>0.2</v>
      </c>
      <c r="H8" s="38">
        <f>B4/H7</f>
        <v>0.15151515151515152</v>
      </c>
      <c r="I8" s="38">
        <f>B4/I7</f>
        <v>0.1</v>
      </c>
      <c r="J8" s="40">
        <f>B4/J7</f>
        <v>0.05</v>
      </c>
      <c r="K8" s="51">
        <f t="shared" si="0"/>
        <v>0.5000000000000009</v>
      </c>
      <c r="L8" s="51">
        <f t="shared" si="0"/>
        <v>0.6527777777777777</v>
      </c>
      <c r="M8" s="52">
        <f>1-D8</f>
        <v>0.7023809523809523</v>
      </c>
      <c r="N8" s="52">
        <f t="shared" si="0"/>
        <v>0.7474747474747474</v>
      </c>
      <c r="O8" s="53">
        <f t="shared" si="0"/>
        <v>0.8015873015873016</v>
      </c>
      <c r="P8" s="51">
        <f t="shared" si="0"/>
        <v>0.8</v>
      </c>
      <c r="Q8" s="52">
        <f t="shared" si="0"/>
        <v>0.8484848484848485</v>
      </c>
      <c r="R8" s="52">
        <f t="shared" si="0"/>
        <v>0.9</v>
      </c>
      <c r="S8" s="53">
        <f t="shared" si="0"/>
        <v>0.95</v>
      </c>
    </row>
    <row r="9" spans="1:19" ht="48" thickBot="1">
      <c r="A9" s="3" t="s">
        <v>28</v>
      </c>
      <c r="B9" s="5"/>
      <c r="C9" s="5"/>
      <c r="D9" s="5"/>
      <c r="E9" s="5"/>
      <c r="F9" s="5"/>
      <c r="G9" s="5"/>
      <c r="H9" s="5"/>
      <c r="I9" s="5"/>
      <c r="J9" s="5"/>
      <c r="K9" s="13" t="s">
        <v>31</v>
      </c>
      <c r="L9" s="43" t="s">
        <v>0</v>
      </c>
      <c r="M9" s="14" t="s">
        <v>1</v>
      </c>
      <c r="N9" s="14" t="s">
        <v>2</v>
      </c>
      <c r="O9" s="15" t="s">
        <v>3</v>
      </c>
      <c r="P9" s="13" t="s">
        <v>0</v>
      </c>
      <c r="Q9" s="14" t="s">
        <v>1</v>
      </c>
      <c r="R9" s="14" t="s">
        <v>2</v>
      </c>
      <c r="S9" s="15" t="s">
        <v>3</v>
      </c>
    </row>
    <row r="10" spans="1:19" ht="15.75" thickBot="1">
      <c r="A10" s="1" t="s">
        <v>8</v>
      </c>
      <c r="K10" s="8">
        <f>K12-K11</f>
        <v>2.32</v>
      </c>
      <c r="L10" s="2">
        <f>L12-L11</f>
        <v>2.06</v>
      </c>
      <c r="M10" s="2">
        <f>M12-M11</f>
        <v>1.96</v>
      </c>
      <c r="N10" s="2">
        <f aca="true" t="shared" si="1" ref="N10:S10">N12-N11</f>
        <v>1.86</v>
      </c>
      <c r="O10" s="9">
        <f t="shared" si="1"/>
        <v>1.72</v>
      </c>
      <c r="P10" s="8">
        <f t="shared" si="1"/>
        <v>1.72</v>
      </c>
      <c r="Q10" s="2">
        <f t="shared" si="1"/>
        <v>1.57</v>
      </c>
      <c r="R10" s="2">
        <f t="shared" si="1"/>
        <v>1.36</v>
      </c>
      <c r="S10" s="9">
        <f t="shared" si="1"/>
        <v>1.04</v>
      </c>
    </row>
    <row r="11" spans="1:19" ht="15">
      <c r="A11" s="3" t="s">
        <v>9</v>
      </c>
      <c r="K11" s="26">
        <v>0.68</v>
      </c>
      <c r="L11" s="27">
        <v>0.94</v>
      </c>
      <c r="M11" s="27">
        <v>1.04</v>
      </c>
      <c r="N11" s="27">
        <v>1.14</v>
      </c>
      <c r="O11" s="28">
        <v>1.28</v>
      </c>
      <c r="P11" s="26">
        <v>1.28</v>
      </c>
      <c r="Q11" s="27">
        <v>1.43</v>
      </c>
      <c r="R11" s="27">
        <v>1.64</v>
      </c>
      <c r="S11" s="28">
        <v>1.96</v>
      </c>
    </row>
    <row r="12" spans="1:19" ht="15.75" thickBot="1">
      <c r="A12" s="3" t="s">
        <v>10</v>
      </c>
      <c r="K12" s="10">
        <v>3</v>
      </c>
      <c r="L12" s="11">
        <v>3</v>
      </c>
      <c r="M12" s="11">
        <v>3</v>
      </c>
      <c r="N12" s="11">
        <v>3</v>
      </c>
      <c r="O12" s="12">
        <v>3</v>
      </c>
      <c r="P12" s="10">
        <v>3</v>
      </c>
      <c r="Q12" s="11">
        <v>3</v>
      </c>
      <c r="R12" s="11">
        <v>3</v>
      </c>
      <c r="S12" s="12">
        <v>3</v>
      </c>
    </row>
    <row r="13" spans="1:18" s="71" customFormat="1" ht="15">
      <c r="A13" s="115"/>
      <c r="B13" s="115"/>
      <c r="C13" s="115"/>
      <c r="D13" s="115"/>
      <c r="E13" s="115"/>
      <c r="F13" s="115"/>
      <c r="G13" s="115"/>
      <c r="H13" s="115"/>
      <c r="I13" s="115"/>
      <c r="J13" s="115"/>
      <c r="K13" s="115"/>
      <c r="L13" s="115"/>
      <c r="M13" s="115"/>
      <c r="N13" s="115"/>
      <c r="O13" s="115"/>
      <c r="P13" s="115"/>
      <c r="Q13" s="115"/>
      <c r="R13" s="115"/>
    </row>
    <row r="14" spans="1:18" s="71" customFormat="1" ht="15">
      <c r="A14" s="115"/>
      <c r="B14" s="115"/>
      <c r="C14" s="115"/>
      <c r="D14" s="115"/>
      <c r="E14" s="115"/>
      <c r="F14" s="115"/>
      <c r="G14" s="115"/>
      <c r="H14" s="115"/>
      <c r="I14" s="115"/>
      <c r="J14" s="115"/>
      <c r="K14" s="115"/>
      <c r="L14" s="115"/>
      <c r="M14" s="115"/>
      <c r="N14" s="115"/>
      <c r="O14" s="115"/>
      <c r="P14" s="115"/>
      <c r="Q14" s="115"/>
      <c r="R14" s="115"/>
    </row>
    <row r="15" spans="1:10" ht="29.25" customHeight="1" thickBot="1">
      <c r="A15" s="3" t="s">
        <v>13</v>
      </c>
      <c r="B15" s="163" t="s">
        <v>15</v>
      </c>
      <c r="C15" s="163"/>
      <c r="D15" s="163"/>
      <c r="E15" s="163"/>
      <c r="F15" s="163"/>
      <c r="G15" s="163"/>
      <c r="H15" s="163"/>
      <c r="I15" s="163"/>
      <c r="J15" s="163"/>
    </row>
    <row r="16" spans="1:19" ht="15.75" thickBot="1">
      <c r="A16" s="158" t="s">
        <v>25</v>
      </c>
      <c r="B16" s="159"/>
      <c r="C16" s="159"/>
      <c r="D16" s="159"/>
      <c r="E16" s="159"/>
      <c r="F16" s="159"/>
      <c r="G16" s="159"/>
      <c r="H16" s="159"/>
      <c r="I16" s="159"/>
      <c r="J16" s="159"/>
      <c r="K16" s="159"/>
      <c r="L16" s="159"/>
      <c r="M16" s="159"/>
      <c r="N16" s="159"/>
      <c r="O16" s="159"/>
      <c r="P16" s="159"/>
      <c r="Q16" s="159"/>
      <c r="R16" s="159"/>
      <c r="S16" s="178"/>
    </row>
    <row r="17" spans="11:19" ht="15.75" thickBot="1">
      <c r="K17" s="116">
        <v>0.5000000000000009</v>
      </c>
      <c r="L17" s="117">
        <v>0.6527777777777777</v>
      </c>
      <c r="M17" s="117">
        <v>0.7023809523809523</v>
      </c>
      <c r="N17" s="117">
        <v>0.7474747474747474</v>
      </c>
      <c r="O17" s="118">
        <v>0.8015873015873016</v>
      </c>
      <c r="P17" s="116">
        <v>0.8</v>
      </c>
      <c r="Q17" s="117">
        <v>0.8484848484848485</v>
      </c>
      <c r="R17" s="117">
        <v>0.9</v>
      </c>
      <c r="S17" s="118">
        <v>0.95</v>
      </c>
    </row>
    <row r="18" spans="1:19" ht="48" thickBot="1">
      <c r="A18" s="19" t="s">
        <v>22</v>
      </c>
      <c r="B18" s="20"/>
      <c r="C18" s="20"/>
      <c r="D18" s="20"/>
      <c r="K18" s="13" t="s">
        <v>31</v>
      </c>
      <c r="L18" s="43" t="s">
        <v>0</v>
      </c>
      <c r="M18" s="14" t="s">
        <v>1</v>
      </c>
      <c r="N18" s="14" t="s">
        <v>2</v>
      </c>
      <c r="O18" s="15" t="s">
        <v>3</v>
      </c>
      <c r="P18" s="13" t="s">
        <v>0</v>
      </c>
      <c r="Q18" s="14" t="s">
        <v>1</v>
      </c>
      <c r="R18" s="14" t="s">
        <v>2</v>
      </c>
      <c r="S18" s="15" t="s">
        <v>3</v>
      </c>
    </row>
    <row r="19" spans="1:19" ht="15">
      <c r="A19" s="18" t="s">
        <v>26</v>
      </c>
      <c r="K19" s="26">
        <v>0.68</v>
      </c>
      <c r="L19" s="27">
        <v>0.94</v>
      </c>
      <c r="M19" s="27">
        <v>1.04</v>
      </c>
      <c r="N19" s="27">
        <v>1.14</v>
      </c>
      <c r="O19" s="28">
        <v>1.28</v>
      </c>
      <c r="P19" s="26">
        <v>1.28</v>
      </c>
      <c r="Q19" s="27">
        <v>1.43</v>
      </c>
      <c r="R19" s="27">
        <v>1.64</v>
      </c>
      <c r="S19" s="28">
        <v>1.96</v>
      </c>
    </row>
    <row r="20" spans="1:19" ht="15">
      <c r="A20" s="16">
        <v>0</v>
      </c>
      <c r="K20" s="119">
        <f>I133</f>
        <v>4.061255495716172</v>
      </c>
      <c r="L20" s="120">
        <f>I139</f>
        <v>7.7606517214853135</v>
      </c>
      <c r="M20" s="120">
        <f>I145</f>
        <v>9.499684135308417</v>
      </c>
      <c r="N20" s="120">
        <f>I151</f>
        <v>11.414376388911624</v>
      </c>
      <c r="O20" s="121">
        <f>I157</f>
        <v>14.390054074786713</v>
      </c>
      <c r="P20" s="119">
        <f>I157</f>
        <v>14.390054074786713</v>
      </c>
      <c r="Q20" s="120">
        <f>I163</f>
        <v>17.960340318317474</v>
      </c>
      <c r="R20" s="120">
        <f>I169</f>
        <v>23.622735253629358</v>
      </c>
      <c r="S20" s="121">
        <f>I175</f>
        <v>33.74074202496376</v>
      </c>
    </row>
    <row r="21" spans="1:19" ht="15">
      <c r="A21" s="17" t="s">
        <v>16</v>
      </c>
      <c r="B21" s="24">
        <f>0.1*0.02</f>
        <v>0.002</v>
      </c>
      <c r="C21" s="24"/>
      <c r="K21" s="119">
        <f aca="true" t="shared" si="2" ref="K21:K24">I134</f>
        <v>5.0138956737236695</v>
      </c>
      <c r="L21" s="120">
        <f aca="true" t="shared" si="3" ref="L21:L24">I140</f>
        <v>9.58105150800656</v>
      </c>
      <c r="M21" s="120">
        <f aca="true" t="shared" si="4" ref="M21:M24">I146</f>
        <v>11.728005105319033</v>
      </c>
      <c r="N21" s="120">
        <f aca="true" t="shared" si="5" ref="N21:N24">I152</f>
        <v>14.09182270236003</v>
      </c>
      <c r="O21" s="121">
        <f aca="true" t="shared" si="6" ref="O21:O24">I158</f>
        <v>17.765498857761376</v>
      </c>
      <c r="P21" s="119">
        <f aca="true" t="shared" si="7" ref="P21:P24">I158</f>
        <v>17.765498857761376</v>
      </c>
      <c r="Q21" s="120">
        <f aca="true" t="shared" si="8" ref="Q21:Q24">I164</f>
        <v>22.173259652243797</v>
      </c>
      <c r="R21" s="120">
        <f aca="true" t="shared" si="9" ref="R21:R24">I170</f>
        <v>29.163870683493034</v>
      </c>
      <c r="S21" s="121">
        <f aca="true" t="shared" si="10" ref="S21:S24">I176</f>
        <v>41.65523706785649</v>
      </c>
    </row>
    <row r="22" spans="1:19" ht="15">
      <c r="A22" s="16" t="s">
        <v>17</v>
      </c>
      <c r="B22" s="24">
        <f>0.15*0.02</f>
        <v>0.003</v>
      </c>
      <c r="C22" s="24"/>
      <c r="K22" s="122">
        <f t="shared" si="2"/>
        <v>5.621114872963561</v>
      </c>
      <c r="L22" s="123">
        <f t="shared" si="3"/>
        <v>10.741386465723618</v>
      </c>
      <c r="M22" s="120">
        <f t="shared" si="4"/>
        <v>13.148351744371512</v>
      </c>
      <c r="N22" s="120">
        <f t="shared" si="5"/>
        <v>15.798444828943426</v>
      </c>
      <c r="O22" s="121">
        <f t="shared" si="6"/>
        <v>19.91702986129649</v>
      </c>
      <c r="P22" s="124">
        <f t="shared" si="7"/>
        <v>19.91702986129649</v>
      </c>
      <c r="Q22" s="120">
        <f t="shared" si="8"/>
        <v>24.858602516702387</v>
      </c>
      <c r="R22" s="120">
        <f t="shared" si="9"/>
        <v>32.69582734066347</v>
      </c>
      <c r="S22" s="121">
        <f t="shared" si="10"/>
        <v>46.699988961887556</v>
      </c>
    </row>
    <row r="23" spans="1:19" ht="15">
      <c r="A23" s="16" t="s">
        <v>18</v>
      </c>
      <c r="B23" s="24">
        <f>0.2*0.02</f>
        <v>0.004</v>
      </c>
      <c r="C23" s="24"/>
      <c r="K23" s="122">
        <f t="shared" si="2"/>
        <v>6.345711712056521</v>
      </c>
      <c r="L23" s="123">
        <f t="shared" si="3"/>
        <v>12.126018314820806</v>
      </c>
      <c r="M23" s="123">
        <f t="shared" si="4"/>
        <v>14.843256461419404</v>
      </c>
      <c r="N23" s="120">
        <f t="shared" si="5"/>
        <v>17.834963107674415</v>
      </c>
      <c r="O23" s="121">
        <f t="shared" si="6"/>
        <v>22.484459491854246</v>
      </c>
      <c r="P23" s="124">
        <f t="shared" si="7"/>
        <v>22.484459491854246</v>
      </c>
      <c r="Q23" s="123">
        <f t="shared" si="8"/>
        <v>28.06303174737106</v>
      </c>
      <c r="R23" s="120">
        <f t="shared" si="9"/>
        <v>36.91052383379588</v>
      </c>
      <c r="S23" s="121">
        <f t="shared" si="10"/>
        <v>52.71990941400588</v>
      </c>
    </row>
    <row r="24" spans="1:19" ht="15.75" thickBot="1">
      <c r="A24" s="16" t="s">
        <v>19</v>
      </c>
      <c r="B24" s="24">
        <f>0.3*0.02</f>
        <v>0.006</v>
      </c>
      <c r="C24" s="24"/>
      <c r="K24" s="125">
        <f t="shared" si="2"/>
        <v>8.288276521869742</v>
      </c>
      <c r="L24" s="126">
        <f t="shared" si="3"/>
        <v>15.838064737725135</v>
      </c>
      <c r="M24" s="126">
        <f t="shared" si="4"/>
        <v>19.387110480221263</v>
      </c>
      <c r="N24" s="126">
        <f t="shared" si="5"/>
        <v>23.29464569165638</v>
      </c>
      <c r="O24" s="127">
        <f t="shared" si="6"/>
        <v>29.367457295483096</v>
      </c>
      <c r="P24" s="128">
        <f t="shared" si="7"/>
        <v>29.367457295483096</v>
      </c>
      <c r="Q24" s="126">
        <f t="shared" si="8"/>
        <v>36.65375575166832</v>
      </c>
      <c r="R24" s="126">
        <f t="shared" si="9"/>
        <v>48.20966378291707</v>
      </c>
      <c r="S24" s="127">
        <f t="shared" si="10"/>
        <v>68.85865719380361</v>
      </c>
    </row>
    <row r="26" ht="15">
      <c r="E26" t="s">
        <v>21</v>
      </c>
    </row>
    <row r="31" spans="1:10" ht="15">
      <c r="A31" s="164" t="s">
        <v>23</v>
      </c>
      <c r="B31" s="165"/>
      <c r="C31" s="165"/>
      <c r="D31" s="165"/>
      <c r="E31" s="165"/>
      <c r="F31" s="165"/>
      <c r="G31" s="165"/>
      <c r="H31" s="165"/>
      <c r="I31" s="165"/>
      <c r="J31" s="157"/>
    </row>
    <row r="32" spans="1:10" ht="15">
      <c r="A32" s="164" t="s">
        <v>29</v>
      </c>
      <c r="B32" s="165"/>
      <c r="C32" s="165"/>
      <c r="D32" s="165"/>
      <c r="E32" s="165"/>
      <c r="F32" s="165"/>
      <c r="G32" s="165"/>
      <c r="H32" s="165"/>
      <c r="I32" s="165"/>
      <c r="J32" s="157"/>
    </row>
    <row r="33" ht="15.75" thickBot="1"/>
    <row r="34" spans="1:18" ht="15.75" thickBot="1">
      <c r="A34" s="158" t="s">
        <v>83</v>
      </c>
      <c r="B34" s="159"/>
      <c r="C34" s="159"/>
      <c r="D34" s="159"/>
      <c r="E34" s="159"/>
      <c r="F34" s="159"/>
      <c r="G34" s="159"/>
      <c r="H34" s="159"/>
      <c r="I34" s="159"/>
      <c r="J34" s="159"/>
      <c r="K34" s="159"/>
      <c r="L34" s="159"/>
      <c r="M34" s="159"/>
      <c r="N34" s="159"/>
      <c r="O34" s="159"/>
      <c r="P34" s="159"/>
      <c r="Q34" s="159"/>
      <c r="R34" s="160"/>
    </row>
    <row r="36" spans="1:15" ht="20.25">
      <c r="A36" s="189" t="s">
        <v>35</v>
      </c>
      <c r="B36" s="189"/>
      <c r="C36" s="189"/>
      <c r="D36" s="189"/>
      <c r="E36" s="189"/>
      <c r="F36" s="189"/>
      <c r="G36" s="189"/>
      <c r="H36" s="189"/>
      <c r="I36" s="189"/>
      <c r="J36" s="189"/>
      <c r="K36" s="189"/>
      <c r="L36" s="189"/>
      <c r="M36" s="189"/>
      <c r="N36" s="189"/>
      <c r="O36" s="189"/>
    </row>
    <row r="37" spans="1:15" ht="20.25">
      <c r="A37" s="189" t="s">
        <v>36</v>
      </c>
      <c r="B37" s="189"/>
      <c r="C37" s="189"/>
      <c r="D37" s="189"/>
      <c r="E37" s="189"/>
      <c r="F37" s="189"/>
      <c r="G37" s="189"/>
      <c r="H37" s="189"/>
      <c r="I37" s="189"/>
      <c r="J37" s="189"/>
      <c r="K37" s="189"/>
      <c r="L37" s="189"/>
      <c r="M37" s="189"/>
      <c r="N37" s="189"/>
      <c r="O37" s="189"/>
    </row>
    <row r="38" spans="1:9" ht="15.75" thickBot="1">
      <c r="A38" s="71"/>
      <c r="F38" s="72"/>
      <c r="I38" s="72"/>
    </row>
    <row r="39" spans="1:20" ht="15.75" customHeight="1" thickBot="1">
      <c r="A39" s="73"/>
      <c r="B39" s="181" t="s">
        <v>40</v>
      </c>
      <c r="C39" s="182"/>
      <c r="D39" s="190" t="s">
        <v>37</v>
      </c>
      <c r="E39" s="191"/>
      <c r="F39" s="191"/>
      <c r="G39" s="191"/>
      <c r="H39" s="191"/>
      <c r="I39" s="192"/>
      <c r="J39" s="193" t="s">
        <v>38</v>
      </c>
      <c r="K39" s="194"/>
      <c r="L39" s="194"/>
      <c r="M39" s="194"/>
      <c r="N39" s="195"/>
      <c r="O39" s="74"/>
      <c r="P39" s="75"/>
      <c r="Q39" s="75"/>
      <c r="R39" s="75"/>
      <c r="S39" s="75"/>
      <c r="T39" s="75"/>
    </row>
    <row r="40" spans="1:20" ht="15">
      <c r="A40" s="76" t="s">
        <v>39</v>
      </c>
      <c r="B40" s="183"/>
      <c r="C40" s="184"/>
      <c r="D40" s="78"/>
      <c r="E40" s="73" t="s">
        <v>41</v>
      </c>
      <c r="F40" s="79" t="s">
        <v>42</v>
      </c>
      <c r="G40" s="73" t="s">
        <v>43</v>
      </c>
      <c r="H40" s="73" t="s">
        <v>44</v>
      </c>
      <c r="I40" s="79" t="s">
        <v>45</v>
      </c>
      <c r="J40" s="80" t="s">
        <v>46</v>
      </c>
      <c r="K40" s="73" t="s">
        <v>47</v>
      </c>
      <c r="L40" s="73" t="s">
        <v>48</v>
      </c>
      <c r="M40" s="73" t="s">
        <v>49</v>
      </c>
      <c r="N40" s="73" t="s">
        <v>44</v>
      </c>
      <c r="P40" s="81"/>
      <c r="Q40" s="82"/>
      <c r="R40" s="81"/>
      <c r="S40" s="81"/>
      <c r="T40" s="81"/>
    </row>
    <row r="41" spans="1:20" ht="15.75" thickBot="1">
      <c r="A41" s="76" t="s">
        <v>50</v>
      </c>
      <c r="B41" s="185"/>
      <c r="C41" s="186"/>
      <c r="D41" s="77" t="s">
        <v>52</v>
      </c>
      <c r="E41" s="76" t="s">
        <v>53</v>
      </c>
      <c r="F41" s="129" t="s">
        <v>53</v>
      </c>
      <c r="G41" s="76" t="s">
        <v>54</v>
      </c>
      <c r="H41" s="76" t="s">
        <v>53</v>
      </c>
      <c r="I41" s="129" t="s">
        <v>55</v>
      </c>
      <c r="J41" s="130" t="s">
        <v>56</v>
      </c>
      <c r="K41" s="76" t="s">
        <v>56</v>
      </c>
      <c r="L41" s="76" t="s">
        <v>57</v>
      </c>
      <c r="M41" s="76" t="s">
        <v>48</v>
      </c>
      <c r="N41" s="76" t="s">
        <v>48</v>
      </c>
      <c r="P41" s="81"/>
      <c r="Q41" s="82"/>
      <c r="R41" s="81"/>
      <c r="S41" s="81"/>
      <c r="T41" s="81"/>
    </row>
    <row r="42" spans="1:20" ht="15">
      <c r="A42" s="136" t="s">
        <v>109</v>
      </c>
      <c r="B42" s="187" t="s">
        <v>58</v>
      </c>
      <c r="C42" s="188"/>
      <c r="D42" s="138" t="s">
        <v>43</v>
      </c>
      <c r="E42" s="138"/>
      <c r="F42" s="139"/>
      <c r="G42" s="138"/>
      <c r="H42" s="140"/>
      <c r="I42" s="141"/>
      <c r="J42" s="142">
        <v>641.87</v>
      </c>
      <c r="K42" s="142">
        <v>641.87</v>
      </c>
      <c r="L42" s="142">
        <f>J42-K42</f>
        <v>0</v>
      </c>
      <c r="M42" s="143">
        <f>L42/J42</f>
        <v>0</v>
      </c>
      <c r="N42" s="144">
        <v>0</v>
      </c>
      <c r="P42" s="74"/>
      <c r="Q42" s="74"/>
      <c r="R42" s="74"/>
      <c r="S42" s="74"/>
      <c r="T42" s="83"/>
    </row>
    <row r="43" spans="1:20" ht="15">
      <c r="A43" s="145" t="s">
        <v>110</v>
      </c>
      <c r="B43" s="196" t="s">
        <v>58</v>
      </c>
      <c r="C43" s="197"/>
      <c r="D43" s="131" t="s">
        <v>43</v>
      </c>
      <c r="E43" s="131"/>
      <c r="F43" s="132"/>
      <c r="G43" s="131"/>
      <c r="H43" s="131"/>
      <c r="I43" s="132"/>
      <c r="J43" s="133">
        <v>532.33</v>
      </c>
      <c r="K43" s="133">
        <v>532.33</v>
      </c>
      <c r="L43" s="133">
        <f aca="true" t="shared" si="11" ref="L43:L106">J43-K43</f>
        <v>0</v>
      </c>
      <c r="M43" s="134">
        <f aca="true" t="shared" si="12" ref="M43:M106">L43/J43</f>
        <v>0</v>
      </c>
      <c r="N43" s="146">
        <v>0</v>
      </c>
      <c r="P43" s="74"/>
      <c r="Q43" s="74"/>
      <c r="R43" s="74"/>
      <c r="S43" s="74"/>
      <c r="T43" s="83"/>
    </row>
    <row r="44" spans="1:20" ht="15">
      <c r="A44" s="145" t="s">
        <v>111</v>
      </c>
      <c r="B44" s="196" t="s">
        <v>59</v>
      </c>
      <c r="C44" s="197"/>
      <c r="D44" s="131" t="s">
        <v>43</v>
      </c>
      <c r="E44" s="131"/>
      <c r="F44" s="132"/>
      <c r="G44" s="131"/>
      <c r="H44" s="131"/>
      <c r="I44" s="132"/>
      <c r="J44" s="133">
        <v>4411.92</v>
      </c>
      <c r="K44" s="133">
        <v>4411.92</v>
      </c>
      <c r="L44" s="133">
        <f t="shared" si="11"/>
        <v>0</v>
      </c>
      <c r="M44" s="134">
        <f t="shared" si="12"/>
        <v>0</v>
      </c>
      <c r="N44" s="146">
        <v>0</v>
      </c>
      <c r="P44" s="74"/>
      <c r="Q44" s="74"/>
      <c r="R44" s="74"/>
      <c r="S44" s="74"/>
      <c r="T44" s="83"/>
    </row>
    <row r="45" spans="1:20" ht="15">
      <c r="A45" s="145" t="s">
        <v>112</v>
      </c>
      <c r="B45" s="196" t="s">
        <v>59</v>
      </c>
      <c r="C45" s="197"/>
      <c r="D45" s="131" t="s">
        <v>43</v>
      </c>
      <c r="E45" s="131"/>
      <c r="F45" s="132"/>
      <c r="G45" s="131"/>
      <c r="H45" s="131"/>
      <c r="I45" s="132"/>
      <c r="J45" s="133">
        <v>7641.48</v>
      </c>
      <c r="K45" s="133">
        <v>7641.48</v>
      </c>
      <c r="L45" s="133">
        <f t="shared" si="11"/>
        <v>0</v>
      </c>
      <c r="M45" s="134">
        <f t="shared" si="12"/>
        <v>0</v>
      </c>
      <c r="N45" s="146">
        <v>0</v>
      </c>
      <c r="P45" s="74"/>
      <c r="Q45" s="74"/>
      <c r="R45" s="74"/>
      <c r="S45" s="74"/>
      <c r="T45" s="83"/>
    </row>
    <row r="46" spans="1:20" ht="15">
      <c r="A46" s="145" t="s">
        <v>113</v>
      </c>
      <c r="B46" s="196" t="s">
        <v>59</v>
      </c>
      <c r="C46" s="197"/>
      <c r="D46" s="131" t="s">
        <v>43</v>
      </c>
      <c r="E46" s="131"/>
      <c r="F46" s="132"/>
      <c r="G46" s="131"/>
      <c r="H46" s="131"/>
      <c r="I46" s="132"/>
      <c r="J46" s="133">
        <v>4130.29</v>
      </c>
      <c r="K46" s="133">
        <v>4130.29</v>
      </c>
      <c r="L46" s="133">
        <f t="shared" si="11"/>
        <v>0</v>
      </c>
      <c r="M46" s="134">
        <f t="shared" si="12"/>
        <v>0</v>
      </c>
      <c r="N46" s="146">
        <v>0</v>
      </c>
      <c r="P46" s="74"/>
      <c r="Q46" s="74"/>
      <c r="R46" s="74"/>
      <c r="S46" s="74"/>
      <c r="T46" s="83"/>
    </row>
    <row r="47" spans="1:20" ht="15">
      <c r="A47" s="145" t="s">
        <v>114</v>
      </c>
      <c r="B47" s="196" t="s">
        <v>59</v>
      </c>
      <c r="C47" s="197"/>
      <c r="D47" s="131" t="s">
        <v>43</v>
      </c>
      <c r="E47" s="131"/>
      <c r="F47" s="132"/>
      <c r="G47" s="131"/>
      <c r="H47" s="131"/>
      <c r="I47" s="132"/>
      <c r="J47" s="133">
        <v>1562.44</v>
      </c>
      <c r="K47" s="133">
        <v>1562.44</v>
      </c>
      <c r="L47" s="133">
        <f t="shared" si="11"/>
        <v>0</v>
      </c>
      <c r="M47" s="134">
        <f t="shared" si="12"/>
        <v>0</v>
      </c>
      <c r="N47" s="146">
        <v>0</v>
      </c>
      <c r="P47" s="74"/>
      <c r="Q47" s="74"/>
      <c r="R47" s="74"/>
      <c r="S47" s="74"/>
      <c r="T47" s="83"/>
    </row>
    <row r="48" spans="1:20" ht="15">
      <c r="A48" s="145" t="s">
        <v>115</v>
      </c>
      <c r="B48" s="196" t="s">
        <v>59</v>
      </c>
      <c r="C48" s="197"/>
      <c r="D48" s="131" t="s">
        <v>43</v>
      </c>
      <c r="E48" s="131"/>
      <c r="F48" s="132"/>
      <c r="G48" s="131"/>
      <c r="H48" s="131"/>
      <c r="I48" s="132"/>
      <c r="J48" s="133">
        <v>978.32</v>
      </c>
      <c r="K48" s="133">
        <v>978.32</v>
      </c>
      <c r="L48" s="133">
        <f t="shared" si="11"/>
        <v>0</v>
      </c>
      <c r="M48" s="134">
        <f t="shared" si="12"/>
        <v>0</v>
      </c>
      <c r="N48" s="146">
        <v>0</v>
      </c>
      <c r="P48" s="74"/>
      <c r="Q48" s="74"/>
      <c r="R48" s="74"/>
      <c r="S48" s="74"/>
      <c r="T48" s="83"/>
    </row>
    <row r="49" spans="1:20" ht="15">
      <c r="A49" s="145" t="s">
        <v>116</v>
      </c>
      <c r="B49" s="196" t="s">
        <v>59</v>
      </c>
      <c r="C49" s="197"/>
      <c r="D49" s="131" t="s">
        <v>43</v>
      </c>
      <c r="E49" s="131"/>
      <c r="F49" s="132"/>
      <c r="G49" s="131"/>
      <c r="H49" s="131"/>
      <c r="I49" s="132"/>
      <c r="J49" s="133">
        <v>851.49</v>
      </c>
      <c r="K49" s="133">
        <v>851.49</v>
      </c>
      <c r="L49" s="133">
        <f t="shared" si="11"/>
        <v>0</v>
      </c>
      <c r="M49" s="134">
        <f t="shared" si="12"/>
        <v>0</v>
      </c>
      <c r="N49" s="146">
        <v>0</v>
      </c>
      <c r="P49" s="74"/>
      <c r="Q49" s="74"/>
      <c r="R49" s="74"/>
      <c r="S49" s="74"/>
      <c r="T49" s="83"/>
    </row>
    <row r="50" spans="1:20" ht="15">
      <c r="A50" s="145" t="s">
        <v>117</v>
      </c>
      <c r="B50" s="196" t="s">
        <v>59</v>
      </c>
      <c r="C50" s="197"/>
      <c r="D50" s="131" t="s">
        <v>43</v>
      </c>
      <c r="E50" s="131"/>
      <c r="F50" s="132"/>
      <c r="G50" s="131"/>
      <c r="H50" s="131"/>
      <c r="I50" s="132"/>
      <c r="J50" s="133">
        <v>1973.44</v>
      </c>
      <c r="K50" s="133">
        <v>1973.44</v>
      </c>
      <c r="L50" s="133">
        <f t="shared" si="11"/>
        <v>0</v>
      </c>
      <c r="M50" s="134">
        <f t="shared" si="12"/>
        <v>0</v>
      </c>
      <c r="N50" s="146">
        <v>0</v>
      </c>
      <c r="P50" s="74"/>
      <c r="Q50" s="74"/>
      <c r="R50" s="74"/>
      <c r="S50" s="74"/>
      <c r="T50" s="83"/>
    </row>
    <row r="51" spans="1:20" ht="15">
      <c r="A51" s="145" t="s">
        <v>118</v>
      </c>
      <c r="B51" s="196" t="s">
        <v>59</v>
      </c>
      <c r="C51" s="197"/>
      <c r="D51" s="131" t="s">
        <v>43</v>
      </c>
      <c r="E51" s="131"/>
      <c r="F51" s="132"/>
      <c r="G51" s="131"/>
      <c r="H51" s="131"/>
      <c r="I51" s="132"/>
      <c r="J51" s="133">
        <v>1717.34</v>
      </c>
      <c r="K51" s="133">
        <v>1717.34</v>
      </c>
      <c r="L51" s="133">
        <f t="shared" si="11"/>
        <v>0</v>
      </c>
      <c r="M51" s="134">
        <f t="shared" si="12"/>
        <v>0</v>
      </c>
      <c r="N51" s="146">
        <v>0</v>
      </c>
      <c r="P51" s="74"/>
      <c r="Q51" s="74"/>
      <c r="R51" s="74"/>
      <c r="S51" s="74"/>
      <c r="T51" s="83"/>
    </row>
    <row r="52" spans="1:20" ht="15">
      <c r="A52" s="145" t="s">
        <v>119</v>
      </c>
      <c r="B52" s="196" t="s">
        <v>59</v>
      </c>
      <c r="C52" s="197"/>
      <c r="D52" s="131" t="s">
        <v>43</v>
      </c>
      <c r="E52" s="131"/>
      <c r="F52" s="132"/>
      <c r="G52" s="131"/>
      <c r="H52" s="131"/>
      <c r="I52" s="132"/>
      <c r="J52" s="133">
        <v>459.55</v>
      </c>
      <c r="K52" s="133">
        <v>459.55</v>
      </c>
      <c r="L52" s="133">
        <f t="shared" si="11"/>
        <v>0</v>
      </c>
      <c r="M52" s="134">
        <f t="shared" si="12"/>
        <v>0</v>
      </c>
      <c r="N52" s="146">
        <v>0</v>
      </c>
      <c r="P52" s="74"/>
      <c r="Q52" s="74"/>
      <c r="R52" s="74"/>
      <c r="S52" s="74"/>
      <c r="T52" s="83"/>
    </row>
    <row r="53" spans="1:20" ht="15">
      <c r="A53" s="145" t="s">
        <v>120</v>
      </c>
      <c r="B53" s="196" t="s">
        <v>59</v>
      </c>
      <c r="C53" s="197"/>
      <c r="D53" s="131" t="s">
        <v>43</v>
      </c>
      <c r="E53" s="131"/>
      <c r="F53" s="132"/>
      <c r="G53" s="131"/>
      <c r="H53" s="131"/>
      <c r="I53" s="132"/>
      <c r="J53" s="133">
        <v>2372.06</v>
      </c>
      <c r="K53" s="133">
        <v>2372.06</v>
      </c>
      <c r="L53" s="133">
        <f t="shared" si="11"/>
        <v>0</v>
      </c>
      <c r="M53" s="134">
        <f t="shared" si="12"/>
        <v>0</v>
      </c>
      <c r="N53" s="146">
        <v>0</v>
      </c>
      <c r="P53" s="74"/>
      <c r="Q53" s="74"/>
      <c r="R53" s="74"/>
      <c r="S53" s="74"/>
      <c r="T53" s="83"/>
    </row>
    <row r="54" spans="1:20" ht="15">
      <c r="A54" s="145" t="s">
        <v>121</v>
      </c>
      <c r="B54" s="196" t="s">
        <v>59</v>
      </c>
      <c r="C54" s="197"/>
      <c r="D54" s="131" t="s">
        <v>43</v>
      </c>
      <c r="E54" s="131"/>
      <c r="F54" s="132"/>
      <c r="G54" s="131"/>
      <c r="H54" s="131"/>
      <c r="I54" s="132"/>
      <c r="J54" s="133">
        <v>1728.11</v>
      </c>
      <c r="K54" s="133">
        <v>1728.11</v>
      </c>
      <c r="L54" s="133">
        <f t="shared" si="11"/>
        <v>0</v>
      </c>
      <c r="M54" s="134">
        <f t="shared" si="12"/>
        <v>0</v>
      </c>
      <c r="N54" s="146">
        <v>0</v>
      </c>
      <c r="P54" s="74"/>
      <c r="Q54" s="74"/>
      <c r="R54" s="74"/>
      <c r="S54" s="74"/>
      <c r="T54" s="83"/>
    </row>
    <row r="55" spans="1:20" ht="15">
      <c r="A55" s="145" t="s">
        <v>122</v>
      </c>
      <c r="B55" s="196" t="s">
        <v>59</v>
      </c>
      <c r="C55" s="197"/>
      <c r="D55" s="131" t="s">
        <v>43</v>
      </c>
      <c r="E55" s="131"/>
      <c r="F55" s="132"/>
      <c r="G55" s="131"/>
      <c r="H55" s="131"/>
      <c r="I55" s="132"/>
      <c r="J55" s="133">
        <v>3055.98</v>
      </c>
      <c r="K55" s="133">
        <v>3055.98</v>
      </c>
      <c r="L55" s="133">
        <f t="shared" si="11"/>
        <v>0</v>
      </c>
      <c r="M55" s="134">
        <f t="shared" si="12"/>
        <v>0</v>
      </c>
      <c r="N55" s="146">
        <v>0</v>
      </c>
      <c r="P55" s="74"/>
      <c r="Q55" s="74"/>
      <c r="R55" s="74"/>
      <c r="S55" s="74"/>
      <c r="T55" s="83"/>
    </row>
    <row r="56" spans="1:20" ht="15">
      <c r="A56" s="145" t="s">
        <v>123</v>
      </c>
      <c r="B56" s="196" t="s">
        <v>59</v>
      </c>
      <c r="C56" s="197"/>
      <c r="D56" s="131" t="s">
        <v>43</v>
      </c>
      <c r="E56" s="131"/>
      <c r="F56" s="132"/>
      <c r="G56" s="131"/>
      <c r="H56" s="131"/>
      <c r="I56" s="132"/>
      <c r="J56" s="133">
        <v>2460.64</v>
      </c>
      <c r="K56" s="133">
        <v>2460.64</v>
      </c>
      <c r="L56" s="133">
        <f t="shared" si="11"/>
        <v>0</v>
      </c>
      <c r="M56" s="134">
        <f t="shared" si="12"/>
        <v>0</v>
      </c>
      <c r="N56" s="146">
        <v>0</v>
      </c>
      <c r="P56" s="74"/>
      <c r="Q56" s="74"/>
      <c r="R56" s="74"/>
      <c r="S56" s="74"/>
      <c r="T56" s="83"/>
    </row>
    <row r="57" spans="1:20" ht="15">
      <c r="A57" s="145" t="s">
        <v>124</v>
      </c>
      <c r="B57" s="196" t="s">
        <v>59</v>
      </c>
      <c r="C57" s="197"/>
      <c r="D57" s="131" t="s">
        <v>43</v>
      </c>
      <c r="E57" s="131"/>
      <c r="F57" s="132"/>
      <c r="G57" s="131"/>
      <c r="H57" s="131"/>
      <c r="I57" s="132"/>
      <c r="J57" s="133">
        <v>6612.59</v>
      </c>
      <c r="K57" s="133">
        <v>6612.59</v>
      </c>
      <c r="L57" s="133">
        <f t="shared" si="11"/>
        <v>0</v>
      </c>
      <c r="M57" s="134">
        <f t="shared" si="12"/>
        <v>0</v>
      </c>
      <c r="N57" s="146">
        <v>0</v>
      </c>
      <c r="P57" s="74"/>
      <c r="Q57" s="74"/>
      <c r="R57" s="74"/>
      <c r="S57" s="74"/>
      <c r="T57" s="83"/>
    </row>
    <row r="58" spans="1:20" ht="15">
      <c r="A58" s="145" t="s">
        <v>125</v>
      </c>
      <c r="B58" s="196" t="s">
        <v>59</v>
      </c>
      <c r="C58" s="197"/>
      <c r="D58" s="131" t="s">
        <v>43</v>
      </c>
      <c r="E58" s="131"/>
      <c r="F58" s="132"/>
      <c r="G58" s="131"/>
      <c r="H58" s="131"/>
      <c r="I58" s="132"/>
      <c r="J58" s="133">
        <v>1527.82</v>
      </c>
      <c r="K58" s="133">
        <v>1527.82</v>
      </c>
      <c r="L58" s="133">
        <f t="shared" si="11"/>
        <v>0</v>
      </c>
      <c r="M58" s="134">
        <f t="shared" si="12"/>
        <v>0</v>
      </c>
      <c r="N58" s="146">
        <v>0</v>
      </c>
      <c r="P58" s="74"/>
      <c r="Q58" s="74"/>
      <c r="R58" s="74"/>
      <c r="S58" s="74"/>
      <c r="T58" s="83"/>
    </row>
    <row r="59" spans="1:20" ht="15">
      <c r="A59" s="145" t="s">
        <v>126</v>
      </c>
      <c r="B59" s="196" t="s">
        <v>59</v>
      </c>
      <c r="C59" s="197"/>
      <c r="D59" s="131" t="s">
        <v>43</v>
      </c>
      <c r="E59" s="131"/>
      <c r="F59" s="132"/>
      <c r="G59" s="131"/>
      <c r="H59" s="131"/>
      <c r="I59" s="132"/>
      <c r="J59" s="133">
        <v>7944.09</v>
      </c>
      <c r="K59" s="133">
        <v>7944.09</v>
      </c>
      <c r="L59" s="133">
        <f t="shared" si="11"/>
        <v>0</v>
      </c>
      <c r="M59" s="134">
        <f t="shared" si="12"/>
        <v>0</v>
      </c>
      <c r="N59" s="146">
        <v>0</v>
      </c>
      <c r="P59" s="74"/>
      <c r="Q59" s="74"/>
      <c r="R59" s="74"/>
      <c r="S59" s="74"/>
      <c r="T59" s="83"/>
    </row>
    <row r="60" spans="1:20" ht="15">
      <c r="A60" s="145" t="s">
        <v>127</v>
      </c>
      <c r="B60" s="196" t="s">
        <v>59</v>
      </c>
      <c r="C60" s="197"/>
      <c r="D60" s="131" t="s">
        <v>43</v>
      </c>
      <c r="E60" s="131"/>
      <c r="F60" s="132"/>
      <c r="G60" s="131"/>
      <c r="H60" s="131"/>
      <c r="I60" s="132"/>
      <c r="J60" s="133">
        <v>1372.22</v>
      </c>
      <c r="K60" s="133">
        <v>1372.22</v>
      </c>
      <c r="L60" s="133">
        <f t="shared" si="11"/>
        <v>0</v>
      </c>
      <c r="M60" s="134">
        <f t="shared" si="12"/>
        <v>0</v>
      </c>
      <c r="N60" s="146">
        <v>0</v>
      </c>
      <c r="P60" s="74"/>
      <c r="Q60" s="74"/>
      <c r="R60" s="74"/>
      <c r="S60" s="74"/>
      <c r="T60" s="83"/>
    </row>
    <row r="61" spans="1:20" ht="15">
      <c r="A61" s="145" t="s">
        <v>128</v>
      </c>
      <c r="B61" s="196" t="s">
        <v>59</v>
      </c>
      <c r="C61" s="197"/>
      <c r="D61" s="131" t="s">
        <v>43</v>
      </c>
      <c r="E61" s="131"/>
      <c r="F61" s="132"/>
      <c r="G61" s="131"/>
      <c r="H61" s="131"/>
      <c r="I61" s="132"/>
      <c r="J61" s="133">
        <v>2445.08</v>
      </c>
      <c r="K61" s="133">
        <v>2445.08</v>
      </c>
      <c r="L61" s="133">
        <f t="shared" si="11"/>
        <v>0</v>
      </c>
      <c r="M61" s="134">
        <f t="shared" si="12"/>
        <v>0</v>
      </c>
      <c r="N61" s="146">
        <v>0</v>
      </c>
      <c r="P61" s="74"/>
      <c r="Q61" s="74"/>
      <c r="R61" s="74"/>
      <c r="S61" s="74"/>
      <c r="T61" s="83"/>
    </row>
    <row r="62" spans="1:20" ht="15">
      <c r="A62" s="145" t="s">
        <v>129</v>
      </c>
      <c r="B62" s="196" t="s">
        <v>59</v>
      </c>
      <c r="C62" s="197"/>
      <c r="D62" s="131" t="s">
        <v>43</v>
      </c>
      <c r="E62" s="131"/>
      <c r="F62" s="132"/>
      <c r="G62" s="131"/>
      <c r="H62" s="131"/>
      <c r="I62" s="132"/>
      <c r="J62" s="133">
        <v>4133.45</v>
      </c>
      <c r="K62" s="133">
        <v>4133.45</v>
      </c>
      <c r="L62" s="133">
        <f t="shared" si="11"/>
        <v>0</v>
      </c>
      <c r="M62" s="134">
        <f t="shared" si="12"/>
        <v>0</v>
      </c>
      <c r="N62" s="146">
        <v>0</v>
      </c>
      <c r="P62" s="74"/>
      <c r="Q62" s="74"/>
      <c r="R62" s="74"/>
      <c r="S62" s="74"/>
      <c r="T62" s="83"/>
    </row>
    <row r="63" spans="1:20" ht="15">
      <c r="A63" s="145" t="s">
        <v>130</v>
      </c>
      <c r="B63" s="196" t="s">
        <v>59</v>
      </c>
      <c r="C63" s="197"/>
      <c r="D63" s="131" t="s">
        <v>43</v>
      </c>
      <c r="E63" s="131"/>
      <c r="F63" s="132"/>
      <c r="G63" s="131"/>
      <c r="H63" s="131"/>
      <c r="I63" s="132"/>
      <c r="J63" s="133">
        <v>1939.72</v>
      </c>
      <c r="K63" s="133">
        <v>1939.72</v>
      </c>
      <c r="L63" s="133">
        <f t="shared" si="11"/>
        <v>0</v>
      </c>
      <c r="M63" s="134">
        <f t="shared" si="12"/>
        <v>0</v>
      </c>
      <c r="N63" s="146">
        <v>0</v>
      </c>
      <c r="P63" s="74"/>
      <c r="Q63" s="74"/>
      <c r="R63" s="74"/>
      <c r="S63" s="74"/>
      <c r="T63" s="83"/>
    </row>
    <row r="64" spans="1:20" ht="15">
      <c r="A64" s="145" t="s">
        <v>131</v>
      </c>
      <c r="B64" s="196" t="s">
        <v>59</v>
      </c>
      <c r="C64" s="197"/>
      <c r="D64" s="131" t="s">
        <v>43</v>
      </c>
      <c r="E64" s="131"/>
      <c r="F64" s="132"/>
      <c r="G64" s="131"/>
      <c r="H64" s="131"/>
      <c r="I64" s="132"/>
      <c r="J64" s="133">
        <v>1261.18</v>
      </c>
      <c r="K64" s="133">
        <v>1261.18</v>
      </c>
      <c r="L64" s="133">
        <f t="shared" si="11"/>
        <v>0</v>
      </c>
      <c r="M64" s="134">
        <f t="shared" si="12"/>
        <v>0</v>
      </c>
      <c r="N64" s="146">
        <v>0</v>
      </c>
      <c r="P64" s="74"/>
      <c r="Q64" s="74"/>
      <c r="R64" s="74"/>
      <c r="S64" s="74"/>
      <c r="T64" s="83"/>
    </row>
    <row r="65" spans="1:20" ht="15">
      <c r="A65" s="145" t="s">
        <v>132</v>
      </c>
      <c r="B65" s="196" t="s">
        <v>59</v>
      </c>
      <c r="C65" s="197"/>
      <c r="D65" s="131" t="s">
        <v>43</v>
      </c>
      <c r="E65" s="131"/>
      <c r="F65" s="132"/>
      <c r="G65" s="131"/>
      <c r="H65" s="131"/>
      <c r="I65" s="132"/>
      <c r="J65" s="133">
        <v>712.02</v>
      </c>
      <c r="K65" s="133">
        <v>712.02</v>
      </c>
      <c r="L65" s="133">
        <f t="shared" si="11"/>
        <v>0</v>
      </c>
      <c r="M65" s="134">
        <f t="shared" si="12"/>
        <v>0</v>
      </c>
      <c r="N65" s="146">
        <v>0</v>
      </c>
      <c r="P65" s="74"/>
      <c r="Q65" s="74"/>
      <c r="R65" s="74"/>
      <c r="S65" s="74"/>
      <c r="T65" s="83"/>
    </row>
    <row r="66" spans="1:20" ht="15">
      <c r="A66" s="145" t="s">
        <v>133</v>
      </c>
      <c r="B66" s="196" t="s">
        <v>59</v>
      </c>
      <c r="C66" s="197"/>
      <c r="D66" s="131" t="s">
        <v>43</v>
      </c>
      <c r="E66" s="131"/>
      <c r="F66" s="132"/>
      <c r="G66" s="131"/>
      <c r="H66" s="131"/>
      <c r="I66" s="132"/>
      <c r="J66" s="133">
        <v>3417.95</v>
      </c>
      <c r="K66" s="133">
        <v>3417.95</v>
      </c>
      <c r="L66" s="133">
        <f t="shared" si="11"/>
        <v>0</v>
      </c>
      <c r="M66" s="134">
        <f t="shared" si="12"/>
        <v>0</v>
      </c>
      <c r="N66" s="146">
        <v>0</v>
      </c>
      <c r="P66" s="74"/>
      <c r="Q66" s="74"/>
      <c r="R66" s="74"/>
      <c r="S66" s="74"/>
      <c r="T66" s="83"/>
    </row>
    <row r="67" spans="1:20" ht="15">
      <c r="A67" s="145" t="s">
        <v>134</v>
      </c>
      <c r="B67" s="196" t="s">
        <v>59</v>
      </c>
      <c r="C67" s="197"/>
      <c r="D67" s="131" t="s">
        <v>43</v>
      </c>
      <c r="E67" s="131"/>
      <c r="F67" s="132"/>
      <c r="G67" s="131"/>
      <c r="H67" s="131"/>
      <c r="I67" s="132"/>
      <c r="J67" s="133">
        <v>934.85</v>
      </c>
      <c r="K67" s="133">
        <v>934.85</v>
      </c>
      <c r="L67" s="133">
        <f t="shared" si="11"/>
        <v>0</v>
      </c>
      <c r="M67" s="134">
        <f t="shared" si="12"/>
        <v>0</v>
      </c>
      <c r="N67" s="146">
        <v>0</v>
      </c>
      <c r="P67" s="74"/>
      <c r="Q67" s="74"/>
      <c r="R67" s="74"/>
      <c r="S67" s="74"/>
      <c r="T67" s="83"/>
    </row>
    <row r="68" spans="1:20" ht="15">
      <c r="A68" s="145" t="s">
        <v>135</v>
      </c>
      <c r="B68" s="196" t="s">
        <v>59</v>
      </c>
      <c r="C68" s="197"/>
      <c r="D68" s="131" t="s">
        <v>43</v>
      </c>
      <c r="E68" s="131"/>
      <c r="F68" s="132"/>
      <c r="G68" s="131"/>
      <c r="H68" s="131"/>
      <c r="I68" s="132"/>
      <c r="J68" s="133">
        <v>453.16</v>
      </c>
      <c r="K68" s="133">
        <v>453.16</v>
      </c>
      <c r="L68" s="133">
        <f t="shared" si="11"/>
        <v>0</v>
      </c>
      <c r="M68" s="134">
        <f t="shared" si="12"/>
        <v>0</v>
      </c>
      <c r="N68" s="146">
        <v>0</v>
      </c>
      <c r="P68" s="74"/>
      <c r="Q68" s="74"/>
      <c r="R68" s="74"/>
      <c r="S68" s="74"/>
      <c r="T68" s="83"/>
    </row>
    <row r="69" spans="1:20" ht="15">
      <c r="A69" s="145" t="s">
        <v>136</v>
      </c>
      <c r="B69" s="196" t="s">
        <v>59</v>
      </c>
      <c r="C69" s="197"/>
      <c r="D69" s="131" t="s">
        <v>43</v>
      </c>
      <c r="E69" s="131"/>
      <c r="F69" s="132"/>
      <c r="G69" s="131"/>
      <c r="H69" s="131"/>
      <c r="I69" s="132"/>
      <c r="J69" s="133">
        <v>3040.53</v>
      </c>
      <c r="K69" s="133">
        <v>3040.53</v>
      </c>
      <c r="L69" s="133">
        <f t="shared" si="11"/>
        <v>0</v>
      </c>
      <c r="M69" s="134">
        <f t="shared" si="12"/>
        <v>0</v>
      </c>
      <c r="N69" s="146">
        <v>0</v>
      </c>
      <c r="P69" s="74"/>
      <c r="Q69" s="74"/>
      <c r="R69" s="74"/>
      <c r="S69" s="74"/>
      <c r="T69" s="83"/>
    </row>
    <row r="70" spans="1:20" ht="15">
      <c r="A70" s="145" t="s">
        <v>137</v>
      </c>
      <c r="B70" s="196" t="s">
        <v>59</v>
      </c>
      <c r="C70" s="197"/>
      <c r="D70" s="131" t="s">
        <v>43</v>
      </c>
      <c r="E70" s="131"/>
      <c r="F70" s="132"/>
      <c r="G70" s="131"/>
      <c r="H70" s="131"/>
      <c r="I70" s="132"/>
      <c r="J70" s="133">
        <v>18862.11</v>
      </c>
      <c r="K70" s="133">
        <v>18862.11</v>
      </c>
      <c r="L70" s="133">
        <f t="shared" si="11"/>
        <v>0</v>
      </c>
      <c r="M70" s="134">
        <f t="shared" si="12"/>
        <v>0</v>
      </c>
      <c r="N70" s="146">
        <v>0</v>
      </c>
      <c r="P70" s="74"/>
      <c r="Q70" s="74"/>
      <c r="R70" s="74"/>
      <c r="S70" s="74"/>
      <c r="T70" s="83"/>
    </row>
    <row r="71" spans="1:20" ht="15">
      <c r="A71" s="145" t="s">
        <v>138</v>
      </c>
      <c r="B71" s="196" t="s">
        <v>60</v>
      </c>
      <c r="C71" s="197"/>
      <c r="D71" s="131" t="s">
        <v>43</v>
      </c>
      <c r="E71" s="131"/>
      <c r="F71" s="132"/>
      <c r="G71" s="131"/>
      <c r="H71" s="131"/>
      <c r="I71" s="132"/>
      <c r="J71" s="133">
        <v>19218.07</v>
      </c>
      <c r="K71" s="133">
        <v>19218.07</v>
      </c>
      <c r="L71" s="133">
        <f t="shared" si="11"/>
        <v>0</v>
      </c>
      <c r="M71" s="134">
        <f t="shared" si="12"/>
        <v>0</v>
      </c>
      <c r="N71" s="146">
        <v>0</v>
      </c>
      <c r="P71" s="74"/>
      <c r="Q71" s="74"/>
      <c r="R71" s="74"/>
      <c r="S71" s="74"/>
      <c r="T71" s="83"/>
    </row>
    <row r="72" spans="1:20" ht="15">
      <c r="A72" s="145" t="s">
        <v>139</v>
      </c>
      <c r="B72" s="196" t="s">
        <v>60</v>
      </c>
      <c r="C72" s="197"/>
      <c r="D72" s="131" t="s">
        <v>43</v>
      </c>
      <c r="E72" s="131"/>
      <c r="F72" s="132"/>
      <c r="G72" s="131"/>
      <c r="H72" s="131"/>
      <c r="I72" s="132"/>
      <c r="J72" s="133">
        <v>1104.75</v>
      </c>
      <c r="K72" s="133">
        <v>1104.75</v>
      </c>
      <c r="L72" s="133">
        <f t="shared" si="11"/>
        <v>0</v>
      </c>
      <c r="M72" s="134">
        <f t="shared" si="12"/>
        <v>0</v>
      </c>
      <c r="N72" s="146">
        <v>0</v>
      </c>
      <c r="P72" s="74"/>
      <c r="Q72" s="74"/>
      <c r="R72" s="74"/>
      <c r="S72" s="74"/>
      <c r="T72" s="83"/>
    </row>
    <row r="73" spans="1:20" ht="15">
      <c r="A73" s="145" t="s">
        <v>140</v>
      </c>
      <c r="B73" s="196" t="s">
        <v>60</v>
      </c>
      <c r="C73" s="197"/>
      <c r="D73" s="131" t="s">
        <v>43</v>
      </c>
      <c r="E73" s="131"/>
      <c r="F73" s="132"/>
      <c r="G73" s="131"/>
      <c r="H73" s="131"/>
      <c r="I73" s="132"/>
      <c r="J73" s="133">
        <v>1476.02</v>
      </c>
      <c r="K73" s="133">
        <v>1476.02</v>
      </c>
      <c r="L73" s="133">
        <f t="shared" si="11"/>
        <v>0</v>
      </c>
      <c r="M73" s="134">
        <f t="shared" si="12"/>
        <v>0</v>
      </c>
      <c r="N73" s="146">
        <v>0</v>
      </c>
      <c r="P73" s="74"/>
      <c r="Q73" s="74"/>
      <c r="R73" s="74"/>
      <c r="S73" s="74"/>
      <c r="T73" s="83"/>
    </row>
    <row r="74" spans="1:20" ht="15">
      <c r="A74" s="145" t="s">
        <v>141</v>
      </c>
      <c r="B74" s="196" t="s">
        <v>60</v>
      </c>
      <c r="C74" s="197"/>
      <c r="D74" s="131" t="s">
        <v>188</v>
      </c>
      <c r="E74" s="131"/>
      <c r="F74" s="132">
        <v>1</v>
      </c>
      <c r="G74" s="131"/>
      <c r="H74" s="131"/>
      <c r="I74" s="132">
        <v>1</v>
      </c>
      <c r="J74" s="133">
        <v>32346.29</v>
      </c>
      <c r="K74" s="133">
        <v>32008.13</v>
      </c>
      <c r="L74" s="133">
        <f t="shared" si="11"/>
        <v>338.15999999999985</v>
      </c>
      <c r="M74" s="134">
        <f t="shared" si="12"/>
        <v>0.0104543674096782</v>
      </c>
      <c r="N74" s="146">
        <v>0</v>
      </c>
      <c r="P74" s="74"/>
      <c r="Q74" s="74"/>
      <c r="R74" s="74"/>
      <c r="S74" s="74"/>
      <c r="T74" s="83"/>
    </row>
    <row r="75" spans="1:20" ht="15">
      <c r="A75" s="145" t="s">
        <v>142</v>
      </c>
      <c r="B75" s="196" t="s">
        <v>61</v>
      </c>
      <c r="C75" s="197"/>
      <c r="D75" s="131" t="s">
        <v>43</v>
      </c>
      <c r="E75" s="131"/>
      <c r="F75" s="132"/>
      <c r="G75" s="131"/>
      <c r="H75" s="131"/>
      <c r="I75" s="132"/>
      <c r="J75" s="133">
        <v>516.45</v>
      </c>
      <c r="K75" s="133">
        <v>516.45</v>
      </c>
      <c r="L75" s="133">
        <f t="shared" si="11"/>
        <v>0</v>
      </c>
      <c r="M75" s="134">
        <f t="shared" si="12"/>
        <v>0</v>
      </c>
      <c r="N75" s="146">
        <v>0</v>
      </c>
      <c r="P75" s="74"/>
      <c r="Q75" s="74"/>
      <c r="R75" s="74"/>
      <c r="S75" s="74"/>
      <c r="T75" s="83"/>
    </row>
    <row r="76" spans="1:20" ht="15">
      <c r="A76" s="145" t="s">
        <v>143</v>
      </c>
      <c r="B76" s="196" t="s">
        <v>61</v>
      </c>
      <c r="C76" s="197"/>
      <c r="D76" s="131" t="s">
        <v>43</v>
      </c>
      <c r="E76" s="131"/>
      <c r="F76" s="132"/>
      <c r="G76" s="131"/>
      <c r="H76" s="131"/>
      <c r="I76" s="132"/>
      <c r="J76" s="133">
        <v>3189.44</v>
      </c>
      <c r="K76" s="133">
        <v>3189.44</v>
      </c>
      <c r="L76" s="133">
        <f t="shared" si="11"/>
        <v>0</v>
      </c>
      <c r="M76" s="134">
        <f t="shared" si="12"/>
        <v>0</v>
      </c>
      <c r="N76" s="146">
        <v>0</v>
      </c>
      <c r="P76" s="74"/>
      <c r="Q76" s="74"/>
      <c r="R76" s="74"/>
      <c r="S76" s="74"/>
      <c r="T76" s="83"/>
    </row>
    <row r="77" spans="1:20" ht="15">
      <c r="A77" s="145" t="s">
        <v>144</v>
      </c>
      <c r="B77" s="196" t="s">
        <v>62</v>
      </c>
      <c r="C77" s="197"/>
      <c r="D77" s="131" t="s">
        <v>43</v>
      </c>
      <c r="E77" s="131"/>
      <c r="F77" s="132"/>
      <c r="G77" s="131"/>
      <c r="H77" s="131"/>
      <c r="I77" s="132"/>
      <c r="J77" s="133">
        <v>533.96</v>
      </c>
      <c r="K77" s="133">
        <v>533.96</v>
      </c>
      <c r="L77" s="133">
        <f t="shared" si="11"/>
        <v>0</v>
      </c>
      <c r="M77" s="134">
        <f t="shared" si="12"/>
        <v>0</v>
      </c>
      <c r="N77" s="146">
        <v>0</v>
      </c>
      <c r="P77" s="74"/>
      <c r="Q77" s="74"/>
      <c r="R77" s="74"/>
      <c r="S77" s="74"/>
      <c r="T77" s="83"/>
    </row>
    <row r="78" spans="1:20" ht="15">
      <c r="A78" s="145" t="s">
        <v>145</v>
      </c>
      <c r="B78" s="196" t="s">
        <v>62</v>
      </c>
      <c r="C78" s="197"/>
      <c r="D78" s="131" t="s">
        <v>188</v>
      </c>
      <c r="E78" s="131"/>
      <c r="F78" s="132">
        <v>1</v>
      </c>
      <c r="G78" s="131"/>
      <c r="H78" s="131"/>
      <c r="I78" s="132">
        <v>1</v>
      </c>
      <c r="J78" s="133">
        <v>1381.38</v>
      </c>
      <c r="K78" s="133">
        <v>1377.72</v>
      </c>
      <c r="L78" s="133">
        <f t="shared" si="11"/>
        <v>3.660000000000082</v>
      </c>
      <c r="M78" s="134">
        <f t="shared" si="12"/>
        <v>0.0026495243886548825</v>
      </c>
      <c r="N78" s="146">
        <v>0</v>
      </c>
      <c r="P78" s="74"/>
      <c r="Q78" s="74"/>
      <c r="R78" s="74"/>
      <c r="S78" s="74"/>
      <c r="T78" s="83"/>
    </row>
    <row r="79" spans="1:20" ht="15">
      <c r="A79" s="145" t="s">
        <v>146</v>
      </c>
      <c r="B79" s="196" t="s">
        <v>62</v>
      </c>
      <c r="C79" s="197"/>
      <c r="D79" s="131" t="s">
        <v>43</v>
      </c>
      <c r="E79" s="131"/>
      <c r="F79" s="132"/>
      <c r="G79" s="131"/>
      <c r="H79" s="131"/>
      <c r="I79" s="132"/>
      <c r="J79" s="133">
        <v>1747.18</v>
      </c>
      <c r="K79" s="133">
        <v>1747.18</v>
      </c>
      <c r="L79" s="133">
        <f t="shared" si="11"/>
        <v>0</v>
      </c>
      <c r="M79" s="134">
        <f t="shared" si="12"/>
        <v>0</v>
      </c>
      <c r="N79" s="146">
        <v>0</v>
      </c>
      <c r="P79" s="74"/>
      <c r="Q79" s="74"/>
      <c r="R79" s="74"/>
      <c r="S79" s="74"/>
      <c r="T79" s="83"/>
    </row>
    <row r="80" spans="1:20" ht="15">
      <c r="A80" s="145" t="s">
        <v>147</v>
      </c>
      <c r="B80" s="196" t="s">
        <v>62</v>
      </c>
      <c r="C80" s="197"/>
      <c r="D80" s="131" t="s">
        <v>43</v>
      </c>
      <c r="E80" s="131"/>
      <c r="F80" s="132"/>
      <c r="G80" s="131"/>
      <c r="H80" s="131"/>
      <c r="I80" s="132"/>
      <c r="J80" s="133">
        <v>2490.47</v>
      </c>
      <c r="K80" s="133">
        <v>2490.47</v>
      </c>
      <c r="L80" s="133">
        <f t="shared" si="11"/>
        <v>0</v>
      </c>
      <c r="M80" s="134">
        <f t="shared" si="12"/>
        <v>0</v>
      </c>
      <c r="N80" s="146">
        <v>0</v>
      </c>
      <c r="P80" s="74"/>
      <c r="Q80" s="74"/>
      <c r="R80" s="74"/>
      <c r="S80" s="74"/>
      <c r="T80" s="83"/>
    </row>
    <row r="81" spans="1:20" ht="15">
      <c r="A81" s="145" t="s">
        <v>148</v>
      </c>
      <c r="B81" s="196" t="s">
        <v>62</v>
      </c>
      <c r="C81" s="197"/>
      <c r="D81" s="131" t="s">
        <v>43</v>
      </c>
      <c r="E81" s="131"/>
      <c r="F81" s="132"/>
      <c r="G81" s="131"/>
      <c r="H81" s="131"/>
      <c r="I81" s="132"/>
      <c r="J81" s="133">
        <v>3053.15</v>
      </c>
      <c r="K81" s="133">
        <v>3053.15</v>
      </c>
      <c r="L81" s="133">
        <f t="shared" si="11"/>
        <v>0</v>
      </c>
      <c r="M81" s="134">
        <f t="shared" si="12"/>
        <v>0</v>
      </c>
      <c r="N81" s="146">
        <v>0</v>
      </c>
      <c r="P81" s="74"/>
      <c r="Q81" s="74"/>
      <c r="R81" s="74"/>
      <c r="S81" s="74"/>
      <c r="T81" s="83"/>
    </row>
    <row r="82" spans="1:20" ht="15">
      <c r="A82" s="145" t="s">
        <v>149</v>
      </c>
      <c r="B82" s="196" t="s">
        <v>62</v>
      </c>
      <c r="C82" s="197"/>
      <c r="D82" s="131" t="s">
        <v>43</v>
      </c>
      <c r="E82" s="131"/>
      <c r="F82" s="132"/>
      <c r="G82" s="131"/>
      <c r="H82" s="131"/>
      <c r="I82" s="132"/>
      <c r="J82" s="133">
        <v>1974.4</v>
      </c>
      <c r="K82" s="133">
        <v>1974.4</v>
      </c>
      <c r="L82" s="133">
        <f t="shared" si="11"/>
        <v>0</v>
      </c>
      <c r="M82" s="134">
        <f t="shared" si="12"/>
        <v>0</v>
      </c>
      <c r="N82" s="146">
        <v>0</v>
      </c>
      <c r="P82" s="74"/>
      <c r="Q82" s="74"/>
      <c r="R82" s="74"/>
      <c r="S82" s="74"/>
      <c r="T82" s="83"/>
    </row>
    <row r="83" spans="1:20" ht="15">
      <c r="A83" s="145" t="s">
        <v>150</v>
      </c>
      <c r="B83" s="196" t="s">
        <v>62</v>
      </c>
      <c r="C83" s="197"/>
      <c r="D83" s="131" t="s">
        <v>188</v>
      </c>
      <c r="E83" s="131"/>
      <c r="F83" s="132">
        <v>1</v>
      </c>
      <c r="G83" s="131"/>
      <c r="H83" s="131"/>
      <c r="I83" s="132">
        <v>1</v>
      </c>
      <c r="J83" s="133">
        <v>1795.95</v>
      </c>
      <c r="K83" s="133">
        <v>1792.99</v>
      </c>
      <c r="L83" s="133">
        <f t="shared" si="11"/>
        <v>2.9600000000000364</v>
      </c>
      <c r="M83" s="134">
        <f t="shared" si="12"/>
        <v>0.001648152788217955</v>
      </c>
      <c r="N83" s="146">
        <v>0</v>
      </c>
      <c r="P83" s="74"/>
      <c r="Q83" s="74"/>
      <c r="R83" s="74"/>
      <c r="S83" s="74"/>
      <c r="T83" s="83"/>
    </row>
    <row r="84" spans="1:20" ht="15">
      <c r="A84" s="145" t="s">
        <v>151</v>
      </c>
      <c r="B84" s="196" t="s">
        <v>62</v>
      </c>
      <c r="C84" s="197"/>
      <c r="D84" s="131" t="s">
        <v>43</v>
      </c>
      <c r="E84" s="131"/>
      <c r="F84" s="132"/>
      <c r="G84" s="131"/>
      <c r="H84" s="131"/>
      <c r="I84" s="132"/>
      <c r="J84" s="133">
        <v>4190.4</v>
      </c>
      <c r="K84" s="133">
        <v>4190.4</v>
      </c>
      <c r="L84" s="133">
        <f t="shared" si="11"/>
        <v>0</v>
      </c>
      <c r="M84" s="134">
        <f t="shared" si="12"/>
        <v>0</v>
      </c>
      <c r="N84" s="146">
        <v>0</v>
      </c>
      <c r="P84" s="74"/>
      <c r="Q84" s="74"/>
      <c r="R84" s="74"/>
      <c r="S84" s="74"/>
      <c r="T84" s="83"/>
    </row>
    <row r="85" spans="1:20" ht="15">
      <c r="A85" s="145" t="s">
        <v>152</v>
      </c>
      <c r="B85" s="196" t="s">
        <v>62</v>
      </c>
      <c r="C85" s="197"/>
      <c r="D85" s="131" t="s">
        <v>188</v>
      </c>
      <c r="E85" s="131"/>
      <c r="F85" s="132">
        <v>1</v>
      </c>
      <c r="G85" s="131"/>
      <c r="H85" s="131"/>
      <c r="I85" s="132">
        <v>1</v>
      </c>
      <c r="J85" s="133">
        <v>2184.94</v>
      </c>
      <c r="K85" s="133">
        <v>2124.53</v>
      </c>
      <c r="L85" s="133">
        <f t="shared" si="11"/>
        <v>60.409999999999854</v>
      </c>
      <c r="M85" s="134">
        <f t="shared" si="12"/>
        <v>0.027648356476607985</v>
      </c>
      <c r="N85" s="146">
        <v>0</v>
      </c>
      <c r="P85" s="74"/>
      <c r="Q85" s="74"/>
      <c r="R85" s="74"/>
      <c r="S85" s="74"/>
      <c r="T85" s="83"/>
    </row>
    <row r="86" spans="1:20" ht="15">
      <c r="A86" s="145" t="s">
        <v>153</v>
      </c>
      <c r="B86" s="196" t="s">
        <v>62</v>
      </c>
      <c r="C86" s="197"/>
      <c r="D86" s="131" t="s">
        <v>43</v>
      </c>
      <c r="E86" s="131"/>
      <c r="F86" s="132"/>
      <c r="G86" s="131"/>
      <c r="H86" s="131"/>
      <c r="I86" s="132"/>
      <c r="J86" s="133">
        <v>3972.05</v>
      </c>
      <c r="K86" s="133">
        <v>3972.05</v>
      </c>
      <c r="L86" s="133">
        <f t="shared" si="11"/>
        <v>0</v>
      </c>
      <c r="M86" s="134">
        <f t="shared" si="12"/>
        <v>0</v>
      </c>
      <c r="N86" s="146">
        <v>0</v>
      </c>
      <c r="P86" s="74"/>
      <c r="Q86" s="74"/>
      <c r="R86" s="74"/>
      <c r="S86" s="74"/>
      <c r="T86" s="83"/>
    </row>
    <row r="87" spans="1:20" ht="15">
      <c r="A87" s="145" t="s">
        <v>154</v>
      </c>
      <c r="B87" s="196" t="s">
        <v>62</v>
      </c>
      <c r="C87" s="197"/>
      <c r="D87" s="131" t="s">
        <v>43</v>
      </c>
      <c r="E87" s="131"/>
      <c r="F87" s="132"/>
      <c r="G87" s="131"/>
      <c r="H87" s="131"/>
      <c r="I87" s="132"/>
      <c r="J87" s="133">
        <v>1997.63</v>
      </c>
      <c r="K87" s="133">
        <v>1997.63</v>
      </c>
      <c r="L87" s="133">
        <f t="shared" si="11"/>
        <v>0</v>
      </c>
      <c r="M87" s="134">
        <f t="shared" si="12"/>
        <v>0</v>
      </c>
      <c r="N87" s="146">
        <v>0</v>
      </c>
      <c r="P87" s="74"/>
      <c r="Q87" s="74"/>
      <c r="R87" s="74"/>
      <c r="S87" s="74"/>
      <c r="T87" s="83"/>
    </row>
    <row r="88" spans="1:20" ht="15">
      <c r="A88" s="145" t="s">
        <v>155</v>
      </c>
      <c r="B88" s="196" t="s">
        <v>62</v>
      </c>
      <c r="C88" s="197"/>
      <c r="D88" s="131" t="s">
        <v>188</v>
      </c>
      <c r="E88" s="131"/>
      <c r="F88" s="132">
        <v>1</v>
      </c>
      <c r="G88" s="131"/>
      <c r="H88" s="131"/>
      <c r="I88" s="132">
        <v>1</v>
      </c>
      <c r="J88" s="133">
        <v>1797.97</v>
      </c>
      <c r="K88" s="133">
        <v>1794.87</v>
      </c>
      <c r="L88" s="133">
        <f t="shared" si="11"/>
        <v>3.1000000000001364</v>
      </c>
      <c r="M88" s="134">
        <f t="shared" si="12"/>
        <v>0.0017241666991107396</v>
      </c>
      <c r="N88" s="146">
        <v>0</v>
      </c>
      <c r="P88" s="74"/>
      <c r="Q88" s="74"/>
      <c r="R88" s="74"/>
      <c r="S88" s="74"/>
      <c r="T88" s="83"/>
    </row>
    <row r="89" spans="1:20" ht="15">
      <c r="A89" s="145" t="s">
        <v>156</v>
      </c>
      <c r="B89" s="196" t="s">
        <v>62</v>
      </c>
      <c r="C89" s="197"/>
      <c r="D89" s="131" t="s">
        <v>43</v>
      </c>
      <c r="E89" s="131"/>
      <c r="F89" s="132"/>
      <c r="G89" s="131"/>
      <c r="H89" s="131"/>
      <c r="I89" s="132"/>
      <c r="J89" s="133">
        <v>2148.58</v>
      </c>
      <c r="K89" s="133">
        <v>2148.58</v>
      </c>
      <c r="L89" s="133">
        <f t="shared" si="11"/>
        <v>0</v>
      </c>
      <c r="M89" s="134">
        <f t="shared" si="12"/>
        <v>0</v>
      </c>
      <c r="N89" s="146">
        <v>0</v>
      </c>
      <c r="P89" s="74"/>
      <c r="Q89" s="74"/>
      <c r="R89" s="74"/>
      <c r="S89" s="74"/>
      <c r="T89" s="83"/>
    </row>
    <row r="90" spans="1:20" ht="15">
      <c r="A90" s="145" t="s">
        <v>157</v>
      </c>
      <c r="B90" s="196" t="s">
        <v>62</v>
      </c>
      <c r="C90" s="197"/>
      <c r="D90" s="131" t="s">
        <v>43</v>
      </c>
      <c r="E90" s="131"/>
      <c r="F90" s="132"/>
      <c r="G90" s="131"/>
      <c r="H90" s="131"/>
      <c r="I90" s="132"/>
      <c r="J90" s="133">
        <v>1183.13</v>
      </c>
      <c r="K90" s="133">
        <v>1183.13</v>
      </c>
      <c r="L90" s="133">
        <f t="shared" si="11"/>
        <v>0</v>
      </c>
      <c r="M90" s="134">
        <f t="shared" si="12"/>
        <v>0</v>
      </c>
      <c r="N90" s="146">
        <v>0</v>
      </c>
      <c r="P90" s="74"/>
      <c r="Q90" s="74"/>
      <c r="R90" s="74"/>
      <c r="S90" s="74"/>
      <c r="T90" s="83"/>
    </row>
    <row r="91" spans="1:20" ht="15">
      <c r="A91" s="145" t="s">
        <v>158</v>
      </c>
      <c r="B91" s="196" t="s">
        <v>62</v>
      </c>
      <c r="C91" s="197"/>
      <c r="D91" s="131" t="s">
        <v>43</v>
      </c>
      <c r="E91" s="131"/>
      <c r="F91" s="132"/>
      <c r="G91" s="131"/>
      <c r="H91" s="131"/>
      <c r="I91" s="132"/>
      <c r="J91" s="133">
        <v>592.89</v>
      </c>
      <c r="K91" s="133">
        <v>592.89</v>
      </c>
      <c r="L91" s="133">
        <f t="shared" si="11"/>
        <v>0</v>
      </c>
      <c r="M91" s="134">
        <f t="shared" si="12"/>
        <v>0</v>
      </c>
      <c r="N91" s="146">
        <v>0</v>
      </c>
      <c r="P91" s="74"/>
      <c r="Q91" s="74"/>
      <c r="R91" s="74"/>
      <c r="S91" s="74"/>
      <c r="T91" s="83"/>
    </row>
    <row r="92" spans="1:20" ht="15">
      <c r="A92" s="145" t="s">
        <v>159</v>
      </c>
      <c r="B92" s="196" t="s">
        <v>63</v>
      </c>
      <c r="C92" s="197"/>
      <c r="D92" s="131" t="s">
        <v>43</v>
      </c>
      <c r="E92" s="131"/>
      <c r="F92" s="132"/>
      <c r="G92" s="131"/>
      <c r="H92" s="131"/>
      <c r="I92" s="132"/>
      <c r="J92" s="133">
        <v>230.06</v>
      </c>
      <c r="K92" s="133">
        <v>230.06</v>
      </c>
      <c r="L92" s="133">
        <f t="shared" si="11"/>
        <v>0</v>
      </c>
      <c r="M92" s="134">
        <f t="shared" si="12"/>
        <v>0</v>
      </c>
      <c r="N92" s="146">
        <v>0</v>
      </c>
      <c r="P92" s="74"/>
      <c r="Q92" s="74"/>
      <c r="R92" s="74"/>
      <c r="S92" s="74"/>
      <c r="T92" s="83"/>
    </row>
    <row r="93" spans="1:20" ht="15">
      <c r="A93" s="145" t="s">
        <v>160</v>
      </c>
      <c r="B93" s="196" t="s">
        <v>58</v>
      </c>
      <c r="C93" s="197"/>
      <c r="D93" s="131" t="s">
        <v>43</v>
      </c>
      <c r="E93" s="131"/>
      <c r="F93" s="132"/>
      <c r="G93" s="131"/>
      <c r="H93" s="131"/>
      <c r="I93" s="132"/>
      <c r="J93" s="133">
        <v>173</v>
      </c>
      <c r="K93" s="133">
        <v>173</v>
      </c>
      <c r="L93" s="133">
        <f t="shared" si="11"/>
        <v>0</v>
      </c>
      <c r="M93" s="134">
        <f t="shared" si="12"/>
        <v>0</v>
      </c>
      <c r="N93" s="146">
        <v>0</v>
      </c>
      <c r="P93" s="74"/>
      <c r="Q93" s="74"/>
      <c r="R93" s="74"/>
      <c r="S93" s="74"/>
      <c r="T93" s="83"/>
    </row>
    <row r="94" spans="1:20" ht="15">
      <c r="A94" s="145" t="s">
        <v>161</v>
      </c>
      <c r="B94" s="196" t="s">
        <v>59</v>
      </c>
      <c r="C94" s="197"/>
      <c r="D94" s="131" t="s">
        <v>43</v>
      </c>
      <c r="E94" s="131"/>
      <c r="F94" s="132"/>
      <c r="G94" s="131"/>
      <c r="H94" s="131"/>
      <c r="I94" s="132"/>
      <c r="J94" s="133">
        <v>271.84</v>
      </c>
      <c r="K94" s="133">
        <v>271.84</v>
      </c>
      <c r="L94" s="133">
        <f t="shared" si="11"/>
        <v>0</v>
      </c>
      <c r="M94" s="134">
        <f t="shared" si="12"/>
        <v>0</v>
      </c>
      <c r="N94" s="146">
        <v>0</v>
      </c>
      <c r="P94" s="74"/>
      <c r="Q94" s="74"/>
      <c r="R94" s="74"/>
      <c r="S94" s="74"/>
      <c r="T94" s="83"/>
    </row>
    <row r="95" spans="1:20" ht="15">
      <c r="A95" s="145" t="s">
        <v>162</v>
      </c>
      <c r="B95" s="196" t="s">
        <v>59</v>
      </c>
      <c r="C95" s="197"/>
      <c r="D95" s="131" t="s">
        <v>43</v>
      </c>
      <c r="E95" s="131"/>
      <c r="F95" s="132"/>
      <c r="G95" s="131"/>
      <c r="H95" s="131"/>
      <c r="I95" s="132"/>
      <c r="J95" s="133">
        <v>421.87</v>
      </c>
      <c r="K95" s="133">
        <v>421.87</v>
      </c>
      <c r="L95" s="133">
        <f t="shared" si="11"/>
        <v>0</v>
      </c>
      <c r="M95" s="134">
        <f t="shared" si="12"/>
        <v>0</v>
      </c>
      <c r="N95" s="146">
        <v>0</v>
      </c>
      <c r="P95" s="74"/>
      <c r="Q95" s="74"/>
      <c r="R95" s="74"/>
      <c r="S95" s="74"/>
      <c r="T95" s="83"/>
    </row>
    <row r="96" spans="1:20" ht="15">
      <c r="A96" s="145" t="s">
        <v>163</v>
      </c>
      <c r="B96" s="196" t="s">
        <v>59</v>
      </c>
      <c r="C96" s="197"/>
      <c r="D96" s="131" t="s">
        <v>43</v>
      </c>
      <c r="E96" s="131"/>
      <c r="F96" s="132"/>
      <c r="G96" s="131"/>
      <c r="H96" s="131"/>
      <c r="I96" s="132"/>
      <c r="J96" s="133">
        <v>700.32</v>
      </c>
      <c r="K96" s="133">
        <v>700.32</v>
      </c>
      <c r="L96" s="133">
        <f t="shared" si="11"/>
        <v>0</v>
      </c>
      <c r="M96" s="134">
        <f t="shared" si="12"/>
        <v>0</v>
      </c>
      <c r="N96" s="146">
        <v>0</v>
      </c>
      <c r="P96" s="74"/>
      <c r="Q96" s="74"/>
      <c r="R96" s="74"/>
      <c r="S96" s="74"/>
      <c r="T96" s="83"/>
    </row>
    <row r="97" spans="1:20" ht="15">
      <c r="A97" s="145" t="s">
        <v>164</v>
      </c>
      <c r="B97" s="196" t="s">
        <v>59</v>
      </c>
      <c r="C97" s="197"/>
      <c r="D97" s="131" t="s">
        <v>43</v>
      </c>
      <c r="E97" s="131"/>
      <c r="F97" s="132"/>
      <c r="G97" s="131"/>
      <c r="H97" s="131"/>
      <c r="I97" s="132"/>
      <c r="J97" s="133">
        <v>894.72</v>
      </c>
      <c r="K97" s="133">
        <v>894.72</v>
      </c>
      <c r="L97" s="133">
        <f t="shared" si="11"/>
        <v>0</v>
      </c>
      <c r="M97" s="134">
        <f t="shared" si="12"/>
        <v>0</v>
      </c>
      <c r="N97" s="146">
        <v>0</v>
      </c>
      <c r="P97" s="74"/>
      <c r="Q97" s="74"/>
      <c r="R97" s="74"/>
      <c r="S97" s="74"/>
      <c r="T97" s="83"/>
    </row>
    <row r="98" spans="1:20" ht="15">
      <c r="A98" s="145" t="s">
        <v>165</v>
      </c>
      <c r="B98" s="196" t="s">
        <v>59</v>
      </c>
      <c r="C98" s="197"/>
      <c r="D98" s="131" t="s">
        <v>43</v>
      </c>
      <c r="E98" s="131"/>
      <c r="F98" s="132"/>
      <c r="G98" s="131"/>
      <c r="H98" s="131"/>
      <c r="I98" s="132"/>
      <c r="J98" s="133">
        <v>1282.35</v>
      </c>
      <c r="K98" s="133">
        <v>1282.35</v>
      </c>
      <c r="L98" s="133">
        <f t="shared" si="11"/>
        <v>0</v>
      </c>
      <c r="M98" s="134">
        <f t="shared" si="12"/>
        <v>0</v>
      </c>
      <c r="N98" s="146">
        <v>0</v>
      </c>
      <c r="P98" s="74"/>
      <c r="Q98" s="74"/>
      <c r="R98" s="74"/>
      <c r="S98" s="74"/>
      <c r="T98" s="83"/>
    </row>
    <row r="99" spans="1:20" ht="15">
      <c r="A99" s="145" t="s">
        <v>166</v>
      </c>
      <c r="B99" s="196" t="s">
        <v>59</v>
      </c>
      <c r="C99" s="197"/>
      <c r="D99" s="131" t="s">
        <v>43</v>
      </c>
      <c r="E99" s="131"/>
      <c r="F99" s="132"/>
      <c r="G99" s="131"/>
      <c r="H99" s="131"/>
      <c r="I99" s="132"/>
      <c r="J99" s="133">
        <v>908.79</v>
      </c>
      <c r="K99" s="133">
        <v>908.79</v>
      </c>
      <c r="L99" s="133">
        <f t="shared" si="11"/>
        <v>0</v>
      </c>
      <c r="M99" s="134">
        <f t="shared" si="12"/>
        <v>0</v>
      </c>
      <c r="N99" s="146">
        <v>0</v>
      </c>
      <c r="P99" s="74"/>
      <c r="Q99" s="74"/>
      <c r="R99" s="74"/>
      <c r="S99" s="74"/>
      <c r="T99" s="83"/>
    </row>
    <row r="100" spans="1:20" ht="15">
      <c r="A100" s="145" t="s">
        <v>167</v>
      </c>
      <c r="B100" s="196" t="s">
        <v>59</v>
      </c>
      <c r="C100" s="197"/>
      <c r="D100" s="131" t="s">
        <v>43</v>
      </c>
      <c r="E100" s="131"/>
      <c r="F100" s="132"/>
      <c r="G100" s="131"/>
      <c r="H100" s="131"/>
      <c r="I100" s="132"/>
      <c r="J100" s="133">
        <v>1615.27</v>
      </c>
      <c r="K100" s="133">
        <v>1615.27</v>
      </c>
      <c r="L100" s="133">
        <f t="shared" si="11"/>
        <v>0</v>
      </c>
      <c r="M100" s="134">
        <f t="shared" si="12"/>
        <v>0</v>
      </c>
      <c r="N100" s="146">
        <v>0</v>
      </c>
      <c r="P100" s="74"/>
      <c r="Q100" s="74"/>
      <c r="R100" s="74"/>
      <c r="S100" s="74"/>
      <c r="T100" s="83"/>
    </row>
    <row r="101" spans="1:20" ht="15">
      <c r="A101" s="145" t="s">
        <v>168</v>
      </c>
      <c r="B101" s="196" t="s">
        <v>59</v>
      </c>
      <c r="C101" s="197"/>
      <c r="D101" s="131" t="s">
        <v>43</v>
      </c>
      <c r="E101" s="131"/>
      <c r="F101" s="132"/>
      <c r="G101" s="131"/>
      <c r="H101" s="131"/>
      <c r="I101" s="132"/>
      <c r="J101" s="133">
        <v>396.88</v>
      </c>
      <c r="K101" s="133">
        <v>396.88</v>
      </c>
      <c r="L101" s="133">
        <f t="shared" si="11"/>
        <v>0</v>
      </c>
      <c r="M101" s="134">
        <f t="shared" si="12"/>
        <v>0</v>
      </c>
      <c r="N101" s="146">
        <v>0</v>
      </c>
      <c r="P101" s="74"/>
      <c r="Q101" s="74"/>
      <c r="R101" s="74"/>
      <c r="S101" s="74"/>
      <c r="T101" s="83"/>
    </row>
    <row r="102" spans="1:20" ht="15">
      <c r="A102" s="145" t="s">
        <v>169</v>
      </c>
      <c r="B102" s="196" t="s">
        <v>59</v>
      </c>
      <c r="C102" s="197"/>
      <c r="D102" s="131" t="s">
        <v>43</v>
      </c>
      <c r="E102" s="131"/>
      <c r="F102" s="132"/>
      <c r="G102" s="131"/>
      <c r="H102" s="131"/>
      <c r="I102" s="132"/>
      <c r="J102" s="133">
        <v>295.29</v>
      </c>
      <c r="K102" s="133">
        <v>295.29</v>
      </c>
      <c r="L102" s="133">
        <f t="shared" si="11"/>
        <v>0</v>
      </c>
      <c r="M102" s="134">
        <f t="shared" si="12"/>
        <v>0</v>
      </c>
      <c r="N102" s="146">
        <v>0</v>
      </c>
      <c r="P102" s="74"/>
      <c r="Q102" s="74"/>
      <c r="R102" s="74"/>
      <c r="S102" s="74"/>
      <c r="T102" s="83"/>
    </row>
    <row r="103" spans="1:20" ht="15">
      <c r="A103" s="145" t="s">
        <v>170</v>
      </c>
      <c r="B103" s="196" t="s">
        <v>60</v>
      </c>
      <c r="C103" s="197"/>
      <c r="D103" s="131" t="s">
        <v>188</v>
      </c>
      <c r="E103" s="131"/>
      <c r="F103" s="132">
        <v>1</v>
      </c>
      <c r="G103" s="131"/>
      <c r="H103" s="131"/>
      <c r="I103" s="132">
        <v>1</v>
      </c>
      <c r="J103" s="133">
        <v>10782.09</v>
      </c>
      <c r="K103" s="133">
        <v>10669.38</v>
      </c>
      <c r="L103" s="133">
        <f t="shared" si="11"/>
        <v>112.71000000000095</v>
      </c>
      <c r="M103" s="134">
        <f t="shared" si="12"/>
        <v>0.010453446409740686</v>
      </c>
      <c r="N103" s="146">
        <v>0</v>
      </c>
      <c r="P103" s="74"/>
      <c r="Q103" s="74"/>
      <c r="R103" s="74"/>
      <c r="S103" s="74"/>
      <c r="T103" s="83"/>
    </row>
    <row r="104" spans="1:20" ht="15">
      <c r="A104" s="145" t="s">
        <v>171</v>
      </c>
      <c r="B104" s="196" t="s">
        <v>61</v>
      </c>
      <c r="C104" s="197"/>
      <c r="D104" s="131" t="s">
        <v>43</v>
      </c>
      <c r="E104" s="131"/>
      <c r="F104" s="132"/>
      <c r="G104" s="131"/>
      <c r="H104" s="131"/>
      <c r="I104" s="132"/>
      <c r="J104" s="133">
        <v>249.67</v>
      </c>
      <c r="K104" s="133">
        <v>249.67</v>
      </c>
      <c r="L104" s="133">
        <f t="shared" si="11"/>
        <v>0</v>
      </c>
      <c r="M104" s="134">
        <f t="shared" si="12"/>
        <v>0</v>
      </c>
      <c r="N104" s="146">
        <v>0</v>
      </c>
      <c r="P104" s="74"/>
      <c r="Q104" s="74"/>
      <c r="R104" s="74"/>
      <c r="S104" s="74"/>
      <c r="T104" s="83"/>
    </row>
    <row r="105" spans="1:20" ht="15">
      <c r="A105" s="145" t="s">
        <v>172</v>
      </c>
      <c r="B105" s="196" t="s">
        <v>62</v>
      </c>
      <c r="C105" s="197"/>
      <c r="D105" s="131" t="s">
        <v>43</v>
      </c>
      <c r="E105" s="131"/>
      <c r="F105" s="132"/>
      <c r="G105" s="131"/>
      <c r="H105" s="131"/>
      <c r="I105" s="132"/>
      <c r="J105" s="133">
        <v>481.68</v>
      </c>
      <c r="K105" s="133">
        <v>481.68</v>
      </c>
      <c r="L105" s="133">
        <f t="shared" si="11"/>
        <v>0</v>
      </c>
      <c r="M105" s="134">
        <f t="shared" si="12"/>
        <v>0</v>
      </c>
      <c r="N105" s="146">
        <v>0</v>
      </c>
      <c r="P105" s="74"/>
      <c r="Q105" s="74"/>
      <c r="R105" s="74"/>
      <c r="S105" s="74"/>
      <c r="T105" s="83"/>
    </row>
    <row r="106" spans="1:20" ht="15">
      <c r="A106" s="145" t="s">
        <v>173</v>
      </c>
      <c r="B106" s="196" t="s">
        <v>62</v>
      </c>
      <c r="C106" s="197"/>
      <c r="D106" s="131" t="s">
        <v>43</v>
      </c>
      <c r="E106" s="131"/>
      <c r="F106" s="132"/>
      <c r="G106" s="131"/>
      <c r="H106" s="131"/>
      <c r="I106" s="132"/>
      <c r="J106" s="133">
        <v>647.38</v>
      </c>
      <c r="K106" s="133">
        <v>647.38</v>
      </c>
      <c r="L106" s="133">
        <f t="shared" si="11"/>
        <v>0</v>
      </c>
      <c r="M106" s="134">
        <f t="shared" si="12"/>
        <v>0</v>
      </c>
      <c r="N106" s="146">
        <v>0</v>
      </c>
      <c r="P106" s="74"/>
      <c r="Q106" s="74"/>
      <c r="R106" s="74"/>
      <c r="S106" s="74"/>
      <c r="T106" s="83"/>
    </row>
    <row r="107" spans="1:20" ht="15">
      <c r="A107" s="145" t="s">
        <v>174</v>
      </c>
      <c r="B107" s="196" t="s">
        <v>62</v>
      </c>
      <c r="C107" s="197"/>
      <c r="D107" s="131" t="s">
        <v>188</v>
      </c>
      <c r="E107" s="131"/>
      <c r="F107" s="132">
        <v>1</v>
      </c>
      <c r="G107" s="131"/>
      <c r="H107" s="131"/>
      <c r="I107" s="132">
        <v>1</v>
      </c>
      <c r="J107" s="133">
        <v>459.82</v>
      </c>
      <c r="K107" s="133">
        <v>459.14</v>
      </c>
      <c r="L107" s="133">
        <f aca="true" t="shared" si="13" ref="L107:L120">J107-K107</f>
        <v>0.6800000000000068</v>
      </c>
      <c r="M107" s="134">
        <f aca="true" t="shared" si="14" ref="M107:M120">L107/J107</f>
        <v>0.0014788395459092837</v>
      </c>
      <c r="N107" s="146">
        <v>0</v>
      </c>
      <c r="P107" s="74"/>
      <c r="Q107" s="74"/>
      <c r="R107" s="74"/>
      <c r="S107" s="74"/>
      <c r="T107" s="83"/>
    </row>
    <row r="108" spans="1:20" ht="15">
      <c r="A108" s="145" t="s">
        <v>175</v>
      </c>
      <c r="B108" s="196" t="s">
        <v>62</v>
      </c>
      <c r="C108" s="197"/>
      <c r="D108" s="131" t="s">
        <v>188</v>
      </c>
      <c r="E108" s="131"/>
      <c r="F108" s="132">
        <v>1</v>
      </c>
      <c r="G108" s="131"/>
      <c r="H108" s="131"/>
      <c r="I108" s="132">
        <v>1</v>
      </c>
      <c r="J108" s="133">
        <v>451.74</v>
      </c>
      <c r="K108" s="133">
        <v>446.43</v>
      </c>
      <c r="L108" s="133">
        <f t="shared" si="13"/>
        <v>5.310000000000002</v>
      </c>
      <c r="M108" s="134">
        <f t="shared" si="14"/>
        <v>0.011754549076902649</v>
      </c>
      <c r="N108" s="146">
        <v>0</v>
      </c>
      <c r="P108" s="74"/>
      <c r="Q108" s="74"/>
      <c r="R108" s="74"/>
      <c r="S108" s="74"/>
      <c r="T108" s="83"/>
    </row>
    <row r="109" spans="1:20" ht="15">
      <c r="A109" s="145" t="s">
        <v>176</v>
      </c>
      <c r="B109" s="196" t="s">
        <v>62</v>
      </c>
      <c r="C109" s="197"/>
      <c r="D109" s="131" t="s">
        <v>43</v>
      </c>
      <c r="E109" s="131"/>
      <c r="F109" s="132"/>
      <c r="G109" s="131"/>
      <c r="H109" s="131"/>
      <c r="I109" s="132"/>
      <c r="J109" s="133">
        <v>947.78</v>
      </c>
      <c r="K109" s="133">
        <v>947.78</v>
      </c>
      <c r="L109" s="133">
        <f t="shared" si="13"/>
        <v>0</v>
      </c>
      <c r="M109" s="134">
        <f t="shared" si="14"/>
        <v>0</v>
      </c>
      <c r="N109" s="146">
        <v>0</v>
      </c>
      <c r="P109" s="74"/>
      <c r="Q109" s="74"/>
      <c r="R109" s="74"/>
      <c r="S109" s="74"/>
      <c r="T109" s="83"/>
    </row>
    <row r="110" spans="1:20" ht="14.25" customHeight="1">
      <c r="A110" s="145" t="s">
        <v>177</v>
      </c>
      <c r="B110" s="196" t="s">
        <v>63</v>
      </c>
      <c r="C110" s="197"/>
      <c r="D110" s="131" t="s">
        <v>43</v>
      </c>
      <c r="E110" s="131"/>
      <c r="F110" s="132"/>
      <c r="G110" s="131"/>
      <c r="H110" s="131"/>
      <c r="I110" s="132"/>
      <c r="J110" s="133">
        <v>524.82</v>
      </c>
      <c r="K110" s="133">
        <v>524.82</v>
      </c>
      <c r="L110" s="133">
        <f t="shared" si="13"/>
        <v>0</v>
      </c>
      <c r="M110" s="134">
        <f t="shared" si="14"/>
        <v>0</v>
      </c>
      <c r="N110" s="146">
        <v>0</v>
      </c>
      <c r="P110" s="74"/>
      <c r="Q110" s="74"/>
      <c r="R110" s="74"/>
      <c r="S110" s="74"/>
      <c r="T110" s="83"/>
    </row>
    <row r="111" spans="1:20" ht="15">
      <c r="A111" s="145" t="s">
        <v>178</v>
      </c>
      <c r="B111" s="196" t="s">
        <v>62</v>
      </c>
      <c r="C111" s="197"/>
      <c r="D111" s="131" t="s">
        <v>43</v>
      </c>
      <c r="E111" s="131"/>
      <c r="F111" s="132"/>
      <c r="G111" s="131"/>
      <c r="H111" s="131"/>
      <c r="I111" s="132"/>
      <c r="J111" s="133">
        <v>2544.12</v>
      </c>
      <c r="K111" s="133">
        <v>2544.12</v>
      </c>
      <c r="L111" s="133">
        <f t="shared" si="13"/>
        <v>0</v>
      </c>
      <c r="M111" s="134">
        <f t="shared" si="14"/>
        <v>0</v>
      </c>
      <c r="N111" s="146">
        <v>0</v>
      </c>
      <c r="P111" s="74"/>
      <c r="Q111" s="74"/>
      <c r="R111" s="74"/>
      <c r="S111" s="74"/>
      <c r="T111" s="83"/>
    </row>
    <row r="112" spans="1:20" ht="15">
      <c r="A112" s="145" t="s">
        <v>179</v>
      </c>
      <c r="B112" s="196" t="s">
        <v>62</v>
      </c>
      <c r="C112" s="197"/>
      <c r="D112" s="131" t="s">
        <v>43</v>
      </c>
      <c r="E112" s="131"/>
      <c r="F112" s="132"/>
      <c r="G112" s="131"/>
      <c r="H112" s="131"/>
      <c r="I112" s="132"/>
      <c r="J112" s="133">
        <v>2393.71</v>
      </c>
      <c r="K112" s="133">
        <v>2393.71</v>
      </c>
      <c r="L112" s="133">
        <f t="shared" si="13"/>
        <v>0</v>
      </c>
      <c r="M112" s="134">
        <f t="shared" si="14"/>
        <v>0</v>
      </c>
      <c r="N112" s="146">
        <v>0</v>
      </c>
      <c r="P112" s="74"/>
      <c r="Q112" s="74"/>
      <c r="R112" s="74"/>
      <c r="S112" s="74"/>
      <c r="T112" s="83"/>
    </row>
    <row r="113" spans="1:20" ht="15">
      <c r="A113" s="145" t="s">
        <v>180</v>
      </c>
      <c r="B113" s="196" t="s">
        <v>59</v>
      </c>
      <c r="C113" s="197"/>
      <c r="D113" s="131" t="s">
        <v>43</v>
      </c>
      <c r="E113" s="131"/>
      <c r="F113" s="132"/>
      <c r="G113" s="131"/>
      <c r="H113" s="131"/>
      <c r="I113" s="132"/>
      <c r="J113" s="133">
        <v>299.81</v>
      </c>
      <c r="K113" s="133">
        <v>299.81</v>
      </c>
      <c r="L113" s="133">
        <f t="shared" si="13"/>
        <v>0</v>
      </c>
      <c r="M113" s="134">
        <f t="shared" si="14"/>
        <v>0</v>
      </c>
      <c r="N113" s="146">
        <v>0</v>
      </c>
      <c r="P113" s="74"/>
      <c r="Q113" s="74"/>
      <c r="R113" s="74"/>
      <c r="S113" s="74"/>
      <c r="T113" s="83"/>
    </row>
    <row r="114" spans="1:20" ht="15">
      <c r="A114" s="145" t="s">
        <v>181</v>
      </c>
      <c r="B114" s="196" t="s">
        <v>59</v>
      </c>
      <c r="C114" s="197"/>
      <c r="D114" s="131" t="s">
        <v>43</v>
      </c>
      <c r="E114" s="131"/>
      <c r="F114" s="132"/>
      <c r="G114" s="131"/>
      <c r="H114" s="131"/>
      <c r="I114" s="132"/>
      <c r="J114" s="133">
        <v>6447.79</v>
      </c>
      <c r="K114" s="133">
        <v>6447.79</v>
      </c>
      <c r="L114" s="133">
        <f t="shared" si="13"/>
        <v>0</v>
      </c>
      <c r="M114" s="134">
        <f t="shared" si="14"/>
        <v>0</v>
      </c>
      <c r="N114" s="146">
        <v>0</v>
      </c>
      <c r="P114" s="74"/>
      <c r="Q114" s="74"/>
      <c r="R114" s="74"/>
      <c r="S114" s="74"/>
      <c r="T114" s="83"/>
    </row>
    <row r="115" spans="1:20" ht="15">
      <c r="A115" s="145" t="s">
        <v>182</v>
      </c>
      <c r="B115" s="196" t="s">
        <v>59</v>
      </c>
      <c r="C115" s="197"/>
      <c r="D115" s="131" t="s">
        <v>43</v>
      </c>
      <c r="E115" s="131"/>
      <c r="F115" s="132"/>
      <c r="G115" s="131"/>
      <c r="H115" s="131"/>
      <c r="I115" s="132"/>
      <c r="J115" s="133">
        <v>1176.6</v>
      </c>
      <c r="K115" s="133">
        <v>1176.6</v>
      </c>
      <c r="L115" s="133">
        <f t="shared" si="13"/>
        <v>0</v>
      </c>
      <c r="M115" s="134">
        <f t="shared" si="14"/>
        <v>0</v>
      </c>
      <c r="N115" s="146">
        <v>0</v>
      </c>
      <c r="P115" s="74"/>
      <c r="Q115" s="74"/>
      <c r="R115" s="74"/>
      <c r="S115" s="74"/>
      <c r="T115" s="83"/>
    </row>
    <row r="116" spans="1:20" ht="15">
      <c r="A116" s="145" t="s">
        <v>183</v>
      </c>
      <c r="B116" s="196" t="s">
        <v>60</v>
      </c>
      <c r="C116" s="197"/>
      <c r="D116" s="131" t="s">
        <v>43</v>
      </c>
      <c r="E116" s="131"/>
      <c r="F116" s="132"/>
      <c r="G116" s="131"/>
      <c r="H116" s="131"/>
      <c r="I116" s="132"/>
      <c r="J116" s="133">
        <v>17470.29</v>
      </c>
      <c r="K116" s="133">
        <v>17470.29</v>
      </c>
      <c r="L116" s="133">
        <f t="shared" si="13"/>
        <v>0</v>
      </c>
      <c r="M116" s="134">
        <f t="shared" si="14"/>
        <v>0</v>
      </c>
      <c r="N116" s="146">
        <v>0</v>
      </c>
      <c r="P116" s="74"/>
      <c r="Q116" s="74"/>
      <c r="R116" s="74"/>
      <c r="S116" s="74"/>
      <c r="T116" s="83"/>
    </row>
    <row r="117" spans="1:20" ht="15">
      <c r="A117" s="145" t="s">
        <v>184</v>
      </c>
      <c r="B117" s="196" t="s">
        <v>59</v>
      </c>
      <c r="C117" s="197"/>
      <c r="D117" s="131" t="s">
        <v>43</v>
      </c>
      <c r="E117" s="131"/>
      <c r="F117" s="132"/>
      <c r="G117" s="131"/>
      <c r="H117" s="131"/>
      <c r="I117" s="132"/>
      <c r="J117" s="133">
        <v>521.69</v>
      </c>
      <c r="K117" s="133">
        <v>521.69</v>
      </c>
      <c r="L117" s="133">
        <f t="shared" si="13"/>
        <v>0</v>
      </c>
      <c r="M117" s="134">
        <f t="shared" si="14"/>
        <v>0</v>
      </c>
      <c r="N117" s="146">
        <v>0</v>
      </c>
      <c r="P117" s="74"/>
      <c r="Q117" s="74"/>
      <c r="R117" s="74"/>
      <c r="S117" s="74"/>
      <c r="T117" s="83"/>
    </row>
    <row r="118" spans="1:20" ht="15">
      <c r="A118" s="145" t="s">
        <v>185</v>
      </c>
      <c r="B118" s="196" t="s">
        <v>59</v>
      </c>
      <c r="C118" s="197"/>
      <c r="D118" s="131" t="s">
        <v>43</v>
      </c>
      <c r="E118" s="131"/>
      <c r="F118" s="132"/>
      <c r="G118" s="131"/>
      <c r="H118" s="131"/>
      <c r="I118" s="132"/>
      <c r="J118" s="133">
        <v>1872.5</v>
      </c>
      <c r="K118" s="133">
        <v>1872.5</v>
      </c>
      <c r="L118" s="133">
        <f t="shared" si="13"/>
        <v>0</v>
      </c>
      <c r="M118" s="134">
        <f t="shared" si="14"/>
        <v>0</v>
      </c>
      <c r="N118" s="146">
        <v>0</v>
      </c>
      <c r="P118" s="74"/>
      <c r="Q118" s="74"/>
      <c r="R118" s="74"/>
      <c r="S118" s="74"/>
      <c r="T118" s="83"/>
    </row>
    <row r="119" spans="1:20" ht="15">
      <c r="A119" s="145" t="s">
        <v>186</v>
      </c>
      <c r="B119" s="196" t="s">
        <v>59</v>
      </c>
      <c r="C119" s="197"/>
      <c r="D119" s="131" t="s">
        <v>43</v>
      </c>
      <c r="E119" s="131"/>
      <c r="F119" s="132"/>
      <c r="G119" s="131"/>
      <c r="H119" s="131"/>
      <c r="I119" s="132"/>
      <c r="J119" s="133">
        <v>309.9</v>
      </c>
      <c r="K119" s="133">
        <v>309.9</v>
      </c>
      <c r="L119" s="133">
        <f t="shared" si="13"/>
        <v>0</v>
      </c>
      <c r="M119" s="134">
        <f t="shared" si="14"/>
        <v>0</v>
      </c>
      <c r="N119" s="146">
        <v>0</v>
      </c>
      <c r="P119" s="74"/>
      <c r="Q119" s="74"/>
      <c r="R119" s="74"/>
      <c r="S119" s="74"/>
      <c r="T119" s="83"/>
    </row>
    <row r="120" spans="1:20" ht="15.75" thickBot="1">
      <c r="A120" s="147" t="s">
        <v>187</v>
      </c>
      <c r="B120" s="198" t="s">
        <v>62</v>
      </c>
      <c r="C120" s="199"/>
      <c r="D120" s="149" t="s">
        <v>43</v>
      </c>
      <c r="E120" s="149"/>
      <c r="F120" s="150"/>
      <c r="G120" s="149"/>
      <c r="H120" s="149"/>
      <c r="I120" s="150"/>
      <c r="J120" s="151">
        <v>968.86</v>
      </c>
      <c r="K120" s="151">
        <v>968.86</v>
      </c>
      <c r="L120" s="151">
        <f t="shared" si="13"/>
        <v>0</v>
      </c>
      <c r="M120" s="152">
        <f t="shared" si="14"/>
        <v>0</v>
      </c>
      <c r="N120" s="153">
        <v>0</v>
      </c>
      <c r="P120" s="74"/>
      <c r="Q120" s="74"/>
      <c r="R120" s="74"/>
      <c r="S120" s="74"/>
      <c r="T120" s="83"/>
    </row>
    <row r="121" spans="1:20" ht="15">
      <c r="A121" s="84"/>
      <c r="B121" s="84"/>
      <c r="C121" s="84"/>
      <c r="D121" s="85"/>
      <c r="E121" s="85"/>
      <c r="F121" s="86"/>
      <c r="G121" s="85"/>
      <c r="H121" s="85"/>
      <c r="I121" s="87" t="s">
        <v>64</v>
      </c>
      <c r="J121" s="88">
        <f>SUM(J42:J120)</f>
        <v>233809.77000000002</v>
      </c>
      <c r="K121" s="88">
        <f>SUM(K42:K120)</f>
        <v>233282.78</v>
      </c>
      <c r="L121" s="88">
        <f>SUM(L42:L120)</f>
        <v>526.9900000000009</v>
      </c>
      <c r="M121" s="89">
        <f>SUM(M42:M120)</f>
        <v>0.06781140279482238</v>
      </c>
      <c r="N121" s="74"/>
      <c r="P121" s="74"/>
      <c r="Q121" s="74"/>
      <c r="R121" s="74"/>
      <c r="S121" s="74"/>
      <c r="T121" s="74"/>
    </row>
    <row r="122" spans="1:20" ht="15">
      <c r="A122" s="90"/>
      <c r="B122" s="91"/>
      <c r="C122" s="91"/>
      <c r="D122" s="85"/>
      <c r="E122" s="85"/>
      <c r="F122" s="86"/>
      <c r="G122" s="85"/>
      <c r="H122" s="85"/>
      <c r="I122" s="92" t="s">
        <v>65</v>
      </c>
      <c r="J122" s="88"/>
      <c r="K122" s="88"/>
      <c r="L122" s="88">
        <f>L121</f>
        <v>526.9900000000009</v>
      </c>
      <c r="M122" s="83"/>
      <c r="N122" s="74"/>
      <c r="P122" s="93"/>
      <c r="Q122" s="94"/>
      <c r="R122" s="94"/>
      <c r="S122" s="75"/>
      <c r="T122" s="75"/>
    </row>
    <row r="123" spans="1:20" ht="15">
      <c r="A123" s="90"/>
      <c r="B123" s="91"/>
      <c r="C123" s="91"/>
      <c r="D123" s="85"/>
      <c r="E123" s="85"/>
      <c r="F123" s="86"/>
      <c r="G123" s="85"/>
      <c r="H123" s="85"/>
      <c r="I123" s="86" t="s">
        <v>66</v>
      </c>
      <c r="J123" s="74"/>
      <c r="K123" s="74"/>
      <c r="L123" s="83">
        <f>L122/J121</f>
        <v>0.002253926343625422</v>
      </c>
      <c r="M123" s="83"/>
      <c r="N123" s="74"/>
      <c r="P123" s="75"/>
      <c r="Q123" s="94"/>
      <c r="R123" s="94"/>
      <c r="S123" s="75"/>
      <c r="T123" s="75"/>
    </row>
    <row r="124" spans="1:22" ht="15">
      <c r="A124" s="90"/>
      <c r="B124" s="91"/>
      <c r="C124" s="91"/>
      <c r="D124" s="85"/>
      <c r="E124" s="85"/>
      <c r="F124" s="86"/>
      <c r="G124" s="85"/>
      <c r="H124" s="85"/>
      <c r="I124" s="87" t="s">
        <v>67</v>
      </c>
      <c r="J124" s="74">
        <f>STDEV(J42:J120)</f>
        <v>5008.201561647298</v>
      </c>
      <c r="K124" s="74">
        <f>STDEV(K42:K120)</f>
        <v>4980.78468277838</v>
      </c>
      <c r="L124" s="95">
        <f>STDEV(L42:L120)</f>
        <v>40.390735792720015</v>
      </c>
      <c r="M124" s="96"/>
      <c r="N124" s="74"/>
      <c r="P124" s="74"/>
      <c r="Q124" s="74"/>
      <c r="R124" s="74"/>
      <c r="S124" s="97"/>
      <c r="T124" s="98"/>
      <c r="U124" s="71"/>
      <c r="V124" s="71"/>
    </row>
    <row r="125" spans="1:18" ht="15">
      <c r="A125" s="90"/>
      <c r="B125" s="91"/>
      <c r="C125" s="91"/>
      <c r="D125" s="85"/>
      <c r="E125" s="85"/>
      <c r="F125" s="86"/>
      <c r="G125" s="85"/>
      <c r="H125" s="85"/>
      <c r="I125" s="86"/>
      <c r="J125" s="74"/>
      <c r="K125" s="74"/>
      <c r="L125" s="74"/>
      <c r="M125" s="74"/>
      <c r="N125" s="83"/>
      <c r="O125" s="74"/>
      <c r="Q125" s="99"/>
      <c r="R125" s="99"/>
    </row>
    <row r="126" spans="1:18" ht="15">
      <c r="A126" s="90"/>
      <c r="B126" s="91"/>
      <c r="C126" s="91"/>
      <c r="D126" s="85"/>
      <c r="E126" s="85"/>
      <c r="F126" s="86"/>
      <c r="G126" s="100"/>
      <c r="H126" s="85"/>
      <c r="I126" s="72"/>
      <c r="J126" s="101" t="s">
        <v>70</v>
      </c>
      <c r="K126" s="74"/>
      <c r="L126" s="74"/>
      <c r="M126" s="74"/>
      <c r="N126" s="83"/>
      <c r="O126" s="74"/>
      <c r="Q126" s="99"/>
      <c r="R126" s="99"/>
    </row>
    <row r="127" spans="1:18" ht="15">
      <c r="A127" s="90"/>
      <c r="B127" s="91"/>
      <c r="C127" s="91"/>
      <c r="D127" s="85"/>
      <c r="E127" s="85"/>
      <c r="F127" s="86"/>
      <c r="G127" s="85"/>
      <c r="H127" s="85"/>
      <c r="I127" s="86"/>
      <c r="J127" s="74"/>
      <c r="K127" s="74"/>
      <c r="L127" s="74"/>
      <c r="M127" s="74"/>
      <c r="N127" s="83"/>
      <c r="O127" s="74"/>
      <c r="Q127" s="99"/>
      <c r="R127" s="99"/>
    </row>
    <row r="128" spans="1:18" ht="15">
      <c r="A128" s="90"/>
      <c r="B128" s="91"/>
      <c r="C128" s="91"/>
      <c r="D128" s="85"/>
      <c r="E128" s="85"/>
      <c r="F128" s="86"/>
      <c r="G128" s="85"/>
      <c r="H128" s="85"/>
      <c r="I128" s="102" t="s">
        <v>68</v>
      </c>
      <c r="J128" s="103"/>
      <c r="K128" s="104">
        <v>415205530.29</v>
      </c>
      <c r="L128" s="74"/>
      <c r="M128" s="74"/>
      <c r="N128" s="83"/>
      <c r="O128" s="74"/>
      <c r="Q128" s="99"/>
      <c r="R128" s="99"/>
    </row>
    <row r="129" spans="1:18" ht="15">
      <c r="A129" s="90"/>
      <c r="B129" s="91"/>
      <c r="C129" s="91"/>
      <c r="D129" s="85"/>
      <c r="E129" s="85"/>
      <c r="F129" s="86"/>
      <c r="G129" s="85"/>
      <c r="H129" s="85"/>
      <c r="I129" s="102" t="s">
        <v>69</v>
      </c>
      <c r="J129" s="103"/>
      <c r="K129" s="105">
        <v>609302</v>
      </c>
      <c r="L129" s="74"/>
      <c r="M129" s="74"/>
      <c r="N129" s="83"/>
      <c r="O129" s="74"/>
      <c r="Q129" s="99"/>
      <c r="R129" s="99"/>
    </row>
    <row r="132" spans="2:11" ht="15">
      <c r="B132" s="106" t="s">
        <v>71</v>
      </c>
      <c r="C132" s="106" t="s">
        <v>72</v>
      </c>
      <c r="D132" s="106" t="s">
        <v>73</v>
      </c>
      <c r="E132" s="106" t="s">
        <v>74</v>
      </c>
      <c r="F132" s="106" t="s">
        <v>75</v>
      </c>
      <c r="G132" s="106" t="s">
        <v>76</v>
      </c>
      <c r="H132" s="107" t="s">
        <v>77</v>
      </c>
      <c r="I132" s="106" t="s">
        <v>78</v>
      </c>
      <c r="K132" s="154"/>
    </row>
    <row r="133" spans="2:11" ht="15">
      <c r="B133" s="108">
        <v>0</v>
      </c>
      <c r="C133" s="32">
        <f>0.02*$K$128</f>
        <v>8304110.605800001</v>
      </c>
      <c r="D133" s="32">
        <f>0*C133</f>
        <v>0</v>
      </c>
      <c r="E133" s="109">
        <f>C133-D133</f>
        <v>8304110.605800001</v>
      </c>
      <c r="F133" s="110">
        <v>0.68</v>
      </c>
      <c r="G133" s="111">
        <v>609302</v>
      </c>
      <c r="H133" s="32">
        <v>40.390735792720015</v>
      </c>
      <c r="I133" s="2">
        <f>(F133*G133*H133)^2/E133^2</f>
        <v>4.061255495716172</v>
      </c>
      <c r="K133" s="154"/>
    </row>
    <row r="134" spans="2:9" ht="15">
      <c r="B134" s="32" t="s">
        <v>79</v>
      </c>
      <c r="C134" s="32">
        <f aca="true" t="shared" si="15" ref="C134:C137">0.02*$K$128</f>
        <v>8304110.605800001</v>
      </c>
      <c r="D134" s="32">
        <f>0.1*C134</f>
        <v>830411.0605800002</v>
      </c>
      <c r="E134" s="109">
        <f aca="true" t="shared" si="16" ref="E134:E137">C134-D134</f>
        <v>7473699.545220001</v>
      </c>
      <c r="F134" s="110">
        <v>0.68</v>
      </c>
      <c r="G134" s="111">
        <v>609302</v>
      </c>
      <c r="H134" s="32">
        <v>40.390735792720015</v>
      </c>
      <c r="I134" s="2">
        <f aca="true" t="shared" si="17" ref="I134:I137">(F134*G134*H134)^2/E134^2</f>
        <v>5.0138956737236695</v>
      </c>
    </row>
    <row r="135" spans="2:9" ht="15">
      <c r="B135" s="32" t="s">
        <v>80</v>
      </c>
      <c r="C135" s="32">
        <f t="shared" si="15"/>
        <v>8304110.605800001</v>
      </c>
      <c r="D135" s="32">
        <f>0.15*C135</f>
        <v>1245616.5908700002</v>
      </c>
      <c r="E135" s="109">
        <f t="shared" si="16"/>
        <v>7058494.0149300005</v>
      </c>
      <c r="F135" s="110">
        <v>0.68</v>
      </c>
      <c r="G135" s="111">
        <v>609302</v>
      </c>
      <c r="H135" s="32">
        <v>40.390735792720015</v>
      </c>
      <c r="I135" s="2">
        <f t="shared" si="17"/>
        <v>5.621114872963561</v>
      </c>
    </row>
    <row r="136" spans="2:9" ht="15">
      <c r="B136" s="32" t="s">
        <v>81</v>
      </c>
      <c r="C136" s="32">
        <f t="shared" si="15"/>
        <v>8304110.605800001</v>
      </c>
      <c r="D136" s="32">
        <f>0.2*C136</f>
        <v>1660822.1211600003</v>
      </c>
      <c r="E136" s="109">
        <f t="shared" si="16"/>
        <v>6643288.48464</v>
      </c>
      <c r="F136" s="110">
        <v>0.68</v>
      </c>
      <c r="G136" s="111">
        <v>609302</v>
      </c>
      <c r="H136" s="32">
        <v>40.390735792720015</v>
      </c>
      <c r="I136" s="2">
        <f t="shared" si="17"/>
        <v>6.345711712056521</v>
      </c>
    </row>
    <row r="137" spans="2:9" ht="15">
      <c r="B137" s="32" t="s">
        <v>82</v>
      </c>
      <c r="C137" s="32">
        <f t="shared" si="15"/>
        <v>8304110.605800001</v>
      </c>
      <c r="D137" s="32">
        <f>0.3*C137</f>
        <v>2491233.1817400004</v>
      </c>
      <c r="E137" s="109">
        <f t="shared" si="16"/>
        <v>5812877.42406</v>
      </c>
      <c r="F137" s="110">
        <v>0.68</v>
      </c>
      <c r="G137" s="111">
        <v>609302</v>
      </c>
      <c r="H137" s="32">
        <v>40.390735792720015</v>
      </c>
      <c r="I137" s="2">
        <f t="shared" si="17"/>
        <v>8.288276521869742</v>
      </c>
    </row>
    <row r="138" spans="2:9" ht="15">
      <c r="B138" s="112"/>
      <c r="C138" s="112"/>
      <c r="D138" s="112"/>
      <c r="E138" s="113"/>
      <c r="F138" s="112"/>
      <c r="G138" s="112"/>
      <c r="H138" s="112"/>
      <c r="I138" s="112"/>
    </row>
    <row r="139" spans="2:9" ht="15">
      <c r="B139" s="108">
        <v>0</v>
      </c>
      <c r="C139" s="32">
        <f aca="true" t="shared" si="18" ref="C139:C143">0.02*$K$128</f>
        <v>8304110.605800001</v>
      </c>
      <c r="D139" s="32">
        <f>0*C139</f>
        <v>0</v>
      </c>
      <c r="E139" s="109">
        <f>C139-D139</f>
        <v>8304110.605800001</v>
      </c>
      <c r="F139" s="110">
        <v>0.94</v>
      </c>
      <c r="G139" s="111">
        <v>609302</v>
      </c>
      <c r="H139" s="32">
        <v>40.390735792720015</v>
      </c>
      <c r="I139" s="2">
        <f aca="true" t="shared" si="19" ref="I139:I149">(F139*G139*H139)^2/E139^2</f>
        <v>7.7606517214853135</v>
      </c>
    </row>
    <row r="140" spans="2:9" ht="15">
      <c r="B140" s="32" t="s">
        <v>79</v>
      </c>
      <c r="C140" s="32">
        <f t="shared" si="18"/>
        <v>8304110.605800001</v>
      </c>
      <c r="D140" s="32">
        <f>0.1*C140</f>
        <v>830411.0605800002</v>
      </c>
      <c r="E140" s="109">
        <f aca="true" t="shared" si="20" ref="E140:E143">C140-D140</f>
        <v>7473699.545220001</v>
      </c>
      <c r="F140" s="110">
        <v>0.94</v>
      </c>
      <c r="G140" s="111">
        <v>609302</v>
      </c>
      <c r="H140" s="32">
        <v>40.390735792720015</v>
      </c>
      <c r="I140" s="2">
        <f t="shared" si="19"/>
        <v>9.58105150800656</v>
      </c>
    </row>
    <row r="141" spans="2:9" ht="15">
      <c r="B141" s="32" t="s">
        <v>80</v>
      </c>
      <c r="C141" s="32">
        <f t="shared" si="18"/>
        <v>8304110.605800001</v>
      </c>
      <c r="D141" s="32">
        <f>0.15*C141</f>
        <v>1245616.5908700002</v>
      </c>
      <c r="E141" s="109">
        <f t="shared" si="20"/>
        <v>7058494.0149300005</v>
      </c>
      <c r="F141" s="110">
        <v>0.94</v>
      </c>
      <c r="G141" s="111">
        <v>609302</v>
      </c>
      <c r="H141" s="32">
        <v>40.390735792720015</v>
      </c>
      <c r="I141" s="2">
        <f t="shared" si="19"/>
        <v>10.741386465723618</v>
      </c>
    </row>
    <row r="142" spans="2:9" ht="15">
      <c r="B142" s="32" t="s">
        <v>81</v>
      </c>
      <c r="C142" s="32">
        <f t="shared" si="18"/>
        <v>8304110.605800001</v>
      </c>
      <c r="D142" s="32">
        <f>0.2*C142</f>
        <v>1660822.1211600003</v>
      </c>
      <c r="E142" s="109">
        <f t="shared" si="20"/>
        <v>6643288.48464</v>
      </c>
      <c r="F142" s="110">
        <v>0.94</v>
      </c>
      <c r="G142" s="111">
        <v>609302</v>
      </c>
      <c r="H142" s="32">
        <v>40.390735792720015</v>
      </c>
      <c r="I142" s="2">
        <f t="shared" si="19"/>
        <v>12.126018314820806</v>
      </c>
    </row>
    <row r="143" spans="2:9" ht="15">
      <c r="B143" s="32" t="s">
        <v>82</v>
      </c>
      <c r="C143" s="32">
        <f t="shared" si="18"/>
        <v>8304110.605800001</v>
      </c>
      <c r="D143" s="32">
        <f>0.3*C143</f>
        <v>2491233.1817400004</v>
      </c>
      <c r="E143" s="109">
        <f t="shared" si="20"/>
        <v>5812877.42406</v>
      </c>
      <c r="F143" s="110">
        <v>0.94</v>
      </c>
      <c r="G143" s="111">
        <v>609302</v>
      </c>
      <c r="H143" s="32">
        <v>40.390735792720015</v>
      </c>
      <c r="I143" s="2">
        <f t="shared" si="19"/>
        <v>15.838064737725135</v>
      </c>
    </row>
    <row r="144" spans="2:9" ht="15">
      <c r="B144" s="112"/>
      <c r="C144" s="112"/>
      <c r="D144" s="112"/>
      <c r="E144" s="113"/>
      <c r="F144" s="112"/>
      <c r="G144" s="112"/>
      <c r="H144" s="112"/>
      <c r="I144" s="112"/>
    </row>
    <row r="145" spans="2:9" ht="15">
      <c r="B145" s="108">
        <v>0</v>
      </c>
      <c r="C145" s="32">
        <v>8304110.605800001</v>
      </c>
      <c r="D145" s="32">
        <v>0</v>
      </c>
      <c r="E145" s="109">
        <f>C145-D145</f>
        <v>8304110.605800001</v>
      </c>
      <c r="F145" s="110">
        <v>1.04</v>
      </c>
      <c r="G145" s="111">
        <v>609302</v>
      </c>
      <c r="H145" s="32">
        <v>40.390735792720015</v>
      </c>
      <c r="I145" s="2">
        <f t="shared" si="19"/>
        <v>9.499684135308417</v>
      </c>
    </row>
    <row r="146" spans="2:9" ht="15">
      <c r="B146" s="32" t="s">
        <v>79</v>
      </c>
      <c r="C146" s="32">
        <v>8304110.605800001</v>
      </c>
      <c r="D146" s="32">
        <v>830411.0605800002</v>
      </c>
      <c r="E146" s="109">
        <f aca="true" t="shared" si="21" ref="E146:E149">C146-D146</f>
        <v>7473699.545220001</v>
      </c>
      <c r="F146" s="110">
        <v>1.04</v>
      </c>
      <c r="G146" s="111">
        <v>609302</v>
      </c>
      <c r="H146" s="32">
        <v>40.390735792720015</v>
      </c>
      <c r="I146" s="2">
        <f t="shared" si="19"/>
        <v>11.728005105319033</v>
      </c>
    </row>
    <row r="147" spans="2:9" ht="15">
      <c r="B147" s="32" t="s">
        <v>80</v>
      </c>
      <c r="C147" s="32">
        <v>8304110.605800001</v>
      </c>
      <c r="D147" s="32">
        <v>1245616.5908700002</v>
      </c>
      <c r="E147" s="109">
        <f t="shared" si="21"/>
        <v>7058494.0149300005</v>
      </c>
      <c r="F147" s="110">
        <v>1.04</v>
      </c>
      <c r="G147" s="111">
        <v>609302</v>
      </c>
      <c r="H147" s="32">
        <v>40.390735792720015</v>
      </c>
      <c r="I147" s="2">
        <f t="shared" si="19"/>
        <v>13.148351744371512</v>
      </c>
    </row>
    <row r="148" spans="2:9" ht="15">
      <c r="B148" s="32" t="s">
        <v>81</v>
      </c>
      <c r="C148" s="32">
        <v>8304110.605800001</v>
      </c>
      <c r="D148" s="32">
        <v>1660822.1211600003</v>
      </c>
      <c r="E148" s="109">
        <f t="shared" si="21"/>
        <v>6643288.48464</v>
      </c>
      <c r="F148" s="110">
        <v>1.04</v>
      </c>
      <c r="G148" s="111">
        <v>609302</v>
      </c>
      <c r="H148" s="32">
        <v>40.390735792720015</v>
      </c>
      <c r="I148" s="2">
        <f t="shared" si="19"/>
        <v>14.843256461419404</v>
      </c>
    </row>
    <row r="149" spans="2:9" ht="15">
      <c r="B149" s="108" t="s">
        <v>82</v>
      </c>
      <c r="C149" s="32">
        <v>8304110.605800001</v>
      </c>
      <c r="D149" s="32">
        <v>2491233.1817400004</v>
      </c>
      <c r="E149" s="109">
        <f t="shared" si="21"/>
        <v>5812877.42406</v>
      </c>
      <c r="F149" s="110">
        <v>1.04</v>
      </c>
      <c r="G149" s="111">
        <v>609302</v>
      </c>
      <c r="H149" s="32">
        <v>40.390735792720015</v>
      </c>
      <c r="I149" s="2">
        <f t="shared" si="19"/>
        <v>19.387110480221263</v>
      </c>
    </row>
    <row r="150" spans="2:9" ht="15">
      <c r="B150" s="112"/>
      <c r="C150" s="112"/>
      <c r="D150" s="112"/>
      <c r="E150" s="113"/>
      <c r="F150" s="112"/>
      <c r="G150" s="112"/>
      <c r="H150" s="112"/>
      <c r="I150" s="112"/>
    </row>
    <row r="151" spans="2:9" ht="15">
      <c r="B151" s="108">
        <v>0</v>
      </c>
      <c r="C151" s="32">
        <f aca="true" t="shared" si="22" ref="C151:C155">0.02*$K$128</f>
        <v>8304110.605800001</v>
      </c>
      <c r="D151" s="32">
        <v>0</v>
      </c>
      <c r="E151" s="109">
        <f>C151-D151</f>
        <v>8304110.605800001</v>
      </c>
      <c r="F151" s="110">
        <v>1.14</v>
      </c>
      <c r="G151" s="111">
        <v>609302</v>
      </c>
      <c r="H151" s="32">
        <v>40.390735792720015</v>
      </c>
      <c r="I151" s="2">
        <f aca="true" t="shared" si="23" ref="I151:I155">(F151*G151*H151)^2/E151^2</f>
        <v>11.414376388911624</v>
      </c>
    </row>
    <row r="152" spans="2:9" ht="15">
      <c r="B152" s="32" t="s">
        <v>79</v>
      </c>
      <c r="C152" s="32">
        <f t="shared" si="22"/>
        <v>8304110.605800001</v>
      </c>
      <c r="D152" s="32">
        <f>0.1*C152</f>
        <v>830411.0605800002</v>
      </c>
      <c r="E152" s="109">
        <f aca="true" t="shared" si="24" ref="E152:E155">C152-D152</f>
        <v>7473699.545220001</v>
      </c>
      <c r="F152" s="110">
        <v>1.14</v>
      </c>
      <c r="G152" s="111">
        <v>609302</v>
      </c>
      <c r="H152" s="32">
        <v>40.390735792720015</v>
      </c>
      <c r="I152" s="2">
        <f t="shared" si="23"/>
        <v>14.09182270236003</v>
      </c>
    </row>
    <row r="153" spans="2:9" ht="15">
      <c r="B153" s="32" t="s">
        <v>80</v>
      </c>
      <c r="C153" s="32">
        <f t="shared" si="22"/>
        <v>8304110.605800001</v>
      </c>
      <c r="D153" s="32">
        <f>0.15*C153</f>
        <v>1245616.5908700002</v>
      </c>
      <c r="E153" s="109">
        <f t="shared" si="24"/>
        <v>7058494.0149300005</v>
      </c>
      <c r="F153" s="110">
        <v>1.14</v>
      </c>
      <c r="G153" s="111">
        <v>609302</v>
      </c>
      <c r="H153" s="32">
        <v>40.390735792720015</v>
      </c>
      <c r="I153" s="2">
        <f t="shared" si="23"/>
        <v>15.798444828943426</v>
      </c>
    </row>
    <row r="154" spans="2:9" ht="15">
      <c r="B154" s="32" t="s">
        <v>81</v>
      </c>
      <c r="C154" s="32">
        <f t="shared" si="22"/>
        <v>8304110.605800001</v>
      </c>
      <c r="D154" s="32">
        <f>0.2*C154</f>
        <v>1660822.1211600003</v>
      </c>
      <c r="E154" s="109">
        <f t="shared" si="24"/>
        <v>6643288.48464</v>
      </c>
      <c r="F154" s="110">
        <v>1.14</v>
      </c>
      <c r="G154" s="111">
        <v>609302</v>
      </c>
      <c r="H154" s="32">
        <v>40.390735792720015</v>
      </c>
      <c r="I154" s="2">
        <f t="shared" si="23"/>
        <v>17.834963107674415</v>
      </c>
    </row>
    <row r="155" spans="2:9" ht="15">
      <c r="B155" s="32" t="s">
        <v>82</v>
      </c>
      <c r="C155" s="32">
        <f t="shared" si="22"/>
        <v>8304110.605800001</v>
      </c>
      <c r="D155" s="32">
        <f>0.3*C155</f>
        <v>2491233.1817400004</v>
      </c>
      <c r="E155" s="109">
        <f t="shared" si="24"/>
        <v>5812877.42406</v>
      </c>
      <c r="F155" s="110">
        <v>1.14</v>
      </c>
      <c r="G155" s="111">
        <v>609302</v>
      </c>
      <c r="H155" s="32">
        <v>40.390735792720015</v>
      </c>
      <c r="I155" s="2">
        <f t="shared" si="23"/>
        <v>23.29464569165638</v>
      </c>
    </row>
    <row r="156" spans="2:9" ht="15">
      <c r="B156" s="112"/>
      <c r="C156" s="112"/>
      <c r="D156" s="112"/>
      <c r="E156" s="113"/>
      <c r="F156" s="112"/>
      <c r="G156" s="112"/>
      <c r="H156" s="112"/>
      <c r="I156" s="112"/>
    </row>
    <row r="157" spans="2:9" ht="15">
      <c r="B157" s="108">
        <v>0</v>
      </c>
      <c r="C157" s="32">
        <f aca="true" t="shared" si="25" ref="C157:C161">0.02*$K$128</f>
        <v>8304110.605800001</v>
      </c>
      <c r="D157" s="32">
        <v>0</v>
      </c>
      <c r="E157" s="109">
        <f>C157-D157</f>
        <v>8304110.605800001</v>
      </c>
      <c r="F157" s="110">
        <v>1.28</v>
      </c>
      <c r="G157" s="111">
        <v>609302</v>
      </c>
      <c r="H157" s="32">
        <v>40.390735792720015</v>
      </c>
      <c r="I157" s="2">
        <f aca="true" t="shared" si="26" ref="I157:I161">(F157*G157*H157)^2/E157^2</f>
        <v>14.390054074786713</v>
      </c>
    </row>
    <row r="158" spans="2:9" ht="15">
      <c r="B158" s="32" t="s">
        <v>79</v>
      </c>
      <c r="C158" s="32">
        <f t="shared" si="25"/>
        <v>8304110.605800001</v>
      </c>
      <c r="D158" s="32">
        <f>0.1*C158</f>
        <v>830411.0605800002</v>
      </c>
      <c r="E158" s="109">
        <f aca="true" t="shared" si="27" ref="E158:E161">C158-D158</f>
        <v>7473699.545220001</v>
      </c>
      <c r="F158" s="110">
        <v>1.28</v>
      </c>
      <c r="G158" s="111">
        <v>609302</v>
      </c>
      <c r="H158" s="32">
        <v>40.390735792720015</v>
      </c>
      <c r="I158" s="2">
        <f t="shared" si="26"/>
        <v>17.765498857761376</v>
      </c>
    </row>
    <row r="159" spans="2:9" ht="15">
      <c r="B159" s="32" t="s">
        <v>80</v>
      </c>
      <c r="C159" s="32">
        <f t="shared" si="25"/>
        <v>8304110.605800001</v>
      </c>
      <c r="D159" s="32">
        <f>0.15*C159</f>
        <v>1245616.5908700002</v>
      </c>
      <c r="E159" s="109">
        <f t="shared" si="27"/>
        <v>7058494.0149300005</v>
      </c>
      <c r="F159" s="110">
        <v>1.28</v>
      </c>
      <c r="G159" s="111">
        <v>609302</v>
      </c>
      <c r="H159" s="32">
        <v>40.390735792720015</v>
      </c>
      <c r="I159" s="2">
        <f t="shared" si="26"/>
        <v>19.91702986129649</v>
      </c>
    </row>
    <row r="160" spans="2:9" ht="15">
      <c r="B160" s="32" t="s">
        <v>81</v>
      </c>
      <c r="C160" s="32">
        <f t="shared" si="25"/>
        <v>8304110.605800001</v>
      </c>
      <c r="D160" s="32">
        <f>0.2*C160</f>
        <v>1660822.1211600003</v>
      </c>
      <c r="E160" s="109">
        <f t="shared" si="27"/>
        <v>6643288.48464</v>
      </c>
      <c r="F160" s="110">
        <v>1.28</v>
      </c>
      <c r="G160" s="111">
        <v>609302</v>
      </c>
      <c r="H160" s="32">
        <v>40.390735792720015</v>
      </c>
      <c r="I160" s="2">
        <f t="shared" si="26"/>
        <v>22.484459491854246</v>
      </c>
    </row>
    <row r="161" spans="2:9" ht="15">
      <c r="B161" s="32" t="s">
        <v>82</v>
      </c>
      <c r="C161" s="32">
        <f t="shared" si="25"/>
        <v>8304110.605800001</v>
      </c>
      <c r="D161" s="32">
        <f>0.3*C161</f>
        <v>2491233.1817400004</v>
      </c>
      <c r="E161" s="109">
        <f t="shared" si="27"/>
        <v>5812877.42406</v>
      </c>
      <c r="F161" s="110">
        <v>1.28</v>
      </c>
      <c r="G161" s="111">
        <v>609302</v>
      </c>
      <c r="H161" s="32">
        <v>40.390735792720015</v>
      </c>
      <c r="I161" s="2">
        <f t="shared" si="26"/>
        <v>29.367457295483096</v>
      </c>
    </row>
    <row r="162" spans="2:9" ht="15">
      <c r="B162" s="112"/>
      <c r="C162" s="112"/>
      <c r="D162" s="112"/>
      <c r="E162" s="113"/>
      <c r="F162" s="112"/>
      <c r="G162" s="112"/>
      <c r="H162" s="112"/>
      <c r="I162" s="112"/>
    </row>
    <row r="163" spans="2:9" ht="15">
      <c r="B163" s="108">
        <v>0</v>
      </c>
      <c r="C163" s="32">
        <f aca="true" t="shared" si="28" ref="C163:C179">0.02*$K$128</f>
        <v>8304110.605800001</v>
      </c>
      <c r="D163" s="32">
        <v>0</v>
      </c>
      <c r="E163" s="109">
        <f>C163-D163</f>
        <v>8304110.605800001</v>
      </c>
      <c r="F163" s="110">
        <v>1.43</v>
      </c>
      <c r="G163" s="111">
        <v>609302</v>
      </c>
      <c r="H163" s="32">
        <v>40.390735792720015</v>
      </c>
      <c r="I163" s="2">
        <f aca="true" t="shared" si="29" ref="I163:I167">(F163*G163*H163)^2/E163^2</f>
        <v>17.960340318317474</v>
      </c>
    </row>
    <row r="164" spans="2:9" ht="15">
      <c r="B164" s="32" t="s">
        <v>79</v>
      </c>
      <c r="C164" s="32">
        <f t="shared" si="28"/>
        <v>8304110.605800001</v>
      </c>
      <c r="D164" s="32">
        <f>0.1*C164</f>
        <v>830411.0605800002</v>
      </c>
      <c r="E164" s="109">
        <f aca="true" t="shared" si="30" ref="E164:E167">C164-D164</f>
        <v>7473699.545220001</v>
      </c>
      <c r="F164" s="110">
        <v>1.43</v>
      </c>
      <c r="G164" s="111">
        <v>609302</v>
      </c>
      <c r="H164" s="32">
        <v>40.390735792720015</v>
      </c>
      <c r="I164" s="2">
        <f t="shared" si="29"/>
        <v>22.173259652243797</v>
      </c>
    </row>
    <row r="165" spans="2:9" ht="15">
      <c r="B165" s="32" t="s">
        <v>80</v>
      </c>
      <c r="C165" s="32">
        <f t="shared" si="28"/>
        <v>8304110.605800001</v>
      </c>
      <c r="D165" s="32">
        <f>0.15*C165</f>
        <v>1245616.5908700002</v>
      </c>
      <c r="E165" s="109">
        <f t="shared" si="30"/>
        <v>7058494.0149300005</v>
      </c>
      <c r="F165" s="110">
        <v>1.43</v>
      </c>
      <c r="G165" s="111">
        <v>609302</v>
      </c>
      <c r="H165" s="32">
        <v>40.390735792720015</v>
      </c>
      <c r="I165" s="2">
        <f t="shared" si="29"/>
        <v>24.858602516702387</v>
      </c>
    </row>
    <row r="166" spans="2:9" ht="15">
      <c r="B166" s="32" t="s">
        <v>81</v>
      </c>
      <c r="C166" s="32">
        <f t="shared" si="28"/>
        <v>8304110.605800001</v>
      </c>
      <c r="D166" s="32">
        <f>0.2*C166</f>
        <v>1660822.1211600003</v>
      </c>
      <c r="E166" s="109">
        <f t="shared" si="30"/>
        <v>6643288.48464</v>
      </c>
      <c r="F166" s="110">
        <v>1.43</v>
      </c>
      <c r="G166" s="111">
        <v>609302</v>
      </c>
      <c r="H166" s="32">
        <v>40.390735792720015</v>
      </c>
      <c r="I166" s="2">
        <f t="shared" si="29"/>
        <v>28.06303174737106</v>
      </c>
    </row>
    <row r="167" spans="2:9" ht="15">
      <c r="B167" s="32" t="s">
        <v>82</v>
      </c>
      <c r="C167" s="32">
        <f t="shared" si="28"/>
        <v>8304110.605800001</v>
      </c>
      <c r="D167" s="32">
        <f>0.3*C167</f>
        <v>2491233.1817400004</v>
      </c>
      <c r="E167" s="109">
        <f t="shared" si="30"/>
        <v>5812877.42406</v>
      </c>
      <c r="F167" s="110">
        <v>1.43</v>
      </c>
      <c r="G167" s="111">
        <v>609302</v>
      </c>
      <c r="H167" s="32">
        <v>40.390735792720015</v>
      </c>
      <c r="I167" s="2">
        <f t="shared" si="29"/>
        <v>36.65375575166832</v>
      </c>
    </row>
    <row r="168" spans="2:9" ht="15">
      <c r="B168" s="112"/>
      <c r="C168" s="112"/>
      <c r="D168" s="112"/>
      <c r="E168" s="113"/>
      <c r="F168" s="112"/>
      <c r="G168" s="112"/>
      <c r="H168" s="112"/>
      <c r="I168" s="112"/>
    </row>
    <row r="169" spans="2:9" ht="15">
      <c r="B169" s="108">
        <v>0</v>
      </c>
      <c r="C169" s="32">
        <f t="shared" si="28"/>
        <v>8304110.605800001</v>
      </c>
      <c r="D169" s="32">
        <v>0</v>
      </c>
      <c r="E169" s="109">
        <f>C169-D169</f>
        <v>8304110.605800001</v>
      </c>
      <c r="F169" s="110">
        <v>1.64</v>
      </c>
      <c r="G169" s="111">
        <v>609302</v>
      </c>
      <c r="H169" s="32">
        <v>40.390735792720015</v>
      </c>
      <c r="I169" s="2">
        <f aca="true" t="shared" si="31" ref="I169:I173">(F169*G169*H169)^2/E169^2</f>
        <v>23.622735253629358</v>
      </c>
    </row>
    <row r="170" spans="2:9" ht="15">
      <c r="B170" s="32" t="s">
        <v>79</v>
      </c>
      <c r="C170" s="32">
        <f t="shared" si="28"/>
        <v>8304110.605800001</v>
      </c>
      <c r="D170" s="32">
        <f>0.1*C170</f>
        <v>830411.0605800002</v>
      </c>
      <c r="E170" s="109">
        <f aca="true" t="shared" si="32" ref="E170:E173">C170-D170</f>
        <v>7473699.545220001</v>
      </c>
      <c r="F170" s="110">
        <v>1.64</v>
      </c>
      <c r="G170" s="111">
        <v>609302</v>
      </c>
      <c r="H170" s="32">
        <v>40.390735792720015</v>
      </c>
      <c r="I170" s="2">
        <f t="shared" si="31"/>
        <v>29.163870683493034</v>
      </c>
    </row>
    <row r="171" spans="2:9" ht="15">
      <c r="B171" s="32" t="s">
        <v>80</v>
      </c>
      <c r="C171" s="32">
        <f t="shared" si="28"/>
        <v>8304110.605800001</v>
      </c>
      <c r="D171" s="32">
        <f>0.15*C171</f>
        <v>1245616.5908700002</v>
      </c>
      <c r="E171" s="109">
        <f t="shared" si="32"/>
        <v>7058494.0149300005</v>
      </c>
      <c r="F171" s="110">
        <v>1.64</v>
      </c>
      <c r="G171" s="111">
        <v>609302</v>
      </c>
      <c r="H171" s="32">
        <v>40.390735792720015</v>
      </c>
      <c r="I171" s="2">
        <f t="shared" si="31"/>
        <v>32.69582734066347</v>
      </c>
    </row>
    <row r="172" spans="2:9" ht="15">
      <c r="B172" s="32" t="s">
        <v>81</v>
      </c>
      <c r="C172" s="32">
        <f t="shared" si="28"/>
        <v>8304110.605800001</v>
      </c>
      <c r="D172" s="32">
        <f>0.2*C172</f>
        <v>1660822.1211600003</v>
      </c>
      <c r="E172" s="109">
        <f t="shared" si="32"/>
        <v>6643288.48464</v>
      </c>
      <c r="F172" s="110">
        <v>1.64</v>
      </c>
      <c r="G172" s="111">
        <v>609302</v>
      </c>
      <c r="H172" s="32">
        <v>40.390735792720015</v>
      </c>
      <c r="I172" s="2">
        <f t="shared" si="31"/>
        <v>36.91052383379588</v>
      </c>
    </row>
    <row r="173" spans="2:9" ht="15">
      <c r="B173" s="32" t="s">
        <v>82</v>
      </c>
      <c r="C173" s="32">
        <f t="shared" si="28"/>
        <v>8304110.605800001</v>
      </c>
      <c r="D173" s="32">
        <f>0.3*C173</f>
        <v>2491233.1817400004</v>
      </c>
      <c r="E173" s="109">
        <f t="shared" si="32"/>
        <v>5812877.42406</v>
      </c>
      <c r="F173" s="110">
        <v>1.64</v>
      </c>
      <c r="G173" s="111">
        <v>609302</v>
      </c>
      <c r="H173" s="32">
        <v>40.390735792720015</v>
      </c>
      <c r="I173" s="2">
        <f t="shared" si="31"/>
        <v>48.20966378291707</v>
      </c>
    </row>
    <row r="174" spans="2:9" ht="15">
      <c r="B174" s="112"/>
      <c r="C174" s="112"/>
      <c r="D174" s="112"/>
      <c r="E174" s="113"/>
      <c r="F174" s="112"/>
      <c r="G174" s="112"/>
      <c r="H174" s="112"/>
      <c r="I174" s="112"/>
    </row>
    <row r="175" spans="2:9" ht="15">
      <c r="B175" s="108">
        <v>0</v>
      </c>
      <c r="C175" s="32">
        <f t="shared" si="28"/>
        <v>8304110.605800001</v>
      </c>
      <c r="D175" s="32">
        <v>0</v>
      </c>
      <c r="E175" s="109">
        <f>C175-D175</f>
        <v>8304110.605800001</v>
      </c>
      <c r="F175" s="110">
        <v>1.96</v>
      </c>
      <c r="G175" s="111">
        <v>609302</v>
      </c>
      <c r="H175" s="32">
        <v>40.390735792720015</v>
      </c>
      <c r="I175" s="2">
        <f aca="true" t="shared" si="33" ref="I175:I179">(F175*G175*H175)^2/E175^2</f>
        <v>33.74074202496376</v>
      </c>
    </row>
    <row r="176" spans="2:9" ht="15">
      <c r="B176" s="32" t="s">
        <v>79</v>
      </c>
      <c r="C176" s="32">
        <f t="shared" si="28"/>
        <v>8304110.605800001</v>
      </c>
      <c r="D176" s="32">
        <f>0.1*C176</f>
        <v>830411.0605800002</v>
      </c>
      <c r="E176" s="109">
        <f aca="true" t="shared" si="34" ref="E176:E179">C176-D176</f>
        <v>7473699.545220001</v>
      </c>
      <c r="F176" s="110">
        <v>1.96</v>
      </c>
      <c r="G176" s="111">
        <v>609302</v>
      </c>
      <c r="H176" s="32">
        <v>40.390735792720015</v>
      </c>
      <c r="I176" s="2">
        <f t="shared" si="33"/>
        <v>41.65523706785649</v>
      </c>
    </row>
    <row r="177" spans="2:9" ht="15">
      <c r="B177" s="32" t="s">
        <v>80</v>
      </c>
      <c r="C177" s="32">
        <f t="shared" si="28"/>
        <v>8304110.605800001</v>
      </c>
      <c r="D177" s="32">
        <f>0.15*C177</f>
        <v>1245616.5908700002</v>
      </c>
      <c r="E177" s="109">
        <f t="shared" si="34"/>
        <v>7058494.0149300005</v>
      </c>
      <c r="F177" s="110">
        <v>1.96</v>
      </c>
      <c r="G177" s="111">
        <v>609302</v>
      </c>
      <c r="H177" s="32">
        <v>40.390735792720015</v>
      </c>
      <c r="I177" s="2">
        <f t="shared" si="33"/>
        <v>46.699988961887556</v>
      </c>
    </row>
    <row r="178" spans="2:9" ht="15">
      <c r="B178" s="32" t="s">
        <v>81</v>
      </c>
      <c r="C178" s="32">
        <f t="shared" si="28"/>
        <v>8304110.605800001</v>
      </c>
      <c r="D178" s="32">
        <f>0.2*C178</f>
        <v>1660822.1211600003</v>
      </c>
      <c r="E178" s="109">
        <f t="shared" si="34"/>
        <v>6643288.48464</v>
      </c>
      <c r="F178" s="110">
        <v>1.96</v>
      </c>
      <c r="G178" s="111">
        <v>609302</v>
      </c>
      <c r="H178" s="32">
        <v>40.390735792720015</v>
      </c>
      <c r="I178" s="2">
        <f t="shared" si="33"/>
        <v>52.71990941400588</v>
      </c>
    </row>
    <row r="179" spans="2:9" ht="15">
      <c r="B179" s="32" t="s">
        <v>82</v>
      </c>
      <c r="C179" s="32">
        <f t="shared" si="28"/>
        <v>8304110.605800001</v>
      </c>
      <c r="D179" s="32">
        <f>0.3*C179</f>
        <v>2491233.1817400004</v>
      </c>
      <c r="E179" s="109">
        <f t="shared" si="34"/>
        <v>5812877.42406</v>
      </c>
      <c r="F179" s="110">
        <v>1.96</v>
      </c>
      <c r="G179" s="111">
        <v>609302</v>
      </c>
      <c r="H179" s="32">
        <v>40.390735792720015</v>
      </c>
      <c r="I179" s="2">
        <f t="shared" si="33"/>
        <v>68.85865719380361</v>
      </c>
    </row>
  </sheetData>
  <mergeCells count="98">
    <mergeCell ref="B118:C118"/>
    <mergeCell ref="B119:C119"/>
    <mergeCell ref="B120:C120"/>
    <mergeCell ref="B113:C113"/>
    <mergeCell ref="B114:C114"/>
    <mergeCell ref="B115:C115"/>
    <mergeCell ref="B116:C116"/>
    <mergeCell ref="B117:C117"/>
    <mergeCell ref="B108:C108"/>
    <mergeCell ref="B109:C109"/>
    <mergeCell ref="B110:C110"/>
    <mergeCell ref="B111:C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B58:C58"/>
    <mergeCell ref="B59:C59"/>
    <mergeCell ref="B60:C60"/>
    <mergeCell ref="B61:C61"/>
    <mergeCell ref="B62:C62"/>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A1:S1"/>
    <mergeCell ref="B39:C41"/>
    <mergeCell ref="B42:C42"/>
    <mergeCell ref="A36:O36"/>
    <mergeCell ref="A37:O37"/>
    <mergeCell ref="D39:I39"/>
    <mergeCell ref="J39:N39"/>
    <mergeCell ref="A34:R34"/>
    <mergeCell ref="A32:J32"/>
    <mergeCell ref="B15:J15"/>
    <mergeCell ref="A31:J31"/>
    <mergeCell ref="B3:J3"/>
    <mergeCell ref="B4:J4"/>
    <mergeCell ref="B5:F5"/>
    <mergeCell ref="G5:J5"/>
    <mergeCell ref="K3:S3"/>
    <mergeCell ref="K4:S4"/>
    <mergeCell ref="K5:O5"/>
    <mergeCell ref="P5:S5"/>
    <mergeCell ref="A16:S16"/>
  </mergeCells>
  <conditionalFormatting sqref="J125:O125 B125:C129 L128:O129 J127:O127 K126:O126">
    <cfRule type="expression" priority="12" dxfId="2" stopIfTrue="1">
      <formula>$N125="No"</formula>
    </cfRule>
  </conditionalFormatting>
  <conditionalFormatting sqref="I42">
    <cfRule type="cellIs" priority="11" dxfId="0" operator="equal" stopIfTrue="1">
      <formula>"ERR"</formula>
    </cfRule>
  </conditionalFormatting>
  <conditionalFormatting sqref="H42">
    <cfRule type="cellIs" priority="10" dxfId="0" operator="equal" stopIfTrue="1">
      <formula>"ERR"</formula>
    </cfRule>
  </conditionalFormatting>
  <conditionalFormatting sqref="P124:T124 B122:C124 P42:T121 J42:N124 B42:B43">
    <cfRule type="expression" priority="13" dxfId="2" stopIfTrue="1">
      <formula>$M42="No"</formula>
    </cfRule>
  </conditionalFormatting>
  <conditionalFormatting sqref="O39">
    <cfRule type="expression" priority="9" dxfId="2" stopIfTrue="1">
      <formula>$M39="No"</formula>
    </cfRule>
  </conditionalFormatting>
  <conditionalFormatting sqref="B44:B70">
    <cfRule type="expression" priority="2" dxfId="2" stopIfTrue="1">
      <formula>$M44="No"</formula>
    </cfRule>
  </conditionalFormatting>
  <conditionalFormatting sqref="B71:B120">
    <cfRule type="expression" priority="1" dxfId="2" stopIfTrue="1">
      <formula>$M71="No"</formula>
    </cfRule>
  </conditionalFormatting>
  <printOptions/>
  <pageMargins left="0.7" right="0.7" top="0.75" bottom="0.75" header="0.3" footer="0.3"/>
  <pageSetup fitToHeight="0" fitToWidth="1" horizontalDpi="600" verticalDpi="600" orientation="landscape" paperSize="9" scale="81" r:id="rId4"/>
  <drawing r:id="rId3"/>
  <legacyDrawing r:id="rId2"/>
  <oleObjects>
    <mc:AlternateContent xmlns:mc="http://schemas.openxmlformats.org/markup-compatibility/2006">
      <mc:Choice Requires="x14">
        <oleObject progId="Equation.3" shapeId="3075" r:id="rId1">
          <objectPr r:id="rId5">
            <anchor>
              <from>
                <xdr:col>0</xdr:col>
                <xdr:colOff>0</xdr:colOff>
                <xdr:row>24</xdr:row>
                <xdr:rowOff>161925</xdr:rowOff>
              </from>
              <to>
                <xdr:col>3</xdr:col>
                <xdr:colOff>266700</xdr:colOff>
                <xdr:row>28</xdr:row>
                <xdr:rowOff>171450</xdr:rowOff>
              </to>
            </anchor>
          </objectPr>
        </oleObject>
      </mc:Choice>
      <mc:Fallback>
        <oleObject progId="Equation.3" shapeId="3075" r:id="rId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13"/>
  <sheetViews>
    <sheetView workbookViewId="0" topLeftCell="E149">
      <selection activeCell="L163" sqref="L163"/>
    </sheetView>
  </sheetViews>
  <sheetFormatPr defaultColWidth="9.140625" defaultRowHeight="15"/>
  <cols>
    <col min="1" max="1" width="16.8515625" style="0" customWidth="1"/>
    <col min="2" max="2" width="19.00390625" style="0" customWidth="1"/>
    <col min="3" max="3" width="13.8515625" style="0" bestFit="1" customWidth="1"/>
    <col min="4" max="4" width="12.7109375" style="0" bestFit="1" customWidth="1"/>
    <col min="5" max="5" width="13.8515625" style="0" bestFit="1" customWidth="1"/>
    <col min="8" max="8" width="11.57421875" style="0" customWidth="1"/>
    <col min="9" max="9" width="14.28125" style="0" customWidth="1"/>
    <col min="10" max="10" width="15.00390625" style="0" bestFit="1" customWidth="1"/>
  </cols>
  <sheetData>
    <row r="1" spans="1:19" ht="15.75" thickBot="1">
      <c r="A1" s="158" t="s">
        <v>24</v>
      </c>
      <c r="B1" s="159"/>
      <c r="C1" s="159"/>
      <c r="D1" s="159"/>
      <c r="E1" s="159"/>
      <c r="F1" s="159"/>
      <c r="G1" s="159"/>
      <c r="H1" s="159"/>
      <c r="I1" s="159"/>
      <c r="J1" s="159"/>
      <c r="K1" s="159"/>
      <c r="L1" s="159"/>
      <c r="M1" s="159"/>
      <c r="N1" s="159"/>
      <c r="O1" s="159"/>
      <c r="P1" s="159"/>
      <c r="Q1" s="159"/>
      <c r="R1" s="203"/>
      <c r="S1" s="204"/>
    </row>
    <row r="2" ht="15.75" thickBot="1"/>
    <row r="3" spans="2:19" ht="15.75" thickBot="1">
      <c r="B3" s="169" t="s">
        <v>11</v>
      </c>
      <c r="C3" s="170"/>
      <c r="D3" s="171"/>
      <c r="E3" s="171"/>
      <c r="F3" s="171"/>
      <c r="G3" s="171"/>
      <c r="H3" s="171"/>
      <c r="I3" s="171"/>
      <c r="J3" s="172"/>
      <c r="K3" s="169" t="s">
        <v>12</v>
      </c>
      <c r="L3" s="170"/>
      <c r="M3" s="171"/>
      <c r="N3" s="171"/>
      <c r="O3" s="171"/>
      <c r="P3" s="171"/>
      <c r="Q3" s="171"/>
      <c r="R3" s="171"/>
      <c r="S3" s="172"/>
    </row>
    <row r="4" spans="1:19" ht="15.75" thickBot="1">
      <c r="A4" s="1" t="s">
        <v>6</v>
      </c>
      <c r="B4" s="174">
        <v>0.05</v>
      </c>
      <c r="C4" s="175"/>
      <c r="D4" s="176"/>
      <c r="E4" s="176"/>
      <c r="F4" s="176"/>
      <c r="G4" s="176"/>
      <c r="H4" s="176"/>
      <c r="I4" s="176"/>
      <c r="J4" s="177"/>
      <c r="K4" s="174">
        <f>1-0.05</f>
        <v>0.95</v>
      </c>
      <c r="L4" s="175"/>
      <c r="M4" s="176"/>
      <c r="N4" s="176"/>
      <c r="O4" s="176"/>
      <c r="P4" s="176"/>
      <c r="Q4" s="176"/>
      <c r="R4" s="176"/>
      <c r="S4" s="177"/>
    </row>
    <row r="5" spans="1:19" ht="15">
      <c r="A5" s="1" t="s">
        <v>4</v>
      </c>
      <c r="B5" s="166">
        <v>0.6</v>
      </c>
      <c r="C5" s="173"/>
      <c r="D5" s="167"/>
      <c r="E5" s="167"/>
      <c r="F5" s="168"/>
      <c r="G5" s="166">
        <v>1</v>
      </c>
      <c r="H5" s="167"/>
      <c r="I5" s="167"/>
      <c r="J5" s="168"/>
      <c r="K5" s="166">
        <f>1-0.6</f>
        <v>0.4</v>
      </c>
      <c r="L5" s="173"/>
      <c r="M5" s="167"/>
      <c r="N5" s="167"/>
      <c r="O5" s="168"/>
      <c r="P5" s="166">
        <f>1-1</f>
        <v>0</v>
      </c>
      <c r="Q5" s="167"/>
      <c r="R5" s="167"/>
      <c r="S5" s="168"/>
    </row>
    <row r="6" spans="1:19" ht="15">
      <c r="A6" s="1" t="s">
        <v>5</v>
      </c>
      <c r="B6" s="44">
        <v>0.166666666666667</v>
      </c>
      <c r="C6" s="41">
        <v>0.24</v>
      </c>
      <c r="D6" s="41">
        <v>0.28</v>
      </c>
      <c r="E6" s="4">
        <v>0.33</v>
      </c>
      <c r="F6" s="7">
        <v>0.42</v>
      </c>
      <c r="G6" s="6">
        <v>0.25</v>
      </c>
      <c r="H6" s="4">
        <v>0.33</v>
      </c>
      <c r="I6" s="4">
        <v>0.5</v>
      </c>
      <c r="J6" s="7">
        <v>1</v>
      </c>
      <c r="K6" s="6">
        <f aca="true" t="shared" si="0" ref="K6:S8">1-B6</f>
        <v>0.833333333333333</v>
      </c>
      <c r="L6" s="6">
        <f t="shared" si="0"/>
        <v>0.76</v>
      </c>
      <c r="M6" s="4">
        <f>1-0.21</f>
        <v>0.79</v>
      </c>
      <c r="N6" s="4">
        <f>1-0.33</f>
        <v>0.6699999999999999</v>
      </c>
      <c r="O6" s="7">
        <f>1-0.75</f>
        <v>0.25</v>
      </c>
      <c r="P6" s="6">
        <f>1-0.2</f>
        <v>0.8</v>
      </c>
      <c r="Q6" s="4">
        <f>1-0.33</f>
        <v>0.6699999999999999</v>
      </c>
      <c r="R6" s="4">
        <f>1-0.5</f>
        <v>0.5</v>
      </c>
      <c r="S6" s="7">
        <f>1-1</f>
        <v>0</v>
      </c>
    </row>
    <row r="7" spans="1:19" ht="15">
      <c r="A7" s="1" t="s">
        <v>7</v>
      </c>
      <c r="B7" s="44">
        <f>B5*B6</f>
        <v>0.10000000000000019</v>
      </c>
      <c r="C7" s="41">
        <f>C6*B5</f>
        <v>0.144</v>
      </c>
      <c r="D7" s="41">
        <f>B5*D6</f>
        <v>0.168</v>
      </c>
      <c r="E7" s="4">
        <f>B5*E6</f>
        <v>0.198</v>
      </c>
      <c r="F7" s="7">
        <f>B5*F6</f>
        <v>0.252</v>
      </c>
      <c r="G7" s="4">
        <f>G5*G6</f>
        <v>0.25</v>
      </c>
      <c r="H7" s="4">
        <f>G5*H6</f>
        <v>0.33</v>
      </c>
      <c r="I7" s="4">
        <f>G5*I6</f>
        <v>0.5</v>
      </c>
      <c r="J7" s="7">
        <f>G5*J6</f>
        <v>1</v>
      </c>
      <c r="K7" s="33">
        <f t="shared" si="0"/>
        <v>0.8999999999999998</v>
      </c>
      <c r="L7" s="33">
        <f t="shared" si="0"/>
        <v>0.856</v>
      </c>
      <c r="M7" s="34">
        <f t="shared" si="0"/>
        <v>0.832</v>
      </c>
      <c r="N7" s="34">
        <f t="shared" si="0"/>
        <v>0.802</v>
      </c>
      <c r="O7" s="35">
        <f t="shared" si="0"/>
        <v>0.748</v>
      </c>
      <c r="P7" s="33">
        <f t="shared" si="0"/>
        <v>0.75</v>
      </c>
      <c r="Q7" s="34">
        <f t="shared" si="0"/>
        <v>0.6699999999999999</v>
      </c>
      <c r="R7" s="34">
        <f t="shared" si="0"/>
        <v>0.5</v>
      </c>
      <c r="S7" s="35">
        <f t="shared" si="0"/>
        <v>0</v>
      </c>
    </row>
    <row r="8" spans="1:19" ht="30.75" thickBot="1">
      <c r="A8" s="30" t="s">
        <v>27</v>
      </c>
      <c r="B8" s="45">
        <f>B4/B7</f>
        <v>0.4999999999999991</v>
      </c>
      <c r="C8" s="42">
        <f>B4/C7</f>
        <v>0.34722222222222227</v>
      </c>
      <c r="D8" s="42">
        <f>B4/D7</f>
        <v>0.2976190476190476</v>
      </c>
      <c r="E8" s="38">
        <f>B4/E7</f>
        <v>0.25252525252525254</v>
      </c>
      <c r="F8" s="39">
        <f>B4/F7</f>
        <v>0.19841269841269843</v>
      </c>
      <c r="G8" s="37">
        <f>B4/G7</f>
        <v>0.2</v>
      </c>
      <c r="H8" s="38">
        <f>B4/H7</f>
        <v>0.15151515151515152</v>
      </c>
      <c r="I8" s="38">
        <f>B4/I7</f>
        <v>0.1</v>
      </c>
      <c r="J8" s="40">
        <f>B4/J7</f>
        <v>0.05</v>
      </c>
      <c r="K8" s="51">
        <f t="shared" si="0"/>
        <v>0.5000000000000009</v>
      </c>
      <c r="L8" s="51">
        <f t="shared" si="0"/>
        <v>0.6527777777777777</v>
      </c>
      <c r="M8" s="52">
        <f>1-D8</f>
        <v>0.7023809523809523</v>
      </c>
      <c r="N8" s="52">
        <f t="shared" si="0"/>
        <v>0.7474747474747474</v>
      </c>
      <c r="O8" s="53">
        <f t="shared" si="0"/>
        <v>0.8015873015873016</v>
      </c>
      <c r="P8" s="51">
        <f t="shared" si="0"/>
        <v>0.8</v>
      </c>
      <c r="Q8" s="52">
        <f t="shared" si="0"/>
        <v>0.8484848484848485</v>
      </c>
      <c r="R8" s="52">
        <f t="shared" si="0"/>
        <v>0.9</v>
      </c>
      <c r="S8" s="53">
        <f t="shared" si="0"/>
        <v>0.95</v>
      </c>
    </row>
    <row r="9" spans="1:19" ht="48" thickBot="1">
      <c r="A9" s="3" t="s">
        <v>28</v>
      </c>
      <c r="B9" s="5"/>
      <c r="C9" s="5"/>
      <c r="D9" s="5"/>
      <c r="E9" s="5"/>
      <c r="F9" s="5"/>
      <c r="G9" s="5"/>
      <c r="H9" s="5"/>
      <c r="I9" s="5"/>
      <c r="J9" s="5"/>
      <c r="K9" s="13" t="s">
        <v>31</v>
      </c>
      <c r="L9" s="43" t="s">
        <v>0</v>
      </c>
      <c r="M9" s="14" t="s">
        <v>1</v>
      </c>
      <c r="N9" s="14" t="s">
        <v>2</v>
      </c>
      <c r="O9" s="15" t="s">
        <v>3</v>
      </c>
      <c r="P9" s="13" t="s">
        <v>0</v>
      </c>
      <c r="Q9" s="14" t="s">
        <v>1</v>
      </c>
      <c r="R9" s="14" t="s">
        <v>2</v>
      </c>
      <c r="S9" s="15" t="s">
        <v>3</v>
      </c>
    </row>
    <row r="10" spans="1:19" ht="15.75" thickBot="1">
      <c r="A10" s="1" t="s">
        <v>8</v>
      </c>
      <c r="K10" s="8">
        <f>K12-K11</f>
        <v>2.32</v>
      </c>
      <c r="L10" s="2">
        <f>L12-L11</f>
        <v>2.06</v>
      </c>
      <c r="M10" s="2">
        <f>M12-M11</f>
        <v>1.96</v>
      </c>
      <c r="N10" s="2">
        <f aca="true" t="shared" si="1" ref="N10:S10">N12-N11</f>
        <v>1.86</v>
      </c>
      <c r="O10" s="9">
        <f t="shared" si="1"/>
        <v>1.72</v>
      </c>
      <c r="P10" s="8">
        <f t="shared" si="1"/>
        <v>1.72</v>
      </c>
      <c r="Q10" s="2">
        <f t="shared" si="1"/>
        <v>1.57</v>
      </c>
      <c r="R10" s="2">
        <f t="shared" si="1"/>
        <v>1.36</v>
      </c>
      <c r="S10" s="9">
        <f t="shared" si="1"/>
        <v>1.04</v>
      </c>
    </row>
    <row r="11" spans="1:19" ht="15">
      <c r="A11" s="3" t="s">
        <v>9</v>
      </c>
      <c r="K11" s="26">
        <v>0.68</v>
      </c>
      <c r="L11" s="27">
        <v>0.94</v>
      </c>
      <c r="M11" s="27">
        <v>1.04</v>
      </c>
      <c r="N11" s="27">
        <v>1.14</v>
      </c>
      <c r="O11" s="28">
        <v>1.28</v>
      </c>
      <c r="P11" s="26">
        <v>1.28</v>
      </c>
      <c r="Q11" s="27">
        <v>1.43</v>
      </c>
      <c r="R11" s="27">
        <v>1.64</v>
      </c>
      <c r="S11" s="28">
        <v>1.96</v>
      </c>
    </row>
    <row r="12" spans="1:19" ht="15.75" thickBot="1">
      <c r="A12" s="3" t="s">
        <v>10</v>
      </c>
      <c r="K12" s="10">
        <v>3</v>
      </c>
      <c r="L12" s="11">
        <v>3</v>
      </c>
      <c r="M12" s="11">
        <v>3</v>
      </c>
      <c r="N12" s="11">
        <v>3</v>
      </c>
      <c r="O12" s="12">
        <v>3</v>
      </c>
      <c r="P12" s="10">
        <v>3</v>
      </c>
      <c r="Q12" s="11">
        <v>3</v>
      </c>
      <c r="R12" s="11">
        <v>3</v>
      </c>
      <c r="S12" s="12">
        <v>3</v>
      </c>
    </row>
    <row r="13" spans="1:18" s="71" customFormat="1" ht="15">
      <c r="A13" s="115"/>
      <c r="B13" s="115"/>
      <c r="C13" s="115"/>
      <c r="D13" s="115"/>
      <c r="E13" s="115"/>
      <c r="F13" s="115"/>
      <c r="G13" s="115"/>
      <c r="H13" s="115"/>
      <c r="I13" s="115"/>
      <c r="J13" s="115"/>
      <c r="K13" s="115"/>
      <c r="L13" s="115"/>
      <c r="M13" s="115"/>
      <c r="N13" s="115"/>
      <c r="O13" s="115"/>
      <c r="P13" s="115"/>
      <c r="Q13" s="115"/>
      <c r="R13" s="115"/>
    </row>
    <row r="14" spans="1:18" s="71" customFormat="1" ht="15">
      <c r="A14" s="115"/>
      <c r="B14" s="115"/>
      <c r="C14" s="115"/>
      <c r="D14" s="115"/>
      <c r="E14" s="115"/>
      <c r="F14" s="115"/>
      <c r="G14" s="115"/>
      <c r="H14" s="115"/>
      <c r="I14" s="115"/>
      <c r="J14" s="115"/>
      <c r="K14" s="115"/>
      <c r="L14" s="115"/>
      <c r="M14" s="115"/>
      <c r="N14" s="115"/>
      <c r="O14" s="115"/>
      <c r="P14" s="115"/>
      <c r="Q14" s="115"/>
      <c r="R14" s="115"/>
    </row>
    <row r="15" spans="1:10" ht="29.25" customHeight="1" thickBot="1">
      <c r="A15" s="3" t="s">
        <v>13</v>
      </c>
      <c r="B15" s="163" t="s">
        <v>15</v>
      </c>
      <c r="C15" s="163"/>
      <c r="D15" s="163"/>
      <c r="E15" s="163"/>
      <c r="F15" s="163"/>
      <c r="G15" s="163"/>
      <c r="H15" s="163"/>
      <c r="I15" s="163"/>
      <c r="J15" s="163"/>
    </row>
    <row r="16" spans="1:19" ht="15.75" thickBot="1">
      <c r="A16" s="158" t="s">
        <v>25</v>
      </c>
      <c r="B16" s="159"/>
      <c r="C16" s="159"/>
      <c r="D16" s="159"/>
      <c r="E16" s="159"/>
      <c r="F16" s="159"/>
      <c r="G16" s="159"/>
      <c r="H16" s="159"/>
      <c r="I16" s="159"/>
      <c r="J16" s="159"/>
      <c r="K16" s="159"/>
      <c r="L16" s="159"/>
      <c r="M16" s="159"/>
      <c r="N16" s="159"/>
      <c r="O16" s="159"/>
      <c r="P16" s="159"/>
      <c r="Q16" s="159"/>
      <c r="R16" s="203"/>
      <c r="S16" s="204"/>
    </row>
    <row r="17" spans="11:19" ht="15.75" thickBot="1">
      <c r="K17" s="116">
        <v>0.5000000000000009</v>
      </c>
      <c r="L17" s="117">
        <v>0.6527777777777777</v>
      </c>
      <c r="M17" s="117">
        <v>0.7023809523809523</v>
      </c>
      <c r="N17" s="117">
        <v>0.7474747474747474</v>
      </c>
      <c r="O17" s="118">
        <v>0.8015873015873016</v>
      </c>
      <c r="P17" s="116">
        <v>0.8</v>
      </c>
      <c r="Q17" s="117">
        <v>0.8484848484848485</v>
      </c>
      <c r="R17" s="117">
        <v>0.9</v>
      </c>
      <c r="S17" s="118">
        <v>0.95</v>
      </c>
    </row>
    <row r="18" spans="1:19" ht="48" thickBot="1">
      <c r="A18" s="19" t="s">
        <v>22</v>
      </c>
      <c r="B18" s="20"/>
      <c r="C18" s="20"/>
      <c r="K18" s="13" t="s">
        <v>31</v>
      </c>
      <c r="L18" s="43" t="s">
        <v>0</v>
      </c>
      <c r="M18" s="14" t="s">
        <v>1</v>
      </c>
      <c r="N18" s="14" t="s">
        <v>2</v>
      </c>
      <c r="O18" s="15" t="s">
        <v>3</v>
      </c>
      <c r="P18" s="13" t="s">
        <v>0</v>
      </c>
      <c r="Q18" s="14" t="s">
        <v>1</v>
      </c>
      <c r="R18" s="14" t="s">
        <v>2</v>
      </c>
      <c r="S18" s="15" t="s">
        <v>3</v>
      </c>
    </row>
    <row r="19" spans="1:19" ht="15">
      <c r="A19" s="18" t="s">
        <v>26</v>
      </c>
      <c r="K19" s="26">
        <v>0.68</v>
      </c>
      <c r="L19" s="27">
        <v>0.94</v>
      </c>
      <c r="M19" s="27">
        <v>1.04</v>
      </c>
      <c r="N19" s="27">
        <v>1.14</v>
      </c>
      <c r="O19" s="28">
        <v>1.28</v>
      </c>
      <c r="P19" s="26">
        <v>1.28</v>
      </c>
      <c r="Q19" s="27">
        <v>1.43</v>
      </c>
      <c r="R19" s="27">
        <v>1.64</v>
      </c>
      <c r="S19" s="28">
        <v>1.96</v>
      </c>
    </row>
    <row r="20" spans="1:19" ht="15">
      <c r="A20" s="16">
        <v>0</v>
      </c>
      <c r="K20" s="119">
        <f>I167</f>
        <v>41.28615485019499</v>
      </c>
      <c r="L20" s="120">
        <f>I173</f>
        <v>78.89369901737086</v>
      </c>
      <c r="M20" s="120">
        <f>I179</f>
        <v>96.57245909595787</v>
      </c>
      <c r="N20" s="120">
        <f>I185</f>
        <v>116.03695251581618</v>
      </c>
      <c r="O20" s="121">
        <f>I191</f>
        <v>146.28727531695387</v>
      </c>
      <c r="P20" s="119">
        <f>O20</f>
        <v>146.28727531695387</v>
      </c>
      <c r="Q20" s="120">
        <f>I197</f>
        <v>182.5823054782953</v>
      </c>
      <c r="R20" s="120">
        <f>I203</f>
        <v>240.14541973417914</v>
      </c>
      <c r="S20" s="121">
        <f>I209</f>
        <v>343.00366019141245</v>
      </c>
    </row>
    <row r="21" spans="1:19" ht="15">
      <c r="A21" s="17" t="s">
        <v>16</v>
      </c>
      <c r="B21" s="24">
        <f>0.1*0.02</f>
        <v>0.002</v>
      </c>
      <c r="K21" s="119">
        <f>I168</f>
        <v>50.9705615434506</v>
      </c>
      <c r="L21" s="120">
        <f>I174</f>
        <v>97.39962841650724</v>
      </c>
      <c r="M21" s="120">
        <f>I180</f>
        <v>119.22525814315786</v>
      </c>
      <c r="N21" s="120">
        <f>I186</f>
        <v>143.2554969331064</v>
      </c>
      <c r="O21" s="121">
        <f>I192</f>
        <v>180.60157446537514</v>
      </c>
      <c r="P21" s="119">
        <f aca="true" t="shared" si="2" ref="P21:P24">O21</f>
        <v>180.60157446537514</v>
      </c>
      <c r="Q21" s="120">
        <f>I198</f>
        <v>225.4102536769078</v>
      </c>
      <c r="R21" s="120">
        <f>I204</f>
        <v>296.4758268323199</v>
      </c>
      <c r="S21" s="121">
        <f>I210</f>
        <v>423.46130887828696</v>
      </c>
    </row>
    <row r="22" spans="1:19" ht="15">
      <c r="A22" s="16" t="s">
        <v>17</v>
      </c>
      <c r="B22" s="24">
        <f>0.15*0.02</f>
        <v>0.003</v>
      </c>
      <c r="K22" s="124">
        <f>I169</f>
        <v>57.14346692068511</v>
      </c>
      <c r="L22" s="123">
        <f>I175</f>
        <v>109.19543116591124</v>
      </c>
      <c r="M22" s="120">
        <f>I181</f>
        <v>133.6643032470005</v>
      </c>
      <c r="N22" s="120">
        <f>I187</f>
        <v>160.60477856860373</v>
      </c>
      <c r="O22" s="121">
        <f>I193</f>
        <v>202.47373746291194</v>
      </c>
      <c r="P22" s="124">
        <f t="shared" si="2"/>
        <v>202.47373746291194</v>
      </c>
      <c r="Q22" s="120">
        <f>I199</f>
        <v>252.70907332636028</v>
      </c>
      <c r="R22" s="120">
        <f>I205</f>
        <v>332.38120378433103</v>
      </c>
      <c r="S22" s="121">
        <f>I211</f>
        <v>474.7455504379411</v>
      </c>
    </row>
    <row r="23" spans="1:19" ht="15">
      <c r="A23" s="16" t="s">
        <v>18</v>
      </c>
      <c r="B23" s="24">
        <f>0.2*0.02</f>
        <v>0.004</v>
      </c>
      <c r="K23" s="124">
        <f>I170</f>
        <v>64.50961695342968</v>
      </c>
      <c r="L23" s="123">
        <f>I176</f>
        <v>123.27140471464199</v>
      </c>
      <c r="M23" s="123">
        <f>I182</f>
        <v>150.89446733743418</v>
      </c>
      <c r="N23" s="120">
        <f>I188</f>
        <v>181.30773830596283</v>
      </c>
      <c r="O23" s="121">
        <f>I194</f>
        <v>228.57386768274043</v>
      </c>
      <c r="P23" s="124">
        <f t="shared" si="2"/>
        <v>228.57386768274043</v>
      </c>
      <c r="Q23" s="123">
        <f>I200</f>
        <v>285.2848523098364</v>
      </c>
      <c r="R23" s="120">
        <f>I206</f>
        <v>375.22721833465494</v>
      </c>
      <c r="S23" s="121">
        <f>I212</f>
        <v>535.943219049082</v>
      </c>
    </row>
    <row r="24" spans="1:19" ht="15">
      <c r="A24" s="16" t="s">
        <v>19</v>
      </c>
      <c r="B24" s="24">
        <f>0.3*0.02</f>
        <v>0.006</v>
      </c>
      <c r="K24" s="124">
        <f>I171</f>
        <v>84.25745887794895</v>
      </c>
      <c r="L24" s="123">
        <f>I177</f>
        <v>161.00754901504257</v>
      </c>
      <c r="M24" s="123">
        <f>I183</f>
        <v>197.0866512162405</v>
      </c>
      <c r="N24" s="123">
        <f>I189</f>
        <v>236.81010717513504</v>
      </c>
      <c r="O24" s="121">
        <f>I195</f>
        <v>298.54545983051804</v>
      </c>
      <c r="P24" s="124">
        <f t="shared" si="2"/>
        <v>298.54545983051804</v>
      </c>
      <c r="Q24" s="123">
        <f>I201</f>
        <v>372.6169499557046</v>
      </c>
      <c r="R24" s="123">
        <f>I207</f>
        <v>490.0926933350594</v>
      </c>
      <c r="S24" s="121">
        <f>I213</f>
        <v>700.0074697783926</v>
      </c>
    </row>
    <row r="26" ht="15">
      <c r="D26" t="s">
        <v>21</v>
      </c>
    </row>
    <row r="31" spans="1:9" ht="15">
      <c r="A31" s="164" t="s">
        <v>23</v>
      </c>
      <c r="B31" s="165"/>
      <c r="C31" s="165"/>
      <c r="D31" s="165"/>
      <c r="E31" s="165"/>
      <c r="F31" s="165"/>
      <c r="G31" s="165"/>
      <c r="H31" s="165"/>
      <c r="I31" s="157"/>
    </row>
    <row r="32" spans="1:9" ht="15">
      <c r="A32" s="164" t="s">
        <v>29</v>
      </c>
      <c r="B32" s="165"/>
      <c r="C32" s="165"/>
      <c r="D32" s="165"/>
      <c r="E32" s="165"/>
      <c r="F32" s="165"/>
      <c r="G32" s="165"/>
      <c r="H32" s="165"/>
      <c r="I32" s="157"/>
    </row>
    <row r="33" ht="15.75" thickBot="1"/>
    <row r="34" spans="1:17" ht="15.75" thickBot="1">
      <c r="A34" s="158" t="s">
        <v>83</v>
      </c>
      <c r="B34" s="159"/>
      <c r="C34" s="159"/>
      <c r="D34" s="159"/>
      <c r="E34" s="159"/>
      <c r="F34" s="159"/>
      <c r="G34" s="159"/>
      <c r="H34" s="159"/>
      <c r="I34" s="159"/>
      <c r="J34" s="159"/>
      <c r="K34" s="159"/>
      <c r="L34" s="159"/>
      <c r="M34" s="159"/>
      <c r="N34" s="159"/>
      <c r="O34" s="159"/>
      <c r="P34" s="159"/>
      <c r="Q34" s="160"/>
    </row>
    <row r="36" spans="1:14" ht="20.25">
      <c r="A36" s="189" t="s">
        <v>35</v>
      </c>
      <c r="B36" s="189"/>
      <c r="C36" s="189"/>
      <c r="D36" s="189"/>
      <c r="E36" s="189"/>
      <c r="F36" s="189"/>
      <c r="G36" s="189"/>
      <c r="H36" s="189"/>
      <c r="I36" s="189"/>
      <c r="J36" s="189"/>
      <c r="K36" s="189"/>
      <c r="L36" s="189"/>
      <c r="M36" s="189"/>
      <c r="N36" s="189"/>
    </row>
    <row r="37" spans="1:14" ht="20.25">
      <c r="A37" s="189" t="s">
        <v>36</v>
      </c>
      <c r="B37" s="189"/>
      <c r="C37" s="189"/>
      <c r="D37" s="189"/>
      <c r="E37" s="189"/>
      <c r="F37" s="189"/>
      <c r="G37" s="189"/>
      <c r="H37" s="189"/>
      <c r="I37" s="189"/>
      <c r="J37" s="189"/>
      <c r="K37" s="189"/>
      <c r="L37" s="189"/>
      <c r="M37" s="189"/>
      <c r="N37" s="189"/>
    </row>
    <row r="38" spans="1:8" ht="15.75" thickBot="1">
      <c r="A38" s="71"/>
      <c r="E38" s="72"/>
      <c r="H38" s="72"/>
    </row>
    <row r="39" spans="1:19" s="71" customFormat="1" ht="15.75" customHeight="1" thickBot="1">
      <c r="A39" s="73"/>
      <c r="B39" s="73"/>
      <c r="C39" s="190" t="s">
        <v>37</v>
      </c>
      <c r="D39" s="191"/>
      <c r="E39" s="191"/>
      <c r="F39" s="191"/>
      <c r="G39" s="191"/>
      <c r="H39" s="192"/>
      <c r="I39" s="200" t="s">
        <v>38</v>
      </c>
      <c r="J39" s="201"/>
      <c r="K39" s="201"/>
      <c r="L39" s="201"/>
      <c r="M39" s="202"/>
      <c r="N39" s="74"/>
      <c r="O39" s="31"/>
      <c r="P39" s="31"/>
      <c r="Q39" s="31"/>
      <c r="R39" s="31"/>
      <c r="S39" s="31"/>
    </row>
    <row r="40" spans="1:19" s="71" customFormat="1" ht="15">
      <c r="A40" s="76" t="s">
        <v>39</v>
      </c>
      <c r="B40" s="77" t="s">
        <v>40</v>
      </c>
      <c r="C40" s="78"/>
      <c r="D40" s="73" t="s">
        <v>41</v>
      </c>
      <c r="E40" s="73" t="s">
        <v>42</v>
      </c>
      <c r="F40" s="73" t="s">
        <v>43</v>
      </c>
      <c r="G40" s="73" t="s">
        <v>44</v>
      </c>
      <c r="H40" s="73" t="s">
        <v>45</v>
      </c>
      <c r="I40" s="80" t="s">
        <v>46</v>
      </c>
      <c r="J40" s="73" t="s">
        <v>47</v>
      </c>
      <c r="K40" s="73" t="s">
        <v>48</v>
      </c>
      <c r="L40" s="73" t="s">
        <v>49</v>
      </c>
      <c r="M40" s="73" t="s">
        <v>44</v>
      </c>
      <c r="O40" s="81"/>
      <c r="P40" s="82"/>
      <c r="Q40" s="81"/>
      <c r="R40" s="81"/>
      <c r="S40" s="81"/>
    </row>
    <row r="41" spans="1:19" s="71" customFormat="1" ht="15.75" thickBot="1">
      <c r="A41" s="76" t="s">
        <v>50</v>
      </c>
      <c r="B41" s="77" t="s">
        <v>51</v>
      </c>
      <c r="C41" s="77" t="s">
        <v>52</v>
      </c>
      <c r="D41" s="76" t="s">
        <v>53</v>
      </c>
      <c r="E41" s="76" t="s">
        <v>53</v>
      </c>
      <c r="F41" s="76" t="s">
        <v>54</v>
      </c>
      <c r="G41" s="76" t="s">
        <v>53</v>
      </c>
      <c r="H41" s="76" t="s">
        <v>55</v>
      </c>
      <c r="I41" s="130" t="s">
        <v>56</v>
      </c>
      <c r="J41" s="76" t="s">
        <v>56</v>
      </c>
      <c r="K41" s="76" t="s">
        <v>57</v>
      </c>
      <c r="L41" s="76" t="s">
        <v>48</v>
      </c>
      <c r="M41" s="76" t="s">
        <v>48</v>
      </c>
      <c r="O41" s="81"/>
      <c r="P41" s="82"/>
      <c r="Q41" s="81"/>
      <c r="R41" s="81"/>
      <c r="S41" s="81"/>
    </row>
    <row r="42" spans="1:19" s="71" customFormat="1" ht="15">
      <c r="A42" s="136" t="s">
        <v>189</v>
      </c>
      <c r="B42" s="137" t="s">
        <v>84</v>
      </c>
      <c r="C42" s="138" t="s">
        <v>188</v>
      </c>
      <c r="D42" s="138"/>
      <c r="E42" s="138">
        <v>1</v>
      </c>
      <c r="F42" s="138"/>
      <c r="G42" s="140"/>
      <c r="H42" s="140">
        <v>1</v>
      </c>
      <c r="I42" s="142">
        <v>55999.34</v>
      </c>
      <c r="J42" s="142">
        <v>55897.0938</v>
      </c>
      <c r="K42" s="142">
        <v>102.24619999999413</v>
      </c>
      <c r="L42" s="143">
        <v>0.0018258465189052967</v>
      </c>
      <c r="M42" s="144">
        <v>0</v>
      </c>
      <c r="O42" s="74"/>
      <c r="P42" s="74"/>
      <c r="Q42" s="74"/>
      <c r="R42" s="74"/>
      <c r="S42" s="83"/>
    </row>
    <row r="43" spans="1:19" s="71" customFormat="1" ht="15">
      <c r="A43" s="145" t="s">
        <v>190</v>
      </c>
      <c r="B43" s="135" t="s">
        <v>85</v>
      </c>
      <c r="C43" s="131" t="s">
        <v>43</v>
      </c>
      <c r="D43" s="131"/>
      <c r="E43" s="131"/>
      <c r="F43" s="131"/>
      <c r="G43" s="131"/>
      <c r="H43" s="131"/>
      <c r="I43" s="133">
        <v>7303.5</v>
      </c>
      <c r="J43" s="133">
        <v>7303.5</v>
      </c>
      <c r="K43" s="133">
        <v>0</v>
      </c>
      <c r="L43" s="134">
        <v>0</v>
      </c>
      <c r="M43" s="146">
        <v>0</v>
      </c>
      <c r="O43" s="74"/>
      <c r="P43" s="74"/>
      <c r="Q43" s="74"/>
      <c r="R43" s="74"/>
      <c r="S43" s="83"/>
    </row>
    <row r="44" spans="1:19" s="71" customFormat="1" ht="15">
      <c r="A44" s="145" t="s">
        <v>191</v>
      </c>
      <c r="B44" s="135" t="s">
        <v>85</v>
      </c>
      <c r="C44" s="131" t="s">
        <v>43</v>
      </c>
      <c r="D44" s="131"/>
      <c r="E44" s="131"/>
      <c r="F44" s="131"/>
      <c r="G44" s="131"/>
      <c r="H44" s="131"/>
      <c r="I44" s="133">
        <v>5842.8</v>
      </c>
      <c r="J44" s="133">
        <v>5842.8</v>
      </c>
      <c r="K44" s="133">
        <v>0</v>
      </c>
      <c r="L44" s="134">
        <v>0</v>
      </c>
      <c r="M44" s="146">
        <v>0</v>
      </c>
      <c r="O44" s="74"/>
      <c r="P44" s="74"/>
      <c r="Q44" s="74"/>
      <c r="R44" s="74"/>
      <c r="S44" s="83"/>
    </row>
    <row r="45" spans="1:19" s="71" customFormat="1" ht="15">
      <c r="A45" s="145" t="s">
        <v>192</v>
      </c>
      <c r="B45" s="135" t="s">
        <v>86</v>
      </c>
      <c r="C45" s="131" t="s">
        <v>43</v>
      </c>
      <c r="D45" s="131"/>
      <c r="E45" s="131"/>
      <c r="F45" s="131"/>
      <c r="G45" s="131"/>
      <c r="H45" s="131"/>
      <c r="I45" s="133">
        <v>22211.4</v>
      </c>
      <c r="J45" s="133">
        <v>22211.4</v>
      </c>
      <c r="K45" s="133">
        <v>0</v>
      </c>
      <c r="L45" s="134">
        <v>0</v>
      </c>
      <c r="M45" s="146">
        <v>0</v>
      </c>
      <c r="O45" s="74"/>
      <c r="P45" s="74"/>
      <c r="Q45" s="74"/>
      <c r="R45" s="74"/>
      <c r="S45" s="83"/>
    </row>
    <row r="46" spans="1:19" s="71" customFormat="1" ht="15">
      <c r="A46" s="145" t="s">
        <v>193</v>
      </c>
      <c r="B46" s="135" t="s">
        <v>86</v>
      </c>
      <c r="C46" s="131" t="s">
        <v>43</v>
      </c>
      <c r="D46" s="131"/>
      <c r="E46" s="131"/>
      <c r="F46" s="131"/>
      <c r="G46" s="131"/>
      <c r="H46" s="131"/>
      <c r="I46" s="133">
        <v>19514.47</v>
      </c>
      <c r="J46" s="133">
        <v>19514.47</v>
      </c>
      <c r="K46" s="133">
        <v>0</v>
      </c>
      <c r="L46" s="134">
        <v>0</v>
      </c>
      <c r="M46" s="146">
        <v>0</v>
      </c>
      <c r="O46" s="74"/>
      <c r="P46" s="74"/>
      <c r="Q46" s="74"/>
      <c r="R46" s="74"/>
      <c r="S46" s="83"/>
    </row>
    <row r="47" spans="1:19" s="71" customFormat="1" ht="15">
      <c r="A47" s="145" t="s">
        <v>194</v>
      </c>
      <c r="B47" s="135" t="s">
        <v>86</v>
      </c>
      <c r="C47" s="131" t="s">
        <v>43</v>
      </c>
      <c r="D47" s="131"/>
      <c r="E47" s="131"/>
      <c r="F47" s="131"/>
      <c r="G47" s="131"/>
      <c r="H47" s="131"/>
      <c r="I47" s="133">
        <v>4356.79</v>
      </c>
      <c r="J47" s="133">
        <v>4356.79</v>
      </c>
      <c r="K47" s="133">
        <v>0</v>
      </c>
      <c r="L47" s="134">
        <v>0</v>
      </c>
      <c r="M47" s="146">
        <v>0</v>
      </c>
      <c r="O47" s="74"/>
      <c r="P47" s="74"/>
      <c r="Q47" s="74"/>
      <c r="R47" s="74"/>
      <c r="S47" s="83"/>
    </row>
    <row r="48" spans="1:19" s="71" customFormat="1" ht="15">
      <c r="A48" s="145" t="s">
        <v>195</v>
      </c>
      <c r="B48" s="135" t="s">
        <v>86</v>
      </c>
      <c r="C48" s="131" t="s">
        <v>43</v>
      </c>
      <c r="D48" s="131"/>
      <c r="E48" s="131"/>
      <c r="F48" s="131"/>
      <c r="G48" s="131"/>
      <c r="H48" s="131"/>
      <c r="I48" s="133">
        <v>10282.36</v>
      </c>
      <c r="J48" s="133">
        <v>10282.36</v>
      </c>
      <c r="K48" s="133">
        <v>0</v>
      </c>
      <c r="L48" s="134">
        <v>0</v>
      </c>
      <c r="M48" s="146">
        <v>0</v>
      </c>
      <c r="O48" s="74"/>
      <c r="P48" s="74"/>
      <c r="Q48" s="74"/>
      <c r="R48" s="74"/>
      <c r="S48" s="83"/>
    </row>
    <row r="49" spans="1:19" s="71" customFormat="1" ht="15">
      <c r="A49" s="145" t="s">
        <v>196</v>
      </c>
      <c r="B49" s="135" t="s">
        <v>86</v>
      </c>
      <c r="C49" s="131" t="s">
        <v>43</v>
      </c>
      <c r="D49" s="131"/>
      <c r="E49" s="131"/>
      <c r="F49" s="131"/>
      <c r="G49" s="131"/>
      <c r="H49" s="131"/>
      <c r="I49" s="133">
        <v>2434.5</v>
      </c>
      <c r="J49" s="133">
        <v>2434.5</v>
      </c>
      <c r="K49" s="133">
        <v>0</v>
      </c>
      <c r="L49" s="134">
        <v>0</v>
      </c>
      <c r="M49" s="146">
        <v>0</v>
      </c>
      <c r="O49" s="74"/>
      <c r="P49" s="74"/>
      <c r="Q49" s="74"/>
      <c r="R49" s="74"/>
      <c r="S49" s="83"/>
    </row>
    <row r="50" spans="1:19" s="71" customFormat="1" ht="15">
      <c r="A50" s="145" t="s">
        <v>197</v>
      </c>
      <c r="B50" s="135" t="s">
        <v>86</v>
      </c>
      <c r="C50" s="131" t="s">
        <v>43</v>
      </c>
      <c r="D50" s="131"/>
      <c r="E50" s="131"/>
      <c r="F50" s="131"/>
      <c r="G50" s="131"/>
      <c r="H50" s="131"/>
      <c r="I50" s="133">
        <v>12735.84</v>
      </c>
      <c r="J50" s="133">
        <v>12735.84</v>
      </c>
      <c r="K50" s="133">
        <v>0</v>
      </c>
      <c r="L50" s="134">
        <v>0</v>
      </c>
      <c r="M50" s="146">
        <v>0</v>
      </c>
      <c r="O50" s="74"/>
      <c r="P50" s="74"/>
      <c r="Q50" s="74"/>
      <c r="R50" s="74"/>
      <c r="S50" s="83"/>
    </row>
    <row r="51" spans="1:19" s="71" customFormat="1" ht="15">
      <c r="A51" s="145" t="s">
        <v>198</v>
      </c>
      <c r="B51" s="135" t="s">
        <v>86</v>
      </c>
      <c r="C51" s="131" t="s">
        <v>43</v>
      </c>
      <c r="D51" s="131"/>
      <c r="E51" s="131"/>
      <c r="F51" s="131"/>
      <c r="G51" s="131"/>
      <c r="H51" s="131"/>
      <c r="I51" s="133">
        <v>9849.01</v>
      </c>
      <c r="J51" s="133">
        <v>9849.01</v>
      </c>
      <c r="K51" s="133">
        <v>0</v>
      </c>
      <c r="L51" s="134">
        <v>0</v>
      </c>
      <c r="M51" s="146">
        <v>0</v>
      </c>
      <c r="O51" s="74"/>
      <c r="P51" s="74"/>
      <c r="Q51" s="74"/>
      <c r="R51" s="74"/>
      <c r="S51" s="83"/>
    </row>
    <row r="52" spans="1:19" s="71" customFormat="1" ht="15">
      <c r="A52" s="145" t="s">
        <v>199</v>
      </c>
      <c r="B52" s="135" t="s">
        <v>86</v>
      </c>
      <c r="C52" s="131" t="s">
        <v>43</v>
      </c>
      <c r="D52" s="131"/>
      <c r="E52" s="131"/>
      <c r="F52" s="131"/>
      <c r="G52" s="131"/>
      <c r="H52" s="131"/>
      <c r="I52" s="133">
        <v>3180.43</v>
      </c>
      <c r="J52" s="133">
        <v>3180.43</v>
      </c>
      <c r="K52" s="133">
        <v>0</v>
      </c>
      <c r="L52" s="134">
        <v>0</v>
      </c>
      <c r="M52" s="146">
        <v>0</v>
      </c>
      <c r="O52" s="74"/>
      <c r="P52" s="74"/>
      <c r="Q52" s="74"/>
      <c r="R52" s="74"/>
      <c r="S52" s="83"/>
    </row>
    <row r="53" spans="1:19" s="71" customFormat="1" ht="15">
      <c r="A53" s="145" t="s">
        <v>200</v>
      </c>
      <c r="B53" s="135" t="s">
        <v>86</v>
      </c>
      <c r="C53" s="131" t="s">
        <v>43</v>
      </c>
      <c r="D53" s="131"/>
      <c r="E53" s="131"/>
      <c r="F53" s="131"/>
      <c r="G53" s="131"/>
      <c r="H53" s="131"/>
      <c r="I53" s="133">
        <v>27442.17</v>
      </c>
      <c r="J53" s="133">
        <v>27442.17</v>
      </c>
      <c r="K53" s="133">
        <v>0</v>
      </c>
      <c r="L53" s="134">
        <v>0</v>
      </c>
      <c r="M53" s="146">
        <v>0</v>
      </c>
      <c r="O53" s="74"/>
      <c r="P53" s="74"/>
      <c r="Q53" s="74"/>
      <c r="R53" s="74"/>
      <c r="S53" s="83"/>
    </row>
    <row r="54" spans="1:19" s="71" customFormat="1" ht="15">
      <c r="A54" s="145" t="s">
        <v>201</v>
      </c>
      <c r="B54" s="135" t="s">
        <v>87</v>
      </c>
      <c r="C54" s="131" t="s">
        <v>43</v>
      </c>
      <c r="D54" s="131"/>
      <c r="E54" s="131"/>
      <c r="F54" s="131"/>
      <c r="G54" s="131"/>
      <c r="H54" s="131"/>
      <c r="I54" s="133">
        <v>5066.26</v>
      </c>
      <c r="J54" s="133">
        <v>5066.26</v>
      </c>
      <c r="K54" s="133">
        <v>0</v>
      </c>
      <c r="L54" s="134">
        <v>0</v>
      </c>
      <c r="M54" s="146">
        <v>0</v>
      </c>
      <c r="O54" s="74"/>
      <c r="P54" s="74"/>
      <c r="Q54" s="74"/>
      <c r="R54" s="74"/>
      <c r="S54" s="83"/>
    </row>
    <row r="55" spans="1:19" s="71" customFormat="1" ht="15">
      <c r="A55" s="145" t="s">
        <v>202</v>
      </c>
      <c r="B55" s="135" t="s">
        <v>88</v>
      </c>
      <c r="C55" s="131" t="s">
        <v>43</v>
      </c>
      <c r="D55" s="131"/>
      <c r="E55" s="131"/>
      <c r="F55" s="131"/>
      <c r="G55" s="131"/>
      <c r="H55" s="131"/>
      <c r="I55" s="133">
        <v>34877.62</v>
      </c>
      <c r="J55" s="133">
        <v>34877.62</v>
      </c>
      <c r="K55" s="133">
        <v>0</v>
      </c>
      <c r="L55" s="134">
        <v>0</v>
      </c>
      <c r="M55" s="146">
        <v>0</v>
      </c>
      <c r="O55" s="74"/>
      <c r="P55" s="74"/>
      <c r="Q55" s="74"/>
      <c r="R55" s="74"/>
      <c r="S55" s="83"/>
    </row>
    <row r="56" spans="1:19" s="71" customFormat="1" ht="15">
      <c r="A56" s="145" t="s">
        <v>203</v>
      </c>
      <c r="B56" s="135" t="s">
        <v>89</v>
      </c>
      <c r="C56" s="131" t="s">
        <v>43</v>
      </c>
      <c r="D56" s="131"/>
      <c r="E56" s="131"/>
      <c r="F56" s="131"/>
      <c r="G56" s="131"/>
      <c r="H56" s="131"/>
      <c r="I56" s="133">
        <v>21306.75</v>
      </c>
      <c r="J56" s="133">
        <v>21306.75</v>
      </c>
      <c r="K56" s="133">
        <v>0</v>
      </c>
      <c r="L56" s="134">
        <v>0</v>
      </c>
      <c r="M56" s="146">
        <v>0</v>
      </c>
      <c r="O56" s="74"/>
      <c r="P56" s="74"/>
      <c r="Q56" s="74"/>
      <c r="R56" s="74"/>
      <c r="S56" s="83"/>
    </row>
    <row r="57" spans="1:19" s="71" customFormat="1" ht="15">
      <c r="A57" s="145" t="s">
        <v>204</v>
      </c>
      <c r="B57" s="135" t="s">
        <v>90</v>
      </c>
      <c r="C57" s="131" t="s">
        <v>43</v>
      </c>
      <c r="D57" s="131"/>
      <c r="E57" s="131"/>
      <c r="F57" s="131"/>
      <c r="G57" s="131"/>
      <c r="H57" s="131"/>
      <c r="I57" s="133">
        <v>3992.58</v>
      </c>
      <c r="J57" s="133">
        <v>3992.58</v>
      </c>
      <c r="K57" s="133">
        <v>0</v>
      </c>
      <c r="L57" s="134">
        <v>0</v>
      </c>
      <c r="M57" s="146">
        <v>0</v>
      </c>
      <c r="O57" s="74"/>
      <c r="P57" s="74"/>
      <c r="Q57" s="74"/>
      <c r="R57" s="74"/>
      <c r="S57" s="83"/>
    </row>
    <row r="58" spans="1:19" s="71" customFormat="1" ht="15">
      <c r="A58" s="145" t="s">
        <v>205</v>
      </c>
      <c r="B58" s="135" t="s">
        <v>91</v>
      </c>
      <c r="C58" s="131" t="s">
        <v>43</v>
      </c>
      <c r="D58" s="131"/>
      <c r="E58" s="131"/>
      <c r="F58" s="131"/>
      <c r="G58" s="131"/>
      <c r="H58" s="131"/>
      <c r="I58" s="133">
        <v>109.07</v>
      </c>
      <c r="J58" s="133">
        <v>109.07</v>
      </c>
      <c r="K58" s="133">
        <v>0</v>
      </c>
      <c r="L58" s="134">
        <v>0</v>
      </c>
      <c r="M58" s="146">
        <v>0</v>
      </c>
      <c r="O58" s="74"/>
      <c r="P58" s="74"/>
      <c r="Q58" s="74"/>
      <c r="R58" s="74"/>
      <c r="S58" s="83"/>
    </row>
    <row r="59" spans="1:19" s="71" customFormat="1" ht="15">
      <c r="A59" s="145" t="s">
        <v>206</v>
      </c>
      <c r="B59" s="135" t="s">
        <v>92</v>
      </c>
      <c r="C59" s="131" t="s">
        <v>43</v>
      </c>
      <c r="D59" s="131"/>
      <c r="E59" s="131"/>
      <c r="F59" s="131"/>
      <c r="G59" s="131"/>
      <c r="H59" s="131"/>
      <c r="I59" s="133">
        <v>4145.47</v>
      </c>
      <c r="J59" s="133">
        <v>4145.47</v>
      </c>
      <c r="K59" s="133">
        <v>0</v>
      </c>
      <c r="L59" s="134">
        <v>0</v>
      </c>
      <c r="M59" s="146">
        <v>0</v>
      </c>
      <c r="O59" s="74"/>
      <c r="P59" s="74"/>
      <c r="Q59" s="74"/>
      <c r="R59" s="74"/>
      <c r="S59" s="83"/>
    </row>
    <row r="60" spans="1:19" s="71" customFormat="1" ht="15">
      <c r="A60" s="145" t="s">
        <v>207</v>
      </c>
      <c r="B60" s="135" t="s">
        <v>92</v>
      </c>
      <c r="C60" s="131" t="s">
        <v>43</v>
      </c>
      <c r="D60" s="131"/>
      <c r="E60" s="131"/>
      <c r="F60" s="131"/>
      <c r="G60" s="131"/>
      <c r="H60" s="131"/>
      <c r="I60" s="133">
        <v>4824.21</v>
      </c>
      <c r="J60" s="133">
        <v>4824.21</v>
      </c>
      <c r="K60" s="133">
        <v>0</v>
      </c>
      <c r="L60" s="134">
        <v>0</v>
      </c>
      <c r="M60" s="146">
        <v>0</v>
      </c>
      <c r="O60" s="74"/>
      <c r="P60" s="74"/>
      <c r="Q60" s="74"/>
      <c r="R60" s="74"/>
      <c r="S60" s="83"/>
    </row>
    <row r="61" spans="1:19" s="71" customFormat="1" ht="15">
      <c r="A61" s="145" t="s">
        <v>208</v>
      </c>
      <c r="B61" s="135" t="s">
        <v>93</v>
      </c>
      <c r="C61" s="131" t="s">
        <v>43</v>
      </c>
      <c r="D61" s="131"/>
      <c r="E61" s="131"/>
      <c r="F61" s="131"/>
      <c r="G61" s="131"/>
      <c r="H61" s="131"/>
      <c r="I61" s="133">
        <v>37995.24</v>
      </c>
      <c r="J61" s="133">
        <v>37995.24</v>
      </c>
      <c r="K61" s="133">
        <v>0</v>
      </c>
      <c r="L61" s="134">
        <v>0</v>
      </c>
      <c r="M61" s="146">
        <v>0</v>
      </c>
      <c r="O61" s="74"/>
      <c r="P61" s="74"/>
      <c r="Q61" s="74"/>
      <c r="R61" s="74"/>
      <c r="S61" s="83"/>
    </row>
    <row r="62" spans="1:19" s="71" customFormat="1" ht="15">
      <c r="A62" s="145" t="s">
        <v>209</v>
      </c>
      <c r="B62" s="135" t="s">
        <v>94</v>
      </c>
      <c r="C62" s="131" t="s">
        <v>43</v>
      </c>
      <c r="D62" s="131"/>
      <c r="E62" s="131"/>
      <c r="F62" s="131"/>
      <c r="G62" s="131"/>
      <c r="H62" s="131"/>
      <c r="I62" s="133">
        <v>19665.4</v>
      </c>
      <c r="J62" s="133">
        <v>19665.4</v>
      </c>
      <c r="K62" s="133">
        <v>0</v>
      </c>
      <c r="L62" s="134">
        <v>0</v>
      </c>
      <c r="M62" s="146">
        <v>0</v>
      </c>
      <c r="O62" s="74"/>
      <c r="P62" s="74"/>
      <c r="Q62" s="74"/>
      <c r="R62" s="74"/>
      <c r="S62" s="83"/>
    </row>
    <row r="63" spans="1:19" s="71" customFormat="1" ht="15">
      <c r="A63" s="145" t="s">
        <v>210</v>
      </c>
      <c r="B63" s="135" t="s">
        <v>94</v>
      </c>
      <c r="C63" s="131" t="s">
        <v>43</v>
      </c>
      <c r="D63" s="131"/>
      <c r="E63" s="131"/>
      <c r="F63" s="131"/>
      <c r="G63" s="131"/>
      <c r="H63" s="131"/>
      <c r="I63" s="133">
        <v>60609.31</v>
      </c>
      <c r="J63" s="133">
        <v>60609.31</v>
      </c>
      <c r="K63" s="133">
        <v>0</v>
      </c>
      <c r="L63" s="134">
        <v>0</v>
      </c>
      <c r="M63" s="146">
        <v>0</v>
      </c>
      <c r="O63" s="74"/>
      <c r="P63" s="74"/>
      <c r="Q63" s="74"/>
      <c r="R63" s="74"/>
      <c r="S63" s="83"/>
    </row>
    <row r="64" spans="1:19" s="71" customFormat="1" ht="15">
      <c r="A64" s="145" t="s">
        <v>211</v>
      </c>
      <c r="B64" s="135" t="s">
        <v>94</v>
      </c>
      <c r="C64" s="131" t="s">
        <v>43</v>
      </c>
      <c r="D64" s="131"/>
      <c r="E64" s="131"/>
      <c r="F64" s="131"/>
      <c r="G64" s="131"/>
      <c r="H64" s="131"/>
      <c r="I64" s="133">
        <v>57435.21</v>
      </c>
      <c r="J64" s="133">
        <v>57435.21</v>
      </c>
      <c r="K64" s="133">
        <v>0</v>
      </c>
      <c r="L64" s="134">
        <v>0</v>
      </c>
      <c r="M64" s="146">
        <v>0</v>
      </c>
      <c r="O64" s="74"/>
      <c r="P64" s="74"/>
      <c r="Q64" s="74"/>
      <c r="R64" s="74"/>
      <c r="S64" s="83"/>
    </row>
    <row r="65" spans="1:19" s="71" customFormat="1" ht="15">
      <c r="A65" s="145" t="s">
        <v>212</v>
      </c>
      <c r="B65" s="135" t="s">
        <v>94</v>
      </c>
      <c r="C65" s="131" t="s">
        <v>43</v>
      </c>
      <c r="D65" s="131"/>
      <c r="E65" s="131"/>
      <c r="F65" s="131"/>
      <c r="G65" s="131"/>
      <c r="H65" s="131"/>
      <c r="I65" s="133">
        <v>28485.11</v>
      </c>
      <c r="J65" s="133">
        <v>28485.11</v>
      </c>
      <c r="K65" s="133">
        <v>0</v>
      </c>
      <c r="L65" s="134">
        <v>0</v>
      </c>
      <c r="M65" s="146">
        <v>0</v>
      </c>
      <c r="O65" s="74"/>
      <c r="P65" s="74"/>
      <c r="Q65" s="74"/>
      <c r="R65" s="74"/>
      <c r="S65" s="83"/>
    </row>
    <row r="66" spans="1:19" s="71" customFormat="1" ht="15">
      <c r="A66" s="145" t="s">
        <v>213</v>
      </c>
      <c r="B66" s="135" t="s">
        <v>95</v>
      </c>
      <c r="C66" s="131" t="s">
        <v>43</v>
      </c>
      <c r="D66" s="131"/>
      <c r="E66" s="131"/>
      <c r="F66" s="131"/>
      <c r="G66" s="131"/>
      <c r="H66" s="131"/>
      <c r="I66" s="133">
        <v>53121.28</v>
      </c>
      <c r="J66" s="133">
        <v>53121.28</v>
      </c>
      <c r="K66" s="133">
        <v>0</v>
      </c>
      <c r="L66" s="134">
        <v>0</v>
      </c>
      <c r="M66" s="146">
        <v>0</v>
      </c>
      <c r="O66" s="74"/>
      <c r="P66" s="74"/>
      <c r="Q66" s="74"/>
      <c r="R66" s="74"/>
      <c r="S66" s="83"/>
    </row>
    <row r="67" spans="1:19" s="71" customFormat="1" ht="15">
      <c r="A67" s="145" t="s">
        <v>214</v>
      </c>
      <c r="B67" s="135" t="s">
        <v>95</v>
      </c>
      <c r="C67" s="131" t="s">
        <v>43</v>
      </c>
      <c r="D67" s="131"/>
      <c r="E67" s="131"/>
      <c r="F67" s="131"/>
      <c r="G67" s="131"/>
      <c r="H67" s="131"/>
      <c r="I67" s="133">
        <v>79282.41</v>
      </c>
      <c r="J67" s="133">
        <v>79282.41</v>
      </c>
      <c r="K67" s="133">
        <v>0</v>
      </c>
      <c r="L67" s="134">
        <v>0</v>
      </c>
      <c r="M67" s="146">
        <v>0</v>
      </c>
      <c r="O67" s="74"/>
      <c r="P67" s="74"/>
      <c r="Q67" s="74"/>
      <c r="R67" s="74"/>
      <c r="S67" s="83"/>
    </row>
    <row r="68" spans="1:19" s="71" customFormat="1" ht="15">
      <c r="A68" s="145" t="s">
        <v>215</v>
      </c>
      <c r="B68" s="135" t="s">
        <v>96</v>
      </c>
      <c r="C68" s="131" t="s">
        <v>43</v>
      </c>
      <c r="D68" s="131"/>
      <c r="E68" s="131"/>
      <c r="F68" s="131"/>
      <c r="G68" s="131"/>
      <c r="H68" s="131"/>
      <c r="I68" s="133">
        <v>34559.67</v>
      </c>
      <c r="J68" s="133">
        <v>34559.67</v>
      </c>
      <c r="K68" s="133">
        <v>0</v>
      </c>
      <c r="L68" s="134">
        <v>0</v>
      </c>
      <c r="M68" s="146">
        <v>0</v>
      </c>
      <c r="O68" s="74"/>
      <c r="P68" s="74"/>
      <c r="Q68" s="74"/>
      <c r="R68" s="74"/>
      <c r="S68" s="83"/>
    </row>
    <row r="69" spans="1:19" s="71" customFormat="1" ht="15">
      <c r="A69" s="145" t="s">
        <v>216</v>
      </c>
      <c r="B69" s="135" t="s">
        <v>97</v>
      </c>
      <c r="C69" s="131" t="s">
        <v>43</v>
      </c>
      <c r="D69" s="131"/>
      <c r="E69" s="131"/>
      <c r="F69" s="131"/>
      <c r="G69" s="131"/>
      <c r="H69" s="131"/>
      <c r="I69" s="133">
        <v>173104.64</v>
      </c>
      <c r="J69" s="133">
        <v>173104.64</v>
      </c>
      <c r="K69" s="133">
        <v>0</v>
      </c>
      <c r="L69" s="134">
        <v>0</v>
      </c>
      <c r="M69" s="146">
        <v>0</v>
      </c>
      <c r="O69" s="74"/>
      <c r="P69" s="74"/>
      <c r="Q69" s="74"/>
      <c r="R69" s="74"/>
      <c r="S69" s="83"/>
    </row>
    <row r="70" spans="1:19" s="71" customFormat="1" ht="15">
      <c r="A70" s="145" t="s">
        <v>217</v>
      </c>
      <c r="B70" s="135" t="s">
        <v>97</v>
      </c>
      <c r="C70" s="131" t="s">
        <v>43</v>
      </c>
      <c r="D70" s="131"/>
      <c r="E70" s="131"/>
      <c r="F70" s="131"/>
      <c r="G70" s="131"/>
      <c r="H70" s="131"/>
      <c r="I70" s="133">
        <v>259026.9</v>
      </c>
      <c r="J70" s="133">
        <v>259026.9</v>
      </c>
      <c r="K70" s="133">
        <v>0</v>
      </c>
      <c r="L70" s="134">
        <v>0</v>
      </c>
      <c r="M70" s="146">
        <v>0</v>
      </c>
      <c r="O70" s="74"/>
      <c r="P70" s="74"/>
      <c r="Q70" s="74"/>
      <c r="R70" s="74"/>
      <c r="S70" s="83"/>
    </row>
    <row r="71" spans="1:19" s="71" customFormat="1" ht="15">
      <c r="A71" s="145" t="s">
        <v>218</v>
      </c>
      <c r="B71" s="135" t="s">
        <v>98</v>
      </c>
      <c r="C71" s="131" t="s">
        <v>43</v>
      </c>
      <c r="D71" s="131"/>
      <c r="E71" s="131"/>
      <c r="F71" s="131"/>
      <c r="G71" s="131"/>
      <c r="H71" s="131"/>
      <c r="I71" s="133">
        <v>139793.86</v>
      </c>
      <c r="J71" s="133">
        <v>139793.86</v>
      </c>
      <c r="K71" s="133">
        <v>0</v>
      </c>
      <c r="L71" s="134">
        <v>0</v>
      </c>
      <c r="M71" s="146">
        <v>0</v>
      </c>
      <c r="O71" s="74"/>
      <c r="P71" s="74"/>
      <c r="Q71" s="74"/>
      <c r="R71" s="74"/>
      <c r="S71" s="83"/>
    </row>
    <row r="72" spans="1:19" s="71" customFormat="1" ht="15">
      <c r="A72" s="145" t="s">
        <v>219</v>
      </c>
      <c r="B72" s="135" t="s">
        <v>98</v>
      </c>
      <c r="C72" s="131" t="s">
        <v>43</v>
      </c>
      <c r="D72" s="131"/>
      <c r="E72" s="131"/>
      <c r="F72" s="131"/>
      <c r="G72" s="131"/>
      <c r="H72" s="131"/>
      <c r="I72" s="133">
        <v>49433.97</v>
      </c>
      <c r="J72" s="133">
        <v>49433.97</v>
      </c>
      <c r="K72" s="133">
        <v>0</v>
      </c>
      <c r="L72" s="134">
        <v>0</v>
      </c>
      <c r="M72" s="146">
        <v>0</v>
      </c>
      <c r="O72" s="74"/>
      <c r="P72" s="74"/>
      <c r="Q72" s="74"/>
      <c r="R72" s="74"/>
      <c r="S72" s="83"/>
    </row>
    <row r="73" spans="1:19" s="71" customFormat="1" ht="15">
      <c r="A73" s="145" t="s">
        <v>220</v>
      </c>
      <c r="B73" s="135" t="s">
        <v>98</v>
      </c>
      <c r="C73" s="131" t="s">
        <v>43</v>
      </c>
      <c r="D73" s="131"/>
      <c r="E73" s="131"/>
      <c r="F73" s="131"/>
      <c r="G73" s="131"/>
      <c r="H73" s="131"/>
      <c r="I73" s="133">
        <v>8453.07</v>
      </c>
      <c r="J73" s="133">
        <v>8453.07</v>
      </c>
      <c r="K73" s="133">
        <v>0</v>
      </c>
      <c r="L73" s="134">
        <v>0</v>
      </c>
      <c r="M73" s="146">
        <v>0</v>
      </c>
      <c r="O73" s="74"/>
      <c r="P73" s="74"/>
      <c r="Q73" s="74"/>
      <c r="R73" s="74"/>
      <c r="S73" s="83"/>
    </row>
    <row r="74" spans="1:19" s="71" customFormat="1" ht="15">
      <c r="A74" s="145" t="s">
        <v>221</v>
      </c>
      <c r="B74" s="135" t="s">
        <v>98</v>
      </c>
      <c r="C74" s="131" t="s">
        <v>43</v>
      </c>
      <c r="D74" s="131"/>
      <c r="E74" s="131"/>
      <c r="F74" s="131"/>
      <c r="G74" s="131"/>
      <c r="H74" s="131"/>
      <c r="I74" s="133">
        <v>34795.33</v>
      </c>
      <c r="J74" s="133">
        <v>34795.33</v>
      </c>
      <c r="K74" s="133">
        <v>0</v>
      </c>
      <c r="L74" s="134">
        <v>0</v>
      </c>
      <c r="M74" s="146">
        <v>0</v>
      </c>
      <c r="O74" s="74"/>
      <c r="P74" s="74"/>
      <c r="Q74" s="74"/>
      <c r="R74" s="74"/>
      <c r="S74" s="83"/>
    </row>
    <row r="75" spans="1:19" s="71" customFormat="1" ht="15">
      <c r="A75" s="145" t="s">
        <v>222</v>
      </c>
      <c r="B75" s="135" t="s">
        <v>98</v>
      </c>
      <c r="C75" s="131" t="s">
        <v>43</v>
      </c>
      <c r="D75" s="131"/>
      <c r="E75" s="131"/>
      <c r="F75" s="131"/>
      <c r="G75" s="131"/>
      <c r="H75" s="131"/>
      <c r="I75" s="133">
        <v>24830.44</v>
      </c>
      <c r="J75" s="133">
        <v>24830.44</v>
      </c>
      <c r="K75" s="133">
        <v>0</v>
      </c>
      <c r="L75" s="134">
        <v>0</v>
      </c>
      <c r="M75" s="146">
        <v>0</v>
      </c>
      <c r="O75" s="74"/>
      <c r="P75" s="74"/>
      <c r="Q75" s="74"/>
      <c r="R75" s="74"/>
      <c r="S75" s="83"/>
    </row>
    <row r="76" spans="1:19" s="71" customFormat="1" ht="15">
      <c r="A76" s="145" t="s">
        <v>223</v>
      </c>
      <c r="B76" s="135" t="s">
        <v>98</v>
      </c>
      <c r="C76" s="131" t="s">
        <v>43</v>
      </c>
      <c r="D76" s="131"/>
      <c r="E76" s="131"/>
      <c r="F76" s="131"/>
      <c r="G76" s="131"/>
      <c r="H76" s="131"/>
      <c r="I76" s="133">
        <v>80386.7</v>
      </c>
      <c r="J76" s="133">
        <v>80386.7</v>
      </c>
      <c r="K76" s="133">
        <v>0</v>
      </c>
      <c r="L76" s="134">
        <v>0</v>
      </c>
      <c r="M76" s="146">
        <v>0</v>
      </c>
      <c r="O76" s="74"/>
      <c r="P76" s="74"/>
      <c r="Q76" s="74"/>
      <c r="R76" s="74"/>
      <c r="S76" s="83"/>
    </row>
    <row r="77" spans="1:19" s="71" customFormat="1" ht="15">
      <c r="A77" s="145" t="s">
        <v>224</v>
      </c>
      <c r="B77" s="135" t="s">
        <v>98</v>
      </c>
      <c r="C77" s="131" t="s">
        <v>43</v>
      </c>
      <c r="D77" s="131"/>
      <c r="E77" s="131"/>
      <c r="F77" s="131"/>
      <c r="G77" s="131"/>
      <c r="H77" s="131"/>
      <c r="I77" s="133">
        <v>6816.6</v>
      </c>
      <c r="J77" s="133">
        <v>6816.6</v>
      </c>
      <c r="K77" s="133">
        <v>0</v>
      </c>
      <c r="L77" s="134">
        <v>0</v>
      </c>
      <c r="M77" s="146">
        <v>0</v>
      </c>
      <c r="O77" s="74"/>
      <c r="P77" s="74"/>
      <c r="Q77" s="74"/>
      <c r="R77" s="74"/>
      <c r="S77" s="83"/>
    </row>
    <row r="78" spans="1:19" s="71" customFormat="1" ht="15">
      <c r="A78" s="145" t="s">
        <v>225</v>
      </c>
      <c r="B78" s="135" t="s">
        <v>99</v>
      </c>
      <c r="C78" s="131" t="s">
        <v>188</v>
      </c>
      <c r="D78" s="131">
        <v>1</v>
      </c>
      <c r="E78" s="131"/>
      <c r="F78" s="131"/>
      <c r="G78" s="131"/>
      <c r="H78" s="131">
        <v>1</v>
      </c>
      <c r="I78" s="133">
        <v>5187.75</v>
      </c>
      <c r="J78" s="133">
        <v>5187.75</v>
      </c>
      <c r="K78" s="133">
        <v>0</v>
      </c>
      <c r="L78" s="134">
        <v>0</v>
      </c>
      <c r="M78" s="146">
        <v>0</v>
      </c>
      <c r="O78" s="74"/>
      <c r="P78" s="74"/>
      <c r="Q78" s="74"/>
      <c r="R78" s="74"/>
      <c r="S78" s="83"/>
    </row>
    <row r="79" spans="1:19" s="71" customFormat="1" ht="15">
      <c r="A79" s="145" t="s">
        <v>226</v>
      </c>
      <c r="B79" s="135" t="s">
        <v>100</v>
      </c>
      <c r="C79" s="131" t="s">
        <v>43</v>
      </c>
      <c r="D79" s="131"/>
      <c r="E79" s="131"/>
      <c r="F79" s="131"/>
      <c r="G79" s="131"/>
      <c r="H79" s="131"/>
      <c r="I79" s="133">
        <v>144130.84</v>
      </c>
      <c r="J79" s="133">
        <v>144130.84</v>
      </c>
      <c r="K79" s="133">
        <v>0</v>
      </c>
      <c r="L79" s="134">
        <v>0</v>
      </c>
      <c r="M79" s="146">
        <v>0</v>
      </c>
      <c r="O79" s="74"/>
      <c r="P79" s="74"/>
      <c r="Q79" s="74"/>
      <c r="R79" s="74"/>
      <c r="S79" s="83"/>
    </row>
    <row r="80" spans="1:19" s="71" customFormat="1" ht="15">
      <c r="A80" s="145" t="s">
        <v>227</v>
      </c>
      <c r="B80" s="135" t="s">
        <v>101</v>
      </c>
      <c r="C80" s="131" t="s">
        <v>43</v>
      </c>
      <c r="D80" s="131"/>
      <c r="E80" s="131"/>
      <c r="F80" s="131"/>
      <c r="G80" s="131"/>
      <c r="H80" s="131"/>
      <c r="I80" s="133">
        <v>7590.25</v>
      </c>
      <c r="J80" s="133">
        <v>7590.25</v>
      </c>
      <c r="K80" s="133">
        <v>0</v>
      </c>
      <c r="L80" s="134">
        <v>0</v>
      </c>
      <c r="M80" s="146">
        <v>0</v>
      </c>
      <c r="O80" s="74"/>
      <c r="P80" s="74"/>
      <c r="Q80" s="74"/>
      <c r="R80" s="74"/>
      <c r="S80" s="83"/>
    </row>
    <row r="81" spans="1:19" s="71" customFormat="1" ht="15">
      <c r="A81" s="145" t="s">
        <v>228</v>
      </c>
      <c r="B81" s="135" t="s">
        <v>84</v>
      </c>
      <c r="C81" s="131" t="s">
        <v>43</v>
      </c>
      <c r="D81" s="131"/>
      <c r="E81" s="131"/>
      <c r="F81" s="131"/>
      <c r="G81" s="131"/>
      <c r="H81" s="131"/>
      <c r="I81" s="133">
        <v>36303.26</v>
      </c>
      <c r="J81" s="133">
        <v>36303.26</v>
      </c>
      <c r="K81" s="133">
        <v>0</v>
      </c>
      <c r="L81" s="134">
        <v>0</v>
      </c>
      <c r="M81" s="146">
        <v>0</v>
      </c>
      <c r="O81" s="74"/>
      <c r="P81" s="74"/>
      <c r="Q81" s="74"/>
      <c r="R81" s="74"/>
      <c r="S81" s="83"/>
    </row>
    <row r="82" spans="1:19" s="71" customFormat="1" ht="15">
      <c r="A82" s="145" t="s">
        <v>229</v>
      </c>
      <c r="B82" s="135" t="s">
        <v>85</v>
      </c>
      <c r="C82" s="131" t="s">
        <v>43</v>
      </c>
      <c r="D82" s="131"/>
      <c r="E82" s="131"/>
      <c r="F82" s="131"/>
      <c r="G82" s="131"/>
      <c r="H82" s="131"/>
      <c r="I82" s="133">
        <v>7303.5</v>
      </c>
      <c r="J82" s="133">
        <v>7303.5</v>
      </c>
      <c r="K82" s="133">
        <v>0</v>
      </c>
      <c r="L82" s="134">
        <v>0</v>
      </c>
      <c r="M82" s="146">
        <v>0</v>
      </c>
      <c r="O82" s="74"/>
      <c r="P82" s="74"/>
      <c r="Q82" s="74"/>
      <c r="R82" s="74"/>
      <c r="S82" s="83"/>
    </row>
    <row r="83" spans="1:19" s="71" customFormat="1" ht="15">
      <c r="A83" s="145" t="s">
        <v>230</v>
      </c>
      <c r="B83" s="135" t="s">
        <v>85</v>
      </c>
      <c r="C83" s="131" t="s">
        <v>43</v>
      </c>
      <c r="D83" s="131"/>
      <c r="E83" s="131"/>
      <c r="F83" s="131"/>
      <c r="G83" s="131"/>
      <c r="H83" s="131"/>
      <c r="I83" s="133">
        <v>5842.8</v>
      </c>
      <c r="J83" s="133">
        <v>5842.8</v>
      </c>
      <c r="K83" s="133">
        <v>0</v>
      </c>
      <c r="L83" s="134">
        <v>0</v>
      </c>
      <c r="M83" s="146">
        <v>0</v>
      </c>
      <c r="O83" s="74"/>
      <c r="P83" s="74"/>
      <c r="Q83" s="74"/>
      <c r="R83" s="74"/>
      <c r="S83" s="83"/>
    </row>
    <row r="84" spans="1:19" s="71" customFormat="1" ht="15">
      <c r="A84" s="145" t="s">
        <v>231</v>
      </c>
      <c r="B84" s="135" t="s">
        <v>86</v>
      </c>
      <c r="C84" s="131" t="s">
        <v>43</v>
      </c>
      <c r="D84" s="131"/>
      <c r="E84" s="131"/>
      <c r="F84" s="131"/>
      <c r="G84" s="131"/>
      <c r="H84" s="131"/>
      <c r="I84" s="133">
        <v>24314.81</v>
      </c>
      <c r="J84" s="133">
        <v>24314.81</v>
      </c>
      <c r="K84" s="133">
        <v>0</v>
      </c>
      <c r="L84" s="134">
        <v>0</v>
      </c>
      <c r="M84" s="146">
        <v>0</v>
      </c>
      <c r="O84" s="74"/>
      <c r="P84" s="74"/>
      <c r="Q84" s="74"/>
      <c r="R84" s="74"/>
      <c r="S84" s="83"/>
    </row>
    <row r="85" spans="1:19" s="71" customFormat="1" ht="15">
      <c r="A85" s="145" t="s">
        <v>232</v>
      </c>
      <c r="B85" s="135" t="s">
        <v>86</v>
      </c>
      <c r="C85" s="131" t="s">
        <v>43</v>
      </c>
      <c r="D85" s="131"/>
      <c r="E85" s="131"/>
      <c r="F85" s="131"/>
      <c r="G85" s="131"/>
      <c r="H85" s="131"/>
      <c r="I85" s="133">
        <v>10790.68</v>
      </c>
      <c r="J85" s="133">
        <v>10790.68</v>
      </c>
      <c r="K85" s="133">
        <v>0</v>
      </c>
      <c r="L85" s="134">
        <v>0</v>
      </c>
      <c r="M85" s="146">
        <v>0</v>
      </c>
      <c r="O85" s="74"/>
      <c r="P85" s="74"/>
      <c r="Q85" s="74"/>
      <c r="R85" s="74"/>
      <c r="S85" s="83"/>
    </row>
    <row r="86" spans="1:19" s="71" customFormat="1" ht="15">
      <c r="A86" s="145" t="s">
        <v>233</v>
      </c>
      <c r="B86" s="135" t="s">
        <v>86</v>
      </c>
      <c r="C86" s="131" t="s">
        <v>43</v>
      </c>
      <c r="D86" s="131"/>
      <c r="E86" s="131"/>
      <c r="F86" s="131"/>
      <c r="G86" s="131"/>
      <c r="H86" s="131"/>
      <c r="I86" s="133">
        <v>5273.61</v>
      </c>
      <c r="J86" s="133">
        <v>5273.61</v>
      </c>
      <c r="K86" s="133">
        <v>0</v>
      </c>
      <c r="L86" s="134">
        <v>0</v>
      </c>
      <c r="M86" s="146">
        <v>0</v>
      </c>
      <c r="O86" s="74"/>
      <c r="P86" s="74"/>
      <c r="Q86" s="74"/>
      <c r="R86" s="74"/>
      <c r="S86" s="83"/>
    </row>
    <row r="87" spans="1:19" s="71" customFormat="1" ht="15">
      <c r="A87" s="145" t="s">
        <v>234</v>
      </c>
      <c r="B87" s="135" t="s">
        <v>86</v>
      </c>
      <c r="C87" s="131" t="s">
        <v>43</v>
      </c>
      <c r="D87" s="131"/>
      <c r="E87" s="131"/>
      <c r="F87" s="131"/>
      <c r="G87" s="131"/>
      <c r="H87" s="131"/>
      <c r="I87" s="133">
        <v>7556.69</v>
      </c>
      <c r="J87" s="133">
        <v>7556.69</v>
      </c>
      <c r="K87" s="133">
        <v>0</v>
      </c>
      <c r="L87" s="134">
        <v>0</v>
      </c>
      <c r="M87" s="146">
        <v>0</v>
      </c>
      <c r="O87" s="74"/>
      <c r="P87" s="74"/>
      <c r="Q87" s="74"/>
      <c r="R87" s="74"/>
      <c r="S87" s="83"/>
    </row>
    <row r="88" spans="1:19" s="71" customFormat="1" ht="15">
      <c r="A88" s="145" t="s">
        <v>235</v>
      </c>
      <c r="B88" s="135" t="s">
        <v>86</v>
      </c>
      <c r="C88" s="131" t="s">
        <v>43</v>
      </c>
      <c r="D88" s="131"/>
      <c r="E88" s="131"/>
      <c r="F88" s="131"/>
      <c r="G88" s="131"/>
      <c r="H88" s="131"/>
      <c r="I88" s="133">
        <v>25150.82</v>
      </c>
      <c r="J88" s="133">
        <v>25150.82</v>
      </c>
      <c r="K88" s="133">
        <v>0</v>
      </c>
      <c r="L88" s="134">
        <v>0</v>
      </c>
      <c r="M88" s="146">
        <v>0</v>
      </c>
      <c r="O88" s="74"/>
      <c r="P88" s="74"/>
      <c r="Q88" s="74"/>
      <c r="R88" s="74"/>
      <c r="S88" s="83"/>
    </row>
    <row r="89" spans="1:19" s="71" customFormat="1" ht="15">
      <c r="A89" s="145" t="s">
        <v>236</v>
      </c>
      <c r="B89" s="135" t="s">
        <v>86</v>
      </c>
      <c r="C89" s="131" t="s">
        <v>43</v>
      </c>
      <c r="D89" s="131"/>
      <c r="E89" s="131"/>
      <c r="F89" s="131"/>
      <c r="G89" s="131"/>
      <c r="H89" s="131"/>
      <c r="I89" s="133">
        <v>12056.13</v>
      </c>
      <c r="J89" s="133">
        <v>12056.13</v>
      </c>
      <c r="K89" s="133">
        <v>0</v>
      </c>
      <c r="L89" s="134">
        <v>0</v>
      </c>
      <c r="M89" s="146">
        <v>0</v>
      </c>
      <c r="O89" s="74"/>
      <c r="P89" s="74"/>
      <c r="Q89" s="74"/>
      <c r="R89" s="74"/>
      <c r="S89" s="83"/>
    </row>
    <row r="90" spans="1:19" s="71" customFormat="1" ht="15">
      <c r="A90" s="145" t="s">
        <v>237</v>
      </c>
      <c r="B90" s="135" t="s">
        <v>86</v>
      </c>
      <c r="C90" s="131" t="s">
        <v>188</v>
      </c>
      <c r="D90" s="131"/>
      <c r="E90" s="131">
        <v>1</v>
      </c>
      <c r="F90" s="131"/>
      <c r="G90" s="131"/>
      <c r="H90" s="131">
        <v>1</v>
      </c>
      <c r="I90" s="133">
        <v>28321.02</v>
      </c>
      <c r="J90" s="133">
        <v>28293.2721</v>
      </c>
      <c r="K90" s="133">
        <v>27.74790000000212</v>
      </c>
      <c r="L90" s="134">
        <v>0.000979763440723608</v>
      </c>
      <c r="M90" s="146">
        <v>0</v>
      </c>
      <c r="O90" s="74"/>
      <c r="P90" s="74"/>
      <c r="Q90" s="74"/>
      <c r="R90" s="74"/>
      <c r="S90" s="83"/>
    </row>
    <row r="91" spans="1:19" s="71" customFormat="1" ht="15">
      <c r="A91" s="145" t="s">
        <v>238</v>
      </c>
      <c r="B91" s="135" t="s">
        <v>86</v>
      </c>
      <c r="C91" s="131" t="s">
        <v>43</v>
      </c>
      <c r="D91" s="131"/>
      <c r="E91" s="131"/>
      <c r="F91" s="131"/>
      <c r="G91" s="131"/>
      <c r="H91" s="131"/>
      <c r="I91" s="133">
        <v>2677.46</v>
      </c>
      <c r="J91" s="133">
        <v>2677.46</v>
      </c>
      <c r="K91" s="133">
        <v>0</v>
      </c>
      <c r="L91" s="134">
        <v>0</v>
      </c>
      <c r="M91" s="146">
        <v>0</v>
      </c>
      <c r="O91" s="74"/>
      <c r="P91" s="74"/>
      <c r="Q91" s="74"/>
      <c r="R91" s="74"/>
      <c r="S91" s="83"/>
    </row>
    <row r="92" spans="1:19" s="71" customFormat="1" ht="15">
      <c r="A92" s="145" t="s">
        <v>239</v>
      </c>
      <c r="B92" s="135" t="s">
        <v>86</v>
      </c>
      <c r="C92" s="131" t="s">
        <v>43</v>
      </c>
      <c r="D92" s="131"/>
      <c r="E92" s="131"/>
      <c r="F92" s="131"/>
      <c r="G92" s="131"/>
      <c r="H92" s="131"/>
      <c r="I92" s="133">
        <v>16798.04</v>
      </c>
      <c r="J92" s="133">
        <v>16798.04</v>
      </c>
      <c r="K92" s="133">
        <v>0</v>
      </c>
      <c r="L92" s="134">
        <v>0</v>
      </c>
      <c r="M92" s="146">
        <v>0</v>
      </c>
      <c r="O92" s="74"/>
      <c r="P92" s="74"/>
      <c r="Q92" s="74"/>
      <c r="R92" s="74"/>
      <c r="S92" s="83"/>
    </row>
    <row r="93" spans="1:19" s="71" customFormat="1" ht="15">
      <c r="A93" s="145" t="s">
        <v>240</v>
      </c>
      <c r="B93" s="135" t="s">
        <v>102</v>
      </c>
      <c r="C93" s="131" t="s">
        <v>43</v>
      </c>
      <c r="D93" s="131"/>
      <c r="E93" s="131"/>
      <c r="F93" s="131"/>
      <c r="G93" s="131"/>
      <c r="H93" s="131"/>
      <c r="I93" s="133">
        <v>4869</v>
      </c>
      <c r="J93" s="133">
        <v>4869</v>
      </c>
      <c r="K93" s="133">
        <v>0</v>
      </c>
      <c r="L93" s="134">
        <v>0</v>
      </c>
      <c r="M93" s="146">
        <v>0</v>
      </c>
      <c r="O93" s="74"/>
      <c r="P93" s="74"/>
      <c r="Q93" s="74"/>
      <c r="R93" s="74"/>
      <c r="S93" s="83"/>
    </row>
    <row r="94" spans="1:19" s="71" customFormat="1" ht="15">
      <c r="A94" s="145" t="s">
        <v>241</v>
      </c>
      <c r="B94" s="135" t="s">
        <v>88</v>
      </c>
      <c r="C94" s="131" t="s">
        <v>188</v>
      </c>
      <c r="D94" s="131"/>
      <c r="E94" s="131">
        <v>1</v>
      </c>
      <c r="F94" s="131"/>
      <c r="G94" s="131"/>
      <c r="H94" s="131">
        <v>1</v>
      </c>
      <c r="I94" s="133">
        <v>266940.98</v>
      </c>
      <c r="J94" s="133">
        <v>266854.3092</v>
      </c>
      <c r="K94" s="133">
        <v>86.67079999996349</v>
      </c>
      <c r="L94" s="134">
        <v>0.0003246815082493647</v>
      </c>
      <c r="M94" s="146">
        <v>0</v>
      </c>
      <c r="O94" s="74"/>
      <c r="P94" s="74"/>
      <c r="Q94" s="74"/>
      <c r="R94" s="74"/>
      <c r="S94" s="83"/>
    </row>
    <row r="95" spans="1:19" s="71" customFormat="1" ht="15">
      <c r="A95" s="145" t="s">
        <v>242</v>
      </c>
      <c r="B95" s="135" t="s">
        <v>90</v>
      </c>
      <c r="C95" s="131" t="s">
        <v>43</v>
      </c>
      <c r="D95" s="131"/>
      <c r="E95" s="131"/>
      <c r="F95" s="131"/>
      <c r="G95" s="131"/>
      <c r="H95" s="131"/>
      <c r="I95" s="133">
        <v>2805.52</v>
      </c>
      <c r="J95" s="133">
        <v>2805.5178</v>
      </c>
      <c r="K95" s="133">
        <v>0.002199999999902502</v>
      </c>
      <c r="L95" s="134">
        <v>7.841683537820091E-07</v>
      </c>
      <c r="M95" s="146">
        <v>0</v>
      </c>
      <c r="O95" s="74"/>
      <c r="P95" s="74"/>
      <c r="Q95" s="74"/>
      <c r="R95" s="74"/>
      <c r="S95" s="83"/>
    </row>
    <row r="96" spans="1:19" s="71" customFormat="1" ht="15">
      <c r="A96" s="145" t="s">
        <v>243</v>
      </c>
      <c r="B96" s="135" t="s">
        <v>92</v>
      </c>
      <c r="C96" s="131" t="s">
        <v>43</v>
      </c>
      <c r="D96" s="131"/>
      <c r="E96" s="131"/>
      <c r="F96" s="131"/>
      <c r="G96" s="131"/>
      <c r="H96" s="131"/>
      <c r="I96" s="133">
        <v>511.25</v>
      </c>
      <c r="J96" s="133">
        <v>511.245</v>
      </c>
      <c r="K96" s="133">
        <v>0.0049999999999954525</v>
      </c>
      <c r="L96" s="134">
        <v>9.779951100235604E-06</v>
      </c>
      <c r="M96" s="146">
        <v>0</v>
      </c>
      <c r="O96" s="74"/>
      <c r="P96" s="74"/>
      <c r="Q96" s="74"/>
      <c r="R96" s="74"/>
      <c r="S96" s="83"/>
    </row>
    <row r="97" spans="1:19" s="71" customFormat="1" ht="15">
      <c r="A97" s="145" t="s">
        <v>244</v>
      </c>
      <c r="B97" s="135" t="s">
        <v>92</v>
      </c>
      <c r="C97" s="131" t="s">
        <v>43</v>
      </c>
      <c r="D97" s="131"/>
      <c r="E97" s="131"/>
      <c r="F97" s="131"/>
      <c r="G97" s="131"/>
      <c r="H97" s="131"/>
      <c r="I97" s="133">
        <v>46450.26</v>
      </c>
      <c r="J97" s="133">
        <v>46450.26</v>
      </c>
      <c r="K97" s="133">
        <v>0</v>
      </c>
      <c r="L97" s="134">
        <v>0</v>
      </c>
      <c r="M97" s="146">
        <v>0</v>
      </c>
      <c r="O97" s="74"/>
      <c r="P97" s="74"/>
      <c r="Q97" s="74"/>
      <c r="R97" s="74"/>
      <c r="S97" s="83"/>
    </row>
    <row r="98" spans="1:19" s="71" customFormat="1" ht="15">
      <c r="A98" s="145" t="s">
        <v>245</v>
      </c>
      <c r="B98" s="135" t="s">
        <v>103</v>
      </c>
      <c r="C98" s="131" t="s">
        <v>188</v>
      </c>
      <c r="D98" s="131"/>
      <c r="E98" s="131">
        <v>1</v>
      </c>
      <c r="F98" s="131"/>
      <c r="G98" s="131"/>
      <c r="H98" s="131">
        <v>1</v>
      </c>
      <c r="I98" s="133">
        <v>27071.15</v>
      </c>
      <c r="J98" s="133">
        <v>26666.05</v>
      </c>
      <c r="K98" s="133">
        <v>405.1000000000022</v>
      </c>
      <c r="L98" s="134">
        <v>0.014964270080879541</v>
      </c>
      <c r="M98" s="146">
        <v>0</v>
      </c>
      <c r="O98" s="74"/>
      <c r="P98" s="74"/>
      <c r="Q98" s="74"/>
      <c r="R98" s="74"/>
      <c r="S98" s="83"/>
    </row>
    <row r="99" spans="1:19" s="71" customFormat="1" ht="15">
      <c r="A99" s="145" t="s">
        <v>246</v>
      </c>
      <c r="B99" s="135" t="s">
        <v>94</v>
      </c>
      <c r="C99" s="131" t="s">
        <v>43</v>
      </c>
      <c r="D99" s="131"/>
      <c r="E99" s="131"/>
      <c r="F99" s="131"/>
      <c r="G99" s="131"/>
      <c r="H99" s="131"/>
      <c r="I99" s="133">
        <v>32657.84</v>
      </c>
      <c r="J99" s="133">
        <v>32657.84</v>
      </c>
      <c r="K99" s="133">
        <v>0</v>
      </c>
      <c r="L99" s="134">
        <v>0</v>
      </c>
      <c r="M99" s="146">
        <v>0</v>
      </c>
      <c r="O99" s="74"/>
      <c r="P99" s="74"/>
      <c r="Q99" s="74"/>
      <c r="R99" s="74"/>
      <c r="S99" s="83"/>
    </row>
    <row r="100" spans="1:19" s="71" customFormat="1" ht="15">
      <c r="A100" s="145" t="s">
        <v>247</v>
      </c>
      <c r="B100" s="135" t="s">
        <v>104</v>
      </c>
      <c r="C100" s="131" t="s">
        <v>43</v>
      </c>
      <c r="D100" s="131"/>
      <c r="E100" s="131"/>
      <c r="F100" s="131"/>
      <c r="G100" s="131"/>
      <c r="H100" s="131"/>
      <c r="I100" s="133">
        <v>131772.75</v>
      </c>
      <c r="J100" s="133">
        <v>131772.75</v>
      </c>
      <c r="K100" s="133">
        <v>0</v>
      </c>
      <c r="L100" s="134">
        <v>0</v>
      </c>
      <c r="M100" s="146">
        <v>0</v>
      </c>
      <c r="O100" s="74"/>
      <c r="P100" s="74"/>
      <c r="Q100" s="74"/>
      <c r="R100" s="74"/>
      <c r="S100" s="83"/>
    </row>
    <row r="101" spans="1:19" s="71" customFormat="1" ht="15">
      <c r="A101" s="145" t="s">
        <v>248</v>
      </c>
      <c r="B101" s="135" t="s">
        <v>95</v>
      </c>
      <c r="C101" s="131" t="s">
        <v>43</v>
      </c>
      <c r="D101" s="131"/>
      <c r="E101" s="131"/>
      <c r="F101" s="131"/>
      <c r="G101" s="131"/>
      <c r="H101" s="131"/>
      <c r="I101" s="133">
        <v>10574</v>
      </c>
      <c r="J101" s="133">
        <v>10574</v>
      </c>
      <c r="K101" s="133">
        <v>0</v>
      </c>
      <c r="L101" s="134">
        <v>0</v>
      </c>
      <c r="M101" s="146">
        <v>0</v>
      </c>
      <c r="O101" s="74"/>
      <c r="P101" s="74"/>
      <c r="Q101" s="74"/>
      <c r="R101" s="74"/>
      <c r="S101" s="83"/>
    </row>
    <row r="102" spans="1:19" s="71" customFormat="1" ht="15">
      <c r="A102" s="145" t="s">
        <v>249</v>
      </c>
      <c r="B102" s="135" t="s">
        <v>105</v>
      </c>
      <c r="C102" s="131" t="s">
        <v>43</v>
      </c>
      <c r="D102" s="131"/>
      <c r="E102" s="131"/>
      <c r="F102" s="131"/>
      <c r="G102" s="131"/>
      <c r="H102" s="131"/>
      <c r="I102" s="133">
        <v>5551.5</v>
      </c>
      <c r="J102" s="133">
        <v>5551.5</v>
      </c>
      <c r="K102" s="133">
        <v>0</v>
      </c>
      <c r="L102" s="134">
        <v>0</v>
      </c>
      <c r="M102" s="146">
        <v>0</v>
      </c>
      <c r="O102" s="74"/>
      <c r="P102" s="74"/>
      <c r="Q102" s="74"/>
      <c r="R102" s="74"/>
      <c r="S102" s="83"/>
    </row>
    <row r="103" spans="1:19" s="71" customFormat="1" ht="15">
      <c r="A103" s="145" t="s">
        <v>250</v>
      </c>
      <c r="B103" s="135" t="s">
        <v>97</v>
      </c>
      <c r="C103" s="131" t="s">
        <v>43</v>
      </c>
      <c r="D103" s="131"/>
      <c r="E103" s="131"/>
      <c r="F103" s="131"/>
      <c r="G103" s="131"/>
      <c r="H103" s="131"/>
      <c r="I103" s="133">
        <v>12160.33</v>
      </c>
      <c r="J103" s="133">
        <v>12160.3275</v>
      </c>
      <c r="K103" s="133">
        <v>0.002500000000509317</v>
      </c>
      <c r="L103" s="134">
        <v>2.0558652606543713E-07</v>
      </c>
      <c r="M103" s="146">
        <v>0</v>
      </c>
      <c r="O103" s="74"/>
      <c r="P103" s="74"/>
      <c r="Q103" s="74"/>
      <c r="R103" s="74"/>
      <c r="S103" s="83"/>
    </row>
    <row r="104" spans="1:19" s="71" customFormat="1" ht="15">
      <c r="A104" s="145" t="s">
        <v>251</v>
      </c>
      <c r="B104" s="135" t="s">
        <v>97</v>
      </c>
      <c r="C104" s="131" t="s">
        <v>43</v>
      </c>
      <c r="D104" s="131"/>
      <c r="E104" s="131"/>
      <c r="F104" s="131"/>
      <c r="G104" s="131"/>
      <c r="H104" s="131"/>
      <c r="I104" s="133">
        <v>1418.83</v>
      </c>
      <c r="J104" s="133">
        <v>1418.8266</v>
      </c>
      <c r="K104" s="133">
        <v>0.003399999999828651</v>
      </c>
      <c r="L104" s="134">
        <v>2.396340646750246E-06</v>
      </c>
      <c r="M104" s="146">
        <v>0</v>
      </c>
      <c r="O104" s="74"/>
      <c r="P104" s="74"/>
      <c r="Q104" s="74"/>
      <c r="R104" s="74"/>
      <c r="S104" s="83"/>
    </row>
    <row r="105" spans="1:19" s="71" customFormat="1" ht="15">
      <c r="A105" s="145" t="s">
        <v>252</v>
      </c>
      <c r="B105" s="135" t="s">
        <v>98</v>
      </c>
      <c r="C105" s="131" t="s">
        <v>43</v>
      </c>
      <c r="D105" s="131"/>
      <c r="E105" s="131"/>
      <c r="F105" s="131"/>
      <c r="G105" s="131"/>
      <c r="H105" s="131"/>
      <c r="I105" s="133">
        <v>45902.5</v>
      </c>
      <c r="J105" s="133">
        <v>45902.4975</v>
      </c>
      <c r="K105" s="133">
        <v>0.0025000000023283064</v>
      </c>
      <c r="L105" s="134">
        <v>5.4463264578798684E-08</v>
      </c>
      <c r="M105" s="146">
        <v>0</v>
      </c>
      <c r="O105" s="74"/>
      <c r="P105" s="74"/>
      <c r="Q105" s="74"/>
      <c r="R105" s="74"/>
      <c r="S105" s="83"/>
    </row>
    <row r="106" spans="1:19" s="71" customFormat="1" ht="15">
      <c r="A106" s="145" t="s">
        <v>253</v>
      </c>
      <c r="B106" s="135" t="s">
        <v>98</v>
      </c>
      <c r="C106" s="131" t="s">
        <v>188</v>
      </c>
      <c r="D106" s="131"/>
      <c r="E106" s="131">
        <v>1</v>
      </c>
      <c r="F106" s="131"/>
      <c r="G106" s="131"/>
      <c r="H106" s="131">
        <v>1</v>
      </c>
      <c r="I106" s="133">
        <v>337533.2</v>
      </c>
      <c r="J106" s="133">
        <v>337349.1519</v>
      </c>
      <c r="K106" s="133">
        <v>184.04810000001453</v>
      </c>
      <c r="L106" s="134">
        <v>0.0005452740648920299</v>
      </c>
      <c r="M106" s="146">
        <v>0</v>
      </c>
      <c r="O106" s="74"/>
      <c r="P106" s="74"/>
      <c r="Q106" s="74"/>
      <c r="R106" s="74"/>
      <c r="S106" s="83"/>
    </row>
    <row r="107" spans="1:19" s="71" customFormat="1" ht="15">
      <c r="A107" s="145" t="s">
        <v>254</v>
      </c>
      <c r="B107" s="135" t="s">
        <v>98</v>
      </c>
      <c r="C107" s="131" t="s">
        <v>43</v>
      </c>
      <c r="D107" s="131"/>
      <c r="E107" s="131"/>
      <c r="F107" s="131"/>
      <c r="G107" s="131"/>
      <c r="H107" s="131"/>
      <c r="I107" s="133">
        <v>31896.82</v>
      </c>
      <c r="J107" s="133">
        <v>31896.819</v>
      </c>
      <c r="K107" s="133">
        <v>0.0010000000002037268</v>
      </c>
      <c r="L107" s="134">
        <v>3.135108766967136E-08</v>
      </c>
      <c r="M107" s="146">
        <v>0</v>
      </c>
      <c r="O107" s="74"/>
      <c r="P107" s="74"/>
      <c r="Q107" s="74"/>
      <c r="R107" s="74"/>
      <c r="S107" s="83"/>
    </row>
    <row r="108" spans="1:19" s="71" customFormat="1" ht="15">
      <c r="A108" s="145" t="s">
        <v>255</v>
      </c>
      <c r="B108" s="135" t="s">
        <v>98</v>
      </c>
      <c r="C108" s="131" t="s">
        <v>43</v>
      </c>
      <c r="D108" s="131"/>
      <c r="E108" s="131"/>
      <c r="F108" s="131"/>
      <c r="G108" s="131"/>
      <c r="H108" s="131"/>
      <c r="I108" s="133">
        <v>1558.08</v>
      </c>
      <c r="J108" s="133">
        <v>1558.08</v>
      </c>
      <c r="K108" s="133">
        <v>0</v>
      </c>
      <c r="L108" s="134">
        <v>0</v>
      </c>
      <c r="M108" s="146">
        <v>0</v>
      </c>
      <c r="O108" s="74"/>
      <c r="P108" s="74"/>
      <c r="Q108" s="74"/>
      <c r="R108" s="74"/>
      <c r="S108" s="83"/>
    </row>
    <row r="109" spans="1:19" s="71" customFormat="1" ht="15">
      <c r="A109" s="145" t="s">
        <v>256</v>
      </c>
      <c r="B109" s="135" t="s">
        <v>99</v>
      </c>
      <c r="C109" s="131" t="s">
        <v>43</v>
      </c>
      <c r="D109" s="131"/>
      <c r="E109" s="131"/>
      <c r="F109" s="131"/>
      <c r="G109" s="131"/>
      <c r="H109" s="131"/>
      <c r="I109" s="133">
        <v>29569.5</v>
      </c>
      <c r="J109" s="133">
        <v>29569.5</v>
      </c>
      <c r="K109" s="133">
        <v>0</v>
      </c>
      <c r="L109" s="134">
        <v>0</v>
      </c>
      <c r="M109" s="146">
        <v>0</v>
      </c>
      <c r="O109" s="74"/>
      <c r="P109" s="74"/>
      <c r="Q109" s="74"/>
      <c r="R109" s="74"/>
      <c r="S109" s="83"/>
    </row>
    <row r="110" spans="1:19" s="71" customFormat="1" ht="15">
      <c r="A110" s="145" t="s">
        <v>257</v>
      </c>
      <c r="B110" s="135" t="s">
        <v>100</v>
      </c>
      <c r="C110" s="131" t="s">
        <v>43</v>
      </c>
      <c r="D110" s="131"/>
      <c r="E110" s="131"/>
      <c r="F110" s="131"/>
      <c r="G110" s="131"/>
      <c r="H110" s="131"/>
      <c r="I110" s="133">
        <v>213046.55</v>
      </c>
      <c r="J110" s="133">
        <v>213046.55</v>
      </c>
      <c r="K110" s="133">
        <v>0</v>
      </c>
      <c r="L110" s="134">
        <v>0</v>
      </c>
      <c r="M110" s="146">
        <v>0</v>
      </c>
      <c r="O110" s="74"/>
      <c r="P110" s="74"/>
      <c r="Q110" s="74"/>
      <c r="R110" s="74"/>
      <c r="S110" s="83"/>
    </row>
    <row r="111" spans="1:19" s="71" customFormat="1" ht="15">
      <c r="A111" s="145" t="s">
        <v>258</v>
      </c>
      <c r="B111" s="135" t="s">
        <v>100</v>
      </c>
      <c r="C111" s="131" t="s">
        <v>43</v>
      </c>
      <c r="D111" s="131"/>
      <c r="E111" s="131"/>
      <c r="F111" s="131"/>
      <c r="G111" s="131"/>
      <c r="H111" s="131"/>
      <c r="I111" s="133">
        <v>226311.84</v>
      </c>
      <c r="J111" s="133">
        <v>226311.8391146</v>
      </c>
      <c r="K111" s="133">
        <v>0.0008853999897837639</v>
      </c>
      <c r="L111" s="134">
        <v>3.91230078719595E-09</v>
      </c>
      <c r="M111" s="146">
        <v>0</v>
      </c>
      <c r="O111" s="74"/>
      <c r="P111" s="74"/>
      <c r="Q111" s="74"/>
      <c r="R111" s="74"/>
      <c r="S111" s="83"/>
    </row>
    <row r="112" spans="1:19" s="71" customFormat="1" ht="15">
      <c r="A112" s="145" t="s">
        <v>259</v>
      </c>
      <c r="B112" s="135" t="s">
        <v>100</v>
      </c>
      <c r="C112" s="131" t="s">
        <v>43</v>
      </c>
      <c r="D112" s="131"/>
      <c r="E112" s="131"/>
      <c r="F112" s="131"/>
      <c r="G112" s="131"/>
      <c r="H112" s="131"/>
      <c r="I112" s="133">
        <v>478976.11</v>
      </c>
      <c r="J112" s="133">
        <v>478976.1143508</v>
      </c>
      <c r="K112" s="133">
        <v>-0.004350800008978695</v>
      </c>
      <c r="L112" s="134">
        <v>-9.083542828427695E-09</v>
      </c>
      <c r="M112" s="146">
        <v>0</v>
      </c>
      <c r="O112" s="74"/>
      <c r="P112" s="74"/>
      <c r="Q112" s="74"/>
      <c r="R112" s="74"/>
      <c r="S112" s="83"/>
    </row>
    <row r="113" spans="1:19" s="71" customFormat="1" ht="15">
      <c r="A113" s="145" t="s">
        <v>260</v>
      </c>
      <c r="B113" s="135" t="s">
        <v>100</v>
      </c>
      <c r="C113" s="131" t="s">
        <v>43</v>
      </c>
      <c r="D113" s="131"/>
      <c r="E113" s="131"/>
      <c r="F113" s="131"/>
      <c r="G113" s="131"/>
      <c r="H113" s="131"/>
      <c r="I113" s="133">
        <v>420704.26</v>
      </c>
      <c r="J113" s="133">
        <v>420704.26</v>
      </c>
      <c r="K113" s="133">
        <v>0</v>
      </c>
      <c r="L113" s="134">
        <v>0</v>
      </c>
      <c r="M113" s="146">
        <v>0</v>
      </c>
      <c r="O113" s="74"/>
      <c r="P113" s="74"/>
      <c r="Q113" s="74"/>
      <c r="R113" s="74"/>
      <c r="S113" s="83"/>
    </row>
    <row r="114" spans="1:19" s="71" customFormat="1" ht="15">
      <c r="A114" s="145" t="s">
        <v>261</v>
      </c>
      <c r="B114" s="135" t="s">
        <v>84</v>
      </c>
      <c r="C114" s="131" t="s">
        <v>188</v>
      </c>
      <c r="D114" s="131"/>
      <c r="E114" s="131">
        <v>1</v>
      </c>
      <c r="F114" s="131"/>
      <c r="G114" s="131"/>
      <c r="H114" s="131">
        <v>1</v>
      </c>
      <c r="I114" s="133">
        <v>21780.5</v>
      </c>
      <c r="J114" s="133">
        <v>13955.04</v>
      </c>
      <c r="K114" s="133">
        <v>7825.459999999999</v>
      </c>
      <c r="L114" s="134">
        <v>0.3592874360092743</v>
      </c>
      <c r="M114" s="146">
        <v>0</v>
      </c>
      <c r="O114" s="74"/>
      <c r="P114" s="74"/>
      <c r="Q114" s="74"/>
      <c r="R114" s="74"/>
      <c r="S114" s="83"/>
    </row>
    <row r="115" spans="1:19" s="71" customFormat="1" ht="15">
      <c r="A115" s="145" t="s">
        <v>262</v>
      </c>
      <c r="B115" s="135" t="s">
        <v>85</v>
      </c>
      <c r="C115" s="131" t="s">
        <v>43</v>
      </c>
      <c r="D115" s="131"/>
      <c r="E115" s="131"/>
      <c r="F115" s="131"/>
      <c r="G115" s="131"/>
      <c r="H115" s="131"/>
      <c r="I115" s="133">
        <v>5842.8</v>
      </c>
      <c r="J115" s="133">
        <v>5842.8</v>
      </c>
      <c r="K115" s="133">
        <v>0</v>
      </c>
      <c r="L115" s="134">
        <v>0</v>
      </c>
      <c r="M115" s="146">
        <v>0</v>
      </c>
      <c r="O115" s="74"/>
      <c r="P115" s="74"/>
      <c r="Q115" s="74"/>
      <c r="R115" s="74"/>
      <c r="S115" s="83"/>
    </row>
    <row r="116" spans="1:19" s="71" customFormat="1" ht="15">
      <c r="A116" s="145" t="s">
        <v>263</v>
      </c>
      <c r="B116" s="135" t="s">
        <v>86</v>
      </c>
      <c r="C116" s="131" t="s">
        <v>43</v>
      </c>
      <c r="D116" s="131"/>
      <c r="E116" s="131"/>
      <c r="F116" s="131"/>
      <c r="G116" s="131"/>
      <c r="H116" s="131"/>
      <c r="I116" s="133">
        <v>12723.17</v>
      </c>
      <c r="J116" s="133">
        <v>12723.17</v>
      </c>
      <c r="K116" s="133">
        <v>0</v>
      </c>
      <c r="L116" s="134">
        <v>0</v>
      </c>
      <c r="M116" s="146">
        <v>0</v>
      </c>
      <c r="O116" s="74"/>
      <c r="P116" s="74"/>
      <c r="Q116" s="74"/>
      <c r="R116" s="74"/>
      <c r="S116" s="83"/>
    </row>
    <row r="117" spans="1:19" s="71" customFormat="1" ht="15">
      <c r="A117" s="145" t="s">
        <v>264</v>
      </c>
      <c r="B117" s="135" t="s">
        <v>86</v>
      </c>
      <c r="C117" s="131" t="s">
        <v>43</v>
      </c>
      <c r="D117" s="131"/>
      <c r="E117" s="131"/>
      <c r="F117" s="131"/>
      <c r="G117" s="131"/>
      <c r="H117" s="131"/>
      <c r="I117" s="133">
        <v>4576.86</v>
      </c>
      <c r="J117" s="133">
        <v>4576.86</v>
      </c>
      <c r="K117" s="133">
        <v>0</v>
      </c>
      <c r="L117" s="134">
        <v>0</v>
      </c>
      <c r="M117" s="146">
        <v>0</v>
      </c>
      <c r="O117" s="74"/>
      <c r="P117" s="74"/>
      <c r="Q117" s="74"/>
      <c r="R117" s="74"/>
      <c r="S117" s="83"/>
    </row>
    <row r="118" spans="1:19" s="71" customFormat="1" ht="15">
      <c r="A118" s="145" t="s">
        <v>265</v>
      </c>
      <c r="B118" s="135" t="s">
        <v>86</v>
      </c>
      <c r="C118" s="131" t="s">
        <v>43</v>
      </c>
      <c r="D118" s="131"/>
      <c r="E118" s="131"/>
      <c r="F118" s="131"/>
      <c r="G118" s="131"/>
      <c r="H118" s="131"/>
      <c r="I118" s="133">
        <v>7700.81</v>
      </c>
      <c r="J118" s="133">
        <v>7700.81</v>
      </c>
      <c r="K118" s="133">
        <v>0</v>
      </c>
      <c r="L118" s="134">
        <v>0</v>
      </c>
      <c r="M118" s="146">
        <v>0</v>
      </c>
      <c r="O118" s="74"/>
      <c r="P118" s="74"/>
      <c r="Q118" s="74"/>
      <c r="R118" s="74"/>
      <c r="S118" s="83"/>
    </row>
    <row r="119" spans="1:19" s="71" customFormat="1" ht="15">
      <c r="A119" s="145" t="s">
        <v>266</v>
      </c>
      <c r="B119" s="135" t="s">
        <v>88</v>
      </c>
      <c r="C119" s="131" t="s">
        <v>188</v>
      </c>
      <c r="D119" s="131"/>
      <c r="E119" s="131">
        <v>1</v>
      </c>
      <c r="F119" s="131"/>
      <c r="G119" s="131"/>
      <c r="H119" s="131">
        <v>1</v>
      </c>
      <c r="I119" s="133">
        <v>37774.19</v>
      </c>
      <c r="J119" s="133">
        <v>37709.9181</v>
      </c>
      <c r="K119" s="133">
        <v>64.27189999999973</v>
      </c>
      <c r="L119" s="134">
        <v>0.0017014765902326357</v>
      </c>
      <c r="M119" s="146">
        <v>0</v>
      </c>
      <c r="O119" s="74"/>
      <c r="P119" s="74"/>
      <c r="Q119" s="74"/>
      <c r="R119" s="74"/>
      <c r="S119" s="83"/>
    </row>
    <row r="120" spans="1:19" s="71" customFormat="1" ht="15">
      <c r="A120" s="145" t="s">
        <v>267</v>
      </c>
      <c r="B120" s="135" t="s">
        <v>90</v>
      </c>
      <c r="C120" s="131" t="s">
        <v>43</v>
      </c>
      <c r="D120" s="131"/>
      <c r="E120" s="131"/>
      <c r="F120" s="131"/>
      <c r="G120" s="131"/>
      <c r="H120" s="131"/>
      <c r="I120" s="133">
        <v>7247.51</v>
      </c>
      <c r="J120" s="133">
        <v>7247.51</v>
      </c>
      <c r="K120" s="133">
        <v>0</v>
      </c>
      <c r="L120" s="134">
        <v>0</v>
      </c>
      <c r="M120" s="146">
        <v>0</v>
      </c>
      <c r="O120" s="74"/>
      <c r="P120" s="74"/>
      <c r="Q120" s="74"/>
      <c r="R120" s="74"/>
      <c r="S120" s="83"/>
    </row>
    <row r="121" spans="1:19" s="71" customFormat="1" ht="15">
      <c r="A121" s="145" t="s">
        <v>268</v>
      </c>
      <c r="B121" s="135" t="s">
        <v>92</v>
      </c>
      <c r="C121" s="131" t="s">
        <v>43</v>
      </c>
      <c r="D121" s="131"/>
      <c r="E121" s="131"/>
      <c r="F121" s="131"/>
      <c r="G121" s="131"/>
      <c r="H121" s="131"/>
      <c r="I121" s="133">
        <v>680.69</v>
      </c>
      <c r="J121" s="133">
        <v>680.69</v>
      </c>
      <c r="K121" s="133">
        <v>0</v>
      </c>
      <c r="L121" s="134">
        <v>0</v>
      </c>
      <c r="M121" s="146">
        <v>0</v>
      </c>
      <c r="O121" s="74"/>
      <c r="P121" s="74"/>
      <c r="Q121" s="74"/>
      <c r="R121" s="74"/>
      <c r="S121" s="83"/>
    </row>
    <row r="122" spans="1:19" s="71" customFormat="1" ht="15">
      <c r="A122" s="145" t="s">
        <v>269</v>
      </c>
      <c r="B122" s="135" t="s">
        <v>103</v>
      </c>
      <c r="C122" s="131" t="s">
        <v>43</v>
      </c>
      <c r="D122" s="131"/>
      <c r="E122" s="131"/>
      <c r="F122" s="131"/>
      <c r="G122" s="131"/>
      <c r="H122" s="131"/>
      <c r="I122" s="133">
        <v>13161.26</v>
      </c>
      <c r="J122" s="133">
        <v>13161.26</v>
      </c>
      <c r="K122" s="133">
        <v>0</v>
      </c>
      <c r="L122" s="134">
        <v>0</v>
      </c>
      <c r="M122" s="146">
        <v>0</v>
      </c>
      <c r="O122" s="74"/>
      <c r="P122" s="74"/>
      <c r="Q122" s="74"/>
      <c r="R122" s="74"/>
      <c r="S122" s="83"/>
    </row>
    <row r="123" spans="1:19" s="71" customFormat="1" ht="15">
      <c r="A123" s="145" t="s">
        <v>270</v>
      </c>
      <c r="B123" s="135" t="s">
        <v>104</v>
      </c>
      <c r="C123" s="131" t="s">
        <v>43</v>
      </c>
      <c r="D123" s="131"/>
      <c r="E123" s="131"/>
      <c r="F123" s="131"/>
      <c r="G123" s="131"/>
      <c r="H123" s="131"/>
      <c r="I123" s="133">
        <v>139021.5</v>
      </c>
      <c r="J123" s="133">
        <v>139021.5</v>
      </c>
      <c r="K123" s="133">
        <v>0</v>
      </c>
      <c r="L123" s="134">
        <v>0</v>
      </c>
      <c r="M123" s="146">
        <v>0</v>
      </c>
      <c r="O123" s="74"/>
      <c r="P123" s="74"/>
      <c r="Q123" s="74"/>
      <c r="R123" s="74"/>
      <c r="S123" s="83"/>
    </row>
    <row r="124" spans="1:19" s="71" customFormat="1" ht="15">
      <c r="A124" s="145" t="s">
        <v>271</v>
      </c>
      <c r="B124" s="135" t="s">
        <v>95</v>
      </c>
      <c r="C124" s="131" t="s">
        <v>43</v>
      </c>
      <c r="D124" s="131"/>
      <c r="E124" s="131"/>
      <c r="F124" s="131"/>
      <c r="G124" s="131"/>
      <c r="H124" s="131" t="s">
        <v>21</v>
      </c>
      <c r="I124" s="133">
        <v>3116.16</v>
      </c>
      <c r="J124" s="133">
        <v>3116.16</v>
      </c>
      <c r="K124" s="133">
        <v>0</v>
      </c>
      <c r="L124" s="134">
        <v>0</v>
      </c>
      <c r="M124" s="146">
        <v>0</v>
      </c>
      <c r="O124" s="74"/>
      <c r="P124" s="74"/>
      <c r="Q124" s="74"/>
      <c r="R124" s="74"/>
      <c r="S124" s="83"/>
    </row>
    <row r="125" spans="1:19" s="71" customFormat="1" ht="15">
      <c r="A125" s="145" t="s">
        <v>272</v>
      </c>
      <c r="B125" s="135" t="s">
        <v>96</v>
      </c>
      <c r="C125" s="131" t="s">
        <v>43</v>
      </c>
      <c r="D125" s="131"/>
      <c r="E125" s="131"/>
      <c r="F125" s="131"/>
      <c r="G125" s="131"/>
      <c r="H125" s="131"/>
      <c r="I125" s="133">
        <v>22060.64</v>
      </c>
      <c r="J125" s="133">
        <v>22060.64</v>
      </c>
      <c r="K125" s="133">
        <v>0</v>
      </c>
      <c r="L125" s="134">
        <v>0</v>
      </c>
      <c r="M125" s="146">
        <v>0</v>
      </c>
      <c r="O125" s="74"/>
      <c r="P125" s="74"/>
      <c r="Q125" s="74"/>
      <c r="R125" s="74"/>
      <c r="S125" s="83"/>
    </row>
    <row r="126" spans="1:19" s="71" customFormat="1" ht="15">
      <c r="A126" s="145" t="s">
        <v>273</v>
      </c>
      <c r="B126" s="135" t="s">
        <v>106</v>
      </c>
      <c r="C126" s="131" t="s">
        <v>188</v>
      </c>
      <c r="D126" s="131">
        <v>1</v>
      </c>
      <c r="E126" s="131"/>
      <c r="F126" s="131"/>
      <c r="G126" s="131"/>
      <c r="H126" s="131">
        <v>1</v>
      </c>
      <c r="I126" s="133">
        <v>4933.76</v>
      </c>
      <c r="J126" s="133">
        <v>4933.76</v>
      </c>
      <c r="K126" s="133">
        <v>0</v>
      </c>
      <c r="L126" s="134">
        <v>0</v>
      </c>
      <c r="M126" s="146">
        <v>0</v>
      </c>
      <c r="O126" s="74"/>
      <c r="P126" s="74"/>
      <c r="Q126" s="74"/>
      <c r="R126" s="74"/>
      <c r="S126" s="83"/>
    </row>
    <row r="127" spans="1:19" s="71" customFormat="1" ht="15">
      <c r="A127" s="145" t="s">
        <v>274</v>
      </c>
      <c r="B127" s="135" t="s">
        <v>98</v>
      </c>
      <c r="C127" s="131" t="s">
        <v>43</v>
      </c>
      <c r="D127" s="131"/>
      <c r="E127" s="131"/>
      <c r="F127" s="131"/>
      <c r="G127" s="131"/>
      <c r="H127" s="131"/>
      <c r="I127" s="133">
        <v>5351.52</v>
      </c>
      <c r="J127" s="133">
        <v>5351.52</v>
      </c>
      <c r="K127" s="133">
        <v>0</v>
      </c>
      <c r="L127" s="134">
        <v>0</v>
      </c>
      <c r="M127" s="146">
        <v>0</v>
      </c>
      <c r="O127" s="74"/>
      <c r="P127" s="74"/>
      <c r="Q127" s="74"/>
      <c r="R127" s="74"/>
      <c r="S127" s="83"/>
    </row>
    <row r="128" spans="1:19" s="71" customFormat="1" ht="15">
      <c r="A128" s="145" t="s">
        <v>275</v>
      </c>
      <c r="B128" s="135" t="s">
        <v>98</v>
      </c>
      <c r="C128" s="131" t="s">
        <v>43</v>
      </c>
      <c r="D128" s="131"/>
      <c r="E128" s="131"/>
      <c r="F128" s="131"/>
      <c r="G128" s="131"/>
      <c r="H128" s="131"/>
      <c r="I128" s="133">
        <v>16614.49</v>
      </c>
      <c r="J128" s="133">
        <v>16614.49</v>
      </c>
      <c r="K128" s="133">
        <v>0</v>
      </c>
      <c r="L128" s="134">
        <v>0</v>
      </c>
      <c r="M128" s="146">
        <v>0</v>
      </c>
      <c r="O128" s="74"/>
      <c r="P128" s="74"/>
      <c r="Q128" s="74"/>
      <c r="R128" s="74"/>
      <c r="S128" s="83"/>
    </row>
    <row r="129" spans="1:19" s="71" customFormat="1" ht="15">
      <c r="A129" s="145" t="s">
        <v>276</v>
      </c>
      <c r="B129" s="135" t="s">
        <v>98</v>
      </c>
      <c r="C129" s="131" t="s">
        <v>188</v>
      </c>
      <c r="D129" s="131"/>
      <c r="E129" s="131">
        <v>1</v>
      </c>
      <c r="F129" s="131"/>
      <c r="G129" s="131"/>
      <c r="H129" s="131">
        <v>1</v>
      </c>
      <c r="I129" s="133">
        <v>45831.9</v>
      </c>
      <c r="J129" s="133">
        <v>45785.64</v>
      </c>
      <c r="K129" s="133">
        <v>46.26000000000204</v>
      </c>
      <c r="L129" s="134">
        <v>0.0010093406557441877</v>
      </c>
      <c r="M129" s="146">
        <v>0</v>
      </c>
      <c r="O129" s="74"/>
      <c r="P129" s="74"/>
      <c r="Q129" s="74"/>
      <c r="R129" s="74"/>
      <c r="S129" s="83"/>
    </row>
    <row r="130" spans="1:19" s="71" customFormat="1" ht="15">
      <c r="A130" s="145" t="s">
        <v>277</v>
      </c>
      <c r="B130" s="135" t="s">
        <v>98</v>
      </c>
      <c r="C130" s="131" t="s">
        <v>43</v>
      </c>
      <c r="D130" s="131"/>
      <c r="E130" s="131"/>
      <c r="F130" s="131"/>
      <c r="G130" s="131"/>
      <c r="H130" s="131"/>
      <c r="I130" s="133">
        <v>4806.68</v>
      </c>
      <c r="J130" s="133">
        <v>4806.68</v>
      </c>
      <c r="K130" s="133">
        <v>0</v>
      </c>
      <c r="L130" s="134">
        <v>0</v>
      </c>
      <c r="M130" s="146">
        <v>0</v>
      </c>
      <c r="O130" s="74"/>
      <c r="P130" s="74"/>
      <c r="Q130" s="74"/>
      <c r="R130" s="74"/>
      <c r="S130" s="83"/>
    </row>
    <row r="131" spans="1:19" s="71" customFormat="1" ht="15">
      <c r="A131" s="145" t="s">
        <v>278</v>
      </c>
      <c r="B131" s="135" t="s">
        <v>100</v>
      </c>
      <c r="C131" s="131" t="s">
        <v>43</v>
      </c>
      <c r="D131" s="131"/>
      <c r="E131" s="131"/>
      <c r="F131" s="131"/>
      <c r="G131" s="131"/>
      <c r="H131" s="131"/>
      <c r="I131" s="133">
        <v>50397.93</v>
      </c>
      <c r="J131" s="133">
        <v>50397.93</v>
      </c>
      <c r="K131" s="133">
        <v>0</v>
      </c>
      <c r="L131" s="134">
        <v>0</v>
      </c>
      <c r="M131" s="146">
        <v>0</v>
      </c>
      <c r="O131" s="74"/>
      <c r="P131" s="74"/>
      <c r="Q131" s="74"/>
      <c r="R131" s="74"/>
      <c r="S131" s="83"/>
    </row>
    <row r="132" spans="1:19" s="71" customFormat="1" ht="15">
      <c r="A132" s="145" t="s">
        <v>279</v>
      </c>
      <c r="B132" s="135" t="s">
        <v>100</v>
      </c>
      <c r="C132" s="131" t="s">
        <v>43</v>
      </c>
      <c r="D132" s="131"/>
      <c r="E132" s="131"/>
      <c r="F132" s="131"/>
      <c r="G132" s="131"/>
      <c r="H132" s="131"/>
      <c r="I132" s="133">
        <v>544645.3</v>
      </c>
      <c r="J132" s="133">
        <v>544645.3</v>
      </c>
      <c r="K132" s="133">
        <v>0</v>
      </c>
      <c r="L132" s="134">
        <v>0</v>
      </c>
      <c r="M132" s="146">
        <v>0</v>
      </c>
      <c r="O132" s="74"/>
      <c r="P132" s="74"/>
      <c r="Q132" s="74"/>
      <c r="R132" s="74"/>
      <c r="S132" s="83"/>
    </row>
    <row r="133" spans="1:19" s="71" customFormat="1" ht="15">
      <c r="A133" s="145" t="s">
        <v>280</v>
      </c>
      <c r="B133" s="135" t="s">
        <v>84</v>
      </c>
      <c r="C133" s="131" t="s">
        <v>43</v>
      </c>
      <c r="D133" s="131"/>
      <c r="E133" s="131"/>
      <c r="F133" s="131"/>
      <c r="G133" s="131"/>
      <c r="H133" s="131"/>
      <c r="I133" s="133">
        <v>71695.04</v>
      </c>
      <c r="J133" s="133">
        <v>71695.04</v>
      </c>
      <c r="K133" s="133">
        <v>0</v>
      </c>
      <c r="L133" s="134">
        <v>0</v>
      </c>
      <c r="M133" s="146">
        <v>0</v>
      </c>
      <c r="O133" s="74"/>
      <c r="P133" s="74"/>
      <c r="Q133" s="74"/>
      <c r="R133" s="74"/>
      <c r="S133" s="83"/>
    </row>
    <row r="134" spans="1:19" s="71" customFormat="1" ht="15">
      <c r="A134" s="145" t="s">
        <v>281</v>
      </c>
      <c r="B134" s="135" t="s">
        <v>85</v>
      </c>
      <c r="C134" s="131" t="s">
        <v>43</v>
      </c>
      <c r="D134" s="131"/>
      <c r="E134" s="131"/>
      <c r="F134" s="131"/>
      <c r="G134" s="131"/>
      <c r="H134" s="131"/>
      <c r="I134" s="133">
        <v>5842.8</v>
      </c>
      <c r="J134" s="133">
        <v>5842.8</v>
      </c>
      <c r="K134" s="133">
        <v>0</v>
      </c>
      <c r="L134" s="134">
        <v>0</v>
      </c>
      <c r="M134" s="146">
        <v>0</v>
      </c>
      <c r="O134" s="74"/>
      <c r="P134" s="74"/>
      <c r="Q134" s="74"/>
      <c r="R134" s="74"/>
      <c r="S134" s="83"/>
    </row>
    <row r="135" spans="1:19" s="71" customFormat="1" ht="15">
      <c r="A135" s="145" t="s">
        <v>282</v>
      </c>
      <c r="B135" s="135" t="s">
        <v>86</v>
      </c>
      <c r="C135" s="131" t="s">
        <v>43</v>
      </c>
      <c r="D135" s="131"/>
      <c r="E135" s="131"/>
      <c r="F135" s="131"/>
      <c r="G135" s="131"/>
      <c r="H135" s="131"/>
      <c r="I135" s="133">
        <v>21659.74</v>
      </c>
      <c r="J135" s="133">
        <v>21659.74</v>
      </c>
      <c r="K135" s="133">
        <v>0</v>
      </c>
      <c r="L135" s="134">
        <v>0</v>
      </c>
      <c r="M135" s="146">
        <v>0</v>
      </c>
      <c r="O135" s="74"/>
      <c r="P135" s="74"/>
      <c r="Q135" s="74"/>
      <c r="R135" s="74"/>
      <c r="S135" s="83"/>
    </row>
    <row r="136" spans="1:19" s="71" customFormat="1" ht="15">
      <c r="A136" s="145" t="s">
        <v>283</v>
      </c>
      <c r="B136" s="135" t="s">
        <v>86</v>
      </c>
      <c r="C136" s="131" t="s">
        <v>43</v>
      </c>
      <c r="D136" s="131"/>
      <c r="E136" s="131"/>
      <c r="F136" s="131"/>
      <c r="G136" s="131"/>
      <c r="H136" s="131"/>
      <c r="I136" s="133">
        <v>26006.3</v>
      </c>
      <c r="J136" s="133">
        <v>26006.3</v>
      </c>
      <c r="K136" s="133">
        <v>0</v>
      </c>
      <c r="L136" s="134">
        <v>0</v>
      </c>
      <c r="M136" s="146">
        <v>0</v>
      </c>
      <c r="O136" s="74"/>
      <c r="P136" s="74"/>
      <c r="Q136" s="74"/>
      <c r="R136" s="74"/>
      <c r="S136" s="83"/>
    </row>
    <row r="137" spans="1:19" s="71" customFormat="1" ht="15">
      <c r="A137" s="145" t="s">
        <v>284</v>
      </c>
      <c r="B137" s="135" t="s">
        <v>86</v>
      </c>
      <c r="C137" s="131" t="s">
        <v>43</v>
      </c>
      <c r="D137" s="131"/>
      <c r="E137" s="131"/>
      <c r="F137" s="131"/>
      <c r="G137" s="131"/>
      <c r="H137" s="131"/>
      <c r="I137" s="133">
        <v>19953.16</v>
      </c>
      <c r="J137" s="133">
        <v>19953.16</v>
      </c>
      <c r="K137" s="133">
        <v>0</v>
      </c>
      <c r="L137" s="134">
        <v>0</v>
      </c>
      <c r="M137" s="146">
        <v>0</v>
      </c>
      <c r="O137" s="74"/>
      <c r="P137" s="74"/>
      <c r="Q137" s="74"/>
      <c r="R137" s="74"/>
      <c r="S137" s="83"/>
    </row>
    <row r="138" spans="1:19" s="71" customFormat="1" ht="15">
      <c r="A138" s="145" t="s">
        <v>285</v>
      </c>
      <c r="B138" s="135" t="s">
        <v>86</v>
      </c>
      <c r="C138" s="131" t="s">
        <v>43</v>
      </c>
      <c r="D138" s="131"/>
      <c r="E138" s="131"/>
      <c r="F138" s="131"/>
      <c r="G138" s="131"/>
      <c r="H138" s="131"/>
      <c r="I138" s="133">
        <v>2712.03</v>
      </c>
      <c r="J138" s="133">
        <v>2712.03</v>
      </c>
      <c r="K138" s="133">
        <v>0</v>
      </c>
      <c r="L138" s="134">
        <v>0</v>
      </c>
      <c r="M138" s="146">
        <v>0</v>
      </c>
      <c r="O138" s="74"/>
      <c r="P138" s="74"/>
      <c r="Q138" s="74"/>
      <c r="R138" s="74"/>
      <c r="S138" s="83"/>
    </row>
    <row r="139" spans="1:19" s="71" customFormat="1" ht="15">
      <c r="A139" s="145" t="s">
        <v>286</v>
      </c>
      <c r="B139" s="135" t="s">
        <v>86</v>
      </c>
      <c r="C139" s="131" t="s">
        <v>43</v>
      </c>
      <c r="D139" s="131"/>
      <c r="E139" s="131"/>
      <c r="F139" s="131"/>
      <c r="G139" s="131"/>
      <c r="H139" s="131"/>
      <c r="I139" s="133">
        <v>3697.05</v>
      </c>
      <c r="J139" s="133">
        <v>3697.05</v>
      </c>
      <c r="K139" s="133">
        <v>0</v>
      </c>
      <c r="L139" s="134">
        <v>0</v>
      </c>
      <c r="M139" s="146">
        <v>0</v>
      </c>
      <c r="O139" s="74"/>
      <c r="P139" s="74"/>
      <c r="Q139" s="74"/>
      <c r="R139" s="74"/>
      <c r="S139" s="83"/>
    </row>
    <row r="140" spans="1:19" s="71" customFormat="1" ht="15">
      <c r="A140" s="145" t="s">
        <v>287</v>
      </c>
      <c r="B140" s="135" t="s">
        <v>86</v>
      </c>
      <c r="C140" s="131" t="s">
        <v>43</v>
      </c>
      <c r="D140" s="131"/>
      <c r="E140" s="131"/>
      <c r="F140" s="131"/>
      <c r="G140" s="131"/>
      <c r="H140" s="131"/>
      <c r="I140" s="133">
        <v>20688.87</v>
      </c>
      <c r="J140" s="133">
        <v>20688.87</v>
      </c>
      <c r="K140" s="133">
        <v>0</v>
      </c>
      <c r="L140" s="134">
        <v>0</v>
      </c>
      <c r="M140" s="146">
        <v>0</v>
      </c>
      <c r="O140" s="74"/>
      <c r="P140" s="74"/>
      <c r="Q140" s="74"/>
      <c r="R140" s="74"/>
      <c r="S140" s="83"/>
    </row>
    <row r="141" spans="1:19" s="71" customFormat="1" ht="15">
      <c r="A141" s="145" t="s">
        <v>288</v>
      </c>
      <c r="B141" s="135" t="s">
        <v>88</v>
      </c>
      <c r="C141" s="131" t="s">
        <v>43</v>
      </c>
      <c r="D141" s="131"/>
      <c r="E141" s="131"/>
      <c r="F141" s="131"/>
      <c r="G141" s="131"/>
      <c r="H141" s="131"/>
      <c r="I141" s="133">
        <v>495518.13</v>
      </c>
      <c r="J141" s="133">
        <v>495518.13</v>
      </c>
      <c r="K141" s="133">
        <v>0</v>
      </c>
      <c r="L141" s="134">
        <v>0</v>
      </c>
      <c r="M141" s="146">
        <v>0</v>
      </c>
      <c r="O141" s="74"/>
      <c r="P141" s="74"/>
      <c r="Q141" s="74"/>
      <c r="R141" s="74"/>
      <c r="S141" s="83"/>
    </row>
    <row r="142" spans="1:19" s="71" customFormat="1" ht="15">
      <c r="A142" s="145" t="s">
        <v>289</v>
      </c>
      <c r="B142" s="135" t="s">
        <v>90</v>
      </c>
      <c r="C142" s="131" t="s">
        <v>43</v>
      </c>
      <c r="D142" s="131"/>
      <c r="E142" s="131"/>
      <c r="F142" s="131"/>
      <c r="G142" s="131"/>
      <c r="H142" s="131"/>
      <c r="I142" s="133">
        <v>42242.96</v>
      </c>
      <c r="J142" s="133">
        <v>42242.96</v>
      </c>
      <c r="K142" s="133">
        <v>0</v>
      </c>
      <c r="L142" s="134">
        <v>0</v>
      </c>
      <c r="M142" s="146">
        <v>0</v>
      </c>
      <c r="O142" s="74"/>
      <c r="P142" s="74"/>
      <c r="Q142" s="74"/>
      <c r="R142" s="74"/>
      <c r="S142" s="83"/>
    </row>
    <row r="143" spans="1:19" s="71" customFormat="1" ht="15">
      <c r="A143" s="145" t="s">
        <v>290</v>
      </c>
      <c r="B143" s="135" t="s">
        <v>92</v>
      </c>
      <c r="C143" s="131" t="s">
        <v>43</v>
      </c>
      <c r="D143" s="131"/>
      <c r="E143" s="131"/>
      <c r="F143" s="131"/>
      <c r="G143" s="131"/>
      <c r="H143" s="131"/>
      <c r="I143" s="133">
        <v>15363.15</v>
      </c>
      <c r="J143" s="133">
        <v>15363.15</v>
      </c>
      <c r="K143" s="133">
        <v>0</v>
      </c>
      <c r="L143" s="134">
        <v>0</v>
      </c>
      <c r="M143" s="146">
        <v>0</v>
      </c>
      <c r="O143" s="74"/>
      <c r="P143" s="74"/>
      <c r="Q143" s="74"/>
      <c r="R143" s="74"/>
      <c r="S143" s="83"/>
    </row>
    <row r="144" spans="1:19" s="71" customFormat="1" ht="15">
      <c r="A144" s="145" t="s">
        <v>291</v>
      </c>
      <c r="B144" s="135" t="s">
        <v>107</v>
      </c>
      <c r="C144" s="131" t="s">
        <v>43</v>
      </c>
      <c r="D144" s="131"/>
      <c r="E144" s="131"/>
      <c r="F144" s="131"/>
      <c r="G144" s="131"/>
      <c r="H144" s="131"/>
      <c r="I144" s="133">
        <v>52331.53</v>
      </c>
      <c r="J144" s="133">
        <v>52331.53</v>
      </c>
      <c r="K144" s="133">
        <v>0</v>
      </c>
      <c r="L144" s="134">
        <v>0</v>
      </c>
      <c r="M144" s="146">
        <v>0</v>
      </c>
      <c r="O144" s="74"/>
      <c r="P144" s="74"/>
      <c r="Q144" s="74"/>
      <c r="R144" s="74"/>
      <c r="S144" s="83"/>
    </row>
    <row r="145" spans="1:19" s="71" customFormat="1" ht="15">
      <c r="A145" s="145" t="s">
        <v>292</v>
      </c>
      <c r="B145" s="135" t="s">
        <v>94</v>
      </c>
      <c r="C145" s="131" t="s">
        <v>43</v>
      </c>
      <c r="D145" s="131"/>
      <c r="E145" s="131"/>
      <c r="F145" s="131"/>
      <c r="G145" s="131"/>
      <c r="H145" s="131"/>
      <c r="I145" s="133">
        <v>2348.81</v>
      </c>
      <c r="J145" s="133">
        <v>2348.81</v>
      </c>
      <c r="K145" s="133">
        <v>0</v>
      </c>
      <c r="L145" s="134">
        <v>0</v>
      </c>
      <c r="M145" s="146">
        <v>0</v>
      </c>
      <c r="O145" s="74"/>
      <c r="P145" s="74"/>
      <c r="Q145" s="74"/>
      <c r="R145" s="74"/>
      <c r="S145" s="83"/>
    </row>
    <row r="146" spans="1:19" s="71" customFormat="1" ht="15">
      <c r="A146" s="145" t="s">
        <v>293</v>
      </c>
      <c r="B146" s="135" t="s">
        <v>94</v>
      </c>
      <c r="C146" s="131" t="s">
        <v>43</v>
      </c>
      <c r="D146" s="131"/>
      <c r="E146" s="131"/>
      <c r="F146" s="131"/>
      <c r="G146" s="131"/>
      <c r="H146" s="131"/>
      <c r="I146" s="133">
        <v>80421.76</v>
      </c>
      <c r="J146" s="133">
        <v>80421.76</v>
      </c>
      <c r="K146" s="133">
        <v>0</v>
      </c>
      <c r="L146" s="134">
        <v>0</v>
      </c>
      <c r="M146" s="146">
        <v>0</v>
      </c>
      <c r="O146" s="74"/>
      <c r="P146" s="74"/>
      <c r="Q146" s="74"/>
      <c r="R146" s="74"/>
      <c r="S146" s="83"/>
    </row>
    <row r="147" spans="1:19" s="71" customFormat="1" ht="15">
      <c r="A147" s="145" t="s">
        <v>294</v>
      </c>
      <c r="B147" s="135" t="s">
        <v>95</v>
      </c>
      <c r="C147" s="131" t="s">
        <v>43</v>
      </c>
      <c r="D147" s="131"/>
      <c r="E147" s="131"/>
      <c r="F147" s="131"/>
      <c r="G147" s="131"/>
      <c r="H147" s="131"/>
      <c r="I147" s="133">
        <v>5855.95</v>
      </c>
      <c r="J147" s="133">
        <v>5855.95</v>
      </c>
      <c r="K147" s="133">
        <v>0</v>
      </c>
      <c r="L147" s="134">
        <v>0</v>
      </c>
      <c r="M147" s="146">
        <v>0</v>
      </c>
      <c r="O147" s="74"/>
      <c r="P147" s="74"/>
      <c r="Q147" s="74"/>
      <c r="R147" s="74"/>
      <c r="S147" s="83"/>
    </row>
    <row r="148" spans="1:19" s="71" customFormat="1" ht="15">
      <c r="A148" s="145" t="s">
        <v>295</v>
      </c>
      <c r="B148" s="135" t="s">
        <v>96</v>
      </c>
      <c r="C148" s="131" t="s">
        <v>43</v>
      </c>
      <c r="D148" s="131"/>
      <c r="E148" s="131"/>
      <c r="F148" s="131"/>
      <c r="G148" s="131"/>
      <c r="H148" s="131"/>
      <c r="I148" s="133">
        <v>1229.42</v>
      </c>
      <c r="J148" s="133">
        <v>1229.42</v>
      </c>
      <c r="K148" s="133">
        <v>0</v>
      </c>
      <c r="L148" s="134">
        <v>0</v>
      </c>
      <c r="M148" s="146">
        <v>0</v>
      </c>
      <c r="O148" s="74"/>
      <c r="P148" s="74"/>
      <c r="Q148" s="74"/>
      <c r="R148" s="74"/>
      <c r="S148" s="83"/>
    </row>
    <row r="149" spans="1:19" s="71" customFormat="1" ht="15">
      <c r="A149" s="145" t="s">
        <v>296</v>
      </c>
      <c r="B149" s="135" t="s">
        <v>97</v>
      </c>
      <c r="C149" s="131" t="s">
        <v>43</v>
      </c>
      <c r="D149" s="131"/>
      <c r="E149" s="131"/>
      <c r="F149" s="131"/>
      <c r="G149" s="131"/>
      <c r="H149" s="131"/>
      <c r="I149" s="133">
        <v>360549.45</v>
      </c>
      <c r="J149" s="133">
        <v>360549.45</v>
      </c>
      <c r="K149" s="133">
        <v>0</v>
      </c>
      <c r="L149" s="134">
        <v>0</v>
      </c>
      <c r="M149" s="146">
        <v>0</v>
      </c>
      <c r="O149" s="74"/>
      <c r="P149" s="74"/>
      <c r="Q149" s="74"/>
      <c r="R149" s="74"/>
      <c r="S149" s="83"/>
    </row>
    <row r="150" spans="1:19" s="71" customFormat="1" ht="15">
      <c r="A150" s="145" t="s">
        <v>297</v>
      </c>
      <c r="B150" s="135" t="s">
        <v>98</v>
      </c>
      <c r="C150" s="131" t="s">
        <v>43</v>
      </c>
      <c r="D150" s="131"/>
      <c r="E150" s="131"/>
      <c r="F150" s="131"/>
      <c r="G150" s="131"/>
      <c r="H150" s="131"/>
      <c r="I150" s="133">
        <v>41557.89</v>
      </c>
      <c r="J150" s="133">
        <v>41557.89</v>
      </c>
      <c r="K150" s="133">
        <v>0</v>
      </c>
      <c r="L150" s="134">
        <v>0</v>
      </c>
      <c r="M150" s="146">
        <v>0</v>
      </c>
      <c r="O150" s="74"/>
      <c r="P150" s="74"/>
      <c r="Q150" s="74"/>
      <c r="R150" s="74"/>
      <c r="S150" s="83"/>
    </row>
    <row r="151" spans="1:19" s="71" customFormat="1" ht="15">
      <c r="A151" s="145" t="s">
        <v>298</v>
      </c>
      <c r="B151" s="135" t="s">
        <v>98</v>
      </c>
      <c r="C151" s="131" t="s">
        <v>43</v>
      </c>
      <c r="D151" s="131"/>
      <c r="E151" s="131"/>
      <c r="F151" s="131"/>
      <c r="G151" s="131"/>
      <c r="H151" s="131"/>
      <c r="I151" s="133">
        <v>9938.6</v>
      </c>
      <c r="J151" s="133">
        <v>9938.6</v>
      </c>
      <c r="K151" s="133">
        <v>0</v>
      </c>
      <c r="L151" s="134">
        <v>0</v>
      </c>
      <c r="M151" s="146">
        <v>0</v>
      </c>
      <c r="O151" s="74"/>
      <c r="P151" s="74"/>
      <c r="Q151" s="74"/>
      <c r="R151" s="74"/>
      <c r="S151" s="83"/>
    </row>
    <row r="152" spans="1:19" s="71" customFormat="1" ht="15">
      <c r="A152" s="145" t="s">
        <v>299</v>
      </c>
      <c r="B152" s="135" t="s">
        <v>98</v>
      </c>
      <c r="C152" s="131" t="s">
        <v>43</v>
      </c>
      <c r="D152" s="131"/>
      <c r="E152" s="131"/>
      <c r="F152" s="131"/>
      <c r="G152" s="131"/>
      <c r="H152" s="131"/>
      <c r="I152" s="133">
        <v>482959.03</v>
      </c>
      <c r="J152" s="133">
        <v>482959.03</v>
      </c>
      <c r="K152" s="133">
        <v>0</v>
      </c>
      <c r="L152" s="134">
        <v>0</v>
      </c>
      <c r="M152" s="146">
        <v>0</v>
      </c>
      <c r="O152" s="74"/>
      <c r="P152" s="74"/>
      <c r="Q152" s="74"/>
      <c r="R152" s="74"/>
      <c r="S152" s="83"/>
    </row>
    <row r="153" spans="1:19" s="71" customFormat="1" ht="15">
      <c r="A153" s="145" t="s">
        <v>300</v>
      </c>
      <c r="B153" s="135" t="s">
        <v>98</v>
      </c>
      <c r="C153" s="131" t="s">
        <v>43</v>
      </c>
      <c r="D153" s="131"/>
      <c r="E153" s="131"/>
      <c r="F153" s="131"/>
      <c r="G153" s="131"/>
      <c r="H153" s="131"/>
      <c r="I153" s="133">
        <v>6034.15</v>
      </c>
      <c r="J153" s="133">
        <v>6034.15</v>
      </c>
      <c r="K153" s="133">
        <v>0</v>
      </c>
      <c r="L153" s="134">
        <v>0</v>
      </c>
      <c r="M153" s="146">
        <v>0</v>
      </c>
      <c r="O153" s="74"/>
      <c r="P153" s="74"/>
      <c r="Q153" s="74"/>
      <c r="R153" s="74"/>
      <c r="S153" s="83"/>
    </row>
    <row r="154" spans="1:19" s="71" customFormat="1" ht="15">
      <c r="A154" s="145" t="s">
        <v>301</v>
      </c>
      <c r="B154" s="135" t="s">
        <v>108</v>
      </c>
      <c r="C154" s="131" t="s">
        <v>43</v>
      </c>
      <c r="D154" s="131"/>
      <c r="E154" s="131"/>
      <c r="F154" s="131"/>
      <c r="G154" s="131"/>
      <c r="H154" s="131"/>
      <c r="I154" s="133">
        <v>16523.93</v>
      </c>
      <c r="J154" s="133">
        <v>16523.93</v>
      </c>
      <c r="K154" s="133">
        <v>0</v>
      </c>
      <c r="L154" s="134">
        <v>0</v>
      </c>
      <c r="M154" s="146">
        <v>0</v>
      </c>
      <c r="O154" s="74"/>
      <c r="P154" s="74"/>
      <c r="Q154" s="74"/>
      <c r="R154" s="74"/>
      <c r="S154" s="83"/>
    </row>
    <row r="155" spans="1:19" s="71" customFormat="1" ht="15.75" thickBot="1">
      <c r="A155" s="147" t="s">
        <v>302</v>
      </c>
      <c r="B155" s="148" t="s">
        <v>100</v>
      </c>
      <c r="C155" s="149" t="s">
        <v>43</v>
      </c>
      <c r="D155" s="149"/>
      <c r="E155" s="149"/>
      <c r="F155" s="149"/>
      <c r="G155" s="149"/>
      <c r="H155" s="149"/>
      <c r="I155" s="151">
        <v>6085.58</v>
      </c>
      <c r="J155" s="151">
        <v>6085.58</v>
      </c>
      <c r="K155" s="151">
        <v>0</v>
      </c>
      <c r="L155" s="152">
        <v>0</v>
      </c>
      <c r="M155" s="153">
        <v>0</v>
      </c>
      <c r="O155" s="74"/>
      <c r="P155" s="74"/>
      <c r="Q155" s="74"/>
      <c r="R155" s="74"/>
      <c r="S155" s="83"/>
    </row>
    <row r="156" spans="1:19" ht="15">
      <c r="A156" s="84"/>
      <c r="B156" s="84"/>
      <c r="C156" s="85"/>
      <c r="D156" s="85"/>
      <c r="E156" s="86"/>
      <c r="F156" s="85"/>
      <c r="G156" s="85"/>
      <c r="H156" s="87" t="s">
        <v>64</v>
      </c>
      <c r="I156" s="88">
        <f>SUM(I42:I155)</f>
        <v>6810332.639999998</v>
      </c>
      <c r="J156" s="88">
        <f>SUM(J42:J155)</f>
        <v>6801590.821965397</v>
      </c>
      <c r="K156" s="88">
        <f>SUM(K42:K155)</f>
        <v>8741.81803459996</v>
      </c>
      <c r="L156" s="89">
        <f>SUM(L42:L155)</f>
        <v>0.380651335558638</v>
      </c>
      <c r="M156" s="74">
        <f>SUM(M42:M155)</f>
        <v>0</v>
      </c>
      <c r="O156" s="74"/>
      <c r="P156" s="74"/>
      <c r="Q156" s="74"/>
      <c r="R156" s="74"/>
      <c r="S156" s="74"/>
    </row>
    <row r="157" spans="1:19" ht="15">
      <c r="A157" s="90"/>
      <c r="B157" s="91"/>
      <c r="C157" s="85"/>
      <c r="D157" s="85"/>
      <c r="E157" s="86"/>
      <c r="F157" s="85"/>
      <c r="G157" s="85"/>
      <c r="H157" s="92" t="s">
        <v>65</v>
      </c>
      <c r="I157" s="88"/>
      <c r="J157" s="88"/>
      <c r="K157" s="88">
        <f>K156</f>
        <v>8741.81803459996</v>
      </c>
      <c r="L157" s="83"/>
      <c r="M157" s="74"/>
      <c r="O157" s="93"/>
      <c r="P157" s="94"/>
      <c r="Q157" s="94"/>
      <c r="R157" s="75"/>
      <c r="S157" s="75"/>
    </row>
    <row r="158" spans="1:19" ht="15">
      <c r="A158" s="90"/>
      <c r="B158" s="91"/>
      <c r="C158" s="85"/>
      <c r="D158" s="85"/>
      <c r="E158" s="86"/>
      <c r="F158" s="85"/>
      <c r="G158" s="85"/>
      <c r="H158" s="86" t="s">
        <v>66</v>
      </c>
      <c r="I158" s="74"/>
      <c r="J158" s="74"/>
      <c r="K158" s="83">
        <f>K157/I156</f>
        <v>0.0012836110211791305</v>
      </c>
      <c r="L158" s="83"/>
      <c r="M158" s="74"/>
      <c r="O158" s="75"/>
      <c r="P158" s="94"/>
      <c r="Q158" s="94"/>
      <c r="R158" s="75"/>
      <c r="S158" s="75"/>
    </row>
    <row r="159" spans="1:21" ht="15">
      <c r="A159" s="90"/>
      <c r="B159" s="91"/>
      <c r="C159" s="85"/>
      <c r="D159" s="85"/>
      <c r="E159" s="86"/>
      <c r="F159" s="85"/>
      <c r="G159" s="85"/>
      <c r="H159" s="87" t="s">
        <v>67</v>
      </c>
      <c r="I159" s="74">
        <f>STDEV(I42:I155)</f>
        <v>112868.80231848109</v>
      </c>
      <c r="J159" s="74">
        <f>STDEV(J42:J155)</f>
        <v>112890.35431558284</v>
      </c>
      <c r="K159" s="95">
        <f>STDEV(K42:K155)</f>
        <v>733.4635098239781</v>
      </c>
      <c r="L159" s="96"/>
      <c r="M159" s="74">
        <f>STDEV(M42:M155)</f>
        <v>0</v>
      </c>
      <c r="O159" s="74"/>
      <c r="P159" s="74"/>
      <c r="Q159" s="74"/>
      <c r="R159" s="97"/>
      <c r="S159" s="98"/>
      <c r="T159" s="71"/>
      <c r="U159" s="71"/>
    </row>
    <row r="160" spans="1:17" ht="15">
      <c r="A160" s="90"/>
      <c r="B160" s="91"/>
      <c r="C160" s="85"/>
      <c r="D160" s="85"/>
      <c r="E160" s="86"/>
      <c r="F160" s="85"/>
      <c r="G160" s="85"/>
      <c r="H160" s="86"/>
      <c r="I160" s="74"/>
      <c r="J160" s="74"/>
      <c r="K160" s="74"/>
      <c r="L160" s="74"/>
      <c r="M160" s="83"/>
      <c r="N160" s="74"/>
      <c r="P160" s="99"/>
      <c r="Q160" s="99"/>
    </row>
    <row r="161" spans="1:17" ht="15">
      <c r="A161" s="90"/>
      <c r="B161" s="91"/>
      <c r="C161" s="85"/>
      <c r="D161" s="85"/>
      <c r="E161" s="86"/>
      <c r="F161" s="100"/>
      <c r="G161" s="85"/>
      <c r="H161" s="72"/>
      <c r="I161" s="101" t="s">
        <v>70</v>
      </c>
      <c r="J161" s="74"/>
      <c r="K161" s="74"/>
      <c r="L161" s="74"/>
      <c r="M161" s="83"/>
      <c r="N161" s="74"/>
      <c r="P161" s="99"/>
      <c r="Q161" s="99"/>
    </row>
    <row r="162" spans="1:17" ht="15">
      <c r="A162" s="90"/>
      <c r="B162" s="91"/>
      <c r="C162" s="85"/>
      <c r="D162" s="85"/>
      <c r="E162" s="86"/>
      <c r="F162" s="85"/>
      <c r="G162" s="85"/>
      <c r="H162" s="86"/>
      <c r="I162" s="74"/>
      <c r="J162" s="74"/>
      <c r="K162" s="74"/>
      <c r="L162" s="74"/>
      <c r="M162" s="83"/>
      <c r="N162" s="74"/>
      <c r="P162" s="99"/>
      <c r="Q162" s="99"/>
    </row>
    <row r="163" spans="1:17" ht="15">
      <c r="A163" s="90"/>
      <c r="B163" s="91"/>
      <c r="C163" s="85"/>
      <c r="D163" s="85"/>
      <c r="E163" s="86"/>
      <c r="F163" s="85"/>
      <c r="G163" s="85"/>
      <c r="H163" s="102" t="s">
        <v>68</v>
      </c>
      <c r="I163" s="103"/>
      <c r="J163" s="104">
        <v>157821187.75</v>
      </c>
      <c r="K163" s="74"/>
      <c r="L163" s="74"/>
      <c r="M163" s="83"/>
      <c r="N163" s="74"/>
      <c r="P163" s="99"/>
      <c r="Q163" s="99"/>
    </row>
    <row r="164" spans="1:17" ht="15">
      <c r="A164" s="90"/>
      <c r="B164" s="91"/>
      <c r="C164" s="85"/>
      <c r="D164" s="85"/>
      <c r="E164" s="86"/>
      <c r="F164" s="85"/>
      <c r="G164" s="85"/>
      <c r="H164" s="102" t="s">
        <v>69</v>
      </c>
      <c r="I164" s="103"/>
      <c r="J164" s="114">
        <v>40664</v>
      </c>
      <c r="K164" s="74"/>
      <c r="L164" s="74"/>
      <c r="M164" s="83"/>
      <c r="N164" s="74"/>
      <c r="P164" s="99"/>
      <c r="Q164" s="99"/>
    </row>
    <row r="166" spans="2:9" ht="15">
      <c r="B166" s="106" t="s">
        <v>71</v>
      </c>
      <c r="C166" s="106" t="s">
        <v>72</v>
      </c>
      <c r="D166" s="106" t="s">
        <v>73</v>
      </c>
      <c r="E166" s="106" t="s">
        <v>74</v>
      </c>
      <c r="F166" s="106" t="s">
        <v>75</v>
      </c>
      <c r="G166" s="106" t="s">
        <v>76</v>
      </c>
      <c r="H166" s="107" t="s">
        <v>77</v>
      </c>
      <c r="I166" s="106" t="s">
        <v>78</v>
      </c>
    </row>
    <row r="167" spans="2:9" ht="15">
      <c r="B167" s="108">
        <v>0</v>
      </c>
      <c r="C167" s="32">
        <f>0.02*J163</f>
        <v>3156423.755</v>
      </c>
      <c r="D167" s="32">
        <f>B167*C167</f>
        <v>0</v>
      </c>
      <c r="E167" s="109">
        <f>C167-D167</f>
        <v>3156423.755</v>
      </c>
      <c r="F167" s="110">
        <v>0.68</v>
      </c>
      <c r="G167" s="111">
        <v>40664</v>
      </c>
      <c r="H167" s="32">
        <f>K159</f>
        <v>733.4635098239781</v>
      </c>
      <c r="I167" s="2">
        <f>(F167*G167*H167)^2/E167^2</f>
        <v>41.28615485019499</v>
      </c>
    </row>
    <row r="168" spans="2:9" ht="15">
      <c r="B168" s="32" t="s">
        <v>79</v>
      </c>
      <c r="C168" s="32">
        <v>3156423.755</v>
      </c>
      <c r="D168" s="32">
        <f>0.1*C168</f>
        <v>315642.3755</v>
      </c>
      <c r="E168" s="109">
        <f aca="true" t="shared" si="3" ref="E168:E171">C168-D168</f>
        <v>2840781.3795</v>
      </c>
      <c r="F168" s="110">
        <v>0.68</v>
      </c>
      <c r="G168" s="111">
        <v>40664</v>
      </c>
      <c r="H168" s="32">
        <v>733.4635098239781</v>
      </c>
      <c r="I168" s="2">
        <f aca="true" t="shared" si="4" ref="I168:I213">(F168*G168*H168)^2/E168^2</f>
        <v>50.9705615434506</v>
      </c>
    </row>
    <row r="169" spans="2:9" ht="15">
      <c r="B169" s="32" t="s">
        <v>80</v>
      </c>
      <c r="C169" s="32">
        <v>3156423.755</v>
      </c>
      <c r="D169" s="32">
        <f>0.15*C169</f>
        <v>473463.56324999995</v>
      </c>
      <c r="E169" s="109">
        <f t="shared" si="3"/>
        <v>2682960.1917499998</v>
      </c>
      <c r="F169" s="110">
        <v>0.68</v>
      </c>
      <c r="G169" s="111">
        <v>40664</v>
      </c>
      <c r="H169" s="32">
        <v>733.4635098239781</v>
      </c>
      <c r="I169" s="2">
        <f t="shared" si="4"/>
        <v>57.14346692068511</v>
      </c>
    </row>
    <row r="170" spans="2:9" ht="15">
      <c r="B170" s="32" t="s">
        <v>81</v>
      </c>
      <c r="C170" s="32">
        <v>3156423.755</v>
      </c>
      <c r="D170" s="32">
        <f>0.2*C170</f>
        <v>631284.751</v>
      </c>
      <c r="E170" s="109">
        <f t="shared" si="3"/>
        <v>2525139.0039999997</v>
      </c>
      <c r="F170" s="110">
        <v>0.68</v>
      </c>
      <c r="G170" s="111">
        <v>40664</v>
      </c>
      <c r="H170" s="32">
        <v>733.4635098239781</v>
      </c>
      <c r="I170" s="2">
        <f t="shared" si="4"/>
        <v>64.50961695342968</v>
      </c>
    </row>
    <row r="171" spans="2:9" ht="15">
      <c r="B171" s="32" t="s">
        <v>82</v>
      </c>
      <c r="C171" s="32">
        <v>3156423.755</v>
      </c>
      <c r="D171" s="32">
        <f>0.3*C171</f>
        <v>946927.1264999999</v>
      </c>
      <c r="E171" s="109">
        <f t="shared" si="3"/>
        <v>2209496.6285</v>
      </c>
      <c r="F171" s="110">
        <v>0.68</v>
      </c>
      <c r="G171" s="111">
        <v>40664</v>
      </c>
      <c r="H171" s="32">
        <v>733.4635098239781</v>
      </c>
      <c r="I171" s="2">
        <f t="shared" si="4"/>
        <v>84.25745887794895</v>
      </c>
    </row>
    <row r="172" spans="2:9" ht="15">
      <c r="B172" s="112"/>
      <c r="C172" s="112"/>
      <c r="D172" s="112"/>
      <c r="E172" s="113"/>
      <c r="F172" s="112"/>
      <c r="G172" s="112"/>
      <c r="H172" s="112"/>
      <c r="I172" s="112"/>
    </row>
    <row r="173" spans="2:9" ht="15">
      <c r="B173" s="108">
        <v>0</v>
      </c>
      <c r="C173" s="32">
        <v>3156423.755</v>
      </c>
      <c r="D173" s="32">
        <v>0</v>
      </c>
      <c r="E173" s="109">
        <f>C173-D173</f>
        <v>3156423.755</v>
      </c>
      <c r="F173" s="110">
        <v>0.94</v>
      </c>
      <c r="G173" s="111">
        <v>40664</v>
      </c>
      <c r="H173" s="32">
        <v>733.4635098239781</v>
      </c>
      <c r="I173" s="2">
        <f t="shared" si="4"/>
        <v>78.89369901737086</v>
      </c>
    </row>
    <row r="174" spans="2:9" ht="15">
      <c r="B174" s="32" t="s">
        <v>79</v>
      </c>
      <c r="C174" s="32">
        <v>3156423.755</v>
      </c>
      <c r="D174" s="32">
        <f>0.1*C174</f>
        <v>315642.3755</v>
      </c>
      <c r="E174" s="109">
        <f aca="true" t="shared" si="5" ref="E174:E177">C174-D174</f>
        <v>2840781.3795</v>
      </c>
      <c r="F174" s="110">
        <v>0.94</v>
      </c>
      <c r="G174" s="111">
        <v>40664</v>
      </c>
      <c r="H174" s="32">
        <v>733.4635098239781</v>
      </c>
      <c r="I174" s="2">
        <f t="shared" si="4"/>
        <v>97.39962841650724</v>
      </c>
    </row>
    <row r="175" spans="2:9" ht="15">
      <c r="B175" s="32" t="s">
        <v>80</v>
      </c>
      <c r="C175" s="32">
        <v>3156423.755</v>
      </c>
      <c r="D175" s="32">
        <f>0.15*C175</f>
        <v>473463.56324999995</v>
      </c>
      <c r="E175" s="109">
        <f t="shared" si="5"/>
        <v>2682960.1917499998</v>
      </c>
      <c r="F175" s="110">
        <v>0.94</v>
      </c>
      <c r="G175" s="111">
        <v>40664</v>
      </c>
      <c r="H175" s="32">
        <v>733.4635098239781</v>
      </c>
      <c r="I175" s="2">
        <f t="shared" si="4"/>
        <v>109.19543116591124</v>
      </c>
    </row>
    <row r="176" spans="2:9" ht="15">
      <c r="B176" s="32" t="s">
        <v>81</v>
      </c>
      <c r="C176" s="32">
        <v>3156423.755</v>
      </c>
      <c r="D176" s="32">
        <f>0.2*C176</f>
        <v>631284.751</v>
      </c>
      <c r="E176" s="109">
        <f t="shared" si="5"/>
        <v>2525139.0039999997</v>
      </c>
      <c r="F176" s="110">
        <v>0.94</v>
      </c>
      <c r="G176" s="111">
        <v>40664</v>
      </c>
      <c r="H176" s="32">
        <v>733.4635098239781</v>
      </c>
      <c r="I176" s="2">
        <f t="shared" si="4"/>
        <v>123.27140471464199</v>
      </c>
    </row>
    <row r="177" spans="2:9" ht="15">
      <c r="B177" s="32" t="s">
        <v>82</v>
      </c>
      <c r="C177" s="32">
        <v>3156423.755</v>
      </c>
      <c r="D177" s="32">
        <f>0.3*C177</f>
        <v>946927.1264999999</v>
      </c>
      <c r="E177" s="109">
        <f t="shared" si="5"/>
        <v>2209496.6285</v>
      </c>
      <c r="F177" s="110">
        <v>0.94</v>
      </c>
      <c r="G177" s="111">
        <v>40664</v>
      </c>
      <c r="H177" s="32">
        <v>733.4635098239781</v>
      </c>
      <c r="I177" s="2">
        <f t="shared" si="4"/>
        <v>161.00754901504257</v>
      </c>
    </row>
    <row r="178" spans="2:9" ht="15">
      <c r="B178" s="112"/>
      <c r="C178" s="112"/>
      <c r="D178" s="112"/>
      <c r="E178" s="113"/>
      <c r="F178" s="112"/>
      <c r="G178" s="112"/>
      <c r="H178" s="112"/>
      <c r="I178" s="112"/>
    </row>
    <row r="179" spans="2:9" ht="15">
      <c r="B179" s="108">
        <v>0</v>
      </c>
      <c r="C179" s="32">
        <v>3156423.755</v>
      </c>
      <c r="D179" s="32">
        <v>0</v>
      </c>
      <c r="E179" s="109">
        <f>C179-D179</f>
        <v>3156423.755</v>
      </c>
      <c r="F179" s="110">
        <v>1.04</v>
      </c>
      <c r="G179" s="111">
        <v>40664</v>
      </c>
      <c r="H179" s="32">
        <v>733.4635098239781</v>
      </c>
      <c r="I179" s="2">
        <f t="shared" si="4"/>
        <v>96.57245909595787</v>
      </c>
    </row>
    <row r="180" spans="2:9" ht="15">
      <c r="B180" s="32" t="s">
        <v>79</v>
      </c>
      <c r="C180" s="32">
        <v>3156423.755</v>
      </c>
      <c r="D180" s="32">
        <f>0.1*C180</f>
        <v>315642.3755</v>
      </c>
      <c r="E180" s="109">
        <f aca="true" t="shared" si="6" ref="E180:E183">C180-D180</f>
        <v>2840781.3795</v>
      </c>
      <c r="F180" s="110">
        <v>1.04</v>
      </c>
      <c r="G180" s="111">
        <v>40664</v>
      </c>
      <c r="H180" s="32">
        <v>733.4635098239781</v>
      </c>
      <c r="I180" s="2">
        <f t="shared" si="4"/>
        <v>119.22525814315786</v>
      </c>
    </row>
    <row r="181" spans="2:9" ht="15">
      <c r="B181" s="32" t="s">
        <v>80</v>
      </c>
      <c r="C181" s="32">
        <v>3156423.755</v>
      </c>
      <c r="D181" s="32">
        <f>0.15*C181</f>
        <v>473463.56324999995</v>
      </c>
      <c r="E181" s="109">
        <f t="shared" si="6"/>
        <v>2682960.1917499998</v>
      </c>
      <c r="F181" s="110">
        <v>1.04</v>
      </c>
      <c r="G181" s="111">
        <v>40664</v>
      </c>
      <c r="H181" s="32">
        <v>733.4635098239781</v>
      </c>
      <c r="I181" s="2">
        <f t="shared" si="4"/>
        <v>133.6643032470005</v>
      </c>
    </row>
    <row r="182" spans="2:9" ht="15">
      <c r="B182" s="32" t="s">
        <v>81</v>
      </c>
      <c r="C182" s="32">
        <v>3156423.755</v>
      </c>
      <c r="D182" s="32">
        <f>0.2*C182</f>
        <v>631284.751</v>
      </c>
      <c r="E182" s="109">
        <f t="shared" si="6"/>
        <v>2525139.0039999997</v>
      </c>
      <c r="F182" s="110">
        <v>1.04</v>
      </c>
      <c r="G182" s="111">
        <v>40664</v>
      </c>
      <c r="H182" s="32">
        <v>733.4635098239781</v>
      </c>
      <c r="I182" s="2">
        <f t="shared" si="4"/>
        <v>150.89446733743418</v>
      </c>
    </row>
    <row r="183" spans="2:9" ht="15">
      <c r="B183" s="32" t="s">
        <v>82</v>
      </c>
      <c r="C183" s="32">
        <v>3156423.755</v>
      </c>
      <c r="D183" s="32">
        <f>0.3*C183</f>
        <v>946927.1264999999</v>
      </c>
      <c r="E183" s="109">
        <f t="shared" si="6"/>
        <v>2209496.6285</v>
      </c>
      <c r="F183" s="110">
        <v>1.04</v>
      </c>
      <c r="G183" s="111">
        <v>40664</v>
      </c>
      <c r="H183" s="32">
        <v>733.4635098239781</v>
      </c>
      <c r="I183" s="2">
        <f t="shared" si="4"/>
        <v>197.0866512162405</v>
      </c>
    </row>
    <row r="184" spans="2:9" ht="15">
      <c r="B184" s="112"/>
      <c r="C184" s="112"/>
      <c r="D184" s="112"/>
      <c r="E184" s="113"/>
      <c r="F184" s="112"/>
      <c r="G184" s="112"/>
      <c r="H184" s="112"/>
      <c r="I184" s="112"/>
    </row>
    <row r="185" spans="2:9" ht="15">
      <c r="B185" s="108">
        <v>0</v>
      </c>
      <c r="C185" s="32">
        <v>3156423.755</v>
      </c>
      <c r="D185" s="32">
        <v>0</v>
      </c>
      <c r="E185" s="109">
        <f>C185-D185</f>
        <v>3156423.755</v>
      </c>
      <c r="F185" s="110">
        <v>1.14</v>
      </c>
      <c r="G185" s="111">
        <v>40664</v>
      </c>
      <c r="H185" s="32">
        <v>733.4635098239781</v>
      </c>
      <c r="I185" s="2">
        <f t="shared" si="4"/>
        <v>116.03695251581618</v>
      </c>
    </row>
    <row r="186" spans="2:9" ht="15">
      <c r="B186" s="32" t="s">
        <v>79</v>
      </c>
      <c r="C186" s="32">
        <v>3156423.755</v>
      </c>
      <c r="D186" s="32">
        <f>0.1*C186</f>
        <v>315642.3755</v>
      </c>
      <c r="E186" s="109">
        <f aca="true" t="shared" si="7" ref="E186:E189">C186-D186</f>
        <v>2840781.3795</v>
      </c>
      <c r="F186" s="110">
        <v>1.14</v>
      </c>
      <c r="G186" s="111">
        <v>40664</v>
      </c>
      <c r="H186" s="32">
        <v>733.4635098239781</v>
      </c>
      <c r="I186" s="2">
        <f t="shared" si="4"/>
        <v>143.2554969331064</v>
      </c>
    </row>
    <row r="187" spans="2:9" ht="15">
      <c r="B187" s="32" t="s">
        <v>80</v>
      </c>
      <c r="C187" s="32">
        <v>3156423.755</v>
      </c>
      <c r="D187" s="32">
        <f>0.15*C187</f>
        <v>473463.56324999995</v>
      </c>
      <c r="E187" s="109">
        <f t="shared" si="7"/>
        <v>2682960.1917499998</v>
      </c>
      <c r="F187" s="110">
        <v>1.14</v>
      </c>
      <c r="G187" s="111">
        <v>40664</v>
      </c>
      <c r="H187" s="32">
        <v>733.4635098239781</v>
      </c>
      <c r="I187" s="2">
        <f t="shared" si="4"/>
        <v>160.60477856860373</v>
      </c>
    </row>
    <row r="188" spans="2:9" ht="15">
      <c r="B188" s="32" t="s">
        <v>81</v>
      </c>
      <c r="C188" s="32">
        <v>3156423.755</v>
      </c>
      <c r="D188" s="32">
        <f>0.2*C188</f>
        <v>631284.751</v>
      </c>
      <c r="E188" s="109">
        <f t="shared" si="7"/>
        <v>2525139.0039999997</v>
      </c>
      <c r="F188" s="110">
        <v>1.14</v>
      </c>
      <c r="G188" s="111">
        <v>40664</v>
      </c>
      <c r="H188" s="32">
        <v>733.4635098239781</v>
      </c>
      <c r="I188" s="2">
        <f t="shared" si="4"/>
        <v>181.30773830596283</v>
      </c>
    </row>
    <row r="189" spans="2:9" ht="15">
      <c r="B189" s="32" t="s">
        <v>82</v>
      </c>
      <c r="C189" s="32">
        <v>3156423.755</v>
      </c>
      <c r="D189" s="32">
        <f>0.3*C189</f>
        <v>946927.1264999999</v>
      </c>
      <c r="E189" s="109">
        <f t="shared" si="7"/>
        <v>2209496.6285</v>
      </c>
      <c r="F189" s="110">
        <v>1.14</v>
      </c>
      <c r="G189" s="111">
        <v>40664</v>
      </c>
      <c r="H189" s="32">
        <v>733.4635098239781</v>
      </c>
      <c r="I189" s="2">
        <f t="shared" si="4"/>
        <v>236.81010717513504</v>
      </c>
    </row>
    <row r="190" spans="2:9" ht="15">
      <c r="B190" s="112"/>
      <c r="C190" s="112"/>
      <c r="D190" s="112"/>
      <c r="E190" s="113"/>
      <c r="F190" s="112"/>
      <c r="G190" s="112"/>
      <c r="H190" s="112"/>
      <c r="I190" s="112"/>
    </row>
    <row r="191" spans="2:9" ht="15">
      <c r="B191" s="108">
        <v>0</v>
      </c>
      <c r="C191" s="32">
        <v>3156423.755</v>
      </c>
      <c r="D191" s="32">
        <v>0</v>
      </c>
      <c r="E191" s="109">
        <f>C191-D191</f>
        <v>3156423.755</v>
      </c>
      <c r="F191" s="110">
        <v>1.28</v>
      </c>
      <c r="G191" s="111">
        <v>40664</v>
      </c>
      <c r="H191" s="32">
        <v>733.4635098239781</v>
      </c>
      <c r="I191" s="2">
        <f t="shared" si="4"/>
        <v>146.28727531695387</v>
      </c>
    </row>
    <row r="192" spans="2:9" ht="15">
      <c r="B192" s="32" t="s">
        <v>79</v>
      </c>
      <c r="C192" s="32">
        <v>3156423.755</v>
      </c>
      <c r="D192" s="32">
        <f>0.1*C192</f>
        <v>315642.3755</v>
      </c>
      <c r="E192" s="109">
        <f aca="true" t="shared" si="8" ref="E192:E195">C192-D192</f>
        <v>2840781.3795</v>
      </c>
      <c r="F192" s="110">
        <v>1.28</v>
      </c>
      <c r="G192" s="111">
        <v>40664</v>
      </c>
      <c r="H192" s="32">
        <v>733.4635098239781</v>
      </c>
      <c r="I192" s="2">
        <f t="shared" si="4"/>
        <v>180.60157446537514</v>
      </c>
    </row>
    <row r="193" spans="2:9" ht="15">
      <c r="B193" s="32" t="s">
        <v>80</v>
      </c>
      <c r="C193" s="32">
        <v>3156423.755</v>
      </c>
      <c r="D193" s="32">
        <f>0.15*C193</f>
        <v>473463.56324999995</v>
      </c>
      <c r="E193" s="109">
        <f t="shared" si="8"/>
        <v>2682960.1917499998</v>
      </c>
      <c r="F193" s="110">
        <v>1.28</v>
      </c>
      <c r="G193" s="111">
        <v>40664</v>
      </c>
      <c r="H193" s="32">
        <v>733.4635098239781</v>
      </c>
      <c r="I193" s="2">
        <f t="shared" si="4"/>
        <v>202.47373746291194</v>
      </c>
    </row>
    <row r="194" spans="2:9" ht="15">
      <c r="B194" s="32" t="s">
        <v>81</v>
      </c>
      <c r="C194" s="32">
        <v>3156423.755</v>
      </c>
      <c r="D194" s="32">
        <f>0.2*C194</f>
        <v>631284.751</v>
      </c>
      <c r="E194" s="109">
        <f t="shared" si="8"/>
        <v>2525139.0039999997</v>
      </c>
      <c r="F194" s="110">
        <v>1.28</v>
      </c>
      <c r="G194" s="111">
        <v>40664</v>
      </c>
      <c r="H194" s="32">
        <v>733.4635098239781</v>
      </c>
      <c r="I194" s="2">
        <f t="shared" si="4"/>
        <v>228.57386768274043</v>
      </c>
    </row>
    <row r="195" spans="2:9" ht="15">
      <c r="B195" s="32" t="s">
        <v>82</v>
      </c>
      <c r="C195" s="32">
        <v>3156423.755</v>
      </c>
      <c r="D195" s="32">
        <f>0.3*C195</f>
        <v>946927.1264999999</v>
      </c>
      <c r="E195" s="109">
        <f t="shared" si="8"/>
        <v>2209496.6285</v>
      </c>
      <c r="F195" s="110">
        <v>1.28</v>
      </c>
      <c r="G195" s="111">
        <v>40664</v>
      </c>
      <c r="H195" s="32">
        <v>733.4635098239781</v>
      </c>
      <c r="I195" s="2">
        <f t="shared" si="4"/>
        <v>298.54545983051804</v>
      </c>
    </row>
    <row r="196" spans="2:9" ht="15">
      <c r="B196" s="112"/>
      <c r="C196" s="112"/>
      <c r="D196" s="112"/>
      <c r="E196" s="113"/>
      <c r="F196" s="112"/>
      <c r="G196" s="112"/>
      <c r="H196" s="112"/>
      <c r="I196" s="112"/>
    </row>
    <row r="197" spans="2:9" ht="15">
      <c r="B197" s="108">
        <v>0</v>
      </c>
      <c r="C197" s="32">
        <v>3156423.755</v>
      </c>
      <c r="D197" s="32">
        <v>0</v>
      </c>
      <c r="E197" s="109">
        <f>C197-D197</f>
        <v>3156423.755</v>
      </c>
      <c r="F197" s="110">
        <v>1.43</v>
      </c>
      <c r="G197" s="111">
        <v>40664</v>
      </c>
      <c r="H197" s="32">
        <v>733.4635098239781</v>
      </c>
      <c r="I197" s="2">
        <f t="shared" si="4"/>
        <v>182.5823054782953</v>
      </c>
    </row>
    <row r="198" spans="2:9" ht="15">
      <c r="B198" s="32" t="s">
        <v>79</v>
      </c>
      <c r="C198" s="32">
        <v>3156423.755</v>
      </c>
      <c r="D198" s="32">
        <f>0.1*C198</f>
        <v>315642.3755</v>
      </c>
      <c r="E198" s="109">
        <f aca="true" t="shared" si="9" ref="E198:E201">C198-D198</f>
        <v>2840781.3795</v>
      </c>
      <c r="F198" s="110">
        <v>1.43</v>
      </c>
      <c r="G198" s="111">
        <v>40664</v>
      </c>
      <c r="H198" s="32">
        <v>733.4635098239781</v>
      </c>
      <c r="I198" s="2">
        <f t="shared" si="4"/>
        <v>225.4102536769078</v>
      </c>
    </row>
    <row r="199" spans="2:9" ht="15">
      <c r="B199" s="32" t="s">
        <v>80</v>
      </c>
      <c r="C199" s="32">
        <v>3156423.755</v>
      </c>
      <c r="D199" s="32">
        <f>0.15*C199</f>
        <v>473463.56324999995</v>
      </c>
      <c r="E199" s="109">
        <f t="shared" si="9"/>
        <v>2682960.1917499998</v>
      </c>
      <c r="F199" s="110">
        <v>1.43</v>
      </c>
      <c r="G199" s="111">
        <v>40664</v>
      </c>
      <c r="H199" s="32">
        <v>733.4635098239781</v>
      </c>
      <c r="I199" s="2">
        <f t="shared" si="4"/>
        <v>252.70907332636028</v>
      </c>
    </row>
    <row r="200" spans="2:9" ht="15">
      <c r="B200" s="32" t="s">
        <v>81</v>
      </c>
      <c r="C200" s="32">
        <v>3156423.755</v>
      </c>
      <c r="D200" s="32">
        <f>0.2*C200</f>
        <v>631284.751</v>
      </c>
      <c r="E200" s="109">
        <f t="shared" si="9"/>
        <v>2525139.0039999997</v>
      </c>
      <c r="F200" s="110">
        <v>1.43</v>
      </c>
      <c r="G200" s="111">
        <v>40664</v>
      </c>
      <c r="H200" s="32">
        <v>733.4635098239781</v>
      </c>
      <c r="I200" s="2">
        <f t="shared" si="4"/>
        <v>285.2848523098364</v>
      </c>
    </row>
    <row r="201" spans="2:9" ht="15">
      <c r="B201" s="32" t="s">
        <v>82</v>
      </c>
      <c r="C201" s="32">
        <v>3156423.755</v>
      </c>
      <c r="D201" s="32">
        <f>0.3*C201</f>
        <v>946927.1264999999</v>
      </c>
      <c r="E201" s="109">
        <f t="shared" si="9"/>
        <v>2209496.6285</v>
      </c>
      <c r="F201" s="110">
        <v>1.43</v>
      </c>
      <c r="G201" s="111">
        <v>40664</v>
      </c>
      <c r="H201" s="32">
        <v>733.4635098239781</v>
      </c>
      <c r="I201" s="2">
        <f t="shared" si="4"/>
        <v>372.6169499557046</v>
      </c>
    </row>
    <row r="202" spans="2:9" ht="15">
      <c r="B202" s="112"/>
      <c r="C202" s="112"/>
      <c r="D202" s="112"/>
      <c r="E202" s="113"/>
      <c r="F202" s="112"/>
      <c r="G202" s="112"/>
      <c r="H202" s="112"/>
      <c r="I202" s="112"/>
    </row>
    <row r="203" spans="2:9" ht="15">
      <c r="B203" s="108">
        <v>0</v>
      </c>
      <c r="C203" s="32">
        <v>3156423.755</v>
      </c>
      <c r="D203" s="32">
        <v>0</v>
      </c>
      <c r="E203" s="109">
        <f>C203-D203</f>
        <v>3156423.755</v>
      </c>
      <c r="F203" s="110">
        <v>1.64</v>
      </c>
      <c r="G203" s="111">
        <v>40664</v>
      </c>
      <c r="H203" s="32">
        <v>733.4635098239781</v>
      </c>
      <c r="I203" s="2">
        <f t="shared" si="4"/>
        <v>240.14541973417914</v>
      </c>
    </row>
    <row r="204" spans="2:9" ht="15">
      <c r="B204" s="32" t="s">
        <v>79</v>
      </c>
      <c r="C204" s="32">
        <v>3156423.755</v>
      </c>
      <c r="D204" s="32">
        <f>0.1*C204</f>
        <v>315642.3755</v>
      </c>
      <c r="E204" s="109">
        <f aca="true" t="shared" si="10" ref="E204:E207">C204-D204</f>
        <v>2840781.3795</v>
      </c>
      <c r="F204" s="110">
        <v>1.64</v>
      </c>
      <c r="G204" s="111">
        <v>40664</v>
      </c>
      <c r="H204" s="32">
        <v>733.4635098239781</v>
      </c>
      <c r="I204" s="2">
        <f t="shared" si="4"/>
        <v>296.4758268323199</v>
      </c>
    </row>
    <row r="205" spans="2:9" ht="15">
      <c r="B205" s="32" t="s">
        <v>80</v>
      </c>
      <c r="C205" s="32">
        <v>3156423.755</v>
      </c>
      <c r="D205" s="32">
        <f>0.15*C205</f>
        <v>473463.56324999995</v>
      </c>
      <c r="E205" s="109">
        <f t="shared" si="10"/>
        <v>2682960.1917499998</v>
      </c>
      <c r="F205" s="110">
        <v>1.64</v>
      </c>
      <c r="G205" s="111">
        <v>40664</v>
      </c>
      <c r="H205" s="32">
        <v>733.4635098239781</v>
      </c>
      <c r="I205" s="2">
        <f t="shared" si="4"/>
        <v>332.38120378433103</v>
      </c>
    </row>
    <row r="206" spans="2:9" ht="15">
      <c r="B206" s="32" t="s">
        <v>81</v>
      </c>
      <c r="C206" s="32">
        <v>3156423.755</v>
      </c>
      <c r="D206" s="32">
        <f>0.2*C206</f>
        <v>631284.751</v>
      </c>
      <c r="E206" s="109">
        <f t="shared" si="10"/>
        <v>2525139.0039999997</v>
      </c>
      <c r="F206" s="110">
        <v>1.64</v>
      </c>
      <c r="G206" s="111">
        <v>40664</v>
      </c>
      <c r="H206" s="32">
        <v>733.4635098239781</v>
      </c>
      <c r="I206" s="2">
        <f t="shared" si="4"/>
        <v>375.22721833465494</v>
      </c>
    </row>
    <row r="207" spans="2:9" ht="15">
      <c r="B207" s="32" t="s">
        <v>82</v>
      </c>
      <c r="C207" s="32">
        <v>3156423.755</v>
      </c>
      <c r="D207" s="32">
        <f>0.3*C207</f>
        <v>946927.1264999999</v>
      </c>
      <c r="E207" s="109">
        <f t="shared" si="10"/>
        <v>2209496.6285</v>
      </c>
      <c r="F207" s="110">
        <v>1.64</v>
      </c>
      <c r="G207" s="111">
        <v>40664</v>
      </c>
      <c r="H207" s="32">
        <v>733.4635098239781</v>
      </c>
      <c r="I207" s="2">
        <f t="shared" si="4"/>
        <v>490.0926933350594</v>
      </c>
    </row>
    <row r="208" spans="2:9" ht="15">
      <c r="B208" s="112"/>
      <c r="C208" s="112"/>
      <c r="D208" s="112"/>
      <c r="E208" s="113"/>
      <c r="F208" s="112"/>
      <c r="G208" s="112"/>
      <c r="H208" s="112"/>
      <c r="I208" s="112"/>
    </row>
    <row r="209" spans="2:9" ht="15">
      <c r="B209" s="108">
        <v>0</v>
      </c>
      <c r="C209" s="32">
        <v>3156423.755</v>
      </c>
      <c r="D209" s="32">
        <v>0</v>
      </c>
      <c r="E209" s="109">
        <f>C209-D209</f>
        <v>3156423.755</v>
      </c>
      <c r="F209" s="110">
        <v>1.96</v>
      </c>
      <c r="G209" s="111">
        <v>40664</v>
      </c>
      <c r="H209" s="32">
        <v>733.4635098239781</v>
      </c>
      <c r="I209" s="2">
        <f t="shared" si="4"/>
        <v>343.00366019141245</v>
      </c>
    </row>
    <row r="210" spans="2:9" ht="15">
      <c r="B210" s="32" t="s">
        <v>79</v>
      </c>
      <c r="C210" s="32">
        <v>3156423.755</v>
      </c>
      <c r="D210" s="32">
        <f>0.1*C210</f>
        <v>315642.3755</v>
      </c>
      <c r="E210" s="109">
        <f aca="true" t="shared" si="11" ref="E210:E213">C210-D210</f>
        <v>2840781.3795</v>
      </c>
      <c r="F210" s="110">
        <v>1.96</v>
      </c>
      <c r="G210" s="111">
        <v>40664</v>
      </c>
      <c r="H210" s="32">
        <v>733.4635098239781</v>
      </c>
      <c r="I210" s="2">
        <f t="shared" si="4"/>
        <v>423.46130887828696</v>
      </c>
    </row>
    <row r="211" spans="2:9" ht="15">
      <c r="B211" s="32" t="s">
        <v>80</v>
      </c>
      <c r="C211" s="32">
        <v>3156423.755</v>
      </c>
      <c r="D211" s="32">
        <f>0.15*C211</f>
        <v>473463.56324999995</v>
      </c>
      <c r="E211" s="109">
        <f t="shared" si="11"/>
        <v>2682960.1917499998</v>
      </c>
      <c r="F211" s="110">
        <v>1.96</v>
      </c>
      <c r="G211" s="111">
        <v>40664</v>
      </c>
      <c r="H211" s="32">
        <v>733.4635098239781</v>
      </c>
      <c r="I211" s="2">
        <f t="shared" si="4"/>
        <v>474.7455504379411</v>
      </c>
    </row>
    <row r="212" spans="2:9" ht="15">
      <c r="B212" s="32" t="s">
        <v>81</v>
      </c>
      <c r="C212" s="32">
        <v>3156423.755</v>
      </c>
      <c r="D212" s="32">
        <f>0.2*C212</f>
        <v>631284.751</v>
      </c>
      <c r="E212" s="109">
        <f t="shared" si="11"/>
        <v>2525139.0039999997</v>
      </c>
      <c r="F212" s="110">
        <v>1.96</v>
      </c>
      <c r="G212" s="111">
        <v>40664</v>
      </c>
      <c r="H212" s="32">
        <v>733.4635098239781</v>
      </c>
      <c r="I212" s="2">
        <f t="shared" si="4"/>
        <v>535.943219049082</v>
      </c>
    </row>
    <row r="213" spans="2:9" ht="15">
      <c r="B213" s="32" t="s">
        <v>82</v>
      </c>
      <c r="C213" s="32">
        <v>3156423.755</v>
      </c>
      <c r="D213" s="32">
        <f>0.3*C213</f>
        <v>946927.1264999999</v>
      </c>
      <c r="E213" s="109">
        <f t="shared" si="11"/>
        <v>2209496.6285</v>
      </c>
      <c r="F213" s="110">
        <v>1.96</v>
      </c>
      <c r="G213" s="111">
        <v>40664</v>
      </c>
      <c r="H213" s="32">
        <v>733.4635098239781</v>
      </c>
      <c r="I213" s="2">
        <f t="shared" si="4"/>
        <v>700.0074697783926</v>
      </c>
    </row>
  </sheetData>
  <mergeCells count="18">
    <mergeCell ref="P5:S5"/>
    <mergeCell ref="B15:J15"/>
    <mergeCell ref="A16:S16"/>
    <mergeCell ref="A1:S1"/>
    <mergeCell ref="A37:N37"/>
    <mergeCell ref="B3:J3"/>
    <mergeCell ref="K3:S3"/>
    <mergeCell ref="B4:J4"/>
    <mergeCell ref="K4:S4"/>
    <mergeCell ref="B5:F5"/>
    <mergeCell ref="G5:J5"/>
    <mergeCell ref="K5:O5"/>
    <mergeCell ref="C39:H39"/>
    <mergeCell ref="I39:M39"/>
    <mergeCell ref="A31:I31"/>
    <mergeCell ref="A32:I32"/>
    <mergeCell ref="A34:Q34"/>
    <mergeCell ref="A36:N36"/>
  </mergeCells>
  <conditionalFormatting sqref="I160:N160 B160:B164 K163:N164 I162:N162 J161:N161">
    <cfRule type="expression" priority="4" dxfId="2" stopIfTrue="1">
      <formula>$M160="No"</formula>
    </cfRule>
  </conditionalFormatting>
  <conditionalFormatting sqref="O159:S159 B157:B159 O42:S156 B42:B155 I42:M159">
    <cfRule type="expression" priority="5" dxfId="2" stopIfTrue="1">
      <formula>$L42="No"</formula>
    </cfRule>
  </conditionalFormatting>
  <conditionalFormatting sqref="N39">
    <cfRule type="expression" priority="3" dxfId="2" stopIfTrue="1">
      <formula>$L39="No"</formula>
    </cfRule>
  </conditionalFormatting>
  <conditionalFormatting sqref="H42">
    <cfRule type="cellIs" priority="2" dxfId="0" operator="equal" stopIfTrue="1">
      <formula>"ERR"</formula>
    </cfRule>
  </conditionalFormatting>
  <conditionalFormatting sqref="G42">
    <cfRule type="cellIs" priority="1" dxfId="0" operator="equal" stopIfTrue="1">
      <formula>"ERR"</formula>
    </cfRule>
  </conditionalFormatting>
  <printOptions/>
  <pageMargins left="0.7" right="0.7" top="0.75" bottom="0.75" header="0.3" footer="0.3"/>
  <pageSetup fitToHeight="0" fitToWidth="1" horizontalDpi="600" verticalDpi="600" orientation="landscape" paperSize="9" scale="81" r:id="rId4"/>
  <drawing r:id="rId3"/>
  <legacyDrawing r:id="rId2"/>
  <oleObjects>
    <mc:AlternateContent xmlns:mc="http://schemas.openxmlformats.org/markup-compatibility/2006">
      <mc:Choice Requires="x14">
        <oleObject progId="Equation.3" shapeId="4097" r:id="rId1">
          <objectPr r:id="rId5">
            <anchor>
              <from>
                <xdr:col>0</xdr:col>
                <xdr:colOff>0</xdr:colOff>
                <xdr:row>24</xdr:row>
                <xdr:rowOff>161925</xdr:rowOff>
              </from>
              <to>
                <xdr:col>2</xdr:col>
                <xdr:colOff>266700</xdr:colOff>
                <xdr:row>28</xdr:row>
                <xdr:rowOff>171450</xdr:rowOff>
              </to>
            </anchor>
          </objectPr>
        </oleObject>
      </mc:Choice>
      <mc:Fallback>
        <oleObject progId="Equation.3" shapeId="4097"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GRECEANU Dana (AGRI)</dc:creator>
  <cp:keywords/>
  <dc:description/>
  <cp:lastModifiedBy>GRECEANU Dana (AGRI)</cp:lastModifiedBy>
  <cp:lastPrinted>2013-08-20T13:30:13Z</cp:lastPrinted>
  <dcterms:created xsi:type="dcterms:W3CDTF">2013-07-11T09:19:00Z</dcterms:created>
  <dcterms:modified xsi:type="dcterms:W3CDTF">2013-10-17T11:59:50Z</dcterms:modified>
  <cp:category/>
  <cp:version/>
  <cp:contentType/>
  <cp:contentStatus/>
</cp:coreProperties>
</file>