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2"/>
  </bookViews>
  <sheets>
    <sheet name="Rekapitulace stavby" sheetId="1" r:id="rId1"/>
    <sheet name="doprava - Multifunkční hř..." sheetId="2" r:id="rId2"/>
    <sheet name="hřiště - Multifunkční hři..." sheetId="3" r:id="rId3"/>
    <sheet name="Pokyny pro vyplnění" sheetId="4" r:id="rId4"/>
  </sheets>
  <definedNames>
    <definedName name="_xlnm._FilterDatabase" localSheetId="1" hidden="1">'doprava - Multifunkční hř...'!$C$83:$K$83</definedName>
    <definedName name="_xlnm._FilterDatabase" localSheetId="2" hidden="1">'hřiště - Multifunkční hři...'!$C$87:$K$87</definedName>
    <definedName name="_xlnm.Print_Titles" localSheetId="1">'doprava - Multifunkční hř...'!$83:$83</definedName>
    <definedName name="_xlnm.Print_Titles" localSheetId="2">'hřiště - Multifunkční hři...'!$87:$87</definedName>
    <definedName name="_xlnm.Print_Titles" localSheetId="0">'Rekapitulace stavby'!$49:$49</definedName>
    <definedName name="_xlnm.Print_Area" localSheetId="1">'doprava - Multifunkční hř...'!$C$4:$J$36,'doprava - Multifunkční hř...'!$C$42:$J$65,'doprava - Multifunkční hř...'!$C$71:$K$241</definedName>
    <definedName name="_xlnm.Print_Area" localSheetId="2">'hřiště - Multifunkční hři...'!$C$4:$J$36,'hřiště - Multifunkční hři...'!$C$42:$J$69,'hřiště - Multifunkční hři...'!$C$75:$K$228</definedName>
    <definedName name="_xlnm.Print_Area" localSheetId="3">'Pokyny pro vyplnění'!$B$2:$K$69,'Pokyny pro vyplnění'!$B$72:$K$116,'Pokyny pro vyplnění'!$B$119:$K$184,'Pokyny pro vyplnění'!$B$187:$K$207</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<sst xmlns="http://schemas.openxmlformats.org/spreadsheetml/2006/main" count="3208" uniqueCount="757">
  <si>
    <t>Export VZ</t>
  </si>
  <si>
    <t>List obsahuje:</t>
  </si>
  <si>
    <t>3.0</t>
  </si>
  <si>
    <t>ODOM</t>
  </si>
  <si>
    <t>False</t>
  </si>
  <si>
    <t>{C4CBFC9C-36F6-4301-B1A7-FEC1D3C93AA7}</t>
  </si>
  <si>
    <t>&gt;&gt;  skryté sloupce  &lt;&lt;</t>
  </si>
  <si>
    <t>0,01</t>
  </si>
  <si>
    <t>21</t>
  </si>
  <si>
    <t>15</t>
  </si>
  <si>
    <t>REKAPITULACE STAVBY</t>
  </si>
  <si>
    <t>v ---  níže se nacházejí doplnkové a pomocné údaje k sestavám  --- v</t>
  </si>
  <si>
    <t>Návod na vyplnění</t>
  </si>
  <si>
    <t>0,001</t>
  </si>
  <si>
    <t>Kód:</t>
  </si>
  <si>
    <t>Havran</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</si>
  <si>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</si>
  <si>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</si>
  <si>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0,1</t>
  </si>
  <si>
    <t>KSO:</t>
  </si>
  <si>
    <t>CC-CZ:</t>
  </si>
  <si>
    <t>Místo:</t>
  </si>
  <si>
    <t xml:space="preserve"> </t>
  </si>
  <si>
    <t>Datum:</t>
  </si>
  <si>
    <t>Zadavatel:</t>
  </si>
  <si>
    <t>IČ:</t>
  </si>
  <si>
    <t>Obec Havraň</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</si>
  <si>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</si>
  <si>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</si>
  <si>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</si>
  <si>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</si>
  <si>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</si>
  <si>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</si>
  <si>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</si>
  <si>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</si>
  <si>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</si>
  <si>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</si>
  <si>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</si>
  <si>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</si>
  <si>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</si>
  <si>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</si>
  <si>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</si>
  <si>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</si>
  <si>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</si>
  <si>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</si>
  <si>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</si>
  <si>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</si>
  <si>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</si>
  <si>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</si>
  <si>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</si>
  <si>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</si>
  <si>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</si>
  <si>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</si>
  <si>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</si>
  <si>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</si>
  <si>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</si>
  <si>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</si>
  <si>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</si>
  <si>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</si>
  <si>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</si>
  <si>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</si>
  <si>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</si>
  <si>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</si>
  <si>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</si>
  <si>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</si>
  <si>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</si>
  <si>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</si>
  <si>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</si>
  <si>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</si>
  <si>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</si>
  <si>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</si>
  <si>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doprava</t>
  </si>
  <si>
    <t>Multifunkční hřiště Havraň - doprava v klidu</t>
  </si>
  <si>
    <t>STA</t>
  </si>
  <si>
    <t>1</t>
  </si>
  <si>
    <t>{E4158B89-BA83-40FD-B002-1D671EBCEF05}</t>
  </si>
  <si>
    <t>2</t>
  </si>
  <si>
    <t>hřiště</t>
  </si>
  <si>
    <t>Multifunkční hřiště na ppč.247/1 a 250/1 KÚ Havraň</t>
  </si>
  <si>
    <t>{780DC669-DBC9-477B-985B-A174C089AAA1}</t>
  </si>
  <si>
    <t>Zpět na list:</t>
  </si>
  <si>
    <t>doplňkové_plochy</t>
  </si>
  <si>
    <t>89,9</t>
  </si>
  <si>
    <t>drenáž</t>
  </si>
  <si>
    <t>144,3</t>
  </si>
  <si>
    <t>KRYCÍ LIST SOUPISU</t>
  </si>
  <si>
    <t>chodník</t>
  </si>
  <si>
    <t>40,2</t>
  </si>
  <si>
    <t>komunikace</t>
  </si>
  <si>
    <t>848,3</t>
  </si>
  <si>
    <t>krajník</t>
  </si>
  <si>
    <t>47,9</t>
  </si>
  <si>
    <t>silniční</t>
  </si>
  <si>
    <t>395,4</t>
  </si>
  <si>
    <t>Objekt:</t>
  </si>
  <si>
    <t>stání</t>
  </si>
  <si>
    <t>200</t>
  </si>
  <si>
    <t>doprava - Multifunkční hřiště Havraň - doprava v klidu</t>
  </si>
  <si>
    <t>tráva</t>
  </si>
  <si>
    <t>956,3</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</si>
  <si>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</si>
  <si>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</si>
  <si>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</si>
  <si>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</si>
  <si>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</si>
  <si>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</si>
  <si>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</si>
  <si>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</si>
  <si>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</si>
  <si>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</si>
  <si>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Přesuny hmot a sutí</t>
  </si>
  <si>
    <t>VRN - Vedlejší rozpočtové náklady</t>
  </si>
  <si>
    <t xml:space="preserve">    VRN3 - Zařízení staveniště</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</si>
  <si>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</si>
  <si>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</si>
  <si>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</si>
  <si>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</si>
  <si>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</si>
  <si>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</si>
  <si>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</si>
  <si>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</si>
  <si>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</si>
  <si>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</si>
  <si>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</si>
  <si>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</si>
  <si>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</si>
  <si>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</si>
  <si>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</si>
  <si>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</si>
  <si>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</si>
  <si>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</si>
  <si>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</si>
  <si>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</si>
  <si>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113107131</t>
  </si>
  <si>
    <t>Odstranění podkladu pl do 50 m2 z betonu prostého tl 150 mm</t>
  </si>
  <si>
    <t>m2</t>
  </si>
  <si>
    <t>4</t>
  </si>
  <si>
    <t>-1978702243</t>
  </si>
  <si>
    <t>PP</t>
  </si>
  <si>
    <t>Odstranění podkladů nebo krytů s přemístěním hmot na skládku na vzdálenost do 3 m nebo s naložením na dopravní prostředek v ploše jednotlivě do 50 m2 z betonu prostého, o tl. vrstvy přes 100 do 150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</si>
  <si>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</si>
  <si>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</si>
  <si>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113154123</t>
  </si>
  <si>
    <t>Frézování živičného krytu tl 50 mm pruh š 1 m pl do 500 m2 bez překážek v trase</t>
  </si>
  <si>
    <t>-1314297737</t>
  </si>
  <si>
    <t>Frézování živičného podkladu nebo krytu s naložením na dopravní prostředek plochy do 500 m2 bez překážek v trase pruhu šířky přes 0,5 m do 1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</si>
  <si>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</si>
  <si>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</si>
  <si>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121101102</t>
  </si>
  <si>
    <t>Sejmutí ornice s přemístěním na vzdálenost do 100 m</t>
  </si>
  <si>
    <t>m3</t>
  </si>
  <si>
    <t>216596030</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</si>
  <si>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</si>
  <si>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</si>
  <si>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</si>
  <si>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956,3*0,2</t>
  </si>
  <si>
    <t>122202202</t>
  </si>
  <si>
    <t>Odkopávky a prokopávky nezapažené pro silnice objemu do 1000 m3 v hornině tř. 3</t>
  </si>
  <si>
    <t>1760423024</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</si>
  <si>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</si>
  <si>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</si>
  <si>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290,4*0,08+557,9*0,17</t>
  </si>
  <si>
    <t>5</t>
  </si>
  <si>
    <t>122202209</t>
  </si>
  <si>
    <t>Příplatek k odkopávkám a prokopávkám pro silnice v hornině tř. 3 za lepivost</t>
  </si>
  <si>
    <t>-99738098</t>
  </si>
  <si>
    <t>Odkopávky a prokopávky nezapažené pro silnice s přemístěním výkopku v příčných profilech na vzdálenost do 15 m nebo s naložením na dopravní prostředek v hornině tř. 3 Příplatek k cenám za lepivost horniny tř. 3</t>
  </si>
  <si>
    <t>118,075*0,3 'Přepočtené koeficientem množství</t>
  </si>
  <si>
    <t>6</t>
  </si>
  <si>
    <t>132201101</t>
  </si>
  <si>
    <t>Hloubení rýh š do 600 mm v hornině tř. 3 objemu do 100 m3</t>
  </si>
  <si>
    <t>1897905552</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</si>
  <si>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</si>
  <si>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</si>
  <si>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drenáž*0,5*0,4</t>
  </si>
  <si>
    <t>31,7*0,6*1"zasakovací drén</t>
  </si>
  <si>
    <t>Součet</t>
  </si>
  <si>
    <t>7</t>
  </si>
  <si>
    <t>132201109</t>
  </si>
  <si>
    <t>Příplatek za lepivost k hloubení rýh š do 600 mm v hornině tř. 3</t>
  </si>
  <si>
    <t>1032164227</t>
  </si>
  <si>
    <t>Hloubení zapažených i nezapažených rýh šířky do 600 mm s urovnáním dna do předepsaného profilu a spádu v hornině tř. 3 Příplatek k cenám za lepivost horniny tř. 3</t>
  </si>
  <si>
    <t>47,88*0,3 'Přepočtené koeficientem množství</t>
  </si>
  <si>
    <t>8</t>
  </si>
  <si>
    <t>162701105</t>
  </si>
  <si>
    <t>Vodorovné přemístění do 10000 m výkopku/sypaniny z horniny tř. 1 až 4</t>
  </si>
  <si>
    <t>-567172550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</si>
  <si>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</si>
  <si>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</si>
  <si>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</si>
  <si>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167101102</t>
  </si>
  <si>
    <t>Nakládání výkopku z hornin tř. 1 až 4 přes 100 m3</t>
  </si>
  <si>
    <t>-1315561705</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</si>
  <si>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</si>
  <si>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</si>
  <si>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191,26</t>
  </si>
  <si>
    <t>10</t>
  </si>
  <si>
    <t>171101141</t>
  </si>
  <si>
    <t>Uložení sypaniny do 0,75 m3 násypu na 1 m silnice nebo železnice</t>
  </si>
  <si>
    <t>648311200</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</si>
  <si>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</si>
  <si>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Kryt venkovních hřišť z umělé trávy tl.20mm vzájemné slepení jednotlivých pásů </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</si>
  <si>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</si>
  <si>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</si>
  <si>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</si>
  <si>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</si>
  <si>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</si>
  <si>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</si>
  <si>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</si>
  <si>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</si>
  <si>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</si>
  <si>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</si>
  <si>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</si>
  <si>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</si>
  <si>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</si>
  <si>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</si>
  <si>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</si>
  <si>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</si>
  <si>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</si>
  <si>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</si>
  <si>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</si>
  <si>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</si>
  <si>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</si>
  <si>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</si>
  <si>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</si>
  <si>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</si>
  <si>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</si>
  <si>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</si>
  <si>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</si>
  <si>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</si>
  <si>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</si>
  <si>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</si>
  <si>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</si>
  <si>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</si>
  <si>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</si>
  <si>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</si>
  <si>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</si>
  <si>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</si>
  <si>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</si>
  <si>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</si>
  <si>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</si>
  <si>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</si>
  <si>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</si>
  <si>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</si>
  <si>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</si>
  <si>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</si>
  <si>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</si>
  <si>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</si>
  <si>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</si>
  <si>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</si>
  <si>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</si>
  <si>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</si>
  <si>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</si>
  <si>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</si>
  <si>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</si>
  <si>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</si>
  <si>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</si>
  <si>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</si>
  <si>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</si>
  <si>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</si>
  <si>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</si>
  <si>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</si>
  <si>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</si>
  <si>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</si>
  <si>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</si>
  <si>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</si>
  <si>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</si>
  <si>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</si>
  <si>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</si>
  <si>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</si>
  <si>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</si>
  <si>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</si>
  <si>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</si>
  <si>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</si>
  <si>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</si>
  <si>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</si>
  <si>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</si>
  <si>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</si>
  <si>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</si>
  <si>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</si>
  <si>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</si>
  <si>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</si>
  <si>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</si>
  <si>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</si>
  <si>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</si>
  <si>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</si>
  <si>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</si>
  <si>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</si>
  <si>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</si>
  <si>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</si>
  <si>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</si>
  <si>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</si>
  <si>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</si>
  <si>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</si>
  <si>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</si>
  <si>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</si>
  <si>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</si>
  <si>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</si>
  <si>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</si>
  <si>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</si>
  <si>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</si>
  <si>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</si>
  <si>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</si>
  <si>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</si>
  <si>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</si>
  <si>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</si>
  <si>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</si>
  <si>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</si>
  <si>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</si>
  <si>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</si>
  <si>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</si>
  <si>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</si>
  <si>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</si>
  <si>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</si>
  <si>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</si>
  <si>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</si>
  <si>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</si>
  <si>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</si>
  <si>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</si>
  <si>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</si>
  <si>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</si>
  <si>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</si>
  <si>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</si>
  <si>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</si>
  <si>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</si>
  <si>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</si>
  <si>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</si>
  <si>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</si>
  <si>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</si>
  <si>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</si>
  <si>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</si>
  <si>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</si>
  <si>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</si>
  <si>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</si>
  <si>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</si>
  <si>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</si>
  <si>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</si>
  <si>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</si>
  <si>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</si>
  <si>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</si>
  <si>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</si>
  <si>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</si>
  <si>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</si>
  <si>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</si>
  <si>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</si>
  <si>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</si>
  <si>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</si>
  <si>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</si>
  <si>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</si>
  <si>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</si>
  <si>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</si>
  <si>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</si>
  <si>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</si>
  <si>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</si>
  <si>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</si>
  <si>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</si>
  <si>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</si>
  <si>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</si>
  <si>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</si>
  <si>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</si>
  <si>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</si>
  <si>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ID 255 - Revitalizace území: Příprava území pro volný čas – Multifunkční hřiště Havraň + doprava v klidu</t>
  </si>
  <si>
    <t>Václav Veverka, Ing. Jana Chotová</t>
  </si>
  <si>
    <t>CS ÚRS 2015 01</t>
  </si>
  <si>
    <t>87121811R</t>
  </si>
  <si>
    <t>Poplatek za uložení odpadu z asfaltových povrchů na skládce (skládkovné)</t>
  </si>
  <si>
    <t>Poplatek za uložení stavebního odpadu na skládce (skládkovné) z asfaltových povrchů</t>
  </si>
  <si>
    <t>Izolace proti zemní vlhkosti na vodorovné ploše na sucho pásy (folií)</t>
  </si>
  <si>
    <t>dlažba 20 x 10 x 6 cm přírodní</t>
  </si>
  <si>
    <t>dlažba pro nevidomé 20 x 10 x 6 cm barevná</t>
  </si>
  <si>
    <t>dlaždice betonové dlažba zámková (ČSN EN 1338) dlažba vibrolisovaná standardní povrch (uzavřený hladký povrch) provedení: červená,hnědá,okrová,antracit tvarově jednoduchá dlažba pro nevidomé 20 x 10 x 6</t>
  </si>
  <si>
    <t>dlaždice betonové dlažba zámková (ČSN EN 1338) dlažba vibrolisovaná standardní povrch (uzavřený hladký povrch) provedení: přírodní tvarově jednoduchá dlažba 20 x 10 x 6</t>
  </si>
  <si>
    <t>dlažba 20 x 10 x 8 cm přírodní</t>
  </si>
  <si>
    <t>dlažba 20 x 10 x 8 cm barevná</t>
  </si>
  <si>
    <t>dlaždice betonové dlažba zámková (ČSN EN 1338) dlažba vibrolisovaná standardní povrch (uzavřený hladký povrch) provedení: přírodní tvarově jednoduchá dlažba 20 x 10 x 8</t>
  </si>
  <si>
    <t>dlaždice betonové dlažba zámková (ČSN EN 1338) dlažba vibrolisovaná standardní povrch (uzavřený hladký povrch) provedení: červená,hnědá,okrová,antracit tvarově jednoduchá dlažba 20 x 10 x 8</t>
  </si>
  <si>
    <t>trubka drenážní flexibilní D 100 mm</t>
  </si>
  <si>
    <t>obrubník přírodní 100x15/12x30 cm</t>
  </si>
  <si>
    <t>obrubník 50x8x25 cm přírodní</t>
  </si>
  <si>
    <t>obrubníky betonové a železobetonové obrubníky provedení: přírodní  (d x š x v) vnější poloměr r=200, d. vnějšího oblouku 78     50 x 8 x 25</t>
  </si>
  <si>
    <t>obrubníky betonové a železobetonové obrubníky provedení: přírodní  (d x š x v)        100 x 15/12 x 30</t>
  </si>
  <si>
    <t>PALISÁDA betonová přírodní 17,5X20X80 cm</t>
  </si>
  <si>
    <t>PALISÁDA betonová přírodní 17,5X20X100 cm</t>
  </si>
  <si>
    <t>dlažba zatravňovací puruplast,  50 x 50 x 3 cmnosnost  240 t/m2</t>
  </si>
  <si>
    <t>stavební části z ostatních plastů výrobky ze směsových plastů zatravňovací dlažba puruplast 50 x 50 x 3 cm    nosnost  240 t/m2</t>
  </si>
  <si>
    <t>dlažba 10x10x6 cm přírodní</t>
  </si>
  <si>
    <t>dlaždice betonové dlažba zámková (ČSN EN 1338) dlažba vibrolisovaná standardní povrch (uzavřený hladký povrch) provedení: přírodní tvarově jednoduchá dlažba         10 x 10 x 6</t>
  </si>
  <si>
    <t>obrubník betonový zahradní přírodní šedá 50x5x25 cm</t>
  </si>
  <si>
    <t>trubky z polyvinylchloridu trubky drenážní    trubka flexibilní D 100 mm</t>
  </si>
  <si>
    <t>trubky z polyvinylchloridu trubky drenážní     trubka flexibilní D 100 mm</t>
  </si>
  <si>
    <t>Obsypání potrubí ručně bez prohození sypaniny z hornin tř. 1 až 4 uloženým do 3 m od kraje výkopu</t>
  </si>
  <si>
    <t>175111101</t>
  </si>
  <si>
    <t>181111111</t>
  </si>
  <si>
    <t>00265918</t>
  </si>
  <si>
    <t>Havraň</t>
  </si>
  <si>
    <t>kpl</t>
  </si>
  <si>
    <t>118,075+47,88-100</t>
  </si>
  <si>
    <t>11</t>
  </si>
  <si>
    <t>171201211</t>
  </si>
  <si>
    <t>Poplatek za uložení odpadu ze sypaniny na skládce (skládkovné)</t>
  </si>
  <si>
    <t>t</t>
  </si>
  <si>
    <t>2092039914</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</si>
  <si>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</si>
  <si>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</si>
  <si>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100*1,8 'Přepočtené koeficientem množství</t>
  </si>
  <si>
    <t>12</t>
  </si>
  <si>
    <t>181111121</t>
  </si>
  <si>
    <t>Plošná úprava terénu do 500 m2 zemina tř 1 až 4 nerovnosti do +/- 150 mm v rovinně a svahu do 1:5</t>
  </si>
  <si>
    <t>1231044983</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</si>
  <si>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</si>
  <si>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</si>
  <si>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13</t>
  </si>
  <si>
    <t>181301103</t>
  </si>
  <si>
    <t>Rozprostření ornice tl vrstvy do 200 mm pl do 500 m2 v rovině nebo ve svahu do 1:5</t>
  </si>
  <si>
    <t>-1733495280</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</si>
  <si>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</si>
  <si>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</si>
  <si>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254,2+349,5+124,3+228,3</t>
  </si>
  <si>
    <t>14</t>
  </si>
  <si>
    <t>181411131</t>
  </si>
  <si>
    <t>Založení parkového trávníku výsevem plochy do 1000 m2 v rovině a ve svahu do 1:5</t>
  </si>
  <si>
    <t>-225574071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</si>
  <si>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</si>
  <si>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</si>
  <si>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</si>
  <si>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</si>
  <si>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</si>
  <si>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</si>
  <si>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-1736337923</t>
  </si>
  <si>
    <t>osiva pícnin směsi travní balení obvykle 25 kg parková</t>
  </si>
  <si>
    <t>956,3*0,015 'Přepočtené koeficientem množství</t>
  </si>
  <si>
    <t>16</t>
  </si>
  <si>
    <t>181951102</t>
  </si>
  <si>
    <t>Úprava pláně v hornině tř. 1 až 4 se zhutněním</t>
  </si>
  <si>
    <t>-5987575</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</si>
  <si>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</si>
  <si>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</si>
  <si>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doplňkové_plochy+chodník+komunikace+stání</t>
  </si>
  <si>
    <t>17</t>
  </si>
  <si>
    <t>182201101</t>
  </si>
  <si>
    <t>Svahování násypů</t>
  </si>
  <si>
    <t>368529522</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</si>
  <si>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</si>
  <si>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</si>
  <si>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39,6*2+25,3*1+17,5*0,5+50,4*0,3</t>
  </si>
  <si>
    <t>Komunikace</t>
  </si>
  <si>
    <t>18</t>
  </si>
  <si>
    <t>564861111</t>
  </si>
  <si>
    <t>Podklad ze štěrkodrtě ŠD tl 200 mm</t>
  </si>
  <si>
    <t>158853670</t>
  </si>
  <si>
    <t>Podklad ze štěrkodrti ŠD s rozprostřením a zhutněním, po zhutnění tl. 200 mm</t>
  </si>
  <si>
    <t>31,1+16,5+4,4+37,9</t>
  </si>
  <si>
    <t>19</t>
  </si>
  <si>
    <t>564871111</t>
  </si>
  <si>
    <t>Podklad ze štěrkodrtě ŠD tl 250 mm</t>
  </si>
  <si>
    <t>-1580041543</t>
  </si>
  <si>
    <t>Podklad ze štěrkodrti ŠD s rozprostřením a zhutněním, po zhutnění tl. 250 mm</t>
  </si>
  <si>
    <t>stání+chodník+komunikace</t>
  </si>
  <si>
    <t>20</t>
  </si>
  <si>
    <t>565155121</t>
  </si>
  <si>
    <t>Asfaltový beton vrstva podkladní ACP 16 (obalované kamenivo OKS) tl 70 mm š přes 3 m</t>
  </si>
  <si>
    <t>-1456900038</t>
  </si>
  <si>
    <t>Asfaltový beton vrstva podkladní ACP 16 (obalované kamenivo střednězrnné - OKS) s rozprostřením a zhutněním v pruhu šířky přes 3 m, po zhutnění tl. 70 mm</t>
  </si>
  <si>
    <t xml:space="preserve">Poznámka k souboru cen:
1. ČSN EN 13108-1 připouští pro ACP 16 pouze tl. 50 až 80 mm. </t>
  </si>
  <si>
    <t>577144121</t>
  </si>
  <si>
    <t>Asfaltový beton vrstva obrusná ACO 11 (ABS) tř. I tl 50 mm š přes 3 m z nemodifikovaného asfaltu</t>
  </si>
  <si>
    <t>-565074431</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</si>
  <si>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</si>
  <si>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</si>
  <si>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22</t>
  </si>
  <si>
    <t>596211110</t>
  </si>
  <si>
    <t>Kladení zámkové dlažby komunikací pro pěší tl 60 mm skupiny A pl do 50 m2</t>
  </si>
  <si>
    <t>-2076670512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</si>
  <si>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</si>
  <si>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</si>
  <si>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8,5+31,7</t>
  </si>
  <si>
    <t>23</t>
  </si>
  <si>
    <t>592453080</t>
  </si>
  <si>
    <t>134863756</t>
  </si>
  <si>
    <t>40,200-7,2*0,4</t>
  </si>
  <si>
    <t>37,32*1,02 'Přepočtené koeficientem množství</t>
  </si>
  <si>
    <t>24</t>
  </si>
  <si>
    <t>592452670</t>
  </si>
  <si>
    <t>-1818371637</t>
  </si>
  <si>
    <t>7,2*0,4</t>
  </si>
  <si>
    <t>2,88*1,02 'Přepočtené koeficientem množství</t>
  </si>
  <si>
    <t>25</t>
  </si>
  <si>
    <t>596212211</t>
  </si>
  <si>
    <t>Kladení zámkové dlažby pozemních komunikací tl 80 mm skupiny A pl do 100 m2</t>
  </si>
  <si>
    <t>-333017418</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</si>
  <si>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</si>
  <si>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</si>
  <si>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137,5+62,5</t>
  </si>
  <si>
    <t>26</t>
  </si>
  <si>
    <t>592453110</t>
  </si>
  <si>
    <t>-207892810</t>
  </si>
  <si>
    <t>193*1,02 'Přepočtené koeficientem množství</t>
  </si>
  <si>
    <t>27</t>
  </si>
  <si>
    <t>592452660</t>
  </si>
  <si>
    <t>-1531051500</t>
  </si>
  <si>
    <t>5*14*0,1</t>
  </si>
  <si>
    <t>7*1,02 'Přepočtené koeficientem množství</t>
  </si>
  <si>
    <t>Trubní vedení</t>
  </si>
  <si>
    <t>28</t>
  </si>
  <si>
    <t>Kladení drenážního potrubí z flexibilního PVC průměru do 100 mm</t>
  </si>
  <si>
    <t>m</t>
  </si>
  <si>
    <t>-473586980</t>
  </si>
  <si>
    <t>Kladení drenážního potrubí z plastických hmot do připravené rýhy z flexibilního PVC, průměru do 100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</si>
  <si>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</si>
  <si>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35,1+92,4+16,8</t>
  </si>
  <si>
    <t>29</t>
  </si>
  <si>
    <t>286112230</t>
  </si>
  <si>
    <t>-781808805</t>
  </si>
  <si>
    <t>144,3*1,01 'Přepočtené koeficientem množství</t>
  </si>
  <si>
    <t>30</t>
  </si>
  <si>
    <t>899331111</t>
  </si>
  <si>
    <t>Výšková úprava uličního vstupu nebo vpusti do 200 mm zvýšením poklopu</t>
  </si>
  <si>
    <t>kus</t>
  </si>
  <si>
    <t>-1653386532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</si>
  <si>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</si>
  <si>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práce-bourání</t>
  </si>
  <si>
    <t>31</t>
  </si>
  <si>
    <t>916131213</t>
  </si>
  <si>
    <t>Osazení silničního obrubníku betonového stojatého s boční opěrou do lože z betonu prostého</t>
  </si>
  <si>
    <t>1962829859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</si>
  <si>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</si>
  <si>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</si>
  <si>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394,9+0,5</t>
  </si>
  <si>
    <t>30,8+17,1</t>
  </si>
  <si>
    <t>32</t>
  </si>
  <si>
    <t>592175030</t>
  </si>
  <si>
    <t>1007553002</t>
  </si>
  <si>
    <t>395,4*1,01 'Přepočtené koeficientem množství</t>
  </si>
  <si>
    <t>33</t>
  </si>
  <si>
    <t>592175090</t>
  </si>
  <si>
    <t>109153906</t>
  </si>
  <si>
    <t>krajník*2</t>
  </si>
  <si>
    <t>95,8*1,01 'Přepočtené koeficientem množství</t>
  </si>
  <si>
    <t>34</t>
  </si>
  <si>
    <t>919726126</t>
  </si>
  <si>
    <t>Geotextilie pro ochranu, separaci a filtraci netkaná měrná hmotnost do 1200 g/m2</t>
  </si>
  <si>
    <t>663266855</t>
  </si>
  <si>
    <t>Geotextilie netkaná pro ochranu, separaci nebo filtraci měrná hmotnost přes 1 000 do 1 200 g/m2</t>
  </si>
  <si>
    <t xml:space="preserve">Poznámka k souboru cen:
1. V cenách jsou započteny i náklady na položení a dodání geotextilie včetně přesahů. </t>
  </si>
  <si>
    <t>(0,9*2+0,4+0,5)*31,7+0,9*0,5*2</t>
  </si>
  <si>
    <t>99</t>
  </si>
  <si>
    <t>Přesuny hmot a sutí</t>
  </si>
  <si>
    <t>35</t>
  </si>
  <si>
    <t>997221551</t>
  </si>
  <si>
    <t>Vodorovná doprava suti ze sypkých materiálů do 1 km</t>
  </si>
  <si>
    <t>1998097930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</si>
  <si>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</si>
  <si>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</si>
  <si>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t>
  </si>
  <si>
    <t>997221559</t>
  </si>
  <si>
    <t>Příplatek ZKD 1 km u vodorovné dopravy suti ze sypkých materiálů</t>
  </si>
  <si>
    <t>-618970050</t>
  </si>
  <si>
    <t>Vodorovná doprava suti bez naložení, ale se složením a s hrubým urovnáním Příplatek k ceně za každý další i započatý 1 km přes 1 km</t>
  </si>
  <si>
    <t>15,101*19 'Přepočtené koeficientem množství</t>
  </si>
  <si>
    <t>37</t>
  </si>
  <si>
    <t>997221815</t>
  </si>
  <si>
    <t>Poplatek za uložení betonového odpadu na skládce (skládkovné)</t>
  </si>
  <si>
    <t>815048965</t>
  </si>
  <si>
    <t>Poplatek za uložení stavebního odpadu na skládce (skládkovné) betonového</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</si>
  <si>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</si>
  <si>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38</t>
  </si>
  <si>
    <t>997221845</t>
  </si>
  <si>
    <t>-937092414</t>
  </si>
  <si>
    <t>39</t>
  </si>
  <si>
    <t>998225111</t>
  </si>
  <si>
    <t>Přesun hmot pro pozemní komunikace s krytem z kamene, monolitickým betonovým nebo živičným</t>
  </si>
  <si>
    <t>-238582044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</si>
  <si>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</si>
  <si>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</si>
  <si>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</si>
  <si>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</si>
  <si>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VRN3</t>
  </si>
  <si>
    <t>Zařízení staveniště</t>
  </si>
  <si>
    <t>40</t>
  </si>
  <si>
    <t>030001000</t>
  </si>
  <si>
    <t>1024</t>
  </si>
  <si>
    <t>-1414234928</t>
  </si>
  <si>
    <t>Základní rozdělení průvodních činností a nákladů zařízení staveniště</t>
  </si>
  <si>
    <t>dopad</t>
  </si>
  <si>
    <t>87,1</t>
  </si>
  <si>
    <t>464</t>
  </si>
  <si>
    <t>19,2</t>
  </si>
  <si>
    <t>hřiště - Multifunkční hřiště na ppč.247/1 a 250/1 KÚ Havraň</t>
  </si>
  <si>
    <t xml:space="preserve">    2 - Zakládání</t>
  </si>
  <si>
    <t xml:space="preserve">    3 - Svislé a kompletní konstrukce</t>
  </si>
  <si>
    <t xml:space="preserve">      99 - Přesun hmot</t>
  </si>
  <si>
    <t>PSV - Práce a dodávky PSV</t>
  </si>
  <si>
    <t xml:space="preserve">    711 - Izolace proti vodě, vlhkosti a plynům</t>
  </si>
  <si>
    <t>-725624469</t>
  </si>
  <si>
    <t>0,15*(266,9+179,9)</t>
  </si>
  <si>
    <t>122201102</t>
  </si>
  <si>
    <t>Odkopávky a prokopávky nezapažené v hornině tř. 3 objem do 1000 m3</t>
  </si>
  <si>
    <t>-2089601137</t>
  </si>
  <si>
    <t>Odkopávky a prokopávky nezapažené s přehozením výkopku na vzdálenost do 3 m nebo s naložením na dopravní prostředek v hornině tř. 3 přes 100 do 1 000 m3</t>
  </si>
  <si>
    <t>464*0,35+87,1*0,38+19,2*0,35+26,18*0,35</t>
  </si>
  <si>
    <t>122201109</t>
  </si>
  <si>
    <t>Příplatek za lepivost u odkopávek v hornině tř. 1 až 3</t>
  </si>
  <si>
    <t>-426832747</t>
  </si>
  <si>
    <t>Odkopávky a prokopávky nezapažené s přehozením výkopku na vzdálenost do 3 m nebo s naložením na dopravní prostředek v hornině tř. 3 Příplatek k cenám za lepivost horniny tř. 3</t>
  </si>
  <si>
    <t>211,381*0,3 'Přepočtené koeficientem množství</t>
  </si>
  <si>
    <t>131201101</t>
  </si>
  <si>
    <t>Hloubení jam nezapažených v hornině tř. 3 objemu do 100 m3</t>
  </si>
  <si>
    <t>568259403</t>
  </si>
  <si>
    <t>Hloubení nezapažených jam a zářezů kromě zářezů se šikmými stěnami pro podzemní vedení s urovnáním dna do předepsaného profilu a spádu v hornině tř. 3 do 100 m3</t>
  </si>
  <si>
    <t>0,7*(1*1+3,14)+0,5*(0,8*0,8)*4</t>
  </si>
  <si>
    <t>(14+30)*0,5*0,5*1</t>
  </si>
  <si>
    <t>131201109</t>
  </si>
  <si>
    <t>Příplatek za lepivost u hloubení jam nezapažených v hornině tř. 3</t>
  </si>
  <si>
    <t>257172800</t>
  </si>
  <si>
    <t>Hloubení nezapažených jam a zářezů kromě zářezů se šikmými stěnami pro podzemní vedení s urovnáním dna do předepsaného profilu a spádu Příplatek k cenám za lepivost horniny tř. 3</t>
  </si>
  <si>
    <t>15,178*0,3 'Přepočtené koeficientem množství</t>
  </si>
  <si>
    <t>60295488</t>
  </si>
  <si>
    <t>(55+31,5+31,5)*0,6*0,5"drenáž</t>
  </si>
  <si>
    <t>31,7*0,5*0,6"zasakovací drén</t>
  </si>
  <si>
    <t>47,5*0,5*0,5"palisády</t>
  </si>
  <si>
    <t>351596762</t>
  </si>
  <si>
    <t>56,785*0,3 'Přepočtené koeficientem množství</t>
  </si>
  <si>
    <t>-1554656738</t>
  </si>
  <si>
    <t>56,785+15,178+211,381</t>
  </si>
  <si>
    <t>167101101</t>
  </si>
  <si>
    <t>Nakládání výkopku z hornin tř. 1 až 4 do 100 m3</t>
  </si>
  <si>
    <t>-449031246</t>
  </si>
  <si>
    <t>Nakládání, skládání a překládání neulehlého výkopku nebo sypaniny nakládání, množství do 100 m3, z hornin tř. 1 až 4</t>
  </si>
  <si>
    <t>67,02</t>
  </si>
  <si>
    <t>-799401422</t>
  </si>
  <si>
    <t>283,344*1,8</t>
  </si>
  <si>
    <t>19932859</t>
  </si>
  <si>
    <t>Obsypání potrubí sypaninou z vhodných hornin tř. 1 až 4 nebo materiálem připraveným podél výkopu ve vzdálenosti do 3 m od jeho kraje, pro jakoukoliv hloubku výkopu a míru zhutnění bez prohození sypaniny</t>
  </si>
  <si>
    <t>583439590</t>
  </si>
  <si>
    <t>kamenivo drcené hrubé frakce 32-63</t>
  </si>
  <si>
    <t>-63147067</t>
  </si>
  <si>
    <t>kamenivo přírodní drcené hutné pro stavební účely PDK (drobné, hrubé a štěrkodrť) kamenivo drcené hrubé d&gt;=2 a D&lt;=45 mm (ČSN EN 13043 ) d&gt;=2 a D&gt;=4 mm (ČSN EN 12620, ČSN EN 13139 ) d&gt;=1 a D&gt;=2 mm (ČSN EN 13242) frakce  32-63</t>
  </si>
  <si>
    <t>44,910*1,8</t>
  </si>
  <si>
    <t>80,838*1,01 'Přepočtené koeficientem množství</t>
  </si>
  <si>
    <t>Založení parkového trávníku výsevem v rovině a ve svahu do 1:5</t>
  </si>
  <si>
    <t>31200094</t>
  </si>
  <si>
    <t>Založení trávníku výsevem parkového v rovině nebo na svahu do 1:5</t>
  </si>
  <si>
    <t>osivo směs travní parková rekreační</t>
  </si>
  <si>
    <t>1642199459</t>
  </si>
  <si>
    <t>446,74*0,025 'Přepočtené koeficientem množství</t>
  </si>
  <si>
    <t>-622255381</t>
  </si>
  <si>
    <t>Rozprostření a urovnání ornice v rovině nebo ve svahu sklonu do 1 : 5 při souvislé ploše do 500 m2, tl. vrstvy přes 150 do 200 mm</t>
  </si>
  <si>
    <t>266,9+288,6-2*9,6-27,3-20,4-39,4-3*0,82</t>
  </si>
  <si>
    <t>Plošná úprava terénu zemina tř 1 až 4 nerovnosti do +/- 100 mm v rovinně a svahu do 1:5</t>
  </si>
  <si>
    <t>-1991844813</t>
  </si>
  <si>
    <t>Plošná úprava terénu v zemině tř. 1 až 4 s urovnáním povrchu bez doplnění ornice při nerovnostech terénu přes +/-50 do +/- 100 mm v rovině nebo na svahu do 1:5</t>
  </si>
  <si>
    <t>-1441003791</t>
  </si>
  <si>
    <t>34,6*1,65</t>
  </si>
  <si>
    <t>Zakládání</t>
  </si>
  <si>
    <t>275313611</t>
  </si>
  <si>
    <t>Základové patky z betonu tř. C 16/20</t>
  </si>
  <si>
    <t>1164515452</t>
  </si>
  <si>
    <t>Základy z betonu prostého patky a bloky z betonu kamenem neprokládaného tř. C 16/20</t>
  </si>
  <si>
    <t>((1*1+3,14)*1,05+0,85*(0,8*0,8)*2)*1,035</t>
  </si>
  <si>
    <t>Svislé a kompletní konstrukce</t>
  </si>
  <si>
    <t>14,000*4,8</t>
  </si>
  <si>
    <t>339921132</t>
  </si>
  <si>
    <t>Osazování betonových palisád do betonového základu v řadě výšky prvku přes 0,5 do 1 m</t>
  </si>
  <si>
    <t>1788328424</t>
  </si>
  <si>
    <t>12"80cm</t>
  </si>
  <si>
    <t>35,5"100cm</t>
  </si>
  <si>
    <t>592284130</t>
  </si>
  <si>
    <t>-1210831124</t>
  </si>
  <si>
    <t>12/0,175"80cm</t>
  </si>
  <si>
    <t>68,571*1,01 'Přepočtené koeficientem množství</t>
  </si>
  <si>
    <t>592284140</t>
  </si>
  <si>
    <t>-1887373061</t>
  </si>
  <si>
    <t>35,5/0,175"100cm</t>
  </si>
  <si>
    <t>202,857*1,01 'Přepočtené koeficientem množství</t>
  </si>
  <si>
    <t>1715272273</t>
  </si>
  <si>
    <t>hřiště+dopad+chodník</t>
  </si>
  <si>
    <t>576136111</t>
  </si>
  <si>
    <t>Asfaltový koberec otevřený AKO 8 (AKOJ) tl 40 mm š do 3 m z modifikovaného asfaltu</t>
  </si>
  <si>
    <t>-616566853</t>
  </si>
  <si>
    <t>Asfaltový koberec otevřený AKO 8 (AKOJ) s rozprostřením a se zhutněním z modifikovaného asfaltu v pruhu šířky do 3 m, po zhutnění tl. 40 mm</t>
  </si>
  <si>
    <t>hřiště+dopad</t>
  </si>
  <si>
    <t>576156311</t>
  </si>
  <si>
    <t>Asfaltový koberec otevřený AKO 16 (AKOH) tl 60 mm š do 3 m z nemodifikovaného asfaltu</t>
  </si>
  <si>
    <t>-1237635968</t>
  </si>
  <si>
    <t>Asfaltový koberec otevřený AKO 16 (AKOH) s rozprostřením a se zhutněním z nemodifikovaného asfaltu v pruhu šířky do 3 m, po zhutnění tl. 60 mm</t>
  </si>
  <si>
    <t>593235122</t>
  </si>
  <si>
    <t>Kryt venkovních hřišť ze zámkových desek z pryže tl 30 mm barevný kladený volně na vyrovnaný podklad</t>
  </si>
  <si>
    <t>587945991</t>
  </si>
  <si>
    <t>Kryt venkovních ploch pro sportoviště a dětská hřiště z recyklované pryže ze zámkových desek, velikosti 1120x1000 mm kladených na předem vyrovnaný podklad z betonu nebo asfaltu volně tl. desky 30 mm barevných - červených</t>
  </si>
  <si>
    <t>27,3+20,4+39,4</t>
  </si>
  <si>
    <t>59335514R</t>
  </si>
  <si>
    <t>1803086246</t>
  </si>
  <si>
    <t>420+44</t>
  </si>
  <si>
    <t>593532111</t>
  </si>
  <si>
    <t>Kladení dlažby z plastových vegetačních dlaždic pozemních komunikací se zámkem tl 60 mm pl 50 m2</t>
  </si>
  <si>
    <t>-34306584</t>
  </si>
  <si>
    <t>Kladení dlažby z plastových vegetačních tvárnic pozemních komunikací s vyrovnávací vrstvou z kameniva tl. do 20 mm a s vyplněním vegetačních otvorů se zámkem tl. přes 30 do 60 mm, pro plochy do 50 m2</t>
  </si>
  <si>
    <t>0,82*3+22,9</t>
  </si>
  <si>
    <t>562451430</t>
  </si>
  <si>
    <t>-1995040508</t>
  </si>
  <si>
    <t>25,36*1,01 'Přepočtené koeficientem množství</t>
  </si>
  <si>
    <t>2085685698</t>
  </si>
  <si>
    <t>2*9,6</t>
  </si>
  <si>
    <t>592453060</t>
  </si>
  <si>
    <t>1116352442</t>
  </si>
  <si>
    <t>19,2*1,02 'Přepočtené koeficientem množství</t>
  </si>
  <si>
    <t>59943219R</t>
  </si>
  <si>
    <t>Vyplnění otvorů vegetační dlažby kačírkem</t>
  </si>
  <si>
    <t>-1786255692</t>
  </si>
  <si>
    <t>Vyplnění spár dlažby (přídlažby) z lomového kamene v jakémkoliv sklonu plochy a jakékoliv tloušťky kamenivem těženým</t>
  </si>
  <si>
    <t>-1908485736</t>
  </si>
  <si>
    <t>Kladení drenážního potrubí z plastických hmot do připravené rýhy z flexibilního PVC, průměru Kladení drenážního potrubí z flexibilního PVC průměru do 100 mm</t>
  </si>
  <si>
    <t>55+31,5+31,5</t>
  </si>
  <si>
    <t>-1217507575</t>
  </si>
  <si>
    <t>118*1,01 'Přepočtené koeficientem množství</t>
  </si>
  <si>
    <t>91521111R</t>
  </si>
  <si>
    <t>Lajnování sportoviště</t>
  </si>
  <si>
    <t>135785713</t>
  </si>
  <si>
    <t>23,8*4+8,2*3+11*2+11,3+2*(5,7+3,6+6+6)+2*28+2*15+3,4*2</t>
  </si>
  <si>
    <t>916231213</t>
  </si>
  <si>
    <t>Osazení chodníkového obrubníku betonového stojatého s boční opěrou do lože z betonu prostého</t>
  </si>
  <si>
    <t>1192770230</t>
  </si>
  <si>
    <t>20,7+16,1+24,3+12+12+90</t>
  </si>
  <si>
    <t>592173050</t>
  </si>
  <si>
    <t>1364389898</t>
  </si>
  <si>
    <t>175,1*2</t>
  </si>
  <si>
    <t>350,2*1,01 'Přepočtené koeficientem množství</t>
  </si>
  <si>
    <t>Přesun hmot</t>
  </si>
  <si>
    <t>998222012</t>
  </si>
  <si>
    <t>Přesun hmot pro tělovýchovné plochy</t>
  </si>
  <si>
    <t>-1450192354</t>
  </si>
  <si>
    <t>Přesun hmot pro tělovýchovné plochy dopravní vzdálenost do 200 m</t>
  </si>
  <si>
    <t>PSV</t>
  </si>
  <si>
    <t>Práce a dodávky PSV</t>
  </si>
  <si>
    <t>711</t>
  </si>
  <si>
    <t>Izolace proti vodě, vlhkosti a plynům</t>
  </si>
  <si>
    <t>711131210</t>
  </si>
  <si>
    <t>1088159979</t>
  </si>
  <si>
    <t>35,5*1+12*0,8</t>
  </si>
  <si>
    <t>998711101</t>
  </si>
  <si>
    <t>Přesun hmot tonážní pro izolace proti vodě, vlhkosti a plynům v objektech výšky do 6 m</t>
  </si>
  <si>
    <t>1031682549</t>
  </si>
  <si>
    <t>1352399077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</si>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</sst>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5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2"/>
    </font>
    <font>
      <b/>
      <sz val="9"/>
      <name val="Trebuchet MS"/>
      <family val="2"/>
    </font>
    <font>
      <sz val="11"/>
      <color indexed="8"/>
      <name val="Calibri"/>
      <family val="2"/>
    </font>
    <font>
      <sz val="11"/>
      <color indexed="9"/>
      <name val="Calibri"/>
      <family val="2"/>
    </font>
    <font>
      <b/>
      <sz val="11"/>
      <color indexed="8"/>
      <name val="Calibri"/>
      <family val="2"/>
    </font>
    <font>
      <u val="single"/>
      <sz val="8"/>
      <color indexed="12"/>
      <name val="Trebuchet MS"/>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12"/>
      <name val="Wingdings 2"/>
      <family val="1"/>
    </font>
    <font>
      <u val="single"/>
      <sz val="10"/>
      <color indexed="12"/>
      <name val="Trebuchet M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4" borderId="0" applyNumberFormat="0" applyBorder="0" applyAlignment="0" applyProtection="0"/>
    <xf numFmtId="0" fontId="38" fillId="3"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3" borderId="0" applyNumberFormat="0" applyBorder="0" applyAlignment="0" applyProtection="0"/>
  </cellStyleXfs>
  <cellXfs count="330">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7" fillId="19" borderId="2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0" xfId="0" applyAlignment="1">
      <alignment horizontal="left" vertical="center"/>
    </xf>
    <xf numFmtId="0" fontId="0" fillId="0" borderId="29" xfId="0" applyBorder="1" applyAlignment="1">
      <alignment horizontal="left" vertical="center"/>
    </xf>
    <xf numFmtId="0" fontId="13" fillId="0" borderId="0" xfId="0" applyFont="1" applyAlignment="1">
      <alignment horizontal="left" vertical="center"/>
    </xf>
    <xf numFmtId="0" fontId="9" fillId="0" borderId="0" xfId="0" applyFont="1" applyAlignment="1">
      <alignment horizontal="center" vertical="center"/>
    </xf>
    <xf numFmtId="164" fontId="12" fillId="0" borderId="30" xfId="0" applyNumberFormat="1" applyFont="1" applyBorder="1" applyAlignment="1">
      <alignment horizontal="right" vertical="center"/>
    </xf>
    <xf numFmtId="164" fontId="12" fillId="0" borderId="0" xfId="0" applyNumberFormat="1" applyFont="1" applyAlignment="1">
      <alignment horizontal="right" vertical="center"/>
    </xf>
    <xf numFmtId="167" fontId="12" fillId="0" borderId="0" xfId="0" applyNumberFormat="1" applyFont="1" applyAlignment="1">
      <alignment horizontal="right" vertical="center"/>
    </xf>
    <xf numFmtId="164" fontId="12" fillId="0" borderId="24" xfId="0" applyNumberFormat="1" applyFont="1" applyBorder="1" applyAlignment="1">
      <alignment horizontal="righ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164" fontId="19" fillId="0" borderId="30" xfId="0" applyNumberFormat="1" applyFont="1" applyBorder="1" applyAlignment="1">
      <alignment horizontal="right" vertical="center"/>
    </xf>
    <xf numFmtId="164" fontId="19" fillId="0" borderId="0" xfId="0" applyNumberFormat="1" applyFont="1" applyAlignment="1">
      <alignment horizontal="right" vertical="center"/>
    </xf>
    <xf numFmtId="167" fontId="19" fillId="0" borderId="0" xfId="0" applyNumberFormat="1" applyFont="1" applyAlignment="1">
      <alignment horizontal="right" vertical="center"/>
    </xf>
    <xf numFmtId="164" fontId="19" fillId="0" borderId="24" xfId="0" applyNumberFormat="1" applyFont="1" applyBorder="1" applyAlignment="1">
      <alignment horizontal="right" vertical="center"/>
    </xf>
    <xf numFmtId="164" fontId="19" fillId="0" borderId="31" xfId="0" applyNumberFormat="1" applyFont="1" applyBorder="1" applyAlignment="1">
      <alignment horizontal="right" vertical="center"/>
    </xf>
    <xf numFmtId="164" fontId="19" fillId="0" borderId="32" xfId="0" applyNumberFormat="1" applyFont="1" applyBorder="1" applyAlignment="1">
      <alignment horizontal="right" vertical="center"/>
    </xf>
    <xf numFmtId="167" fontId="19" fillId="0" borderId="32" xfId="0" applyNumberFormat="1" applyFont="1" applyBorder="1" applyAlignment="1">
      <alignment horizontal="right" vertical="center"/>
    </xf>
    <xf numFmtId="164" fontId="19" fillId="0" borderId="33" xfId="0" applyNumberFormat="1" applyFont="1" applyBorder="1" applyAlignment="1">
      <alignment horizontal="right" vertical="center"/>
    </xf>
    <xf numFmtId="0" fontId="37" fillId="17" borderId="0" xfId="36" applyFill="1" applyAlignment="1">
      <alignment horizontal="left" vertical="top"/>
    </xf>
    <xf numFmtId="0" fontId="52" fillId="0" borderId="0" xfId="36" applyFont="1" applyAlignment="1">
      <alignment horizontal="center"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53" fillId="17" borderId="0" xfId="36" applyFont="1" applyFill="1" applyAlignment="1" applyProtection="1">
      <alignment horizontal="left" vertical="center"/>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Alignment="1">
      <alignment horizontal="center"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39" xfId="0" applyFont="1" applyBorder="1" applyAlignment="1">
      <alignment vertical="center" wrapText="1"/>
    </xf>
    <xf numFmtId="0" fontId="21"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0" xfId="0" applyFont="1" applyBorder="1" applyAlignment="1">
      <alignment horizontal="left" vertical="center"/>
    </xf>
    <xf numFmtId="0" fontId="18" fillId="0" borderId="40" xfId="0" applyFont="1" applyBorder="1" applyAlignment="1">
      <alignment horizontal="center" vertical="center"/>
    </xf>
    <xf numFmtId="0" fontId="15" fillId="0" borderId="40" xfId="0" applyFont="1" applyBorder="1" applyAlignment="1">
      <alignment horizontal="left" vertical="center"/>
    </xf>
    <xf numFmtId="0" fontId="33"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37"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39" xfId="0" applyFont="1" applyBorder="1" applyAlignment="1">
      <alignment horizontal="left" vertical="center"/>
    </xf>
    <xf numFmtId="0" fontId="21" fillId="0" borderId="40"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5" fillId="0" borderId="0" xfId="0" applyFont="1" applyBorder="1" applyAlignment="1">
      <alignment horizontal="left" vertical="center"/>
    </xf>
    <xf numFmtId="0" fontId="7" fillId="0" borderId="40"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39" xfId="0" applyFont="1" applyBorder="1" applyAlignment="1">
      <alignment horizontal="left" vertical="center"/>
    </xf>
    <xf numFmtId="0" fontId="7" fillId="0" borderId="41"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0" xfId="0" applyFont="1" applyBorder="1" applyAlignment="1">
      <alignment vertical="center"/>
    </xf>
    <xf numFmtId="0" fontId="18" fillId="0" borderId="40" xfId="0" applyFont="1" applyBorder="1" applyAlignment="1">
      <alignment vertical="center"/>
    </xf>
    <xf numFmtId="0" fontId="18" fillId="0" borderId="40" xfId="0" applyFont="1" applyBorder="1" applyAlignment="1">
      <alignment horizontal="left"/>
    </xf>
    <xf numFmtId="0" fontId="15" fillId="0" borderId="40" xfId="0" applyFont="1" applyBorder="1" applyAlignment="1">
      <alignment/>
    </xf>
    <xf numFmtId="0" fontId="0" fillId="0" borderId="37" xfId="0" applyFont="1" applyBorder="1" applyAlignment="1">
      <alignment vertical="top"/>
    </xf>
    <xf numFmtId="0" fontId="0" fillId="0" borderId="38"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39" xfId="0" applyFont="1" applyBorder="1" applyAlignment="1">
      <alignment vertical="top"/>
    </xf>
    <xf numFmtId="0" fontId="0" fillId="0" borderId="40" xfId="0" applyFont="1" applyBorder="1" applyAlignment="1">
      <alignment vertical="top"/>
    </xf>
    <xf numFmtId="0" fontId="0" fillId="0" borderId="41" xfId="0" applyFont="1" applyBorder="1" applyAlignment="1">
      <alignment vertical="top"/>
    </xf>
    <xf numFmtId="0" fontId="9" fillId="0" borderId="0" xfId="0" applyFont="1" applyAlignment="1">
      <alignment horizontal="left" vertical="center"/>
    </xf>
    <xf numFmtId="49" fontId="7" fillId="0" borderId="0" xfId="0" applyNumberFormat="1" applyFont="1" applyAlignment="1">
      <alignment horizontal="left" vertical="center"/>
    </xf>
    <xf numFmtId="0" fontId="33" fillId="0" borderId="0" xfId="0" applyFont="1" applyAlignment="1">
      <alignment horizontal="left" vertical="center"/>
    </xf>
    <xf numFmtId="0" fontId="7"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0" xfId="0" applyFont="1" applyBorder="1" applyAlignment="1">
      <alignment horizontal="left" vertical="top"/>
    </xf>
    <xf numFmtId="0" fontId="7" fillId="0" borderId="0" xfId="0" applyFont="1" applyBorder="1" applyAlignment="1">
      <alignment horizontal="left" vertical="center"/>
    </xf>
    <xf numFmtId="0" fontId="0" fillId="17" borderId="0" xfId="0" applyFont="1" applyFill="1" applyAlignment="1" applyProtection="1">
      <alignment horizontal="left" vertical="top"/>
      <protection/>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9"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53" fillId="17" borderId="0" xfId="36" applyFont="1" applyFill="1" applyAlignment="1" applyProtection="1">
      <alignment horizontal="left" vertical="center"/>
      <protection/>
    </xf>
    <xf numFmtId="0" fontId="3" fillId="19" borderId="0" xfId="0" applyFont="1" applyFill="1" applyAlignment="1" applyProtection="1">
      <alignment horizontal="center" vertical="center"/>
      <protection/>
    </xf>
    <xf numFmtId="0" fontId="0" fillId="0" borderId="0" xfId="0" applyFont="1" applyAlignment="1" applyProtection="1">
      <alignment horizontal="left" vertical="top"/>
      <protection/>
    </xf>
    <xf numFmtId="0" fontId="6" fillId="0" borderId="0" xfId="0" applyFont="1" applyAlignment="1" applyProtection="1">
      <alignment horizontal="left" vertical="center" wrapText="1"/>
      <protection/>
    </xf>
    <xf numFmtId="0" fontId="37" fillId="17" borderId="0" xfId="36" applyFill="1" applyAlignment="1" applyProtection="1">
      <alignment horizontal="left" vertical="top"/>
      <protection/>
    </xf>
    <xf numFmtId="0" fontId="0" fillId="17" borderId="0" xfId="0" applyFill="1" applyAlignment="1" applyProtection="1">
      <alignment horizontal="left" vertical="top"/>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4"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3"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7"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Font="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22" xfId="0" applyBorder="1" applyAlignment="1" applyProtection="1">
      <alignment horizontal="left" vertical="center"/>
      <protection/>
    </xf>
    <xf numFmtId="0" fontId="0" fillId="0" borderId="42" xfId="0" applyBorder="1" applyAlignment="1" applyProtection="1">
      <alignment horizontal="left" vertical="center"/>
      <protection/>
    </xf>
    <xf numFmtId="0" fontId="10" fillId="0" borderId="0" xfId="0" applyFont="1" applyAlignment="1" applyProtection="1">
      <alignment horizontal="left" vertical="center"/>
      <protection/>
    </xf>
    <xf numFmtId="164" fontId="13" fillId="0" borderId="0" xfId="0" applyNumberFormat="1" applyFont="1" applyAlignment="1" applyProtection="1">
      <alignment horizontal="right" vertical="center"/>
      <protection/>
    </xf>
    <xf numFmtId="0" fontId="11" fillId="0" borderId="0" xfId="0" applyFont="1" applyAlignment="1" applyProtection="1">
      <alignment horizontal="right" vertical="center"/>
      <protection/>
    </xf>
    <xf numFmtId="0" fontId="9" fillId="0" borderId="0" xfId="0" applyFont="1" applyAlignment="1">
      <alignment horizontal="left" vertical="top" wrapText="1"/>
    </xf>
    <xf numFmtId="49" fontId="7" fillId="18" borderId="0" xfId="0" applyNumberFormat="1" applyFont="1" applyFill="1" applyAlignment="1">
      <alignment horizontal="left" vertical="top"/>
    </xf>
    <xf numFmtId="0" fontId="7" fillId="0" borderId="0" xfId="0" applyFont="1" applyAlignment="1">
      <alignment horizontal="left" vertical="center" wrapText="1"/>
    </xf>
    <xf numFmtId="0" fontId="11" fillId="0" borderId="0" xfId="0" applyFont="1" applyAlignment="1" applyProtection="1">
      <alignment horizontal="left" vertical="center"/>
      <protection/>
    </xf>
    <xf numFmtId="164" fontId="11" fillId="0" borderId="0" xfId="0" applyNumberFormat="1" applyFont="1" applyAlignment="1" applyProtection="1">
      <alignment horizontal="right" vertical="center"/>
      <protection/>
    </xf>
    <xf numFmtId="165" fontId="11" fillId="0" borderId="0" xfId="0" applyNumberFormat="1" applyFont="1" applyAlignment="1" applyProtection="1">
      <alignment horizontal="right" vertical="center"/>
      <protection/>
    </xf>
    <xf numFmtId="0" fontId="0" fillId="19" borderId="0" xfId="0" applyFill="1" applyAlignment="1" applyProtection="1">
      <alignment horizontal="left" vertical="center"/>
      <protection/>
    </xf>
    <xf numFmtId="0" fontId="9" fillId="19" borderId="17" xfId="0" applyFont="1" applyFill="1" applyBorder="1" applyAlignment="1" applyProtection="1">
      <alignment horizontal="left" vertical="center"/>
      <protection/>
    </xf>
    <xf numFmtId="0" fontId="0" fillId="19" borderId="18" xfId="0" applyFill="1" applyBorder="1" applyAlignment="1" applyProtection="1">
      <alignment horizontal="left" vertical="center"/>
      <protection/>
    </xf>
    <xf numFmtId="0" fontId="9" fillId="19" borderId="18" xfId="0" applyFont="1" applyFill="1" applyBorder="1" applyAlignment="1" applyProtection="1">
      <alignment horizontal="right" vertical="center"/>
      <protection/>
    </xf>
    <xf numFmtId="0" fontId="9" fillId="19" borderId="18" xfId="0" applyFont="1" applyFill="1" applyBorder="1" applyAlignment="1" applyProtection="1">
      <alignment horizontal="center" vertical="center"/>
      <protection/>
    </xf>
    <xf numFmtId="164" fontId="9" fillId="19" borderId="18" xfId="0" applyNumberFormat="1" applyFont="1" applyFill="1" applyBorder="1" applyAlignment="1" applyProtection="1">
      <alignment horizontal="right" vertical="center"/>
      <protection/>
    </xf>
    <xf numFmtId="0" fontId="0" fillId="19" borderId="43"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7" fillId="19" borderId="0" xfId="0" applyFont="1" applyFill="1" applyAlignment="1" applyProtection="1">
      <alignment horizontal="left" vertical="center"/>
      <protection/>
    </xf>
    <xf numFmtId="0" fontId="7" fillId="19" borderId="0" xfId="0" applyFont="1" applyFill="1" applyAlignment="1" applyProtection="1">
      <alignment horizontal="right" vertical="center"/>
      <protection/>
    </xf>
    <xf numFmtId="0" fontId="0" fillId="19" borderId="14" xfId="0" applyFill="1" applyBorder="1" applyAlignment="1" applyProtection="1">
      <alignment horizontal="left"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20" fillId="0" borderId="13" xfId="0" applyFont="1" applyBorder="1" applyAlignment="1" applyProtection="1">
      <alignment horizontal="left" vertical="center"/>
      <protection/>
    </xf>
    <xf numFmtId="0" fontId="20" fillId="0" borderId="32" xfId="0" applyFont="1" applyBorder="1" applyAlignment="1" applyProtection="1">
      <alignment horizontal="left" vertical="center"/>
      <protection/>
    </xf>
    <xf numFmtId="164" fontId="20" fillId="0" borderId="32" xfId="0" applyNumberFormat="1" applyFont="1" applyBorder="1" applyAlignment="1" applyProtection="1">
      <alignment horizontal="right" vertical="center"/>
      <protection/>
    </xf>
    <xf numFmtId="0" fontId="20" fillId="0" borderId="14"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164" fontId="22" fillId="0" borderId="32" xfId="0" applyNumberFormat="1" applyFont="1" applyBorder="1" applyAlignment="1" applyProtection="1">
      <alignment horizontal="right" vertical="center"/>
      <protection/>
    </xf>
    <xf numFmtId="0" fontId="22" fillId="0" borderId="14" xfId="0" applyFont="1" applyBorder="1" applyAlignment="1" applyProtection="1">
      <alignment horizontal="left" vertical="center"/>
      <protection/>
    </xf>
    <xf numFmtId="0" fontId="0" fillId="0" borderId="0" xfId="0" applyFont="1" applyAlignment="1" applyProtection="1">
      <alignment horizontal="center" vertical="center" wrapText="1"/>
      <protection/>
    </xf>
    <xf numFmtId="0" fontId="8" fillId="0" borderId="0" xfId="0" applyFont="1" applyAlignment="1">
      <alignment horizontal="left" vertical="top" wrapText="1"/>
    </xf>
    <xf numFmtId="0" fontId="0" fillId="0" borderId="13" xfId="0" applyBorder="1" applyAlignment="1" applyProtection="1">
      <alignment horizontal="center" vertical="center" wrapText="1"/>
      <protection/>
    </xf>
    <xf numFmtId="0" fontId="7" fillId="19" borderId="26" xfId="0" applyFont="1" applyFill="1" applyBorder="1" applyAlignment="1" applyProtection="1">
      <alignment horizontal="center" vertical="center" wrapText="1"/>
      <protection/>
    </xf>
    <xf numFmtId="0" fontId="7" fillId="19" borderId="27" xfId="0" applyFont="1" applyFill="1" applyBorder="1" applyAlignment="1" applyProtection="1">
      <alignment horizontal="center" vertical="center" wrapText="1"/>
      <protection/>
    </xf>
    <xf numFmtId="0" fontId="7" fillId="19" borderId="28" xfId="0" applyFont="1" applyFill="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164" fontId="13" fillId="0" borderId="0" xfId="0" applyNumberFormat="1" applyFont="1" applyAlignment="1" applyProtection="1">
      <alignment horizontal="right"/>
      <protection/>
    </xf>
    <xf numFmtId="0" fontId="0" fillId="0" borderId="29" xfId="0" applyBorder="1" applyAlignment="1" applyProtection="1">
      <alignment horizontal="left" vertical="center"/>
      <protection/>
    </xf>
    <xf numFmtId="167" fontId="23" fillId="0" borderId="22" xfId="0" applyNumberFormat="1" applyFont="1" applyBorder="1" applyAlignment="1" applyProtection="1">
      <alignment horizontal="right"/>
      <protection/>
    </xf>
    <xf numFmtId="167" fontId="23" fillId="0" borderId="23" xfId="0" applyNumberFormat="1" applyFont="1" applyBorder="1" applyAlignment="1" applyProtection="1">
      <alignment horizontal="right"/>
      <protection/>
    </xf>
    <xf numFmtId="164" fontId="24" fillId="0" borderId="0" xfId="0" applyNumberFormat="1" applyFont="1" applyAlignment="1" applyProtection="1">
      <alignment horizontal="right" vertical="center"/>
      <protection/>
    </xf>
    <xf numFmtId="0" fontId="0" fillId="0" borderId="0" xfId="0" applyFont="1" applyAlignment="1" applyProtection="1">
      <alignment horizontal="left"/>
      <protection/>
    </xf>
    <xf numFmtId="0" fontId="25" fillId="0" borderId="13" xfId="0" applyFont="1" applyBorder="1" applyAlignment="1" applyProtection="1">
      <alignment horizontal="left"/>
      <protection/>
    </xf>
    <xf numFmtId="0" fontId="25" fillId="0" borderId="0" xfId="0" applyFont="1" applyAlignment="1" applyProtection="1">
      <alignment horizontal="left"/>
      <protection/>
    </xf>
    <xf numFmtId="0" fontId="20" fillId="0" borderId="0" xfId="0" applyFont="1" applyAlignment="1" applyProtection="1">
      <alignment horizontal="left"/>
      <protection/>
    </xf>
    <xf numFmtId="164" fontId="20" fillId="0" borderId="0" xfId="0" applyNumberFormat="1" applyFont="1" applyAlignment="1" applyProtection="1">
      <alignment horizontal="right"/>
      <protection/>
    </xf>
    <xf numFmtId="0" fontId="25" fillId="0" borderId="30" xfId="0" applyFont="1" applyBorder="1" applyAlignment="1" applyProtection="1">
      <alignment horizontal="left"/>
      <protection/>
    </xf>
    <xf numFmtId="167" fontId="25" fillId="0" borderId="0" xfId="0" applyNumberFormat="1" applyFont="1" applyAlignment="1" applyProtection="1">
      <alignment horizontal="right"/>
      <protection/>
    </xf>
    <xf numFmtId="167" fontId="25" fillId="0" borderId="24" xfId="0" applyNumberFormat="1" applyFont="1" applyBorder="1" applyAlignment="1" applyProtection="1">
      <alignment horizontal="right"/>
      <protection/>
    </xf>
    <xf numFmtId="164" fontId="25" fillId="0" borderId="0" xfId="0" applyNumberFormat="1" applyFont="1" applyAlignment="1" applyProtection="1">
      <alignment horizontal="right" vertical="center"/>
      <protection/>
    </xf>
    <xf numFmtId="0" fontId="22" fillId="0" borderId="0" xfId="0" applyFont="1" applyAlignment="1" applyProtection="1">
      <alignment horizontal="left"/>
      <protection/>
    </xf>
    <xf numFmtId="164" fontId="22" fillId="0" borderId="0" xfId="0" applyNumberFormat="1" applyFont="1" applyAlignment="1" applyProtection="1">
      <alignment horizontal="right"/>
      <protection/>
    </xf>
    <xf numFmtId="0" fontId="0" fillId="0" borderId="44" xfId="0" applyFont="1" applyBorder="1" applyAlignment="1" applyProtection="1">
      <alignment horizontal="center" vertical="center"/>
      <protection/>
    </xf>
    <xf numFmtId="49" fontId="0" fillId="0" borderId="44" xfId="0" applyNumberFormat="1"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0" borderId="44" xfId="0" applyFont="1" applyBorder="1" applyAlignment="1" applyProtection="1">
      <alignment horizontal="center" vertical="center" wrapText="1"/>
      <protection/>
    </xf>
    <xf numFmtId="168" fontId="0" fillId="0" borderId="44" xfId="0" applyNumberFormat="1" applyFont="1" applyBorder="1" applyAlignment="1" applyProtection="1">
      <alignment horizontal="right" vertical="center"/>
      <protection/>
    </xf>
    <xf numFmtId="164" fontId="0" fillId="0" borderId="44" xfId="0" applyNumberFormat="1" applyFont="1" applyBorder="1" applyAlignment="1" applyProtection="1">
      <alignment horizontal="right" vertical="center"/>
      <protection/>
    </xf>
    <xf numFmtId="0" fontId="0" fillId="0" borderId="44" xfId="0" applyBorder="1" applyAlignment="1" applyProtection="1">
      <alignment horizontal="left" vertical="center" wrapText="1"/>
      <protection/>
    </xf>
    <xf numFmtId="0" fontId="11" fillId="18" borderId="44" xfId="0" applyFont="1" applyFill="1" applyBorder="1" applyAlignment="1" applyProtection="1">
      <alignment horizontal="left" vertical="center" wrapText="1"/>
      <protection/>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horizontal="left" vertical="center" wrapText="1"/>
      <protection/>
    </xf>
    <xf numFmtId="0" fontId="0" fillId="0" borderId="30" xfId="0" applyBorder="1" applyAlignment="1" applyProtection="1">
      <alignment horizontal="left" vertical="center"/>
      <protection/>
    </xf>
    <xf numFmtId="0" fontId="0" fillId="0" borderId="24" xfId="0" applyBorder="1" applyAlignment="1" applyProtection="1">
      <alignment horizontal="left" vertical="center"/>
      <protection/>
    </xf>
    <xf numFmtId="0" fontId="26" fillId="0" borderId="0" xfId="0" applyFont="1" applyAlignment="1" applyProtection="1">
      <alignment horizontal="left" vertical="center"/>
      <protection/>
    </xf>
    <xf numFmtId="0" fontId="28" fillId="0" borderId="0" xfId="0" applyFont="1" applyAlignment="1" applyProtection="1">
      <alignment horizontal="left" vertical="top"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168" fontId="29" fillId="0" borderId="0" xfId="0" applyNumberFormat="1" applyFont="1" applyAlignment="1" applyProtection="1">
      <alignment horizontal="right" vertical="center"/>
      <protection/>
    </xf>
    <xf numFmtId="0" fontId="29" fillId="0" borderId="30"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1" fillId="0" borderId="44" xfId="0" applyFont="1" applyBorder="1" applyAlignment="1" applyProtection="1">
      <alignment horizontal="center" vertical="center"/>
      <protection/>
    </xf>
    <xf numFmtId="49" fontId="31" fillId="0" borderId="44" xfId="0" applyNumberFormat="1" applyFont="1" applyBorder="1" applyAlignment="1" applyProtection="1">
      <alignment horizontal="left" vertical="center" wrapText="1"/>
      <protection/>
    </xf>
    <xf numFmtId="0" fontId="31" fillId="0" borderId="44" xfId="0" applyFont="1" applyBorder="1" applyAlignment="1" applyProtection="1">
      <alignment horizontal="left" vertical="center" wrapText="1"/>
      <protection/>
    </xf>
    <xf numFmtId="0" fontId="31" fillId="0" borderId="44" xfId="0" applyFont="1" applyBorder="1" applyAlignment="1" applyProtection="1">
      <alignment horizontal="center" vertical="center" wrapText="1"/>
      <protection/>
    </xf>
    <xf numFmtId="168" fontId="31" fillId="0" borderId="44" xfId="0" applyNumberFormat="1" applyFont="1" applyBorder="1" applyAlignment="1" applyProtection="1">
      <alignment horizontal="right" vertical="center"/>
      <protection/>
    </xf>
    <xf numFmtId="164" fontId="31" fillId="0" borderId="44" xfId="0" applyNumberFormat="1" applyFont="1" applyBorder="1" applyAlignment="1" applyProtection="1">
      <alignment horizontal="right" vertical="center"/>
      <protection/>
    </xf>
    <xf numFmtId="0" fontId="31" fillId="0" borderId="13" xfId="0" applyFont="1" applyBorder="1" applyAlignment="1" applyProtection="1">
      <alignment horizontal="left" vertical="center"/>
      <protection/>
    </xf>
    <xf numFmtId="0" fontId="31" fillId="18" borderId="44" xfId="0" applyFont="1" applyFill="1" applyBorder="1" applyAlignment="1" applyProtection="1">
      <alignment horizontal="left" vertical="center" wrapText="1"/>
      <protection/>
    </xf>
    <xf numFmtId="0" fontId="31" fillId="0" borderId="0" xfId="0" applyFont="1" applyAlignment="1" applyProtection="1">
      <alignment horizontal="center" vertical="center" wrapText="1"/>
      <protection/>
    </xf>
    <xf numFmtId="49" fontId="0" fillId="0" borderId="44" xfId="0" applyNumberFormat="1" applyBorder="1" applyAlignment="1" applyProtection="1">
      <alignment horizontal="left" vertical="center" wrapText="1"/>
      <protection/>
    </xf>
    <xf numFmtId="0" fontId="0" fillId="0" borderId="44" xfId="0" applyBorder="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164" fontId="0" fillId="18" borderId="44" xfId="0" applyNumberFormat="1" applyFont="1" applyFill="1" applyBorder="1" applyAlignment="1" applyProtection="1">
      <alignment horizontal="right" vertical="center"/>
      <protection locked="0"/>
    </xf>
    <xf numFmtId="0" fontId="0" fillId="0" borderId="0" xfId="0" applyFont="1" applyAlignment="1" applyProtection="1">
      <alignment horizontal="left" vertical="center"/>
      <protection locked="0"/>
    </xf>
    <xf numFmtId="164" fontId="31" fillId="18" borderId="44" xfId="0" applyNumberFormat="1" applyFont="1" applyFill="1" applyBorder="1" applyAlignment="1" applyProtection="1">
      <alignment horizontal="right" vertical="center"/>
      <protection locked="0"/>
    </xf>
    <xf numFmtId="0" fontId="0" fillId="0" borderId="0" xfId="0" applyFont="1" applyAlignment="1" applyProtection="1">
      <alignment horizontal="left"/>
      <protection locked="0"/>
    </xf>
    <xf numFmtId="0" fontId="16" fillId="0" borderId="0" xfId="0" applyFont="1" applyAlignment="1">
      <alignment horizontal="left" vertical="center" wrapText="1"/>
    </xf>
    <xf numFmtId="0" fontId="16" fillId="0" borderId="0" xfId="0" applyFont="1" applyAlignment="1">
      <alignment horizontal="left" vertical="center"/>
    </xf>
    <xf numFmtId="164" fontId="13" fillId="0" borderId="0" xfId="0" applyNumberFormat="1" applyFont="1" applyAlignment="1">
      <alignment horizontal="right" vertical="center"/>
    </xf>
    <xf numFmtId="0" fontId="13" fillId="0" borderId="0" xfId="0" applyFont="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center"/>
    </xf>
    <xf numFmtId="0" fontId="3" fillId="19" borderId="0" xfId="0" applyFont="1" applyFill="1" applyAlignment="1">
      <alignment horizontal="center" vertical="center"/>
    </xf>
    <xf numFmtId="0" fontId="0" fillId="0" borderId="0" xfId="0" applyFont="1" applyAlignment="1">
      <alignment horizontal="left" vertical="top"/>
    </xf>
    <xf numFmtId="164" fontId="17" fillId="0" borderId="0" xfId="0" applyNumberFormat="1" applyFont="1" applyAlignment="1">
      <alignment horizontal="right" vertical="center"/>
    </xf>
    <xf numFmtId="0" fontId="17" fillId="0" borderId="0" xfId="0" applyFont="1" applyAlignment="1">
      <alignment horizontal="left" vertical="center"/>
    </xf>
    <xf numFmtId="0" fontId="7" fillId="19" borderId="18" xfId="0" applyFont="1" applyFill="1" applyBorder="1" applyAlignment="1">
      <alignment horizontal="right" vertical="center"/>
    </xf>
    <xf numFmtId="0" fontId="0" fillId="19" borderId="18" xfId="0" applyFill="1" applyBorder="1" applyAlignment="1">
      <alignment horizontal="left" vertical="center"/>
    </xf>
    <xf numFmtId="0" fontId="9" fillId="19" borderId="18" xfId="0" applyFont="1" applyFill="1" applyBorder="1" applyAlignment="1">
      <alignment horizontal="left" vertical="center"/>
    </xf>
    <xf numFmtId="164" fontId="9" fillId="19" borderId="18" xfId="0" applyNumberFormat="1" applyFont="1" applyFill="1" applyBorder="1" applyAlignment="1">
      <alignment horizontal="right" vertical="center"/>
    </xf>
    <xf numFmtId="0" fontId="0" fillId="19" borderId="25" xfId="0" applyFill="1" applyBorder="1" applyAlignment="1">
      <alignment horizontal="left" vertical="center"/>
    </xf>
    <xf numFmtId="0" fontId="9" fillId="0" borderId="0" xfId="0" applyFont="1" applyAlignment="1">
      <alignment horizontal="left" vertical="center" wrapText="1"/>
    </xf>
    <xf numFmtId="166" fontId="7" fillId="0" borderId="0" xfId="0" applyNumberFormat="1" applyFont="1" applyAlignment="1">
      <alignment horizontal="left" vertical="top"/>
    </xf>
    <xf numFmtId="0" fontId="7" fillId="19" borderId="18" xfId="0" applyFont="1" applyFill="1" applyBorder="1" applyAlignment="1">
      <alignment horizontal="center" vertical="center"/>
    </xf>
    <xf numFmtId="0" fontId="7" fillId="19" borderId="17" xfId="0" applyFont="1" applyFill="1" applyBorder="1" applyAlignment="1">
      <alignment horizontal="center" vertical="center"/>
    </xf>
    <xf numFmtId="165" fontId="11" fillId="0" borderId="0" xfId="0" applyNumberFormat="1" applyFont="1" applyAlignment="1">
      <alignment horizontal="center" vertical="center"/>
    </xf>
    <xf numFmtId="0" fontId="11" fillId="0" borderId="0" xfId="0" applyFont="1" applyAlignment="1">
      <alignment horizontal="left" vertical="center"/>
    </xf>
    <xf numFmtId="164" fontId="8" fillId="0" borderId="0" xfId="0" applyNumberFormat="1" applyFont="1" applyAlignment="1">
      <alignment horizontal="right" vertical="center"/>
    </xf>
    <xf numFmtId="0" fontId="12" fillId="0" borderId="29" xfId="0" applyFont="1" applyBorder="1" applyAlignment="1">
      <alignment horizontal="center" vertical="center"/>
    </xf>
    <xf numFmtId="0" fontId="0" fillId="0" borderId="22" xfId="0" applyBorder="1" applyAlignment="1">
      <alignment horizontal="left" vertical="center"/>
    </xf>
    <xf numFmtId="0" fontId="0" fillId="0" borderId="30" xfId="0" applyBorder="1" applyAlignment="1">
      <alignment horizontal="left" vertical="center"/>
    </xf>
    <xf numFmtId="0" fontId="4" fillId="0" borderId="0" xfId="0" applyFont="1" applyBorder="1" applyAlignment="1">
      <alignment horizontal="center" vertical="center" wrapText="1"/>
    </xf>
    <xf numFmtId="0" fontId="18" fillId="0" borderId="40" xfId="0" applyFont="1" applyBorder="1" applyAlignment="1">
      <alignment horizontal="left"/>
    </xf>
    <xf numFmtId="0" fontId="4" fillId="0" borderId="0" xfId="0" applyFont="1" applyBorder="1" applyAlignment="1">
      <alignment horizontal="center" vertical="center"/>
    </xf>
    <xf numFmtId="0" fontId="7" fillId="0" borderId="0" xfId="0" applyFont="1" applyBorder="1" applyAlignment="1">
      <alignment horizontal="left" vertical="center" wrapText="1"/>
    </xf>
    <xf numFmtId="49" fontId="7" fillId="0" borderId="0" xfId="0" applyNumberFormat="1" applyFont="1" applyBorder="1" applyAlignment="1">
      <alignment horizontal="left" vertical="center" wrapText="1"/>
    </xf>
    <xf numFmtId="0" fontId="18" fillId="0" borderId="40"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 Data\System\Temp\rad5E12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 Data\System\Temp\radE273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 Data\System\Temp\rad5834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5E12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E273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5834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zoomScalePageLayoutView="0" workbookViewId="0" topLeftCell="A1">
      <pane ySplit="1" topLeftCell="BM20" activePane="bottomLeft" state="frozen"/>
      <selection pane="topLeft" activeCell="A1" sqref="A1"/>
      <selection pane="bottomLeft" activeCell="AN8" sqref="AN8"/>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72" t="s">
        <v>0</v>
      </c>
      <c r="B1" s="73"/>
      <c r="C1" s="73"/>
      <c r="D1" s="74" t="s">
        <v>1</v>
      </c>
      <c r="E1" s="73"/>
      <c r="F1" s="73"/>
      <c r="G1" s="73"/>
      <c r="H1" s="73"/>
      <c r="I1" s="73"/>
      <c r="J1" s="73"/>
      <c r="K1" s="75" t="s">
        <v>743</v>
      </c>
      <c r="L1" s="75"/>
      <c r="M1" s="75"/>
      <c r="N1" s="75"/>
      <c r="O1" s="75"/>
      <c r="P1" s="75"/>
      <c r="Q1" s="75"/>
      <c r="R1" s="75"/>
      <c r="S1" s="75"/>
      <c r="T1" s="73"/>
      <c r="U1" s="73"/>
      <c r="V1" s="73"/>
      <c r="W1" s="75" t="s">
        <v>744</v>
      </c>
      <c r="X1" s="75"/>
      <c r="Y1" s="75"/>
      <c r="Z1" s="75"/>
      <c r="AA1" s="75"/>
      <c r="AB1" s="75"/>
      <c r="AC1" s="75"/>
      <c r="AD1" s="75"/>
      <c r="AE1" s="75"/>
      <c r="AF1" s="75"/>
      <c r="AG1" s="75"/>
      <c r="AH1" s="75"/>
      <c r="AI1" s="70"/>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305" t="s">
        <v>6</v>
      </c>
      <c r="AS2" s="306"/>
      <c r="AT2" s="306"/>
      <c r="AU2" s="306"/>
      <c r="AV2" s="306"/>
      <c r="AW2" s="306"/>
      <c r="AX2" s="306"/>
      <c r="AY2" s="306"/>
      <c r="AZ2" s="306"/>
      <c r="BA2" s="306"/>
      <c r="BB2" s="306"/>
      <c r="BC2" s="306"/>
      <c r="BD2" s="306"/>
      <c r="BE2" s="306"/>
      <c r="BS2" s="6" t="s">
        <v>7</v>
      </c>
      <c r="BT2" s="6" t="s">
        <v>8</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7</v>
      </c>
      <c r="BT3" s="6" t="s">
        <v>9</v>
      </c>
    </row>
    <row r="4" spans="2:71" s="2" customFormat="1" ht="37.5" customHeight="1">
      <c r="B4" s="10"/>
      <c r="D4" s="11" t="s">
        <v>10</v>
      </c>
      <c r="AQ4" s="12"/>
      <c r="AS4" s="13" t="s">
        <v>11</v>
      </c>
      <c r="BE4" s="14" t="s">
        <v>12</v>
      </c>
      <c r="BS4" s="6" t="s">
        <v>13</v>
      </c>
    </row>
    <row r="5" spans="2:71" s="2" customFormat="1" ht="15" customHeight="1">
      <c r="B5" s="10"/>
      <c r="D5" s="15" t="s">
        <v>14</v>
      </c>
      <c r="K5" s="303" t="s">
        <v>15</v>
      </c>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Q5" s="12"/>
      <c r="BE5" s="227" t="s">
        <v>16</v>
      </c>
      <c r="BS5" s="6" t="s">
        <v>7</v>
      </c>
    </row>
    <row r="6" spans="2:71" s="2" customFormat="1" ht="37.5" customHeight="1">
      <c r="B6" s="10"/>
      <c r="D6" s="17" t="s">
        <v>17</v>
      </c>
      <c r="K6" s="193" t="s">
        <v>361</v>
      </c>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Q6" s="12"/>
      <c r="BE6" s="306"/>
      <c r="BS6" s="6" t="s">
        <v>18</v>
      </c>
    </row>
    <row r="7" spans="2:71" s="2" customFormat="1" ht="15" customHeight="1">
      <c r="B7" s="10"/>
      <c r="D7" s="18" t="s">
        <v>19</v>
      </c>
      <c r="K7" s="16"/>
      <c r="AK7" s="18" t="s">
        <v>20</v>
      </c>
      <c r="AN7" s="16"/>
      <c r="AQ7" s="12"/>
      <c r="BE7" s="306"/>
      <c r="BS7" s="6" t="s">
        <v>18</v>
      </c>
    </row>
    <row r="8" spans="2:71" s="2" customFormat="1" ht="15" customHeight="1">
      <c r="B8" s="10"/>
      <c r="D8" s="18" t="s">
        <v>21</v>
      </c>
      <c r="K8" s="16" t="s">
        <v>22</v>
      </c>
      <c r="AK8" s="18" t="s">
        <v>23</v>
      </c>
      <c r="AN8" s="19"/>
      <c r="AQ8" s="12"/>
      <c r="BE8" s="306"/>
      <c r="BS8" s="6" t="s">
        <v>18</v>
      </c>
    </row>
    <row r="9" spans="2:71" s="2" customFormat="1" ht="15" customHeight="1">
      <c r="B9" s="10"/>
      <c r="AQ9" s="12"/>
      <c r="BE9" s="306"/>
      <c r="BS9" s="6" t="s">
        <v>18</v>
      </c>
    </row>
    <row r="10" spans="2:71" s="2" customFormat="1" ht="15" customHeight="1">
      <c r="B10" s="10"/>
      <c r="D10" s="18" t="s">
        <v>24</v>
      </c>
      <c r="AK10" s="18" t="s">
        <v>25</v>
      </c>
      <c r="AN10" s="152" t="s">
        <v>393</v>
      </c>
      <c r="AQ10" s="12"/>
      <c r="BE10" s="306"/>
      <c r="BS10" s="6" t="s">
        <v>18</v>
      </c>
    </row>
    <row r="11" spans="2:71" s="2" customFormat="1" ht="19.5" customHeight="1">
      <c r="B11" s="10"/>
      <c r="E11" s="151" t="s">
        <v>26</v>
      </c>
      <c r="AK11" s="18" t="s">
        <v>27</v>
      </c>
      <c r="AN11" s="16"/>
      <c r="AQ11" s="12"/>
      <c r="BE11" s="306"/>
      <c r="BS11" s="6" t="s">
        <v>18</v>
      </c>
    </row>
    <row r="12" spans="2:71" s="2" customFormat="1" ht="7.5" customHeight="1">
      <c r="B12" s="10"/>
      <c r="AQ12" s="12"/>
      <c r="BE12" s="306"/>
      <c r="BS12" s="6" t="s">
        <v>18</v>
      </c>
    </row>
    <row r="13" spans="2:71" s="2" customFormat="1" ht="15" customHeight="1">
      <c r="B13" s="10"/>
      <c r="D13" s="18" t="s">
        <v>28</v>
      </c>
      <c r="AK13" s="18" t="s">
        <v>25</v>
      </c>
      <c r="AN13" s="20" t="s">
        <v>29</v>
      </c>
      <c r="AQ13" s="12"/>
      <c r="BE13" s="306"/>
      <c r="BS13" s="6" t="s">
        <v>18</v>
      </c>
    </row>
    <row r="14" spans="2:71" s="2" customFormat="1" ht="15.75" customHeight="1">
      <c r="B14" s="10"/>
      <c r="E14" s="194" t="s">
        <v>29</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18" t="s">
        <v>27</v>
      </c>
      <c r="AN14" s="20" t="s">
        <v>29</v>
      </c>
      <c r="AQ14" s="12"/>
      <c r="BE14" s="306"/>
      <c r="BS14" s="6" t="s">
        <v>18</v>
      </c>
    </row>
    <row r="15" spans="2:71" s="2" customFormat="1" ht="7.5" customHeight="1">
      <c r="B15" s="10"/>
      <c r="AQ15" s="12"/>
      <c r="BE15" s="306"/>
      <c r="BS15" s="6" t="s">
        <v>4</v>
      </c>
    </row>
    <row r="16" spans="2:71" s="2" customFormat="1" ht="15" customHeight="1">
      <c r="B16" s="10"/>
      <c r="D16" s="18" t="s">
        <v>30</v>
      </c>
      <c r="AK16" s="18" t="s">
        <v>25</v>
      </c>
      <c r="AN16" s="16"/>
      <c r="AQ16" s="12"/>
      <c r="BE16" s="306"/>
      <c r="BS16" s="6" t="s">
        <v>4</v>
      </c>
    </row>
    <row r="17" spans="2:71" ht="19.5" customHeight="1">
      <c r="B17" s="10"/>
      <c r="E17" s="16" t="s">
        <v>362</v>
      </c>
      <c r="AK17" s="18" t="s">
        <v>27</v>
      </c>
      <c r="AN17" s="16"/>
      <c r="AQ17" s="12"/>
      <c r="BE17" s="306"/>
      <c r="BF17" s="2"/>
      <c r="BG17" s="2"/>
      <c r="BH17" s="2"/>
      <c r="BI17" s="2"/>
      <c r="BJ17" s="2"/>
      <c r="BK17" s="2"/>
      <c r="BL17" s="2"/>
      <c r="BM17" s="2"/>
      <c r="BN17" s="2"/>
      <c r="BO17" s="2"/>
      <c r="BP17" s="2"/>
      <c r="BQ17" s="2"/>
      <c r="BR17" s="2"/>
      <c r="BS17" s="6" t="s">
        <v>31</v>
      </c>
    </row>
    <row r="18" spans="2:71" ht="7.5" customHeight="1">
      <c r="B18" s="10"/>
      <c r="AQ18" s="12"/>
      <c r="BE18" s="306"/>
      <c r="BF18" s="2"/>
      <c r="BG18" s="2"/>
      <c r="BH18" s="2"/>
      <c r="BI18" s="2"/>
      <c r="BJ18" s="2"/>
      <c r="BK18" s="2"/>
      <c r="BL18" s="2"/>
      <c r="BM18" s="2"/>
      <c r="BN18" s="2"/>
      <c r="BO18" s="2"/>
      <c r="BP18" s="2"/>
      <c r="BQ18" s="2"/>
      <c r="BR18" s="2"/>
      <c r="BS18" s="6" t="s">
        <v>7</v>
      </c>
    </row>
    <row r="19" spans="2:71" ht="15" customHeight="1">
      <c r="B19" s="10"/>
      <c r="D19" s="18" t="s">
        <v>32</v>
      </c>
      <c r="AQ19" s="12"/>
      <c r="BE19" s="306"/>
      <c r="BF19" s="2"/>
      <c r="BG19" s="2"/>
      <c r="BH19" s="2"/>
      <c r="BI19" s="2"/>
      <c r="BJ19" s="2"/>
      <c r="BK19" s="2"/>
      <c r="BL19" s="2"/>
      <c r="BM19" s="2"/>
      <c r="BN19" s="2"/>
      <c r="BO19" s="2"/>
      <c r="BP19" s="2"/>
      <c r="BQ19" s="2"/>
      <c r="BR19" s="2"/>
      <c r="BS19" s="6" t="s">
        <v>7</v>
      </c>
    </row>
    <row r="20" spans="2:71" ht="15.75" customHeight="1">
      <c r="B20" s="10"/>
      <c r="E20" s="19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Q20" s="12"/>
      <c r="BE20" s="306"/>
      <c r="BF20" s="2"/>
      <c r="BG20" s="2"/>
      <c r="BH20" s="2"/>
      <c r="BI20" s="2"/>
      <c r="BJ20" s="2"/>
      <c r="BK20" s="2"/>
      <c r="BL20" s="2"/>
      <c r="BM20" s="2"/>
      <c r="BN20" s="2"/>
      <c r="BO20" s="2"/>
      <c r="BP20" s="2"/>
      <c r="BQ20" s="2"/>
      <c r="BR20" s="2"/>
      <c r="BS20" s="6" t="s">
        <v>4</v>
      </c>
    </row>
    <row r="21" spans="2:70" ht="7.5" customHeight="1">
      <c r="B21" s="10"/>
      <c r="AQ21" s="12"/>
      <c r="BE21" s="306"/>
      <c r="BF21" s="2"/>
      <c r="BG21" s="2"/>
      <c r="BH21" s="2"/>
      <c r="BI21" s="2"/>
      <c r="BJ21" s="2"/>
      <c r="BK21" s="2"/>
      <c r="BL21" s="2"/>
      <c r="BM21" s="2"/>
      <c r="BN21" s="2"/>
      <c r="BO21" s="2"/>
      <c r="BP21" s="2"/>
      <c r="BQ21" s="2"/>
      <c r="BR21" s="2"/>
    </row>
    <row r="22" spans="2:70" ht="7.5" customHeight="1">
      <c r="B22" s="1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Q22" s="12"/>
      <c r="BE22" s="306"/>
      <c r="BF22" s="2"/>
      <c r="BG22" s="2"/>
      <c r="BH22" s="2"/>
      <c r="BI22" s="2"/>
      <c r="BJ22" s="2"/>
      <c r="BK22" s="2"/>
      <c r="BL22" s="2"/>
      <c r="BM22" s="2"/>
      <c r="BN22" s="2"/>
      <c r="BO22" s="2"/>
      <c r="BP22" s="2"/>
      <c r="BQ22" s="2"/>
      <c r="BR22" s="2"/>
    </row>
    <row r="23" spans="2:57" s="6" customFormat="1" ht="27" customHeight="1">
      <c r="B23" s="22"/>
      <c r="D23" s="23" t="s">
        <v>33</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59">
        <f>ROUND($AG$51,2)</f>
        <v>0</v>
      </c>
      <c r="AL23" s="160"/>
      <c r="AM23" s="160"/>
      <c r="AN23" s="160"/>
      <c r="AO23" s="160"/>
      <c r="AQ23" s="25"/>
      <c r="BE23" s="304"/>
    </row>
    <row r="24" spans="2:57" s="6" customFormat="1" ht="7.5" customHeight="1">
      <c r="B24" s="22"/>
      <c r="AQ24" s="25"/>
      <c r="BE24" s="304"/>
    </row>
    <row r="25" spans="2:57" s="6" customFormat="1" ht="14.25" customHeight="1">
      <c r="B25" s="22"/>
      <c r="L25" s="161" t="s">
        <v>34</v>
      </c>
      <c r="M25" s="304"/>
      <c r="N25" s="304"/>
      <c r="O25" s="304"/>
      <c r="W25" s="161" t="s">
        <v>35</v>
      </c>
      <c r="X25" s="304"/>
      <c r="Y25" s="304"/>
      <c r="Z25" s="304"/>
      <c r="AA25" s="304"/>
      <c r="AB25" s="304"/>
      <c r="AC25" s="304"/>
      <c r="AD25" s="304"/>
      <c r="AE25" s="304"/>
      <c r="AK25" s="161" t="s">
        <v>36</v>
      </c>
      <c r="AL25" s="304"/>
      <c r="AM25" s="304"/>
      <c r="AN25" s="304"/>
      <c r="AO25" s="304"/>
      <c r="AQ25" s="25"/>
      <c r="BE25" s="304"/>
    </row>
    <row r="26" spans="2:57" s="6" customFormat="1" ht="15" customHeight="1">
      <c r="B26" s="26"/>
      <c r="D26" s="27" t="s">
        <v>37</v>
      </c>
      <c r="F26" s="27" t="s">
        <v>38</v>
      </c>
      <c r="L26" s="318">
        <v>0.21</v>
      </c>
      <c r="M26" s="319"/>
      <c r="N26" s="319"/>
      <c r="O26" s="319"/>
      <c r="W26" s="320">
        <f>ROUND($AZ$51,2)</f>
        <v>0</v>
      </c>
      <c r="X26" s="319"/>
      <c r="Y26" s="319"/>
      <c r="Z26" s="319"/>
      <c r="AA26" s="319"/>
      <c r="AB26" s="319"/>
      <c r="AC26" s="319"/>
      <c r="AD26" s="319"/>
      <c r="AE26" s="319"/>
      <c r="AK26" s="320">
        <f>ROUND($AV$51,2)</f>
        <v>0</v>
      </c>
      <c r="AL26" s="319"/>
      <c r="AM26" s="319"/>
      <c r="AN26" s="319"/>
      <c r="AO26" s="319"/>
      <c r="AQ26" s="28"/>
      <c r="BE26" s="319"/>
    </row>
    <row r="27" spans="2:57" s="6" customFormat="1" ht="15" customHeight="1">
      <c r="B27" s="26"/>
      <c r="F27" s="27" t="s">
        <v>39</v>
      </c>
      <c r="L27" s="318">
        <v>0.15</v>
      </c>
      <c r="M27" s="319"/>
      <c r="N27" s="319"/>
      <c r="O27" s="319"/>
      <c r="W27" s="320">
        <f>ROUND($BA$51,2)</f>
        <v>0</v>
      </c>
      <c r="X27" s="319"/>
      <c r="Y27" s="319"/>
      <c r="Z27" s="319"/>
      <c r="AA27" s="319"/>
      <c r="AB27" s="319"/>
      <c r="AC27" s="319"/>
      <c r="AD27" s="319"/>
      <c r="AE27" s="319"/>
      <c r="AK27" s="320">
        <f>ROUND($AW$51,2)</f>
        <v>0</v>
      </c>
      <c r="AL27" s="319"/>
      <c r="AM27" s="319"/>
      <c r="AN27" s="319"/>
      <c r="AO27" s="319"/>
      <c r="AQ27" s="28"/>
      <c r="BE27" s="319"/>
    </row>
    <row r="28" spans="2:57" s="6" customFormat="1" ht="15" customHeight="1" hidden="1">
      <c r="B28" s="26"/>
      <c r="F28" s="27" t="s">
        <v>40</v>
      </c>
      <c r="L28" s="318">
        <v>0.21</v>
      </c>
      <c r="M28" s="319"/>
      <c r="N28" s="319"/>
      <c r="O28" s="319"/>
      <c r="W28" s="320">
        <f>ROUND($BB$51,2)</f>
        <v>0</v>
      </c>
      <c r="X28" s="319"/>
      <c r="Y28" s="319"/>
      <c r="Z28" s="319"/>
      <c r="AA28" s="319"/>
      <c r="AB28" s="319"/>
      <c r="AC28" s="319"/>
      <c r="AD28" s="319"/>
      <c r="AE28" s="319"/>
      <c r="AK28" s="320">
        <v>0</v>
      </c>
      <c r="AL28" s="319"/>
      <c r="AM28" s="319"/>
      <c r="AN28" s="319"/>
      <c r="AO28" s="319"/>
      <c r="AQ28" s="28"/>
      <c r="BE28" s="319"/>
    </row>
    <row r="29" spans="2:57" s="6" customFormat="1" ht="15" customHeight="1" hidden="1">
      <c r="B29" s="26"/>
      <c r="F29" s="27" t="s">
        <v>41</v>
      </c>
      <c r="L29" s="318">
        <v>0.15</v>
      </c>
      <c r="M29" s="319"/>
      <c r="N29" s="319"/>
      <c r="O29" s="319"/>
      <c r="W29" s="320">
        <f>ROUND($BC$51,2)</f>
        <v>0</v>
      </c>
      <c r="X29" s="319"/>
      <c r="Y29" s="319"/>
      <c r="Z29" s="319"/>
      <c r="AA29" s="319"/>
      <c r="AB29" s="319"/>
      <c r="AC29" s="319"/>
      <c r="AD29" s="319"/>
      <c r="AE29" s="319"/>
      <c r="AK29" s="320">
        <v>0</v>
      </c>
      <c r="AL29" s="319"/>
      <c r="AM29" s="319"/>
      <c r="AN29" s="319"/>
      <c r="AO29" s="319"/>
      <c r="AQ29" s="28"/>
      <c r="BE29" s="319"/>
    </row>
    <row r="30" spans="2:57" s="6" customFormat="1" ht="15" customHeight="1" hidden="1">
      <c r="B30" s="26"/>
      <c r="F30" s="27" t="s">
        <v>42</v>
      </c>
      <c r="L30" s="318">
        <v>0</v>
      </c>
      <c r="M30" s="319"/>
      <c r="N30" s="319"/>
      <c r="O30" s="319"/>
      <c r="W30" s="320">
        <f>ROUND($BD$51,2)</f>
        <v>0</v>
      </c>
      <c r="X30" s="319"/>
      <c r="Y30" s="319"/>
      <c r="Z30" s="319"/>
      <c r="AA30" s="319"/>
      <c r="AB30" s="319"/>
      <c r="AC30" s="319"/>
      <c r="AD30" s="319"/>
      <c r="AE30" s="319"/>
      <c r="AK30" s="320">
        <v>0</v>
      </c>
      <c r="AL30" s="319"/>
      <c r="AM30" s="319"/>
      <c r="AN30" s="319"/>
      <c r="AO30" s="319"/>
      <c r="AQ30" s="28"/>
      <c r="BE30" s="319"/>
    </row>
    <row r="31" spans="2:57" s="6" customFormat="1" ht="7.5" customHeight="1">
      <c r="B31" s="22"/>
      <c r="AQ31" s="25"/>
      <c r="BE31" s="304"/>
    </row>
    <row r="32" spans="2:57" s="6" customFormat="1" ht="27" customHeight="1">
      <c r="B32" s="22"/>
      <c r="C32" s="29"/>
      <c r="D32" s="30" t="s">
        <v>43</v>
      </c>
      <c r="E32" s="31"/>
      <c r="F32" s="31"/>
      <c r="G32" s="31"/>
      <c r="H32" s="31"/>
      <c r="I32" s="31"/>
      <c r="J32" s="31"/>
      <c r="K32" s="31"/>
      <c r="L32" s="31"/>
      <c r="M32" s="31"/>
      <c r="N32" s="31"/>
      <c r="O32" s="31"/>
      <c r="P32" s="31"/>
      <c r="Q32" s="31"/>
      <c r="R32" s="31"/>
      <c r="S32" s="31"/>
      <c r="T32" s="32" t="s">
        <v>44</v>
      </c>
      <c r="U32" s="31"/>
      <c r="V32" s="31"/>
      <c r="W32" s="31"/>
      <c r="X32" s="311" t="s">
        <v>45</v>
      </c>
      <c r="Y32" s="310"/>
      <c r="Z32" s="310"/>
      <c r="AA32" s="310"/>
      <c r="AB32" s="310"/>
      <c r="AC32" s="31"/>
      <c r="AD32" s="31"/>
      <c r="AE32" s="31"/>
      <c r="AF32" s="31"/>
      <c r="AG32" s="31"/>
      <c r="AH32" s="31"/>
      <c r="AI32" s="31"/>
      <c r="AJ32" s="31"/>
      <c r="AK32" s="312">
        <f>ROUND(SUM($AK$23:$AK$30),2)</f>
        <v>0</v>
      </c>
      <c r="AL32" s="310"/>
      <c r="AM32" s="310"/>
      <c r="AN32" s="310"/>
      <c r="AO32" s="313"/>
      <c r="AP32" s="29"/>
      <c r="AQ32" s="33"/>
      <c r="BE32" s="304"/>
    </row>
    <row r="33" spans="2:43" s="6" customFormat="1" ht="7.5" customHeight="1">
      <c r="B33" s="22"/>
      <c r="AQ33" s="25"/>
    </row>
    <row r="34" spans="2:43" s="6" customFormat="1" ht="7.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6"/>
    </row>
    <row r="38" spans="2:44" s="6" customFormat="1" ht="7.5" customHeight="1">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22"/>
    </row>
    <row r="39" spans="2:44" s="6" customFormat="1" ht="37.5" customHeight="1">
      <c r="B39" s="22"/>
      <c r="C39" s="11" t="s">
        <v>46</v>
      </c>
      <c r="AR39" s="22"/>
    </row>
    <row r="40" spans="2:44" s="6" customFormat="1" ht="7.5" customHeight="1">
      <c r="B40" s="22"/>
      <c r="AR40" s="22"/>
    </row>
    <row r="41" spans="2:44" s="16" customFormat="1" ht="15" customHeight="1">
      <c r="B41" s="39"/>
      <c r="C41" s="18" t="s">
        <v>14</v>
      </c>
      <c r="L41" s="16" t="str">
        <f>$K$5</f>
        <v>Havran</v>
      </c>
      <c r="AR41" s="39"/>
    </row>
    <row r="42" spans="2:44" s="40" customFormat="1" ht="37.5" customHeight="1">
      <c r="B42" s="41"/>
      <c r="C42" s="40" t="s">
        <v>17</v>
      </c>
      <c r="L42" s="314" t="str">
        <f>$K$6</f>
        <v>ID 255 - Revitalizace území: Příprava území pro volný čas – Multifunkční hřiště Havraň + doprava v klidu</v>
      </c>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R42" s="41"/>
    </row>
    <row r="43" spans="2:44" s="6" customFormat="1" ht="7.5" customHeight="1">
      <c r="B43" s="22"/>
      <c r="AR43" s="22"/>
    </row>
    <row r="44" spans="2:44" s="6" customFormat="1" ht="15.75" customHeight="1">
      <c r="B44" s="22"/>
      <c r="C44" s="18" t="s">
        <v>21</v>
      </c>
      <c r="L44" s="153" t="s">
        <v>394</v>
      </c>
      <c r="AI44" s="18" t="s">
        <v>23</v>
      </c>
      <c r="AM44" s="315">
        <f>IF($AN$8="","",$AN$8)</f>
      </c>
      <c r="AN44" s="304"/>
      <c r="AR44" s="22"/>
    </row>
    <row r="45" spans="2:44" s="6" customFormat="1" ht="7.5" customHeight="1">
      <c r="B45" s="22"/>
      <c r="AR45" s="22"/>
    </row>
    <row r="46" spans="2:56" s="6" customFormat="1" ht="18.75" customHeight="1">
      <c r="B46" s="22"/>
      <c r="C46" s="18" t="s">
        <v>24</v>
      </c>
      <c r="L46" s="16" t="str">
        <f>IF($E$11="","",$E$11)</f>
        <v>Obec Havraň</v>
      </c>
      <c r="AI46" s="18" t="s">
        <v>30</v>
      </c>
      <c r="AM46" s="303" t="str">
        <f>IF($E$17="","",$E$17)</f>
        <v>Václav Veverka, Ing. Jana Chotová</v>
      </c>
      <c r="AN46" s="304"/>
      <c r="AO46" s="304"/>
      <c r="AP46" s="304"/>
      <c r="AR46" s="22"/>
      <c r="AS46" s="321" t="s">
        <v>47</v>
      </c>
      <c r="AT46" s="322"/>
      <c r="AU46" s="42"/>
      <c r="AV46" s="42"/>
      <c r="AW46" s="42"/>
      <c r="AX46" s="42"/>
      <c r="AY46" s="42"/>
      <c r="AZ46" s="42"/>
      <c r="BA46" s="42"/>
      <c r="BB46" s="42"/>
      <c r="BC46" s="42"/>
      <c r="BD46" s="43"/>
    </row>
    <row r="47" spans="2:56" s="6" customFormat="1" ht="15.75" customHeight="1">
      <c r="B47" s="22"/>
      <c r="C47" s="18" t="s">
        <v>28</v>
      </c>
      <c r="L47" s="16">
        <f>IF($E$14="Vyplň údaj","",$E$14)</f>
      </c>
      <c r="AR47" s="22"/>
      <c r="AS47" s="323"/>
      <c r="AT47" s="304"/>
      <c r="BD47" s="44"/>
    </row>
    <row r="48" spans="2:56" s="6" customFormat="1" ht="12" customHeight="1">
      <c r="B48" s="22"/>
      <c r="AR48" s="22"/>
      <c r="AS48" s="323"/>
      <c r="AT48" s="304"/>
      <c r="BD48" s="44"/>
    </row>
    <row r="49" spans="2:57" s="6" customFormat="1" ht="30" customHeight="1">
      <c r="B49" s="22"/>
      <c r="C49" s="317" t="s">
        <v>48</v>
      </c>
      <c r="D49" s="310"/>
      <c r="E49" s="310"/>
      <c r="F49" s="310"/>
      <c r="G49" s="310"/>
      <c r="H49" s="31"/>
      <c r="I49" s="316" t="s">
        <v>49</v>
      </c>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09" t="s">
        <v>50</v>
      </c>
      <c r="AH49" s="310"/>
      <c r="AI49" s="310"/>
      <c r="AJ49" s="310"/>
      <c r="AK49" s="310"/>
      <c r="AL49" s="310"/>
      <c r="AM49" s="310"/>
      <c r="AN49" s="316" t="s">
        <v>51</v>
      </c>
      <c r="AO49" s="310"/>
      <c r="AP49" s="310"/>
      <c r="AQ49" s="45" t="s">
        <v>52</v>
      </c>
      <c r="AR49" s="22"/>
      <c r="AS49" s="46" t="s">
        <v>53</v>
      </c>
      <c r="AT49" s="47" t="s">
        <v>54</v>
      </c>
      <c r="AU49" s="47" t="s">
        <v>55</v>
      </c>
      <c r="AV49" s="47" t="s">
        <v>56</v>
      </c>
      <c r="AW49" s="47" t="s">
        <v>57</v>
      </c>
      <c r="AX49" s="47" t="s">
        <v>58</v>
      </c>
      <c r="AY49" s="47" t="s">
        <v>59</v>
      </c>
      <c r="AZ49" s="47" t="s">
        <v>60</v>
      </c>
      <c r="BA49" s="47" t="s">
        <v>61</v>
      </c>
      <c r="BB49" s="47" t="s">
        <v>62</v>
      </c>
      <c r="BC49" s="47" t="s">
        <v>63</v>
      </c>
      <c r="BD49" s="48" t="s">
        <v>64</v>
      </c>
      <c r="BE49" s="49"/>
    </row>
    <row r="50" spans="2:56" s="6" customFormat="1" ht="12" customHeight="1">
      <c r="B50" s="22"/>
      <c r="AR50" s="22"/>
      <c r="AS50" s="50"/>
      <c r="AT50" s="42"/>
      <c r="AU50" s="42"/>
      <c r="AV50" s="42"/>
      <c r="AW50" s="42"/>
      <c r="AX50" s="42"/>
      <c r="AY50" s="42"/>
      <c r="AZ50" s="42"/>
      <c r="BA50" s="42"/>
      <c r="BB50" s="42"/>
      <c r="BC50" s="42"/>
      <c r="BD50" s="43"/>
    </row>
    <row r="51" spans="2:76" s="40" customFormat="1" ht="33" customHeight="1">
      <c r="B51" s="41"/>
      <c r="C51" s="51" t="s">
        <v>65</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301">
        <f>ROUND(SUM($AG$52:$AG$53),2)</f>
        <v>0</v>
      </c>
      <c r="AH51" s="302"/>
      <c r="AI51" s="302"/>
      <c r="AJ51" s="302"/>
      <c r="AK51" s="302"/>
      <c r="AL51" s="302"/>
      <c r="AM51" s="302"/>
      <c r="AN51" s="301">
        <f>ROUND(SUM($AG$51,$AT$51),2)</f>
        <v>0</v>
      </c>
      <c r="AO51" s="302"/>
      <c r="AP51" s="302"/>
      <c r="AQ51" s="52"/>
      <c r="AR51" s="41"/>
      <c r="AS51" s="53">
        <f>ROUND(SUM($AS$52:$AS$53),2)</f>
        <v>0</v>
      </c>
      <c r="AT51" s="54">
        <f>ROUND(SUM($AV$51:$AW$51),2)</f>
        <v>0</v>
      </c>
      <c r="AU51" s="55">
        <f>ROUND(SUM($AU$52:$AU$53),5)</f>
        <v>0</v>
      </c>
      <c r="AV51" s="54">
        <f>ROUND($AZ$51*$L$26,2)</f>
        <v>0</v>
      </c>
      <c r="AW51" s="54">
        <f>ROUND($BA$51*$L$27,2)</f>
        <v>0</v>
      </c>
      <c r="AX51" s="54">
        <f>ROUND($BB$51*$L$26,2)</f>
        <v>0</v>
      </c>
      <c r="AY51" s="54">
        <f>ROUND($BC$51*$L$27,2)</f>
        <v>0</v>
      </c>
      <c r="AZ51" s="54">
        <f>ROUND(SUM($AZ$52:$AZ$53),2)</f>
        <v>0</v>
      </c>
      <c r="BA51" s="54">
        <f>ROUND(SUM($BA$52:$BA$53),2)</f>
        <v>0</v>
      </c>
      <c r="BB51" s="54">
        <f>ROUND(SUM($BB$52:$BB$53),2)</f>
        <v>0</v>
      </c>
      <c r="BC51" s="54">
        <f>ROUND(SUM($BC$52:$BC$53),2)</f>
        <v>0</v>
      </c>
      <c r="BD51" s="56">
        <f>ROUND(SUM($BD$52:$BD$53),2)</f>
        <v>0</v>
      </c>
      <c r="BS51" s="40" t="s">
        <v>66</v>
      </c>
      <c r="BT51" s="40" t="s">
        <v>67</v>
      </c>
      <c r="BU51" s="57" t="s">
        <v>68</v>
      </c>
      <c r="BV51" s="40" t="s">
        <v>69</v>
      </c>
      <c r="BW51" s="40" t="s">
        <v>5</v>
      </c>
      <c r="BX51" s="40" t="s">
        <v>70</v>
      </c>
    </row>
    <row r="52" spans="1:91" s="58" customFormat="1" ht="28.5" customHeight="1">
      <c r="A52" s="71" t="s">
        <v>745</v>
      </c>
      <c r="B52" s="59"/>
      <c r="C52" s="60"/>
      <c r="D52" s="299" t="s">
        <v>71</v>
      </c>
      <c r="E52" s="300"/>
      <c r="F52" s="300"/>
      <c r="G52" s="300"/>
      <c r="H52" s="300"/>
      <c r="I52" s="60"/>
      <c r="J52" s="299" t="s">
        <v>72</v>
      </c>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7">
        <f>'doprava - Multifunkční hř...'!$J$27</f>
        <v>0</v>
      </c>
      <c r="AH52" s="308"/>
      <c r="AI52" s="308"/>
      <c r="AJ52" s="308"/>
      <c r="AK52" s="308"/>
      <c r="AL52" s="308"/>
      <c r="AM52" s="308"/>
      <c r="AN52" s="307">
        <f>ROUND(SUM($AG$52,$AT$52),2)</f>
        <v>0</v>
      </c>
      <c r="AO52" s="308"/>
      <c r="AP52" s="308"/>
      <c r="AQ52" s="61" t="s">
        <v>73</v>
      </c>
      <c r="AR52" s="59"/>
      <c r="AS52" s="62">
        <v>0</v>
      </c>
      <c r="AT52" s="63">
        <f>ROUND(SUM($AV$52:$AW$52),2)</f>
        <v>0</v>
      </c>
      <c r="AU52" s="64">
        <f>'doprava - Multifunkční hř...'!$P$84</f>
        <v>0</v>
      </c>
      <c r="AV52" s="63">
        <f>'doprava - Multifunkční hř...'!$J$30</f>
        <v>0</v>
      </c>
      <c r="AW52" s="63">
        <f>'doprava - Multifunkční hř...'!$J$31</f>
        <v>0</v>
      </c>
      <c r="AX52" s="63">
        <f>'doprava - Multifunkční hř...'!$J$32</f>
        <v>0</v>
      </c>
      <c r="AY52" s="63">
        <f>'doprava - Multifunkční hř...'!$J$33</f>
        <v>0</v>
      </c>
      <c r="AZ52" s="63">
        <f>'doprava - Multifunkční hř...'!$F$30</f>
        <v>0</v>
      </c>
      <c r="BA52" s="63">
        <f>'doprava - Multifunkční hř...'!$F$31</f>
        <v>0</v>
      </c>
      <c r="BB52" s="63">
        <f>'doprava - Multifunkční hř...'!$F$32</f>
        <v>0</v>
      </c>
      <c r="BC52" s="63">
        <f>'doprava - Multifunkční hř...'!$F$33</f>
        <v>0</v>
      </c>
      <c r="BD52" s="65">
        <f>'doprava - Multifunkční hř...'!$F$34</f>
        <v>0</v>
      </c>
      <c r="BT52" s="58" t="s">
        <v>74</v>
      </c>
      <c r="BV52" s="58" t="s">
        <v>69</v>
      </c>
      <c r="BW52" s="58" t="s">
        <v>75</v>
      </c>
      <c r="BX52" s="58" t="s">
        <v>5</v>
      </c>
      <c r="CM52" s="58" t="s">
        <v>76</v>
      </c>
    </row>
    <row r="53" spans="1:91" s="58" customFormat="1" ht="31.5" customHeight="1">
      <c r="A53" s="71" t="s">
        <v>745</v>
      </c>
      <c r="B53" s="59"/>
      <c r="C53" s="60"/>
      <c r="D53" s="299" t="s">
        <v>77</v>
      </c>
      <c r="E53" s="300"/>
      <c r="F53" s="300"/>
      <c r="G53" s="300"/>
      <c r="H53" s="300"/>
      <c r="I53" s="60"/>
      <c r="J53" s="299" t="s">
        <v>78</v>
      </c>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7">
        <f>'hřiště - Multifunkční hři...'!$J$27</f>
        <v>0</v>
      </c>
      <c r="AH53" s="308"/>
      <c r="AI53" s="308"/>
      <c r="AJ53" s="308"/>
      <c r="AK53" s="308"/>
      <c r="AL53" s="308"/>
      <c r="AM53" s="308"/>
      <c r="AN53" s="307">
        <f>ROUND(SUM($AG$53,$AT$53),2)</f>
        <v>0</v>
      </c>
      <c r="AO53" s="308"/>
      <c r="AP53" s="308"/>
      <c r="AQ53" s="61" t="s">
        <v>73</v>
      </c>
      <c r="AR53" s="59"/>
      <c r="AS53" s="66">
        <v>0</v>
      </c>
      <c r="AT53" s="67">
        <f>ROUND(SUM($AV$53:$AW$53),2)</f>
        <v>0</v>
      </c>
      <c r="AU53" s="68">
        <f>'hřiště - Multifunkční hři...'!$P$88</f>
        <v>0</v>
      </c>
      <c r="AV53" s="67">
        <f>'hřiště - Multifunkční hři...'!$J$30</f>
        <v>0</v>
      </c>
      <c r="AW53" s="67">
        <f>'hřiště - Multifunkční hři...'!$J$31</f>
        <v>0</v>
      </c>
      <c r="AX53" s="67">
        <f>'hřiště - Multifunkční hři...'!$J$32</f>
        <v>0</v>
      </c>
      <c r="AY53" s="67">
        <f>'hřiště - Multifunkční hři...'!$J$33</f>
        <v>0</v>
      </c>
      <c r="AZ53" s="67">
        <f>'hřiště - Multifunkční hři...'!$F$30</f>
        <v>0</v>
      </c>
      <c r="BA53" s="67">
        <f>'hřiště - Multifunkční hři...'!$F$31</f>
        <v>0</v>
      </c>
      <c r="BB53" s="67">
        <f>'hřiště - Multifunkční hři...'!$F$32</f>
        <v>0</v>
      </c>
      <c r="BC53" s="67">
        <f>'hřiště - Multifunkční hři...'!$F$33</f>
        <v>0</v>
      </c>
      <c r="BD53" s="69">
        <f>'hřiště - Multifunkční hři...'!$F$34</f>
        <v>0</v>
      </c>
      <c r="BT53" s="58" t="s">
        <v>74</v>
      </c>
      <c r="BV53" s="58" t="s">
        <v>69</v>
      </c>
      <c r="BW53" s="58" t="s">
        <v>79</v>
      </c>
      <c r="BX53" s="58" t="s">
        <v>5</v>
      </c>
      <c r="CM53" s="58" t="s">
        <v>76</v>
      </c>
    </row>
    <row r="54" spans="2:44" s="6" customFormat="1" ht="30.75" customHeight="1">
      <c r="B54" s="22"/>
      <c r="AR54" s="22"/>
    </row>
    <row r="55" spans="2:44" s="6" customFormat="1" ht="7.5" customHeight="1">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22"/>
    </row>
  </sheetData>
  <sheetProtection/>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AK29:AO29"/>
    <mergeCell ref="L30:O30"/>
    <mergeCell ref="W30:AE30"/>
    <mergeCell ref="AK30:AO30"/>
    <mergeCell ref="C49:G49"/>
    <mergeCell ref="I49:AF49"/>
    <mergeCell ref="L28:O28"/>
    <mergeCell ref="W28:AE28"/>
    <mergeCell ref="L29:O29"/>
    <mergeCell ref="W29:AE29"/>
    <mergeCell ref="X32:AB32"/>
    <mergeCell ref="AK32:AO32"/>
    <mergeCell ref="L42:AO42"/>
    <mergeCell ref="AM44:AN44"/>
    <mergeCell ref="AM46:AP46"/>
    <mergeCell ref="AR2:BE2"/>
    <mergeCell ref="AN53:AP53"/>
    <mergeCell ref="AG53:AM53"/>
    <mergeCell ref="AG49:AM49"/>
    <mergeCell ref="AN49:AP49"/>
    <mergeCell ref="AN52:AP52"/>
    <mergeCell ref="AG52:AM52"/>
    <mergeCell ref="AK28:AO28"/>
    <mergeCell ref="AS46:AT48"/>
    <mergeCell ref="D53:H53"/>
    <mergeCell ref="J53:AF53"/>
    <mergeCell ref="AG51:AM51"/>
    <mergeCell ref="AN51:AP51"/>
    <mergeCell ref="D52:H52"/>
    <mergeCell ref="J52:AF52"/>
  </mergeCells>
  <hyperlinks>
    <hyperlink ref="K1:S1" location="C2" tooltip="Rekapitulace stavby" display="1) Rekapitulace stavby"/>
    <hyperlink ref="W1:AI1" location="C51" tooltip="Rekapitulace objektů stavby a soupisů prací" display="2) Rekapitulace objektů stavby a soupisů prací"/>
    <hyperlink ref="A52" location="'doprava - Multifunkční hř...'!C2" tooltip="doprava - Multifunkční hř..." display="/"/>
    <hyperlink ref="A53" location="'hřiště - Multifunkční hři...'!C2" tooltip="hřiště - Multifunkční hři..."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ignoredErrors>
    <ignoredError sqref="AN10"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243"/>
  <sheetViews>
    <sheetView showGridLines="0" zoomScale="120" zoomScaleNormal="120" zoomScalePageLayoutView="0" workbookViewId="0" topLeftCell="A1">
      <pane ySplit="1" topLeftCell="BM52" activePane="bottomLeft" state="frozen"/>
      <selection pane="topLeft" activeCell="A1" sqref="A1"/>
      <selection pane="bottomLeft" activeCell="I87" sqref="I87:I240"/>
    </sheetView>
  </sheetViews>
  <sheetFormatPr defaultColWidth="10.5" defaultRowHeight="14.25" customHeight="1"/>
  <cols>
    <col min="1" max="1" width="8.33203125" style="170" customWidth="1"/>
    <col min="2" max="2" width="1.66796875" style="170" customWidth="1"/>
    <col min="3" max="3" width="4.16015625" style="170" customWidth="1"/>
    <col min="4" max="4" width="4.33203125" style="170" customWidth="1"/>
    <col min="5" max="5" width="17.16015625" style="170" customWidth="1"/>
    <col min="6" max="6" width="90.83203125" style="170" customWidth="1"/>
    <col min="7" max="7" width="8.66015625" style="170" customWidth="1"/>
    <col min="8" max="8" width="11.16015625" style="170" customWidth="1"/>
    <col min="9" max="9" width="12.66015625" style="170" customWidth="1"/>
    <col min="10" max="10" width="23.5" style="170" customWidth="1"/>
    <col min="11" max="11" width="15.5" style="170" customWidth="1"/>
    <col min="12" max="12" width="10.5" style="171" customWidth="1"/>
    <col min="13" max="18" width="10.5" style="170" hidden="1" customWidth="1"/>
    <col min="19" max="19" width="8.16015625" style="170" hidden="1" customWidth="1"/>
    <col min="20" max="20" width="29.66015625" style="170" hidden="1" customWidth="1"/>
    <col min="21" max="21" width="16.33203125" style="170" hidden="1" customWidth="1"/>
    <col min="22" max="22" width="12.33203125" style="170" customWidth="1"/>
    <col min="23" max="23" width="16.33203125" style="170" customWidth="1"/>
    <col min="24" max="24" width="12.16015625" style="170" customWidth="1"/>
    <col min="25" max="25" width="15" style="170" customWidth="1"/>
    <col min="26" max="26" width="11" style="170" customWidth="1"/>
    <col min="27" max="27" width="15" style="170" customWidth="1"/>
    <col min="28" max="28" width="16.33203125" style="170" customWidth="1"/>
    <col min="29" max="29" width="11" style="170" customWidth="1"/>
    <col min="30" max="30" width="15" style="170" customWidth="1"/>
    <col min="31" max="31" width="16.33203125" style="170" customWidth="1"/>
    <col min="32" max="43" width="10.5" style="171" customWidth="1"/>
    <col min="44" max="65" width="10.5" style="170" hidden="1" customWidth="1"/>
    <col min="66" max="16384" width="10.5" style="171" customWidth="1"/>
  </cols>
  <sheetData>
    <row r="1" spans="1:256" s="169" customFormat="1" ht="22.5" customHeight="1">
      <c r="A1" s="158"/>
      <c r="B1" s="73"/>
      <c r="C1" s="73"/>
      <c r="D1" s="74" t="s">
        <v>1</v>
      </c>
      <c r="E1" s="73"/>
      <c r="F1" s="75" t="s">
        <v>746</v>
      </c>
      <c r="G1" s="164" t="s">
        <v>747</v>
      </c>
      <c r="H1" s="164"/>
      <c r="I1" s="73"/>
      <c r="J1" s="75" t="s">
        <v>748</v>
      </c>
      <c r="K1" s="74" t="s">
        <v>80</v>
      </c>
      <c r="L1" s="75" t="s">
        <v>749</v>
      </c>
      <c r="M1" s="75"/>
      <c r="N1" s="75"/>
      <c r="O1" s="75"/>
      <c r="P1" s="75"/>
      <c r="Q1" s="75"/>
      <c r="R1" s="75"/>
      <c r="S1" s="75"/>
      <c r="T1" s="75"/>
      <c r="U1" s="168"/>
      <c r="V1" s="16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row>
    <row r="2" spans="3:56" s="170" customFormat="1" ht="37.5" customHeight="1">
      <c r="C2" s="170"/>
      <c r="L2" s="165" t="s">
        <v>6</v>
      </c>
      <c r="M2" s="166"/>
      <c r="N2" s="166"/>
      <c r="O2" s="166"/>
      <c r="P2" s="166"/>
      <c r="Q2" s="166"/>
      <c r="R2" s="166"/>
      <c r="S2" s="166"/>
      <c r="T2" s="166"/>
      <c r="U2" s="166"/>
      <c r="V2" s="166"/>
      <c r="AT2" s="170" t="s">
        <v>75</v>
      </c>
      <c r="AZ2" s="172" t="s">
        <v>81</v>
      </c>
      <c r="BA2" s="172" t="s">
        <v>22</v>
      </c>
      <c r="BB2" s="172" t="s">
        <v>22</v>
      </c>
      <c r="BC2" s="172" t="s">
        <v>82</v>
      </c>
      <c r="BD2" s="172" t="s">
        <v>76</v>
      </c>
    </row>
    <row r="3" spans="2:56" s="170" customFormat="1" ht="7.5" customHeight="1">
      <c r="B3" s="173"/>
      <c r="C3" s="174"/>
      <c r="D3" s="174"/>
      <c r="E3" s="174"/>
      <c r="F3" s="174"/>
      <c r="G3" s="174"/>
      <c r="H3" s="174"/>
      <c r="I3" s="174"/>
      <c r="J3" s="174"/>
      <c r="K3" s="175"/>
      <c r="AT3" s="170" t="s">
        <v>76</v>
      </c>
      <c r="AZ3" s="172" t="s">
        <v>83</v>
      </c>
      <c r="BA3" s="172" t="s">
        <v>22</v>
      </c>
      <c r="BB3" s="172" t="s">
        <v>22</v>
      </c>
      <c r="BC3" s="172" t="s">
        <v>84</v>
      </c>
      <c r="BD3" s="172" t="s">
        <v>76</v>
      </c>
    </row>
    <row r="4" spans="2:56" s="170" customFormat="1" ht="37.5" customHeight="1">
      <c r="B4" s="176"/>
      <c r="D4" s="177" t="s">
        <v>85</v>
      </c>
      <c r="K4" s="178"/>
      <c r="M4" s="179" t="s">
        <v>11</v>
      </c>
      <c r="AT4" s="170" t="s">
        <v>4</v>
      </c>
      <c r="AZ4" s="172" t="s">
        <v>86</v>
      </c>
      <c r="BA4" s="172" t="s">
        <v>22</v>
      </c>
      <c r="BB4" s="172" t="s">
        <v>22</v>
      </c>
      <c r="BC4" s="172" t="s">
        <v>87</v>
      </c>
      <c r="BD4" s="172" t="s">
        <v>76</v>
      </c>
    </row>
    <row r="5" spans="2:56" s="170" customFormat="1" ht="7.5" customHeight="1">
      <c r="B5" s="176"/>
      <c r="K5" s="178"/>
      <c r="AZ5" s="172" t="s">
        <v>88</v>
      </c>
      <c r="BA5" s="172" t="s">
        <v>22</v>
      </c>
      <c r="BB5" s="172" t="s">
        <v>22</v>
      </c>
      <c r="BC5" s="172" t="s">
        <v>89</v>
      </c>
      <c r="BD5" s="172" t="s">
        <v>76</v>
      </c>
    </row>
    <row r="6" spans="2:56" s="170" customFormat="1" ht="15.75" customHeight="1">
      <c r="B6" s="176"/>
      <c r="D6" s="180" t="s">
        <v>17</v>
      </c>
      <c r="K6" s="178"/>
      <c r="AZ6" s="172" t="s">
        <v>90</v>
      </c>
      <c r="BA6" s="172" t="s">
        <v>22</v>
      </c>
      <c r="BB6" s="172" t="s">
        <v>22</v>
      </c>
      <c r="BC6" s="172" t="s">
        <v>91</v>
      </c>
      <c r="BD6" s="172" t="s">
        <v>76</v>
      </c>
    </row>
    <row r="7" spans="2:56" s="170" customFormat="1" ht="15.75" customHeight="1">
      <c r="B7" s="176"/>
      <c r="E7" s="167" t="str">
        <f>'Rekapitulace stavby'!$K$6</f>
        <v>ID 255 - Revitalizace území: Příprava území pro volný čas – Multifunkční hřiště Havraň + doprava v klidu</v>
      </c>
      <c r="F7" s="166"/>
      <c r="G7" s="166"/>
      <c r="H7" s="166"/>
      <c r="K7" s="178"/>
      <c r="AZ7" s="172" t="s">
        <v>92</v>
      </c>
      <c r="BA7" s="172" t="s">
        <v>22</v>
      </c>
      <c r="BB7" s="172" t="s">
        <v>22</v>
      </c>
      <c r="BC7" s="172" t="s">
        <v>93</v>
      </c>
      <c r="BD7" s="172" t="s">
        <v>76</v>
      </c>
    </row>
    <row r="8" spans="2:56" s="172" customFormat="1" ht="15.75" customHeight="1">
      <c r="B8" s="181"/>
      <c r="D8" s="180" t="s">
        <v>94</v>
      </c>
      <c r="K8" s="182"/>
      <c r="AZ8" s="172" t="s">
        <v>95</v>
      </c>
      <c r="BA8" s="172" t="s">
        <v>22</v>
      </c>
      <c r="BB8" s="172" t="s">
        <v>22</v>
      </c>
      <c r="BC8" s="172" t="s">
        <v>96</v>
      </c>
      <c r="BD8" s="172" t="s">
        <v>76</v>
      </c>
    </row>
    <row r="9" spans="2:56" s="172" customFormat="1" ht="37.5" customHeight="1">
      <c r="B9" s="181"/>
      <c r="E9" s="162" t="s">
        <v>97</v>
      </c>
      <c r="F9" s="163"/>
      <c r="G9" s="163"/>
      <c r="H9" s="163"/>
      <c r="K9" s="182"/>
      <c r="AZ9" s="172" t="s">
        <v>98</v>
      </c>
      <c r="BA9" s="172" t="s">
        <v>22</v>
      </c>
      <c r="BB9" s="172" t="s">
        <v>22</v>
      </c>
      <c r="BC9" s="172" t="s">
        <v>99</v>
      </c>
      <c r="BD9" s="172" t="s">
        <v>76</v>
      </c>
    </row>
    <row r="10" spans="2:11" s="172" customFormat="1" ht="14.25" customHeight="1">
      <c r="B10" s="181"/>
      <c r="K10" s="182"/>
    </row>
    <row r="11" spans="2:11" s="172" customFormat="1" ht="15" customHeight="1">
      <c r="B11" s="181"/>
      <c r="D11" s="180" t="s">
        <v>19</v>
      </c>
      <c r="F11" s="183"/>
      <c r="I11" s="180" t="s">
        <v>20</v>
      </c>
      <c r="J11" s="183"/>
      <c r="K11" s="182"/>
    </row>
    <row r="12" spans="2:11" s="172" customFormat="1" ht="15" customHeight="1">
      <c r="B12" s="181"/>
      <c r="D12" s="180" t="s">
        <v>21</v>
      </c>
      <c r="F12" s="183" t="s">
        <v>22</v>
      </c>
      <c r="I12" s="180" t="s">
        <v>23</v>
      </c>
      <c r="J12" s="184"/>
      <c r="K12" s="182"/>
    </row>
    <row r="13" spans="2:11" s="172" customFormat="1" ht="12" customHeight="1">
      <c r="B13" s="181"/>
      <c r="K13" s="182"/>
    </row>
    <row r="14" spans="2:11" s="172" customFormat="1" ht="15" customHeight="1">
      <c r="B14" s="181"/>
      <c r="D14" s="180" t="s">
        <v>24</v>
      </c>
      <c r="I14" s="180" t="s">
        <v>25</v>
      </c>
      <c r="J14" s="183"/>
      <c r="K14" s="182"/>
    </row>
    <row r="15" spans="2:11" s="172" customFormat="1" ht="18.75" customHeight="1">
      <c r="B15" s="181"/>
      <c r="E15" s="183" t="s">
        <v>26</v>
      </c>
      <c r="I15" s="180" t="s">
        <v>27</v>
      </c>
      <c r="J15" s="183"/>
      <c r="K15" s="182"/>
    </row>
    <row r="16" spans="2:11" s="172" customFormat="1" ht="7.5" customHeight="1">
      <c r="B16" s="181"/>
      <c r="K16" s="182"/>
    </row>
    <row r="17" spans="2:11" s="172" customFormat="1" ht="15" customHeight="1">
      <c r="B17" s="181"/>
      <c r="D17" s="180" t="s">
        <v>28</v>
      </c>
      <c r="I17" s="180" t="s">
        <v>25</v>
      </c>
      <c r="J17" s="183">
        <f>IF('Rekapitulace stavby'!$AN$13="Vyplň údaj","",IF('Rekapitulace stavby'!$AN$13="","",'Rekapitulace stavby'!$AN$13))</f>
      </c>
      <c r="K17" s="182"/>
    </row>
    <row r="18" spans="2:11" s="172" customFormat="1" ht="18.75" customHeight="1">
      <c r="B18" s="181"/>
      <c r="E18" s="183">
        <f>IF('Rekapitulace stavby'!$E$14="Vyplň údaj","",IF('Rekapitulace stavby'!$E$14="","",'Rekapitulace stavby'!$E$14))</f>
      </c>
      <c r="I18" s="180" t="s">
        <v>27</v>
      </c>
      <c r="J18" s="183">
        <f>IF('Rekapitulace stavby'!$AN$14="Vyplň údaj","",IF('Rekapitulace stavby'!$AN$14="","",'Rekapitulace stavby'!$AN$14))</f>
      </c>
      <c r="K18" s="182"/>
    </row>
    <row r="19" spans="2:11" s="172" customFormat="1" ht="7.5" customHeight="1">
      <c r="B19" s="181"/>
      <c r="K19" s="182"/>
    </row>
    <row r="20" spans="2:11" s="172" customFormat="1" ht="15" customHeight="1">
      <c r="B20" s="181"/>
      <c r="D20" s="180" t="s">
        <v>30</v>
      </c>
      <c r="I20" s="180" t="s">
        <v>25</v>
      </c>
      <c r="J20" s="183"/>
      <c r="K20" s="182"/>
    </row>
    <row r="21" spans="2:11" s="172" customFormat="1" ht="18.75" customHeight="1">
      <c r="B21" s="181"/>
      <c r="E21" s="183" t="s">
        <v>362</v>
      </c>
      <c r="I21" s="180" t="s">
        <v>27</v>
      </c>
      <c r="J21" s="183"/>
      <c r="K21" s="182"/>
    </row>
    <row r="22" spans="2:11" s="172" customFormat="1" ht="7.5" customHeight="1">
      <c r="B22" s="181"/>
      <c r="K22" s="182"/>
    </row>
    <row r="23" spans="2:11" s="172" customFormat="1" ht="15" customHeight="1">
      <c r="B23" s="181"/>
      <c r="D23" s="180" t="s">
        <v>32</v>
      </c>
      <c r="K23" s="182"/>
    </row>
    <row r="24" spans="2:11" s="185" customFormat="1" ht="15.75" customHeight="1">
      <c r="B24" s="186"/>
      <c r="E24" s="154"/>
      <c r="F24" s="155"/>
      <c r="G24" s="155"/>
      <c r="H24" s="155"/>
      <c r="K24" s="187"/>
    </row>
    <row r="25" spans="2:11" s="172" customFormat="1" ht="7.5" customHeight="1">
      <c r="B25" s="181"/>
      <c r="K25" s="182"/>
    </row>
    <row r="26" spans="2:11" s="172" customFormat="1" ht="7.5" customHeight="1">
      <c r="B26" s="181"/>
      <c r="D26" s="188"/>
      <c r="E26" s="188"/>
      <c r="F26" s="188"/>
      <c r="G26" s="188"/>
      <c r="H26" s="188"/>
      <c r="I26" s="188"/>
      <c r="J26" s="188"/>
      <c r="K26" s="189"/>
    </row>
    <row r="27" spans="2:11" s="172" customFormat="1" ht="26.25" customHeight="1">
      <c r="B27" s="181"/>
      <c r="D27" s="190" t="s">
        <v>33</v>
      </c>
      <c r="J27" s="191">
        <f>ROUND($J$84,2)</f>
        <v>0</v>
      </c>
      <c r="K27" s="182"/>
    </row>
    <row r="28" spans="2:11" s="172" customFormat="1" ht="7.5" customHeight="1">
      <c r="B28" s="181"/>
      <c r="D28" s="188"/>
      <c r="E28" s="188"/>
      <c r="F28" s="188"/>
      <c r="G28" s="188"/>
      <c r="H28" s="188"/>
      <c r="I28" s="188"/>
      <c r="J28" s="188"/>
      <c r="K28" s="189"/>
    </row>
    <row r="29" spans="2:11" s="172" customFormat="1" ht="15" customHeight="1">
      <c r="B29" s="181"/>
      <c r="F29" s="192" t="s">
        <v>35</v>
      </c>
      <c r="I29" s="192" t="s">
        <v>34</v>
      </c>
      <c r="J29" s="192" t="s">
        <v>36</v>
      </c>
      <c r="K29" s="182"/>
    </row>
    <row r="30" spans="2:11" s="172" customFormat="1" ht="15" customHeight="1">
      <c r="B30" s="181"/>
      <c r="D30" s="196" t="s">
        <v>37</v>
      </c>
      <c r="E30" s="196" t="s">
        <v>38</v>
      </c>
      <c r="F30" s="197">
        <f>ROUND(SUM($BE$84:$BE$241),2)</f>
        <v>0</v>
      </c>
      <c r="I30" s="198">
        <v>0.21</v>
      </c>
      <c r="J30" s="197">
        <f>ROUND(SUM($BE$84:$BE$241)*$I$30,2)</f>
        <v>0</v>
      </c>
      <c r="K30" s="182"/>
    </row>
    <row r="31" spans="2:11" s="172" customFormat="1" ht="15" customHeight="1">
      <c r="B31" s="181"/>
      <c r="E31" s="196" t="s">
        <v>39</v>
      </c>
      <c r="F31" s="197">
        <f>ROUND(SUM($BF$84:$BF$241),2)</f>
        <v>0</v>
      </c>
      <c r="I31" s="198">
        <v>0.15</v>
      </c>
      <c r="J31" s="197">
        <f>ROUND(SUM($BF$84:$BF$241)*$I$31,2)</f>
        <v>0</v>
      </c>
      <c r="K31" s="182"/>
    </row>
    <row r="32" spans="2:11" s="172" customFormat="1" ht="15" customHeight="1" hidden="1">
      <c r="B32" s="181"/>
      <c r="E32" s="196" t="s">
        <v>40</v>
      </c>
      <c r="F32" s="197">
        <f>ROUND(SUM($BG$84:$BG$241),2)</f>
        <v>0</v>
      </c>
      <c r="I32" s="198">
        <v>0.21</v>
      </c>
      <c r="J32" s="197">
        <v>0</v>
      </c>
      <c r="K32" s="182"/>
    </row>
    <row r="33" spans="2:11" s="172" customFormat="1" ht="15" customHeight="1" hidden="1">
      <c r="B33" s="181"/>
      <c r="E33" s="196" t="s">
        <v>41</v>
      </c>
      <c r="F33" s="197">
        <f>ROUND(SUM($BH$84:$BH$241),2)</f>
        <v>0</v>
      </c>
      <c r="I33" s="198">
        <v>0.15</v>
      </c>
      <c r="J33" s="197">
        <v>0</v>
      </c>
      <c r="K33" s="182"/>
    </row>
    <row r="34" spans="2:11" s="172" customFormat="1" ht="15" customHeight="1" hidden="1">
      <c r="B34" s="181"/>
      <c r="E34" s="196" t="s">
        <v>42</v>
      </c>
      <c r="F34" s="197">
        <f>ROUND(SUM($BI$84:$BI$241),2)</f>
        <v>0</v>
      </c>
      <c r="I34" s="198">
        <v>0</v>
      </c>
      <c r="J34" s="197">
        <v>0</v>
      </c>
      <c r="K34" s="182"/>
    </row>
    <row r="35" spans="2:11" s="172" customFormat="1" ht="7.5" customHeight="1">
      <c r="B35" s="181"/>
      <c r="K35" s="182"/>
    </row>
    <row r="36" spans="2:11" s="172" customFormat="1" ht="26.25" customHeight="1">
      <c r="B36" s="181"/>
      <c r="C36" s="199"/>
      <c r="D36" s="200" t="s">
        <v>43</v>
      </c>
      <c r="E36" s="201"/>
      <c r="F36" s="201"/>
      <c r="G36" s="202" t="s">
        <v>44</v>
      </c>
      <c r="H36" s="203" t="s">
        <v>45</v>
      </c>
      <c r="I36" s="201"/>
      <c r="J36" s="204">
        <f>ROUND(SUM($J$27:$J$34),2)</f>
        <v>0</v>
      </c>
      <c r="K36" s="205"/>
    </row>
    <row r="37" spans="2:11" s="172" customFormat="1" ht="15" customHeight="1">
      <c r="B37" s="206"/>
      <c r="C37" s="207"/>
      <c r="D37" s="207"/>
      <c r="E37" s="207"/>
      <c r="F37" s="207"/>
      <c r="G37" s="207"/>
      <c r="H37" s="207"/>
      <c r="I37" s="207"/>
      <c r="J37" s="207"/>
      <c r="K37" s="208"/>
    </row>
    <row r="41" spans="2:11" s="172" customFormat="1" ht="7.5" customHeight="1">
      <c r="B41" s="209"/>
      <c r="C41" s="210"/>
      <c r="D41" s="210"/>
      <c r="E41" s="210"/>
      <c r="F41" s="210"/>
      <c r="G41" s="210"/>
      <c r="H41" s="210"/>
      <c r="I41" s="210"/>
      <c r="J41" s="210"/>
      <c r="K41" s="211"/>
    </row>
    <row r="42" spans="2:11" s="172" customFormat="1" ht="37.5" customHeight="1">
      <c r="B42" s="181"/>
      <c r="C42" s="177" t="s">
        <v>100</v>
      </c>
      <c r="K42" s="182"/>
    </row>
    <row r="43" spans="2:11" s="172" customFormat="1" ht="7.5" customHeight="1">
      <c r="B43" s="181"/>
      <c r="K43" s="182"/>
    </row>
    <row r="44" spans="2:11" s="172" customFormat="1" ht="15" customHeight="1">
      <c r="B44" s="181"/>
      <c r="C44" s="180" t="s">
        <v>17</v>
      </c>
      <c r="K44" s="182"/>
    </row>
    <row r="45" spans="2:11" s="172" customFormat="1" ht="16.5" customHeight="1">
      <c r="B45" s="181"/>
      <c r="E45" s="167" t="str">
        <f>$E$7</f>
        <v>ID 255 - Revitalizace území: Příprava území pro volný čas – Multifunkční hřiště Havraň + doprava v klidu</v>
      </c>
      <c r="F45" s="163"/>
      <c r="G45" s="163"/>
      <c r="H45" s="163"/>
      <c r="K45" s="182"/>
    </row>
    <row r="46" spans="2:11" s="172" customFormat="1" ht="15" customHeight="1">
      <c r="B46" s="181"/>
      <c r="C46" s="180" t="s">
        <v>94</v>
      </c>
      <c r="K46" s="182"/>
    </row>
    <row r="47" spans="2:11" s="172" customFormat="1" ht="19.5" customHeight="1">
      <c r="B47" s="181"/>
      <c r="E47" s="162" t="str">
        <f>$E$9</f>
        <v>doprava - Multifunkční hřiště Havraň - doprava v klidu</v>
      </c>
      <c r="F47" s="163"/>
      <c r="G47" s="163"/>
      <c r="H47" s="163"/>
      <c r="K47" s="182"/>
    </row>
    <row r="48" spans="2:11" s="172" customFormat="1" ht="7.5" customHeight="1">
      <c r="B48" s="181"/>
      <c r="K48" s="182"/>
    </row>
    <row r="49" spans="2:11" s="172" customFormat="1" ht="18.75" customHeight="1">
      <c r="B49" s="181"/>
      <c r="C49" s="180" t="s">
        <v>21</v>
      </c>
      <c r="F49" s="183" t="str">
        <f>$F$12</f>
        <v> </v>
      </c>
      <c r="I49" s="180" t="s">
        <v>23</v>
      </c>
      <c r="J49" s="184">
        <f>IF($J$12="","",$J$12)</f>
      </c>
      <c r="K49" s="182"/>
    </row>
    <row r="50" spans="2:11" s="172" customFormat="1" ht="7.5" customHeight="1">
      <c r="B50" s="181"/>
      <c r="K50" s="182"/>
    </row>
    <row r="51" spans="2:11" s="172" customFormat="1" ht="15.75" customHeight="1">
      <c r="B51" s="181"/>
      <c r="C51" s="180" t="s">
        <v>24</v>
      </c>
      <c r="F51" s="183" t="str">
        <f>$E$15</f>
        <v>Obec Havraň</v>
      </c>
      <c r="I51" s="180" t="s">
        <v>30</v>
      </c>
      <c r="J51" s="183" t="str">
        <f>$E$21</f>
        <v>Václav Veverka, Ing. Jana Chotová</v>
      </c>
      <c r="K51" s="182"/>
    </row>
    <row r="52" spans="2:11" s="172" customFormat="1" ht="15" customHeight="1">
      <c r="B52" s="181"/>
      <c r="C52" s="180" t="s">
        <v>28</v>
      </c>
      <c r="F52" s="183">
        <f>IF($E$18="","",$E$18)</f>
      </c>
      <c r="K52" s="182"/>
    </row>
    <row r="53" spans="2:11" s="172" customFormat="1" ht="11.25" customHeight="1">
      <c r="B53" s="181"/>
      <c r="K53" s="182"/>
    </row>
    <row r="54" spans="2:11" s="172" customFormat="1" ht="30" customHeight="1">
      <c r="B54" s="181"/>
      <c r="C54" s="212" t="s">
        <v>101</v>
      </c>
      <c r="D54" s="199"/>
      <c r="E54" s="199"/>
      <c r="F54" s="199"/>
      <c r="G54" s="199"/>
      <c r="H54" s="199"/>
      <c r="I54" s="199"/>
      <c r="J54" s="213" t="s">
        <v>102</v>
      </c>
      <c r="K54" s="214"/>
    </row>
    <row r="55" spans="2:11" s="172" customFormat="1" ht="11.25" customHeight="1">
      <c r="B55" s="181"/>
      <c r="K55" s="182"/>
    </row>
    <row r="56" spans="2:47" s="172" customFormat="1" ht="30" customHeight="1">
      <c r="B56" s="181"/>
      <c r="C56" s="215" t="s">
        <v>103</v>
      </c>
      <c r="J56" s="191">
        <f>ROUND($J$84,2)</f>
        <v>0</v>
      </c>
      <c r="K56" s="182"/>
      <c r="AU56" s="172" t="s">
        <v>104</v>
      </c>
    </row>
    <row r="57" spans="2:11" s="216" customFormat="1" ht="25.5" customHeight="1">
      <c r="B57" s="217"/>
      <c r="D57" s="218" t="s">
        <v>105</v>
      </c>
      <c r="E57" s="218"/>
      <c r="F57" s="218"/>
      <c r="G57" s="218"/>
      <c r="H57" s="218"/>
      <c r="I57" s="218"/>
      <c r="J57" s="219">
        <f>ROUND($J$85,2)</f>
        <v>0</v>
      </c>
      <c r="K57" s="220"/>
    </row>
    <row r="58" spans="2:11" s="221" customFormat="1" ht="21" customHeight="1">
      <c r="B58" s="222"/>
      <c r="D58" s="223" t="s">
        <v>106</v>
      </c>
      <c r="E58" s="223"/>
      <c r="F58" s="223"/>
      <c r="G58" s="223"/>
      <c r="H58" s="223"/>
      <c r="I58" s="223"/>
      <c r="J58" s="224">
        <f>ROUND($J$86,2)</f>
        <v>0</v>
      </c>
      <c r="K58" s="225"/>
    </row>
    <row r="59" spans="2:11" s="221" customFormat="1" ht="21" customHeight="1">
      <c r="B59" s="222"/>
      <c r="D59" s="223" t="s">
        <v>107</v>
      </c>
      <c r="E59" s="223"/>
      <c r="F59" s="223"/>
      <c r="G59" s="223"/>
      <c r="H59" s="223"/>
      <c r="I59" s="223"/>
      <c r="J59" s="224">
        <f>ROUND($J$153,2)</f>
        <v>0</v>
      </c>
      <c r="K59" s="225"/>
    </row>
    <row r="60" spans="2:11" s="221" customFormat="1" ht="21" customHeight="1">
      <c r="B60" s="222"/>
      <c r="D60" s="223" t="s">
        <v>108</v>
      </c>
      <c r="E60" s="223"/>
      <c r="F60" s="223"/>
      <c r="G60" s="223"/>
      <c r="H60" s="223"/>
      <c r="I60" s="223"/>
      <c r="J60" s="224">
        <f>ROUND($J$191,2)</f>
        <v>0</v>
      </c>
      <c r="K60" s="225"/>
    </row>
    <row r="61" spans="2:11" s="221" customFormat="1" ht="21" customHeight="1">
      <c r="B61" s="222"/>
      <c r="D61" s="223" t="s">
        <v>109</v>
      </c>
      <c r="E61" s="223"/>
      <c r="F61" s="223"/>
      <c r="G61" s="223"/>
      <c r="H61" s="223"/>
      <c r="I61" s="223"/>
      <c r="J61" s="224">
        <f>ROUND($J$202,2)</f>
        <v>0</v>
      </c>
      <c r="K61" s="225"/>
    </row>
    <row r="62" spans="2:11" s="221" customFormat="1" ht="15.75" customHeight="1">
      <c r="B62" s="222"/>
      <c r="D62" s="223" t="s">
        <v>110</v>
      </c>
      <c r="E62" s="223"/>
      <c r="F62" s="223"/>
      <c r="G62" s="223"/>
      <c r="H62" s="223"/>
      <c r="I62" s="223"/>
      <c r="J62" s="224">
        <f>ROUND($J$221,2)</f>
        <v>0</v>
      </c>
      <c r="K62" s="225"/>
    </row>
    <row r="63" spans="2:11" s="216" customFormat="1" ht="25.5" customHeight="1">
      <c r="B63" s="217"/>
      <c r="D63" s="218" t="s">
        <v>111</v>
      </c>
      <c r="E63" s="218"/>
      <c r="F63" s="218"/>
      <c r="G63" s="218"/>
      <c r="H63" s="218"/>
      <c r="I63" s="218"/>
      <c r="J63" s="219">
        <f>ROUND($J$238,2)</f>
        <v>0</v>
      </c>
      <c r="K63" s="220"/>
    </row>
    <row r="64" spans="2:11" s="221" customFormat="1" ht="21" customHeight="1">
      <c r="B64" s="222"/>
      <c r="D64" s="223" t="s">
        <v>112</v>
      </c>
      <c r="E64" s="223"/>
      <c r="F64" s="223"/>
      <c r="G64" s="223"/>
      <c r="H64" s="223"/>
      <c r="I64" s="223"/>
      <c r="J64" s="224">
        <f>ROUND($J$239,2)</f>
        <v>0</v>
      </c>
      <c r="K64" s="225"/>
    </row>
    <row r="65" spans="2:11" s="172" customFormat="1" ht="22.5" customHeight="1">
      <c r="B65" s="181"/>
      <c r="K65" s="182"/>
    </row>
    <row r="66" spans="2:11" s="172" customFormat="1" ht="7.5" customHeight="1">
      <c r="B66" s="206"/>
      <c r="C66" s="207"/>
      <c r="D66" s="207"/>
      <c r="E66" s="207"/>
      <c r="F66" s="207"/>
      <c r="G66" s="207"/>
      <c r="H66" s="207"/>
      <c r="I66" s="207"/>
      <c r="J66" s="207"/>
      <c r="K66" s="208"/>
    </row>
    <row r="70" spans="2:12" s="172" customFormat="1" ht="7.5" customHeight="1">
      <c r="B70" s="209"/>
      <c r="C70" s="210"/>
      <c r="D70" s="210"/>
      <c r="E70" s="210"/>
      <c r="F70" s="210"/>
      <c r="G70" s="210"/>
      <c r="H70" s="210"/>
      <c r="I70" s="210"/>
      <c r="J70" s="210"/>
      <c r="K70" s="210"/>
      <c r="L70" s="181"/>
    </row>
    <row r="71" spans="2:12" s="172" customFormat="1" ht="37.5" customHeight="1">
      <c r="B71" s="181"/>
      <c r="C71" s="177" t="s">
        <v>113</v>
      </c>
      <c r="L71" s="181"/>
    </row>
    <row r="72" spans="2:12" s="172" customFormat="1" ht="7.5" customHeight="1">
      <c r="B72" s="181"/>
      <c r="L72" s="181"/>
    </row>
    <row r="73" spans="2:12" s="172" customFormat="1" ht="15" customHeight="1">
      <c r="B73" s="181"/>
      <c r="C73" s="180" t="s">
        <v>17</v>
      </c>
      <c r="L73" s="181"/>
    </row>
    <row r="74" spans="2:12" s="172" customFormat="1" ht="16.5" customHeight="1">
      <c r="B74" s="181"/>
      <c r="E74" s="167" t="str">
        <f>$E$7</f>
        <v>ID 255 - Revitalizace území: Příprava území pro volný čas – Multifunkční hřiště Havraň + doprava v klidu</v>
      </c>
      <c r="F74" s="163"/>
      <c r="G74" s="163"/>
      <c r="H74" s="163"/>
      <c r="L74" s="181"/>
    </row>
    <row r="75" spans="2:12" s="172" customFormat="1" ht="15" customHeight="1">
      <c r="B75" s="181"/>
      <c r="C75" s="180" t="s">
        <v>94</v>
      </c>
      <c r="L75" s="181"/>
    </row>
    <row r="76" spans="2:12" s="172" customFormat="1" ht="19.5" customHeight="1">
      <c r="B76" s="181"/>
      <c r="E76" s="162" t="str">
        <f>$E$9</f>
        <v>doprava - Multifunkční hřiště Havraň - doprava v klidu</v>
      </c>
      <c r="F76" s="163"/>
      <c r="G76" s="163"/>
      <c r="H76" s="163"/>
      <c r="L76" s="181"/>
    </row>
    <row r="77" spans="2:12" s="172" customFormat="1" ht="7.5" customHeight="1">
      <c r="B77" s="181"/>
      <c r="L77" s="181"/>
    </row>
    <row r="78" spans="2:12" s="172" customFormat="1" ht="18.75" customHeight="1">
      <c r="B78" s="181"/>
      <c r="C78" s="180" t="s">
        <v>21</v>
      </c>
      <c r="F78" s="183" t="str">
        <f>$F$12</f>
        <v> </v>
      </c>
      <c r="I78" s="180" t="s">
        <v>23</v>
      </c>
      <c r="J78" s="184">
        <f>IF($J$12="","",$J$12)</f>
      </c>
      <c r="L78" s="181"/>
    </row>
    <row r="79" spans="2:12" s="172" customFormat="1" ht="7.5" customHeight="1">
      <c r="B79" s="181"/>
      <c r="L79" s="181"/>
    </row>
    <row r="80" spans="2:12" s="172" customFormat="1" ht="15.75" customHeight="1">
      <c r="B80" s="181"/>
      <c r="C80" s="180" t="s">
        <v>24</v>
      </c>
      <c r="F80" s="183" t="str">
        <f>$E$15</f>
        <v>Obec Havraň</v>
      </c>
      <c r="I80" s="180" t="s">
        <v>30</v>
      </c>
      <c r="J80" s="183" t="str">
        <f>$E$21</f>
        <v>Václav Veverka, Ing. Jana Chotová</v>
      </c>
      <c r="L80" s="181"/>
    </row>
    <row r="81" spans="2:12" s="172" customFormat="1" ht="15" customHeight="1">
      <c r="B81" s="181"/>
      <c r="C81" s="180" t="s">
        <v>28</v>
      </c>
      <c r="F81" s="183">
        <f>IF($E$18="","",$E$18)</f>
      </c>
      <c r="L81" s="181"/>
    </row>
    <row r="82" spans="2:12" s="172" customFormat="1" ht="11.25" customHeight="1">
      <c r="B82" s="181"/>
      <c r="L82" s="181"/>
    </row>
    <row r="83" spans="2:20" s="226" customFormat="1" ht="30" customHeight="1">
      <c r="B83" s="228"/>
      <c r="C83" s="229" t="s">
        <v>114</v>
      </c>
      <c r="D83" s="230" t="s">
        <v>52</v>
      </c>
      <c r="E83" s="230" t="s">
        <v>48</v>
      </c>
      <c r="F83" s="230" t="s">
        <v>115</v>
      </c>
      <c r="G83" s="230" t="s">
        <v>116</v>
      </c>
      <c r="H83" s="230" t="s">
        <v>117</v>
      </c>
      <c r="I83" s="230" t="s">
        <v>118</v>
      </c>
      <c r="J83" s="230" t="s">
        <v>119</v>
      </c>
      <c r="K83" s="231" t="s">
        <v>120</v>
      </c>
      <c r="L83" s="228"/>
      <c r="M83" s="232" t="s">
        <v>121</v>
      </c>
      <c r="N83" s="233" t="s">
        <v>37</v>
      </c>
      <c r="O83" s="233" t="s">
        <v>122</v>
      </c>
      <c r="P83" s="233" t="s">
        <v>123</v>
      </c>
      <c r="Q83" s="233" t="s">
        <v>124</v>
      </c>
      <c r="R83" s="233" t="s">
        <v>125</v>
      </c>
      <c r="S83" s="233" t="s">
        <v>126</v>
      </c>
      <c r="T83" s="234" t="s">
        <v>127</v>
      </c>
    </row>
    <row r="84" spans="2:63" s="172" customFormat="1" ht="30" customHeight="1">
      <c r="B84" s="181"/>
      <c r="C84" s="215" t="s">
        <v>103</v>
      </c>
      <c r="J84" s="235">
        <f>$BK$84</f>
        <v>0</v>
      </c>
      <c r="L84" s="181"/>
      <c r="M84" s="236"/>
      <c r="N84" s="188"/>
      <c r="O84" s="188"/>
      <c r="P84" s="237">
        <f>$P$85+$P$238</f>
        <v>0</v>
      </c>
      <c r="Q84" s="188"/>
      <c r="R84" s="237">
        <f>$R$85+$R$238</f>
        <v>981.2741430399999</v>
      </c>
      <c r="S84" s="188"/>
      <c r="T84" s="238">
        <f>$T$85+$T$238</f>
        <v>15.100600000000002</v>
      </c>
      <c r="AT84" s="172" t="s">
        <v>66</v>
      </c>
      <c r="AU84" s="172" t="s">
        <v>104</v>
      </c>
      <c r="BK84" s="239">
        <f>$BK$85+$BK$238</f>
        <v>0</v>
      </c>
    </row>
    <row r="85" spans="2:63" s="240" customFormat="1" ht="37.5" customHeight="1">
      <c r="B85" s="241"/>
      <c r="D85" s="242" t="s">
        <v>66</v>
      </c>
      <c r="E85" s="243" t="s">
        <v>128</v>
      </c>
      <c r="F85" s="243" t="s">
        <v>129</v>
      </c>
      <c r="J85" s="244">
        <f>$BK$85</f>
        <v>0</v>
      </c>
      <c r="L85" s="241"/>
      <c r="M85" s="245"/>
      <c r="P85" s="246">
        <f>$P$86+$P$153+$P$191+$P$202</f>
        <v>0</v>
      </c>
      <c r="R85" s="246">
        <f>$R$86+$R$153+$R$191+$R$202</f>
        <v>981.2741430399999</v>
      </c>
      <c r="T85" s="247">
        <f>$T$86+$T$153+$T$191+$T$202</f>
        <v>15.100600000000002</v>
      </c>
      <c r="AR85" s="242" t="s">
        <v>74</v>
      </c>
      <c r="AT85" s="242" t="s">
        <v>66</v>
      </c>
      <c r="AU85" s="242" t="s">
        <v>67</v>
      </c>
      <c r="AY85" s="242" t="s">
        <v>130</v>
      </c>
      <c r="BK85" s="248">
        <f>$BK$86+$BK$153+$BK$191+$BK$202</f>
        <v>0</v>
      </c>
    </row>
    <row r="86" spans="2:63" s="240" customFormat="1" ht="21" customHeight="1">
      <c r="B86" s="241"/>
      <c r="D86" s="242" t="s">
        <v>66</v>
      </c>
      <c r="E86" s="249" t="s">
        <v>74</v>
      </c>
      <c r="F86" s="249" t="s">
        <v>131</v>
      </c>
      <c r="J86" s="250">
        <f>$BK$86</f>
        <v>0</v>
      </c>
      <c r="L86" s="241"/>
      <c r="M86" s="245"/>
      <c r="P86" s="246">
        <f>SUM($P$87:$P$152)</f>
        <v>0</v>
      </c>
      <c r="R86" s="246">
        <f>SUM($R$87:$R$152)</f>
        <v>0.01998</v>
      </c>
      <c r="T86" s="247">
        <f>SUM($T$87:$T$152)</f>
        <v>15.100600000000002</v>
      </c>
      <c r="AR86" s="242" t="s">
        <v>74</v>
      </c>
      <c r="AT86" s="242" t="s">
        <v>66</v>
      </c>
      <c r="AU86" s="242" t="s">
        <v>74</v>
      </c>
      <c r="AY86" s="242" t="s">
        <v>130</v>
      </c>
      <c r="BK86" s="248">
        <f>SUM($BK$87:$BK$152)</f>
        <v>0</v>
      </c>
    </row>
    <row r="87" spans="2:65" s="172" customFormat="1" ht="15.75" customHeight="1">
      <c r="B87" s="181"/>
      <c r="C87" s="251" t="s">
        <v>74</v>
      </c>
      <c r="D87" s="251" t="s">
        <v>132</v>
      </c>
      <c r="E87" s="252" t="s">
        <v>133</v>
      </c>
      <c r="F87" s="253" t="s">
        <v>134</v>
      </c>
      <c r="G87" s="254" t="s">
        <v>135</v>
      </c>
      <c r="H87" s="255">
        <v>3</v>
      </c>
      <c r="I87" s="295"/>
      <c r="J87" s="256">
        <f>ROUND($I$87*$H$87,2)</f>
        <v>0</v>
      </c>
      <c r="K87" s="257" t="s">
        <v>363</v>
      </c>
      <c r="L87" s="181"/>
      <c r="M87" s="258"/>
      <c r="N87" s="259" t="s">
        <v>38</v>
      </c>
      <c r="Q87" s="260">
        <v>0</v>
      </c>
      <c r="R87" s="260">
        <f>$Q$87*$H$87</f>
        <v>0</v>
      </c>
      <c r="S87" s="260">
        <v>0.225</v>
      </c>
      <c r="T87" s="261">
        <f>$S$87*$H$87</f>
        <v>0.675</v>
      </c>
      <c r="AR87" s="185" t="s">
        <v>136</v>
      </c>
      <c r="AT87" s="185" t="s">
        <v>132</v>
      </c>
      <c r="AU87" s="185" t="s">
        <v>76</v>
      </c>
      <c r="AY87" s="172" t="s">
        <v>130</v>
      </c>
      <c r="BE87" s="262">
        <f>IF($N$87="základní",$J$87,0)</f>
        <v>0</v>
      </c>
      <c r="BF87" s="262">
        <f>IF($N$87="snížená",$J$87,0)</f>
        <v>0</v>
      </c>
      <c r="BG87" s="262">
        <f>IF($N$87="zákl. přenesená",$J$87,0)</f>
        <v>0</v>
      </c>
      <c r="BH87" s="262">
        <f>IF($N$87="sníž. přenesená",$J$87,0)</f>
        <v>0</v>
      </c>
      <c r="BI87" s="262">
        <f>IF($N$87="nulová",$J$87,0)</f>
        <v>0</v>
      </c>
      <c r="BJ87" s="185" t="s">
        <v>74</v>
      </c>
      <c r="BK87" s="262">
        <f>ROUND($I$87*$H$87,2)</f>
        <v>0</v>
      </c>
      <c r="BL87" s="185" t="s">
        <v>136</v>
      </c>
      <c r="BM87" s="185" t="s">
        <v>137</v>
      </c>
    </row>
    <row r="88" spans="2:47" s="172" customFormat="1" ht="27" customHeight="1">
      <c r="B88" s="181"/>
      <c r="D88" s="263" t="s">
        <v>138</v>
      </c>
      <c r="F88" s="264" t="s">
        <v>139</v>
      </c>
      <c r="I88" s="296"/>
      <c r="L88" s="181"/>
      <c r="M88" s="265"/>
      <c r="T88" s="266"/>
      <c r="AT88" s="172" t="s">
        <v>138</v>
      </c>
      <c r="AU88" s="172" t="s">
        <v>76</v>
      </c>
    </row>
    <row r="89" spans="2:47" s="172" customFormat="1" ht="219.75" customHeight="1">
      <c r="B89" s="181"/>
      <c r="D89" s="267" t="s">
        <v>140</v>
      </c>
      <c r="F89" s="268" t="s">
        <v>141</v>
      </c>
      <c r="I89" s="296"/>
      <c r="L89" s="181"/>
      <c r="M89" s="265"/>
      <c r="T89" s="266"/>
      <c r="AT89" s="172" t="s">
        <v>140</v>
      </c>
      <c r="AU89" s="172" t="s">
        <v>76</v>
      </c>
    </row>
    <row r="90" spans="2:65" s="172" customFormat="1" ht="15.75" customHeight="1">
      <c r="B90" s="181"/>
      <c r="C90" s="251" t="s">
        <v>76</v>
      </c>
      <c r="D90" s="251" t="s">
        <v>132</v>
      </c>
      <c r="E90" s="252" t="s">
        <v>142</v>
      </c>
      <c r="F90" s="253" t="s">
        <v>143</v>
      </c>
      <c r="G90" s="254" t="s">
        <v>135</v>
      </c>
      <c r="H90" s="255">
        <v>112.7</v>
      </c>
      <c r="I90" s="295"/>
      <c r="J90" s="256">
        <f>ROUND($I$90*$H$90,2)</f>
        <v>0</v>
      </c>
      <c r="K90" s="257" t="s">
        <v>363</v>
      </c>
      <c r="L90" s="181"/>
      <c r="M90" s="258"/>
      <c r="N90" s="259" t="s">
        <v>38</v>
      </c>
      <c r="Q90" s="260">
        <v>5E-05</v>
      </c>
      <c r="R90" s="260">
        <f>$Q$90*$H$90</f>
        <v>0.005635</v>
      </c>
      <c r="S90" s="260">
        <v>0.128</v>
      </c>
      <c r="T90" s="261">
        <f>$S$90*$H$90</f>
        <v>14.425600000000001</v>
      </c>
      <c r="AR90" s="185" t="s">
        <v>136</v>
      </c>
      <c r="AT90" s="185" t="s">
        <v>132</v>
      </c>
      <c r="AU90" s="185" t="s">
        <v>76</v>
      </c>
      <c r="AY90" s="172" t="s">
        <v>130</v>
      </c>
      <c r="BE90" s="262">
        <f>IF($N$90="základní",$J$90,0)</f>
        <v>0</v>
      </c>
      <c r="BF90" s="262">
        <f>IF($N$90="snížená",$J$90,0)</f>
        <v>0</v>
      </c>
      <c r="BG90" s="262">
        <f>IF($N$90="zákl. přenesená",$J$90,0)</f>
        <v>0</v>
      </c>
      <c r="BH90" s="262">
        <f>IF($N$90="sníž. přenesená",$J$90,0)</f>
        <v>0</v>
      </c>
      <c r="BI90" s="262">
        <f>IF($N$90="nulová",$J$90,0)</f>
        <v>0</v>
      </c>
      <c r="BJ90" s="185" t="s">
        <v>74</v>
      </c>
      <c r="BK90" s="262">
        <f>ROUND($I$90*$H$90,2)</f>
        <v>0</v>
      </c>
      <c r="BL90" s="185" t="s">
        <v>136</v>
      </c>
      <c r="BM90" s="185" t="s">
        <v>144</v>
      </c>
    </row>
    <row r="91" spans="2:47" s="172" customFormat="1" ht="27" customHeight="1">
      <c r="B91" s="181"/>
      <c r="D91" s="263" t="s">
        <v>138</v>
      </c>
      <c r="F91" s="264" t="s">
        <v>145</v>
      </c>
      <c r="I91" s="296"/>
      <c r="L91" s="181"/>
      <c r="M91" s="265"/>
      <c r="T91" s="266"/>
      <c r="AT91" s="172" t="s">
        <v>138</v>
      </c>
      <c r="AU91" s="172" t="s">
        <v>76</v>
      </c>
    </row>
    <row r="92" spans="2:47" s="172" customFormat="1" ht="179.25" customHeight="1">
      <c r="B92" s="181"/>
      <c r="D92" s="267" t="s">
        <v>140</v>
      </c>
      <c r="F92" s="268" t="s">
        <v>146</v>
      </c>
      <c r="I92" s="296"/>
      <c r="L92" s="181"/>
      <c r="M92" s="265"/>
      <c r="T92" s="266"/>
      <c r="AT92" s="172" t="s">
        <v>140</v>
      </c>
      <c r="AU92" s="172" t="s">
        <v>76</v>
      </c>
    </row>
    <row r="93" spans="2:65" s="172" customFormat="1" ht="15.75" customHeight="1">
      <c r="B93" s="181"/>
      <c r="C93" s="251" t="s">
        <v>147</v>
      </c>
      <c r="D93" s="251" t="s">
        <v>132</v>
      </c>
      <c r="E93" s="252" t="s">
        <v>148</v>
      </c>
      <c r="F93" s="253" t="s">
        <v>149</v>
      </c>
      <c r="G93" s="254" t="s">
        <v>150</v>
      </c>
      <c r="H93" s="255">
        <v>191.26</v>
      </c>
      <c r="I93" s="295"/>
      <c r="J93" s="256">
        <f>ROUND($I$93*$H$93,2)</f>
        <v>0</v>
      </c>
      <c r="K93" s="257" t="s">
        <v>363</v>
      </c>
      <c r="L93" s="181"/>
      <c r="M93" s="258"/>
      <c r="N93" s="259" t="s">
        <v>38</v>
      </c>
      <c r="Q93" s="260">
        <v>0</v>
      </c>
      <c r="R93" s="260">
        <f>$Q$93*$H$93</f>
        <v>0</v>
      </c>
      <c r="S93" s="260">
        <v>0</v>
      </c>
      <c r="T93" s="261">
        <f>$S$93*$H$93</f>
        <v>0</v>
      </c>
      <c r="AR93" s="185" t="s">
        <v>136</v>
      </c>
      <c r="AT93" s="185" t="s">
        <v>132</v>
      </c>
      <c r="AU93" s="185" t="s">
        <v>76</v>
      </c>
      <c r="AY93" s="172" t="s">
        <v>130</v>
      </c>
      <c r="BE93" s="262">
        <f>IF($N$93="základní",$J$93,0)</f>
        <v>0</v>
      </c>
      <c r="BF93" s="262">
        <f>IF($N$93="snížená",$J$93,0)</f>
        <v>0</v>
      </c>
      <c r="BG93" s="262">
        <f>IF($N$93="zákl. přenesená",$J$93,0)</f>
        <v>0</v>
      </c>
      <c r="BH93" s="262">
        <f>IF($N$93="sníž. přenesená",$J$93,0)</f>
        <v>0</v>
      </c>
      <c r="BI93" s="262">
        <f>IF($N$93="nulová",$J$93,0)</f>
        <v>0</v>
      </c>
      <c r="BJ93" s="185" t="s">
        <v>74</v>
      </c>
      <c r="BK93" s="262">
        <f>ROUND($I$93*$H$93,2)</f>
        <v>0</v>
      </c>
      <c r="BL93" s="185" t="s">
        <v>136</v>
      </c>
      <c r="BM93" s="185" t="s">
        <v>151</v>
      </c>
    </row>
    <row r="94" spans="2:47" s="172" customFormat="1" ht="27" customHeight="1">
      <c r="B94" s="181"/>
      <c r="D94" s="263" t="s">
        <v>138</v>
      </c>
      <c r="F94" s="264" t="s">
        <v>152</v>
      </c>
      <c r="I94" s="296"/>
      <c r="L94" s="181"/>
      <c r="M94" s="265"/>
      <c r="T94" s="266"/>
      <c r="AT94" s="172" t="s">
        <v>138</v>
      </c>
      <c r="AU94" s="172" t="s">
        <v>76</v>
      </c>
    </row>
    <row r="95" spans="2:47" s="172" customFormat="1" ht="192.75" customHeight="1">
      <c r="B95" s="181"/>
      <c r="D95" s="267" t="s">
        <v>140</v>
      </c>
      <c r="F95" s="268" t="s">
        <v>153</v>
      </c>
      <c r="I95" s="296"/>
      <c r="L95" s="181"/>
      <c r="M95" s="265"/>
      <c r="T95" s="266"/>
      <c r="AT95" s="172" t="s">
        <v>140</v>
      </c>
      <c r="AU95" s="172" t="s">
        <v>76</v>
      </c>
    </row>
    <row r="96" spans="2:51" s="172" customFormat="1" ht="15.75" customHeight="1">
      <c r="B96" s="269"/>
      <c r="D96" s="267" t="s">
        <v>154</v>
      </c>
      <c r="E96" s="270"/>
      <c r="F96" s="271" t="s">
        <v>155</v>
      </c>
      <c r="H96" s="272">
        <v>191.26</v>
      </c>
      <c r="I96" s="296"/>
      <c r="L96" s="269"/>
      <c r="M96" s="273"/>
      <c r="T96" s="274"/>
      <c r="AT96" s="270" t="s">
        <v>154</v>
      </c>
      <c r="AU96" s="270" t="s">
        <v>76</v>
      </c>
      <c r="AV96" s="270" t="s">
        <v>76</v>
      </c>
      <c r="AW96" s="270" t="s">
        <v>104</v>
      </c>
      <c r="AX96" s="270" t="s">
        <v>74</v>
      </c>
      <c r="AY96" s="270" t="s">
        <v>130</v>
      </c>
    </row>
    <row r="97" spans="2:65" s="172" customFormat="1" ht="15.75" customHeight="1">
      <c r="B97" s="181"/>
      <c r="C97" s="251" t="s">
        <v>136</v>
      </c>
      <c r="D97" s="251" t="s">
        <v>132</v>
      </c>
      <c r="E97" s="252" t="s">
        <v>156</v>
      </c>
      <c r="F97" s="253" t="s">
        <v>157</v>
      </c>
      <c r="G97" s="254" t="s">
        <v>150</v>
      </c>
      <c r="H97" s="255">
        <v>118.075</v>
      </c>
      <c r="I97" s="295"/>
      <c r="J97" s="256">
        <f>ROUND($I$97*$H$97,2)</f>
        <v>0</v>
      </c>
      <c r="K97" s="257" t="s">
        <v>363</v>
      </c>
      <c r="L97" s="181"/>
      <c r="M97" s="258"/>
      <c r="N97" s="259" t="s">
        <v>38</v>
      </c>
      <c r="Q97" s="260">
        <v>0</v>
      </c>
      <c r="R97" s="260">
        <f>$Q$97*$H$97</f>
        <v>0</v>
      </c>
      <c r="S97" s="260">
        <v>0</v>
      </c>
      <c r="T97" s="261">
        <f>$S$97*$H$97</f>
        <v>0</v>
      </c>
      <c r="AR97" s="185" t="s">
        <v>136</v>
      </c>
      <c r="AT97" s="185" t="s">
        <v>132</v>
      </c>
      <c r="AU97" s="185" t="s">
        <v>76</v>
      </c>
      <c r="AY97" s="172" t="s">
        <v>130</v>
      </c>
      <c r="BE97" s="262">
        <f>IF($N$97="základní",$J$97,0)</f>
        <v>0</v>
      </c>
      <c r="BF97" s="262">
        <f>IF($N$97="snížená",$J$97,0)</f>
        <v>0</v>
      </c>
      <c r="BG97" s="262">
        <f>IF($N$97="zákl. přenesená",$J$97,0)</f>
        <v>0</v>
      </c>
      <c r="BH97" s="262">
        <f>IF($N$97="sníž. přenesená",$J$97,0)</f>
        <v>0</v>
      </c>
      <c r="BI97" s="262">
        <f>IF($N$97="nulová",$J$97,0)</f>
        <v>0</v>
      </c>
      <c r="BJ97" s="185" t="s">
        <v>74</v>
      </c>
      <c r="BK97" s="262">
        <f>ROUND($I$97*$H$97,2)</f>
        <v>0</v>
      </c>
      <c r="BL97" s="185" t="s">
        <v>136</v>
      </c>
      <c r="BM97" s="185" t="s">
        <v>158</v>
      </c>
    </row>
    <row r="98" spans="2:47" s="172" customFormat="1" ht="27" customHeight="1">
      <c r="B98" s="181"/>
      <c r="D98" s="263" t="s">
        <v>138</v>
      </c>
      <c r="F98" s="264" t="s">
        <v>159</v>
      </c>
      <c r="I98" s="296"/>
      <c r="L98" s="181"/>
      <c r="M98" s="265"/>
      <c r="T98" s="266"/>
      <c r="AT98" s="172" t="s">
        <v>138</v>
      </c>
      <c r="AU98" s="172" t="s">
        <v>76</v>
      </c>
    </row>
    <row r="99" spans="2:47" s="172" customFormat="1" ht="219.75" customHeight="1">
      <c r="B99" s="181"/>
      <c r="D99" s="267" t="s">
        <v>140</v>
      </c>
      <c r="F99" s="268" t="s">
        <v>160</v>
      </c>
      <c r="I99" s="296"/>
      <c r="L99" s="181"/>
      <c r="M99" s="265"/>
      <c r="T99" s="266"/>
      <c r="AT99" s="172" t="s">
        <v>140</v>
      </c>
      <c r="AU99" s="172" t="s">
        <v>76</v>
      </c>
    </row>
    <row r="100" spans="2:51" s="172" customFormat="1" ht="15.75" customHeight="1">
      <c r="B100" s="269"/>
      <c r="D100" s="267" t="s">
        <v>154</v>
      </c>
      <c r="E100" s="270"/>
      <c r="F100" s="271" t="s">
        <v>161</v>
      </c>
      <c r="H100" s="272">
        <v>118.075</v>
      </c>
      <c r="I100" s="296"/>
      <c r="L100" s="269"/>
      <c r="M100" s="273"/>
      <c r="T100" s="274"/>
      <c r="AT100" s="270" t="s">
        <v>154</v>
      </c>
      <c r="AU100" s="270" t="s">
        <v>76</v>
      </c>
      <c r="AV100" s="270" t="s">
        <v>76</v>
      </c>
      <c r="AW100" s="270" t="s">
        <v>104</v>
      </c>
      <c r="AX100" s="270" t="s">
        <v>74</v>
      </c>
      <c r="AY100" s="270" t="s">
        <v>130</v>
      </c>
    </row>
    <row r="101" spans="2:65" s="172" customFormat="1" ht="15.75" customHeight="1">
      <c r="B101" s="181"/>
      <c r="C101" s="251" t="s">
        <v>162</v>
      </c>
      <c r="D101" s="251" t="s">
        <v>132</v>
      </c>
      <c r="E101" s="252" t="s">
        <v>163</v>
      </c>
      <c r="F101" s="253" t="s">
        <v>164</v>
      </c>
      <c r="G101" s="254" t="s">
        <v>150</v>
      </c>
      <c r="H101" s="255">
        <v>35.423</v>
      </c>
      <c r="I101" s="295"/>
      <c r="J101" s="256">
        <f>ROUND($I$101*$H$101,2)</f>
        <v>0</v>
      </c>
      <c r="K101" s="257" t="s">
        <v>363</v>
      </c>
      <c r="L101" s="181"/>
      <c r="M101" s="258"/>
      <c r="N101" s="259" t="s">
        <v>38</v>
      </c>
      <c r="Q101" s="260">
        <v>0</v>
      </c>
      <c r="R101" s="260">
        <f>$Q$101*$H$101</f>
        <v>0</v>
      </c>
      <c r="S101" s="260">
        <v>0</v>
      </c>
      <c r="T101" s="261">
        <f>$S$101*$H$101</f>
        <v>0</v>
      </c>
      <c r="AR101" s="185" t="s">
        <v>136</v>
      </c>
      <c r="AT101" s="185" t="s">
        <v>132</v>
      </c>
      <c r="AU101" s="185" t="s">
        <v>76</v>
      </c>
      <c r="AY101" s="172" t="s">
        <v>130</v>
      </c>
      <c r="BE101" s="262">
        <f>IF($N$101="základní",$J$101,0)</f>
        <v>0</v>
      </c>
      <c r="BF101" s="262">
        <f>IF($N$101="snížená",$J$101,0)</f>
        <v>0</v>
      </c>
      <c r="BG101" s="262">
        <f>IF($N$101="zákl. přenesená",$J$101,0)</f>
        <v>0</v>
      </c>
      <c r="BH101" s="262">
        <f>IF($N$101="sníž. přenesená",$J$101,0)</f>
        <v>0</v>
      </c>
      <c r="BI101" s="262">
        <f>IF($N$101="nulová",$J$101,0)</f>
        <v>0</v>
      </c>
      <c r="BJ101" s="185" t="s">
        <v>74</v>
      </c>
      <c r="BK101" s="262">
        <f>ROUND($I$101*$H$101,2)</f>
        <v>0</v>
      </c>
      <c r="BL101" s="185" t="s">
        <v>136</v>
      </c>
      <c r="BM101" s="185" t="s">
        <v>165</v>
      </c>
    </row>
    <row r="102" spans="2:47" s="172" customFormat="1" ht="27" customHeight="1">
      <c r="B102" s="181"/>
      <c r="D102" s="263" t="s">
        <v>138</v>
      </c>
      <c r="F102" s="264" t="s">
        <v>166</v>
      </c>
      <c r="I102" s="296"/>
      <c r="L102" s="181"/>
      <c r="M102" s="265"/>
      <c r="T102" s="266"/>
      <c r="AT102" s="172" t="s">
        <v>138</v>
      </c>
      <c r="AU102" s="172" t="s">
        <v>76</v>
      </c>
    </row>
    <row r="103" spans="2:47" s="172" customFormat="1" ht="219.75" customHeight="1">
      <c r="B103" s="181"/>
      <c r="D103" s="267" t="s">
        <v>140</v>
      </c>
      <c r="F103" s="268" t="s">
        <v>160</v>
      </c>
      <c r="I103" s="296"/>
      <c r="L103" s="181"/>
      <c r="M103" s="265"/>
      <c r="T103" s="266"/>
      <c r="AT103" s="172" t="s">
        <v>140</v>
      </c>
      <c r="AU103" s="172" t="s">
        <v>76</v>
      </c>
    </row>
    <row r="104" spans="2:51" s="172" customFormat="1" ht="15.75" customHeight="1">
      <c r="B104" s="269"/>
      <c r="D104" s="267" t="s">
        <v>154</v>
      </c>
      <c r="F104" s="271" t="s">
        <v>167</v>
      </c>
      <c r="H104" s="272">
        <v>35.423</v>
      </c>
      <c r="I104" s="296"/>
      <c r="L104" s="269"/>
      <c r="M104" s="273"/>
      <c r="T104" s="274"/>
      <c r="AT104" s="270" t="s">
        <v>154</v>
      </c>
      <c r="AU104" s="270" t="s">
        <v>76</v>
      </c>
      <c r="AV104" s="270" t="s">
        <v>76</v>
      </c>
      <c r="AW104" s="270" t="s">
        <v>67</v>
      </c>
      <c r="AX104" s="270" t="s">
        <v>74</v>
      </c>
      <c r="AY104" s="270" t="s">
        <v>130</v>
      </c>
    </row>
    <row r="105" spans="2:65" s="172" customFormat="1" ht="15.75" customHeight="1">
      <c r="B105" s="181"/>
      <c r="C105" s="251" t="s">
        <v>168</v>
      </c>
      <c r="D105" s="251" t="s">
        <v>132</v>
      </c>
      <c r="E105" s="252" t="s">
        <v>169</v>
      </c>
      <c r="F105" s="253" t="s">
        <v>170</v>
      </c>
      <c r="G105" s="254" t="s">
        <v>150</v>
      </c>
      <c r="H105" s="255">
        <v>47.88</v>
      </c>
      <c r="I105" s="295"/>
      <c r="J105" s="256">
        <f>ROUND($I$105*$H$105,2)</f>
        <v>0</v>
      </c>
      <c r="K105" s="257" t="s">
        <v>363</v>
      </c>
      <c r="L105" s="181"/>
      <c r="M105" s="258"/>
      <c r="N105" s="259" t="s">
        <v>38</v>
      </c>
      <c r="Q105" s="260">
        <v>0</v>
      </c>
      <c r="R105" s="260">
        <f>$Q$105*$H$105</f>
        <v>0</v>
      </c>
      <c r="S105" s="260">
        <v>0</v>
      </c>
      <c r="T105" s="261">
        <f>$S$105*$H$105</f>
        <v>0</v>
      </c>
      <c r="AR105" s="185" t="s">
        <v>136</v>
      </c>
      <c r="AT105" s="185" t="s">
        <v>132</v>
      </c>
      <c r="AU105" s="185" t="s">
        <v>76</v>
      </c>
      <c r="AY105" s="172" t="s">
        <v>130</v>
      </c>
      <c r="BE105" s="262">
        <f>IF($N$105="základní",$J$105,0)</f>
        <v>0</v>
      </c>
      <c r="BF105" s="262">
        <f>IF($N$105="snížená",$J$105,0)</f>
        <v>0</v>
      </c>
      <c r="BG105" s="262">
        <f>IF($N$105="zákl. přenesená",$J$105,0)</f>
        <v>0</v>
      </c>
      <c r="BH105" s="262">
        <f>IF($N$105="sníž. přenesená",$J$105,0)</f>
        <v>0</v>
      </c>
      <c r="BI105" s="262">
        <f>IF($N$105="nulová",$J$105,0)</f>
        <v>0</v>
      </c>
      <c r="BJ105" s="185" t="s">
        <v>74</v>
      </c>
      <c r="BK105" s="262">
        <f>ROUND($I$105*$H$105,2)</f>
        <v>0</v>
      </c>
      <c r="BL105" s="185" t="s">
        <v>136</v>
      </c>
      <c r="BM105" s="185" t="s">
        <v>171</v>
      </c>
    </row>
    <row r="106" spans="2:47" s="172" customFormat="1" ht="27" customHeight="1">
      <c r="B106" s="181"/>
      <c r="D106" s="263" t="s">
        <v>138</v>
      </c>
      <c r="F106" s="264" t="s">
        <v>172</v>
      </c>
      <c r="I106" s="296"/>
      <c r="L106" s="181"/>
      <c r="M106" s="265"/>
      <c r="T106" s="266"/>
      <c r="AT106" s="172" t="s">
        <v>138</v>
      </c>
      <c r="AU106" s="172" t="s">
        <v>76</v>
      </c>
    </row>
    <row r="107" spans="2:47" s="172" customFormat="1" ht="84.75" customHeight="1">
      <c r="B107" s="181"/>
      <c r="D107" s="267" t="s">
        <v>140</v>
      </c>
      <c r="F107" s="268" t="s">
        <v>173</v>
      </c>
      <c r="I107" s="296"/>
      <c r="L107" s="181"/>
      <c r="M107" s="265"/>
      <c r="T107" s="266"/>
      <c r="AT107" s="172" t="s">
        <v>140</v>
      </c>
      <c r="AU107" s="172" t="s">
        <v>76</v>
      </c>
    </row>
    <row r="108" spans="2:51" s="172" customFormat="1" ht="15.75" customHeight="1">
      <c r="B108" s="269"/>
      <c r="D108" s="267" t="s">
        <v>154</v>
      </c>
      <c r="E108" s="270"/>
      <c r="F108" s="271" t="s">
        <v>174</v>
      </c>
      <c r="H108" s="272">
        <v>28.86</v>
      </c>
      <c r="I108" s="296"/>
      <c r="L108" s="269"/>
      <c r="M108" s="273"/>
      <c r="T108" s="274"/>
      <c r="AT108" s="270" t="s">
        <v>154</v>
      </c>
      <c r="AU108" s="270" t="s">
        <v>76</v>
      </c>
      <c r="AV108" s="270" t="s">
        <v>76</v>
      </c>
      <c r="AW108" s="270" t="s">
        <v>104</v>
      </c>
      <c r="AX108" s="270" t="s">
        <v>67</v>
      </c>
      <c r="AY108" s="270" t="s">
        <v>130</v>
      </c>
    </row>
    <row r="109" spans="2:51" s="172" customFormat="1" ht="15.75" customHeight="1">
      <c r="B109" s="269"/>
      <c r="D109" s="267" t="s">
        <v>154</v>
      </c>
      <c r="E109" s="270"/>
      <c r="F109" s="271" t="s">
        <v>175</v>
      </c>
      <c r="H109" s="272">
        <v>19.02</v>
      </c>
      <c r="I109" s="296"/>
      <c r="L109" s="269"/>
      <c r="M109" s="273"/>
      <c r="T109" s="274"/>
      <c r="AT109" s="270" t="s">
        <v>154</v>
      </c>
      <c r="AU109" s="270" t="s">
        <v>76</v>
      </c>
      <c r="AV109" s="270" t="s">
        <v>76</v>
      </c>
      <c r="AW109" s="270" t="s">
        <v>104</v>
      </c>
      <c r="AX109" s="270" t="s">
        <v>67</v>
      </c>
      <c r="AY109" s="270" t="s">
        <v>130</v>
      </c>
    </row>
    <row r="110" spans="2:51" s="172" customFormat="1" ht="15.75" customHeight="1">
      <c r="B110" s="275"/>
      <c r="D110" s="267" t="s">
        <v>154</v>
      </c>
      <c r="E110" s="276"/>
      <c r="F110" s="277" t="s">
        <v>176</v>
      </c>
      <c r="H110" s="278">
        <v>47.88</v>
      </c>
      <c r="I110" s="296"/>
      <c r="L110" s="275"/>
      <c r="M110" s="279"/>
      <c r="T110" s="280"/>
      <c r="AT110" s="276" t="s">
        <v>154</v>
      </c>
      <c r="AU110" s="276" t="s">
        <v>76</v>
      </c>
      <c r="AV110" s="276" t="s">
        <v>136</v>
      </c>
      <c r="AW110" s="276" t="s">
        <v>104</v>
      </c>
      <c r="AX110" s="276" t="s">
        <v>74</v>
      </c>
      <c r="AY110" s="276" t="s">
        <v>130</v>
      </c>
    </row>
    <row r="111" spans="2:65" s="172" customFormat="1" ht="15.75" customHeight="1">
      <c r="B111" s="181"/>
      <c r="C111" s="251" t="s">
        <v>177</v>
      </c>
      <c r="D111" s="251" t="s">
        <v>132</v>
      </c>
      <c r="E111" s="252" t="s">
        <v>178</v>
      </c>
      <c r="F111" s="253" t="s">
        <v>179</v>
      </c>
      <c r="G111" s="254" t="s">
        <v>150</v>
      </c>
      <c r="H111" s="255">
        <v>14.364</v>
      </c>
      <c r="I111" s="295"/>
      <c r="J111" s="256">
        <f>ROUND($I$111*$H$111,2)</f>
        <v>0</v>
      </c>
      <c r="K111" s="257" t="s">
        <v>363</v>
      </c>
      <c r="L111" s="181"/>
      <c r="M111" s="258"/>
      <c r="N111" s="259" t="s">
        <v>38</v>
      </c>
      <c r="Q111" s="260">
        <v>0</v>
      </c>
      <c r="R111" s="260">
        <f>$Q$111*$H$111</f>
        <v>0</v>
      </c>
      <c r="S111" s="260">
        <v>0</v>
      </c>
      <c r="T111" s="261">
        <f>$S$111*$H$111</f>
        <v>0</v>
      </c>
      <c r="AR111" s="185" t="s">
        <v>136</v>
      </c>
      <c r="AT111" s="185" t="s">
        <v>132</v>
      </c>
      <c r="AU111" s="185" t="s">
        <v>76</v>
      </c>
      <c r="AY111" s="172" t="s">
        <v>130</v>
      </c>
      <c r="BE111" s="262">
        <f>IF($N$111="základní",$J$111,0)</f>
        <v>0</v>
      </c>
      <c r="BF111" s="262">
        <f>IF($N$111="snížená",$J$111,0)</f>
        <v>0</v>
      </c>
      <c r="BG111" s="262">
        <f>IF($N$111="zákl. přenesená",$J$111,0)</f>
        <v>0</v>
      </c>
      <c r="BH111" s="262">
        <f>IF($N$111="sníž. přenesená",$J$111,0)</f>
        <v>0</v>
      </c>
      <c r="BI111" s="262">
        <f>IF($N$111="nulová",$J$111,0)</f>
        <v>0</v>
      </c>
      <c r="BJ111" s="185" t="s">
        <v>74</v>
      </c>
      <c r="BK111" s="262">
        <f>ROUND($I$111*$H$111,2)</f>
        <v>0</v>
      </c>
      <c r="BL111" s="185" t="s">
        <v>136</v>
      </c>
      <c r="BM111" s="185" t="s">
        <v>180</v>
      </c>
    </row>
    <row r="112" spans="2:47" s="172" customFormat="1" ht="27" customHeight="1">
      <c r="B112" s="181"/>
      <c r="D112" s="263" t="s">
        <v>138</v>
      </c>
      <c r="F112" s="264" t="s">
        <v>181</v>
      </c>
      <c r="I112" s="296"/>
      <c r="L112" s="181"/>
      <c r="M112" s="265"/>
      <c r="T112" s="266"/>
      <c r="AT112" s="172" t="s">
        <v>138</v>
      </c>
      <c r="AU112" s="172" t="s">
        <v>76</v>
      </c>
    </row>
    <row r="113" spans="2:47" s="172" customFormat="1" ht="84.75" customHeight="1">
      <c r="B113" s="181"/>
      <c r="D113" s="267" t="s">
        <v>140</v>
      </c>
      <c r="F113" s="268" t="s">
        <v>173</v>
      </c>
      <c r="I113" s="296"/>
      <c r="L113" s="181"/>
      <c r="M113" s="265"/>
      <c r="T113" s="266"/>
      <c r="AT113" s="172" t="s">
        <v>140</v>
      </c>
      <c r="AU113" s="172" t="s">
        <v>76</v>
      </c>
    </row>
    <row r="114" spans="2:51" s="172" customFormat="1" ht="15.75" customHeight="1">
      <c r="B114" s="269"/>
      <c r="D114" s="267" t="s">
        <v>154</v>
      </c>
      <c r="F114" s="271" t="s">
        <v>182</v>
      </c>
      <c r="H114" s="272">
        <v>14.364</v>
      </c>
      <c r="I114" s="296"/>
      <c r="L114" s="269"/>
      <c r="M114" s="273"/>
      <c r="T114" s="274"/>
      <c r="AT114" s="270" t="s">
        <v>154</v>
      </c>
      <c r="AU114" s="270" t="s">
        <v>76</v>
      </c>
      <c r="AV114" s="270" t="s">
        <v>76</v>
      </c>
      <c r="AW114" s="270" t="s">
        <v>67</v>
      </c>
      <c r="AX114" s="270" t="s">
        <v>74</v>
      </c>
      <c r="AY114" s="270" t="s">
        <v>130</v>
      </c>
    </row>
    <row r="115" spans="2:65" s="172" customFormat="1" ht="15.75" customHeight="1">
      <c r="B115" s="181"/>
      <c r="C115" s="251" t="s">
        <v>183</v>
      </c>
      <c r="D115" s="251" t="s">
        <v>132</v>
      </c>
      <c r="E115" s="252" t="s">
        <v>184</v>
      </c>
      <c r="F115" s="253" t="s">
        <v>185</v>
      </c>
      <c r="G115" s="254" t="s">
        <v>150</v>
      </c>
      <c r="H115" s="255">
        <v>100</v>
      </c>
      <c r="I115" s="295"/>
      <c r="J115" s="256">
        <f>ROUND($I$115*$H$115,2)</f>
        <v>0</v>
      </c>
      <c r="K115" s="257" t="s">
        <v>363</v>
      </c>
      <c r="L115" s="181"/>
      <c r="M115" s="258"/>
      <c r="N115" s="259" t="s">
        <v>38</v>
      </c>
      <c r="Q115" s="260">
        <v>0</v>
      </c>
      <c r="R115" s="260">
        <f>$Q$115*$H$115</f>
        <v>0</v>
      </c>
      <c r="S115" s="260">
        <v>0</v>
      </c>
      <c r="T115" s="261">
        <f>$S$115*$H$115</f>
        <v>0</v>
      </c>
      <c r="AR115" s="185" t="s">
        <v>136</v>
      </c>
      <c r="AT115" s="185" t="s">
        <v>132</v>
      </c>
      <c r="AU115" s="185" t="s">
        <v>76</v>
      </c>
      <c r="AY115" s="172" t="s">
        <v>130</v>
      </c>
      <c r="BE115" s="262">
        <f>IF($N$115="základní",$J$115,0)</f>
        <v>0</v>
      </c>
      <c r="BF115" s="262">
        <f>IF($N$115="snížená",$J$115,0)</f>
        <v>0</v>
      </c>
      <c r="BG115" s="262">
        <f>IF($N$115="zákl. přenesená",$J$115,0)</f>
        <v>0</v>
      </c>
      <c r="BH115" s="262">
        <f>IF($N$115="sníž. přenesená",$J$115,0)</f>
        <v>0</v>
      </c>
      <c r="BI115" s="262">
        <f>IF($N$115="nulová",$J$115,0)</f>
        <v>0</v>
      </c>
      <c r="BJ115" s="185" t="s">
        <v>74</v>
      </c>
      <c r="BK115" s="262">
        <f>ROUND($I$115*$H$115,2)</f>
        <v>0</v>
      </c>
      <c r="BL115" s="185" t="s">
        <v>136</v>
      </c>
      <c r="BM115" s="185" t="s">
        <v>186</v>
      </c>
    </row>
    <row r="116" spans="2:47" s="172" customFormat="1" ht="27" customHeight="1">
      <c r="B116" s="181"/>
      <c r="D116" s="263" t="s">
        <v>138</v>
      </c>
      <c r="F116" s="264" t="s">
        <v>187</v>
      </c>
      <c r="I116" s="296"/>
      <c r="L116" s="181"/>
      <c r="M116" s="265"/>
      <c r="T116" s="266"/>
      <c r="AT116" s="172" t="s">
        <v>138</v>
      </c>
      <c r="AU116" s="172" t="s">
        <v>76</v>
      </c>
    </row>
    <row r="117" spans="2:47" s="172" customFormat="1" ht="165.75" customHeight="1">
      <c r="B117" s="181"/>
      <c r="D117" s="267" t="s">
        <v>140</v>
      </c>
      <c r="F117" s="268" t="s">
        <v>188</v>
      </c>
      <c r="I117" s="296"/>
      <c r="L117" s="181"/>
      <c r="M117" s="265"/>
      <c r="T117" s="266"/>
      <c r="AT117" s="172" t="s">
        <v>140</v>
      </c>
      <c r="AU117" s="172" t="s">
        <v>76</v>
      </c>
    </row>
    <row r="118" spans="2:65" s="172" customFormat="1" ht="15.75" customHeight="1">
      <c r="B118" s="181"/>
      <c r="C118" s="251" t="s">
        <v>189</v>
      </c>
      <c r="D118" s="251" t="s">
        <v>132</v>
      </c>
      <c r="E118" s="252" t="s">
        <v>190</v>
      </c>
      <c r="F118" s="253" t="s">
        <v>191</v>
      </c>
      <c r="G118" s="254" t="s">
        <v>150</v>
      </c>
      <c r="H118" s="255">
        <v>191.26</v>
      </c>
      <c r="I118" s="295"/>
      <c r="J118" s="256">
        <f>ROUND($I$118*$H$118,2)</f>
        <v>0</v>
      </c>
      <c r="K118" s="257" t="s">
        <v>363</v>
      </c>
      <c r="L118" s="181"/>
      <c r="M118" s="258"/>
      <c r="N118" s="259" t="s">
        <v>38</v>
      </c>
      <c r="Q118" s="260">
        <v>0</v>
      </c>
      <c r="R118" s="260">
        <f>$Q$118*$H$118</f>
        <v>0</v>
      </c>
      <c r="S118" s="260">
        <v>0</v>
      </c>
      <c r="T118" s="261">
        <f>$S$118*$H$118</f>
        <v>0</v>
      </c>
      <c r="AR118" s="185" t="s">
        <v>136</v>
      </c>
      <c r="AT118" s="185" t="s">
        <v>132</v>
      </c>
      <c r="AU118" s="185" t="s">
        <v>76</v>
      </c>
      <c r="AY118" s="172" t="s">
        <v>130</v>
      </c>
      <c r="BE118" s="262">
        <f>IF($N$118="základní",$J$118,0)</f>
        <v>0</v>
      </c>
      <c r="BF118" s="262">
        <f>IF($N$118="snížená",$J$118,0)</f>
        <v>0</v>
      </c>
      <c r="BG118" s="262">
        <f>IF($N$118="zákl. přenesená",$J$118,0)</f>
        <v>0</v>
      </c>
      <c r="BH118" s="262">
        <f>IF($N$118="sníž. přenesená",$J$118,0)</f>
        <v>0</v>
      </c>
      <c r="BI118" s="262">
        <f>IF($N$118="nulová",$J$118,0)</f>
        <v>0</v>
      </c>
      <c r="BJ118" s="185" t="s">
        <v>74</v>
      </c>
      <c r="BK118" s="262">
        <f>ROUND($I$118*$H$118,2)</f>
        <v>0</v>
      </c>
      <c r="BL118" s="185" t="s">
        <v>136</v>
      </c>
      <c r="BM118" s="185" t="s">
        <v>192</v>
      </c>
    </row>
    <row r="119" spans="2:47" s="172" customFormat="1" ht="16.5" customHeight="1">
      <c r="B119" s="181"/>
      <c r="D119" s="263" t="s">
        <v>138</v>
      </c>
      <c r="F119" s="264" t="s">
        <v>193</v>
      </c>
      <c r="I119" s="296"/>
      <c r="L119" s="181"/>
      <c r="M119" s="265"/>
      <c r="T119" s="266"/>
      <c r="AT119" s="172" t="s">
        <v>138</v>
      </c>
      <c r="AU119" s="172" t="s">
        <v>76</v>
      </c>
    </row>
    <row r="120" spans="2:47" s="172" customFormat="1" ht="125.25" customHeight="1">
      <c r="B120" s="181"/>
      <c r="D120" s="267" t="s">
        <v>140</v>
      </c>
      <c r="F120" s="268" t="s">
        <v>194</v>
      </c>
      <c r="I120" s="296"/>
      <c r="L120" s="181"/>
      <c r="M120" s="265"/>
      <c r="T120" s="266"/>
      <c r="AT120" s="172" t="s">
        <v>140</v>
      </c>
      <c r="AU120" s="172" t="s">
        <v>76</v>
      </c>
    </row>
    <row r="121" spans="2:51" s="172" customFormat="1" ht="15.75" customHeight="1">
      <c r="B121" s="269"/>
      <c r="D121" s="267" t="s">
        <v>154</v>
      </c>
      <c r="E121" s="270"/>
      <c r="F121" s="271" t="s">
        <v>195</v>
      </c>
      <c r="H121" s="272">
        <v>191.26</v>
      </c>
      <c r="I121" s="296"/>
      <c r="L121" s="269"/>
      <c r="M121" s="273"/>
      <c r="T121" s="274"/>
      <c r="AT121" s="270" t="s">
        <v>154</v>
      </c>
      <c r="AU121" s="270" t="s">
        <v>76</v>
      </c>
      <c r="AV121" s="270" t="s">
        <v>76</v>
      </c>
      <c r="AW121" s="270" t="s">
        <v>104</v>
      </c>
      <c r="AX121" s="270" t="s">
        <v>74</v>
      </c>
      <c r="AY121" s="270" t="s">
        <v>130</v>
      </c>
    </row>
    <row r="122" spans="2:65" s="172" customFormat="1" ht="15.75" customHeight="1">
      <c r="B122" s="181"/>
      <c r="C122" s="251" t="s">
        <v>196</v>
      </c>
      <c r="D122" s="251" t="s">
        <v>132</v>
      </c>
      <c r="E122" s="252" t="s">
        <v>197</v>
      </c>
      <c r="F122" s="253" t="s">
        <v>198</v>
      </c>
      <c r="G122" s="254" t="s">
        <v>150</v>
      </c>
      <c r="H122" s="255">
        <v>65.955</v>
      </c>
      <c r="I122" s="295"/>
      <c r="J122" s="256">
        <f>ROUND($I$122*$H$122,2)</f>
        <v>0</v>
      </c>
      <c r="K122" s="257" t="s">
        <v>363</v>
      </c>
      <c r="L122" s="181"/>
      <c r="M122" s="258"/>
      <c r="N122" s="259" t="s">
        <v>38</v>
      </c>
      <c r="Q122" s="260">
        <v>0</v>
      </c>
      <c r="R122" s="260">
        <f>$Q$122*$H$122</f>
        <v>0</v>
      </c>
      <c r="S122" s="260">
        <v>0</v>
      </c>
      <c r="T122" s="261">
        <f>$S$122*$H$122</f>
        <v>0</v>
      </c>
      <c r="AR122" s="185" t="s">
        <v>136</v>
      </c>
      <c r="AT122" s="185" t="s">
        <v>132</v>
      </c>
      <c r="AU122" s="185" t="s">
        <v>76</v>
      </c>
      <c r="AY122" s="172" t="s">
        <v>130</v>
      </c>
      <c r="BE122" s="262">
        <f>IF($N$122="základní",$J$122,0)</f>
        <v>0</v>
      </c>
      <c r="BF122" s="262">
        <f>IF($N$122="snížená",$J$122,0)</f>
        <v>0</v>
      </c>
      <c r="BG122" s="262">
        <f>IF($N$122="zákl. přenesená",$J$122,0)</f>
        <v>0</v>
      </c>
      <c r="BH122" s="262">
        <f>IF($N$122="sníž. přenesená",$J$122,0)</f>
        <v>0</v>
      </c>
      <c r="BI122" s="262">
        <f>IF($N$122="nulová",$J$122,0)</f>
        <v>0</v>
      </c>
      <c r="BJ122" s="185" t="s">
        <v>74</v>
      </c>
      <c r="BK122" s="262">
        <f>ROUND($I$122*$H$122,2)</f>
        <v>0</v>
      </c>
      <c r="BL122" s="185" t="s">
        <v>136</v>
      </c>
      <c r="BM122" s="185" t="s">
        <v>199</v>
      </c>
    </row>
    <row r="123" spans="2:47" s="172" customFormat="1" ht="27" customHeight="1">
      <c r="B123" s="181"/>
      <c r="D123" s="263" t="s">
        <v>138</v>
      </c>
      <c r="F123" s="264" t="s">
        <v>200</v>
      </c>
      <c r="I123" s="296"/>
      <c r="L123" s="181"/>
      <c r="M123" s="265"/>
      <c r="T123" s="266"/>
      <c r="AT123" s="172" t="s">
        <v>138</v>
      </c>
      <c r="AU123" s="172" t="s">
        <v>76</v>
      </c>
    </row>
    <row r="124" spans="2:47" s="172" customFormat="1" ht="354.75" customHeight="1">
      <c r="B124" s="181"/>
      <c r="D124" s="267" t="s">
        <v>140</v>
      </c>
      <c r="F124" s="268" t="s">
        <v>202</v>
      </c>
      <c r="I124" s="296"/>
      <c r="L124" s="181"/>
      <c r="M124" s="265"/>
      <c r="T124" s="266"/>
      <c r="AT124" s="172" t="s">
        <v>140</v>
      </c>
      <c r="AU124" s="172" t="s">
        <v>76</v>
      </c>
    </row>
    <row r="125" spans="2:51" s="172" customFormat="1" ht="15.75" customHeight="1">
      <c r="B125" s="269"/>
      <c r="D125" s="267" t="s">
        <v>154</v>
      </c>
      <c r="E125" s="270"/>
      <c r="F125" s="271" t="s">
        <v>396</v>
      </c>
      <c r="H125" s="272">
        <v>65.955</v>
      </c>
      <c r="I125" s="296"/>
      <c r="L125" s="269"/>
      <c r="M125" s="273"/>
      <c r="T125" s="274"/>
      <c r="AT125" s="270" t="s">
        <v>154</v>
      </c>
      <c r="AU125" s="270" t="s">
        <v>76</v>
      </c>
      <c r="AV125" s="270" t="s">
        <v>76</v>
      </c>
      <c r="AW125" s="270" t="s">
        <v>104</v>
      </c>
      <c r="AX125" s="270" t="s">
        <v>74</v>
      </c>
      <c r="AY125" s="270" t="s">
        <v>130</v>
      </c>
    </row>
    <row r="126" spans="2:65" s="172" customFormat="1" ht="15.75" customHeight="1">
      <c r="B126" s="181"/>
      <c r="C126" s="251" t="s">
        <v>397</v>
      </c>
      <c r="D126" s="251" t="s">
        <v>132</v>
      </c>
      <c r="E126" s="252" t="s">
        <v>398</v>
      </c>
      <c r="F126" s="253" t="s">
        <v>399</v>
      </c>
      <c r="G126" s="254" t="s">
        <v>400</v>
      </c>
      <c r="H126" s="255">
        <v>180</v>
      </c>
      <c r="I126" s="295"/>
      <c r="J126" s="256">
        <f>ROUND($I$126*$H$126,2)</f>
        <v>0</v>
      </c>
      <c r="K126" s="257" t="s">
        <v>363</v>
      </c>
      <c r="L126" s="181"/>
      <c r="M126" s="258"/>
      <c r="N126" s="259" t="s">
        <v>38</v>
      </c>
      <c r="Q126" s="260">
        <v>0</v>
      </c>
      <c r="R126" s="260">
        <f>$Q$126*$H$126</f>
        <v>0</v>
      </c>
      <c r="S126" s="260">
        <v>0</v>
      </c>
      <c r="T126" s="261">
        <f>$S$126*$H$126</f>
        <v>0</v>
      </c>
      <c r="AR126" s="185" t="s">
        <v>136</v>
      </c>
      <c r="AT126" s="185" t="s">
        <v>132</v>
      </c>
      <c r="AU126" s="185" t="s">
        <v>76</v>
      </c>
      <c r="AY126" s="172" t="s">
        <v>130</v>
      </c>
      <c r="BE126" s="262">
        <f>IF($N$126="základní",$J$126,0)</f>
        <v>0</v>
      </c>
      <c r="BF126" s="262">
        <f>IF($N$126="snížená",$J$126,0)</f>
        <v>0</v>
      </c>
      <c r="BG126" s="262">
        <f>IF($N$126="zákl. přenesená",$J$126,0)</f>
        <v>0</v>
      </c>
      <c r="BH126" s="262">
        <f>IF($N$126="sníž. přenesená",$J$126,0)</f>
        <v>0</v>
      </c>
      <c r="BI126" s="262">
        <f>IF($N$126="nulová",$J$126,0)</f>
        <v>0</v>
      </c>
      <c r="BJ126" s="185" t="s">
        <v>74</v>
      </c>
      <c r="BK126" s="262">
        <f>ROUND($I$126*$H$126,2)</f>
        <v>0</v>
      </c>
      <c r="BL126" s="185" t="s">
        <v>136</v>
      </c>
      <c r="BM126" s="185" t="s">
        <v>401</v>
      </c>
    </row>
    <row r="127" spans="2:47" s="172" customFormat="1" ht="16.5" customHeight="1">
      <c r="B127" s="181"/>
      <c r="D127" s="263" t="s">
        <v>138</v>
      </c>
      <c r="F127" s="264" t="s">
        <v>402</v>
      </c>
      <c r="I127" s="296"/>
      <c r="L127" s="181"/>
      <c r="M127" s="265"/>
      <c r="T127" s="266"/>
      <c r="AT127" s="172" t="s">
        <v>138</v>
      </c>
      <c r="AU127" s="172" t="s">
        <v>76</v>
      </c>
    </row>
    <row r="128" spans="2:47" s="172" customFormat="1" ht="246.75" customHeight="1">
      <c r="B128" s="181"/>
      <c r="D128" s="267" t="s">
        <v>140</v>
      </c>
      <c r="F128" s="268" t="s">
        <v>403</v>
      </c>
      <c r="I128" s="296"/>
      <c r="L128" s="181"/>
      <c r="M128" s="265"/>
      <c r="T128" s="266"/>
      <c r="AT128" s="172" t="s">
        <v>140</v>
      </c>
      <c r="AU128" s="172" t="s">
        <v>76</v>
      </c>
    </row>
    <row r="129" spans="2:51" s="172" customFormat="1" ht="15.75" customHeight="1">
      <c r="B129" s="269"/>
      <c r="D129" s="267" t="s">
        <v>154</v>
      </c>
      <c r="F129" s="271" t="s">
        <v>404</v>
      </c>
      <c r="H129" s="272">
        <v>180</v>
      </c>
      <c r="I129" s="296"/>
      <c r="L129" s="269"/>
      <c r="M129" s="273"/>
      <c r="T129" s="274"/>
      <c r="AT129" s="270" t="s">
        <v>154</v>
      </c>
      <c r="AU129" s="270" t="s">
        <v>76</v>
      </c>
      <c r="AV129" s="270" t="s">
        <v>76</v>
      </c>
      <c r="AW129" s="270" t="s">
        <v>67</v>
      </c>
      <c r="AX129" s="270" t="s">
        <v>74</v>
      </c>
      <c r="AY129" s="270" t="s">
        <v>130</v>
      </c>
    </row>
    <row r="130" spans="2:65" s="172" customFormat="1" ht="15.75" customHeight="1">
      <c r="B130" s="181"/>
      <c r="C130" s="251" t="s">
        <v>405</v>
      </c>
      <c r="D130" s="251" t="s">
        <v>132</v>
      </c>
      <c r="E130" s="252" t="s">
        <v>406</v>
      </c>
      <c r="F130" s="253" t="s">
        <v>407</v>
      </c>
      <c r="G130" s="254" t="s">
        <v>135</v>
      </c>
      <c r="H130" s="255">
        <v>956.3</v>
      </c>
      <c r="I130" s="295"/>
      <c r="J130" s="256">
        <f>ROUND($I$130*$H$130,2)</f>
        <v>0</v>
      </c>
      <c r="K130" s="257" t="s">
        <v>363</v>
      </c>
      <c r="L130" s="181"/>
      <c r="M130" s="258"/>
      <c r="N130" s="259" t="s">
        <v>38</v>
      </c>
      <c r="Q130" s="260">
        <v>0</v>
      </c>
      <c r="R130" s="260">
        <f>$Q$130*$H$130</f>
        <v>0</v>
      </c>
      <c r="S130" s="260">
        <v>0</v>
      </c>
      <c r="T130" s="261">
        <f>$S$130*$H$130</f>
        <v>0</v>
      </c>
      <c r="AR130" s="185" t="s">
        <v>136</v>
      </c>
      <c r="AT130" s="185" t="s">
        <v>132</v>
      </c>
      <c r="AU130" s="185" t="s">
        <v>76</v>
      </c>
      <c r="AY130" s="172" t="s">
        <v>130</v>
      </c>
      <c r="BE130" s="262">
        <f>IF($N$130="základní",$J$130,0)</f>
        <v>0</v>
      </c>
      <c r="BF130" s="262">
        <f>IF($N$130="snížená",$J$130,0)</f>
        <v>0</v>
      </c>
      <c r="BG130" s="262">
        <f>IF($N$130="zákl. přenesená",$J$130,0)</f>
        <v>0</v>
      </c>
      <c r="BH130" s="262">
        <f>IF($N$130="sníž. přenesená",$J$130,0)</f>
        <v>0</v>
      </c>
      <c r="BI130" s="262">
        <f>IF($N$130="nulová",$J$130,0)</f>
        <v>0</v>
      </c>
      <c r="BJ130" s="185" t="s">
        <v>74</v>
      </c>
      <c r="BK130" s="262">
        <f>ROUND($I$130*$H$130,2)</f>
        <v>0</v>
      </c>
      <c r="BL130" s="185" t="s">
        <v>136</v>
      </c>
      <c r="BM130" s="185" t="s">
        <v>408</v>
      </c>
    </row>
    <row r="131" spans="2:47" s="172" customFormat="1" ht="27" customHeight="1">
      <c r="B131" s="181"/>
      <c r="D131" s="263" t="s">
        <v>138</v>
      </c>
      <c r="F131" s="264" t="s">
        <v>409</v>
      </c>
      <c r="I131" s="296"/>
      <c r="L131" s="181"/>
      <c r="M131" s="265"/>
      <c r="T131" s="266"/>
      <c r="AT131" s="172" t="s">
        <v>138</v>
      </c>
      <c r="AU131" s="172" t="s">
        <v>76</v>
      </c>
    </row>
    <row r="132" spans="2:47" s="172" customFormat="1" ht="84.75" customHeight="1">
      <c r="B132" s="181"/>
      <c r="D132" s="267" t="s">
        <v>140</v>
      </c>
      <c r="F132" s="268" t="s">
        <v>410</v>
      </c>
      <c r="I132" s="296"/>
      <c r="L132" s="181"/>
      <c r="M132" s="265"/>
      <c r="T132" s="266"/>
      <c r="AT132" s="172" t="s">
        <v>140</v>
      </c>
      <c r="AU132" s="172" t="s">
        <v>76</v>
      </c>
    </row>
    <row r="133" spans="2:51" s="172" customFormat="1" ht="15.75" customHeight="1">
      <c r="B133" s="269"/>
      <c r="D133" s="267" t="s">
        <v>154</v>
      </c>
      <c r="E133" s="270"/>
      <c r="F133" s="271" t="s">
        <v>98</v>
      </c>
      <c r="H133" s="272">
        <v>956.3</v>
      </c>
      <c r="I133" s="296"/>
      <c r="L133" s="269"/>
      <c r="M133" s="273"/>
      <c r="T133" s="274"/>
      <c r="AT133" s="270" t="s">
        <v>154</v>
      </c>
      <c r="AU133" s="270" t="s">
        <v>76</v>
      </c>
      <c r="AV133" s="270" t="s">
        <v>76</v>
      </c>
      <c r="AW133" s="270" t="s">
        <v>104</v>
      </c>
      <c r="AX133" s="270" t="s">
        <v>74</v>
      </c>
      <c r="AY133" s="270" t="s">
        <v>130</v>
      </c>
    </row>
    <row r="134" spans="2:65" s="172" customFormat="1" ht="15.75" customHeight="1">
      <c r="B134" s="181"/>
      <c r="C134" s="251" t="s">
        <v>411</v>
      </c>
      <c r="D134" s="251" t="s">
        <v>132</v>
      </c>
      <c r="E134" s="252" t="s">
        <v>412</v>
      </c>
      <c r="F134" s="253" t="s">
        <v>413</v>
      </c>
      <c r="G134" s="254" t="s">
        <v>135</v>
      </c>
      <c r="H134" s="255">
        <v>956.3</v>
      </c>
      <c r="I134" s="295"/>
      <c r="J134" s="256">
        <f>ROUND($I$134*$H$134,2)</f>
        <v>0</v>
      </c>
      <c r="K134" s="257" t="s">
        <v>363</v>
      </c>
      <c r="L134" s="181"/>
      <c r="M134" s="258"/>
      <c r="N134" s="259" t="s">
        <v>38</v>
      </c>
      <c r="Q134" s="260">
        <v>0</v>
      </c>
      <c r="R134" s="260">
        <f>$Q$134*$H$134</f>
        <v>0</v>
      </c>
      <c r="S134" s="260">
        <v>0</v>
      </c>
      <c r="T134" s="261">
        <f>$S$134*$H$134</f>
        <v>0</v>
      </c>
      <c r="AR134" s="185" t="s">
        <v>136</v>
      </c>
      <c r="AT134" s="185" t="s">
        <v>132</v>
      </c>
      <c r="AU134" s="185" t="s">
        <v>76</v>
      </c>
      <c r="AY134" s="172" t="s">
        <v>130</v>
      </c>
      <c r="BE134" s="262">
        <f>IF($N$134="základní",$J$134,0)</f>
        <v>0</v>
      </c>
      <c r="BF134" s="262">
        <f>IF($N$134="snížená",$J$134,0)</f>
        <v>0</v>
      </c>
      <c r="BG134" s="262">
        <f>IF($N$134="zákl. přenesená",$J$134,0)</f>
        <v>0</v>
      </c>
      <c r="BH134" s="262">
        <f>IF($N$134="sníž. přenesená",$J$134,0)</f>
        <v>0</v>
      </c>
      <c r="BI134" s="262">
        <f>IF($N$134="nulová",$J$134,0)</f>
        <v>0</v>
      </c>
      <c r="BJ134" s="185" t="s">
        <v>74</v>
      </c>
      <c r="BK134" s="262">
        <f>ROUND($I$134*$H$134,2)</f>
        <v>0</v>
      </c>
      <c r="BL134" s="185" t="s">
        <v>136</v>
      </c>
      <c r="BM134" s="185" t="s">
        <v>414</v>
      </c>
    </row>
    <row r="135" spans="2:47" s="172" customFormat="1" ht="27" customHeight="1">
      <c r="B135" s="181"/>
      <c r="D135" s="263" t="s">
        <v>138</v>
      </c>
      <c r="F135" s="264" t="s">
        <v>415</v>
      </c>
      <c r="I135" s="296"/>
      <c r="L135" s="181"/>
      <c r="M135" s="265"/>
      <c r="T135" s="266"/>
      <c r="AT135" s="172" t="s">
        <v>138</v>
      </c>
      <c r="AU135" s="172" t="s">
        <v>76</v>
      </c>
    </row>
    <row r="136" spans="2:47" s="172" customFormat="1" ht="98.25" customHeight="1">
      <c r="B136" s="181"/>
      <c r="D136" s="267" t="s">
        <v>140</v>
      </c>
      <c r="F136" s="268" t="s">
        <v>416</v>
      </c>
      <c r="I136" s="296"/>
      <c r="L136" s="181"/>
      <c r="M136" s="265"/>
      <c r="T136" s="266"/>
      <c r="AT136" s="172" t="s">
        <v>140</v>
      </c>
      <c r="AU136" s="172" t="s">
        <v>76</v>
      </c>
    </row>
    <row r="137" spans="2:51" s="172" customFormat="1" ht="15.75" customHeight="1">
      <c r="B137" s="269"/>
      <c r="D137" s="267" t="s">
        <v>154</v>
      </c>
      <c r="E137" s="270" t="s">
        <v>98</v>
      </c>
      <c r="F137" s="271" t="s">
        <v>417</v>
      </c>
      <c r="H137" s="272">
        <v>956.3</v>
      </c>
      <c r="I137" s="296"/>
      <c r="L137" s="269"/>
      <c r="M137" s="273"/>
      <c r="T137" s="274"/>
      <c r="AT137" s="270" t="s">
        <v>154</v>
      </c>
      <c r="AU137" s="270" t="s">
        <v>76</v>
      </c>
      <c r="AV137" s="270" t="s">
        <v>76</v>
      </c>
      <c r="AW137" s="270" t="s">
        <v>104</v>
      </c>
      <c r="AX137" s="270" t="s">
        <v>74</v>
      </c>
      <c r="AY137" s="270" t="s">
        <v>130</v>
      </c>
    </row>
    <row r="138" spans="2:65" s="172" customFormat="1" ht="15.75" customHeight="1">
      <c r="B138" s="181"/>
      <c r="C138" s="251" t="s">
        <v>418</v>
      </c>
      <c r="D138" s="251" t="s">
        <v>132</v>
      </c>
      <c r="E138" s="252" t="s">
        <v>419</v>
      </c>
      <c r="F138" s="253" t="s">
        <v>420</v>
      </c>
      <c r="G138" s="254" t="s">
        <v>135</v>
      </c>
      <c r="H138" s="255">
        <v>956.3</v>
      </c>
      <c r="I138" s="295"/>
      <c r="J138" s="256">
        <f>ROUND($I$138*$H$138,2)</f>
        <v>0</v>
      </c>
      <c r="K138" s="257" t="s">
        <v>363</v>
      </c>
      <c r="L138" s="181"/>
      <c r="M138" s="258"/>
      <c r="N138" s="259" t="s">
        <v>38</v>
      </c>
      <c r="Q138" s="260">
        <v>0</v>
      </c>
      <c r="R138" s="260">
        <f>$Q$138*$H$138</f>
        <v>0</v>
      </c>
      <c r="S138" s="260">
        <v>0</v>
      </c>
      <c r="T138" s="261">
        <f>$S$138*$H$138</f>
        <v>0</v>
      </c>
      <c r="AR138" s="185" t="s">
        <v>136</v>
      </c>
      <c r="AT138" s="185" t="s">
        <v>132</v>
      </c>
      <c r="AU138" s="185" t="s">
        <v>76</v>
      </c>
      <c r="AY138" s="172" t="s">
        <v>130</v>
      </c>
      <c r="BE138" s="262">
        <f>IF($N$138="základní",$J$138,0)</f>
        <v>0</v>
      </c>
      <c r="BF138" s="262">
        <f>IF($N$138="snížená",$J$138,0)</f>
        <v>0</v>
      </c>
      <c r="BG138" s="262">
        <f>IF($N$138="zákl. přenesená",$J$138,0)</f>
        <v>0</v>
      </c>
      <c r="BH138" s="262">
        <f>IF($N$138="sníž. přenesená",$J$138,0)</f>
        <v>0</v>
      </c>
      <c r="BI138" s="262">
        <f>IF($N$138="nulová",$J$138,0)</f>
        <v>0</v>
      </c>
      <c r="BJ138" s="185" t="s">
        <v>74</v>
      </c>
      <c r="BK138" s="262">
        <f>ROUND($I$138*$H$138,2)</f>
        <v>0</v>
      </c>
      <c r="BL138" s="185" t="s">
        <v>136</v>
      </c>
      <c r="BM138" s="185" t="s">
        <v>421</v>
      </c>
    </row>
    <row r="139" spans="2:47" s="172" customFormat="1" ht="27" customHeight="1">
      <c r="B139" s="181"/>
      <c r="D139" s="263" t="s">
        <v>138</v>
      </c>
      <c r="F139" s="264" t="s">
        <v>422</v>
      </c>
      <c r="I139" s="296"/>
      <c r="L139" s="181"/>
      <c r="M139" s="265"/>
      <c r="T139" s="266"/>
      <c r="AT139" s="172" t="s">
        <v>138</v>
      </c>
      <c r="AU139" s="172" t="s">
        <v>76</v>
      </c>
    </row>
    <row r="140" spans="2:47" s="172" customFormat="1" ht="98.25" customHeight="1">
      <c r="B140" s="181"/>
      <c r="D140" s="267" t="s">
        <v>140</v>
      </c>
      <c r="F140" s="268" t="s">
        <v>423</v>
      </c>
      <c r="I140" s="296"/>
      <c r="L140" s="181"/>
      <c r="M140" s="265"/>
      <c r="T140" s="266"/>
      <c r="AT140" s="172" t="s">
        <v>140</v>
      </c>
      <c r="AU140" s="172" t="s">
        <v>76</v>
      </c>
    </row>
    <row r="141" spans="2:51" s="172" customFormat="1" ht="15.75" customHeight="1">
      <c r="B141" s="269"/>
      <c r="D141" s="267" t="s">
        <v>154</v>
      </c>
      <c r="E141" s="270"/>
      <c r="F141" s="271" t="s">
        <v>98</v>
      </c>
      <c r="H141" s="272">
        <v>956.3</v>
      </c>
      <c r="I141" s="296"/>
      <c r="L141" s="269"/>
      <c r="M141" s="273"/>
      <c r="T141" s="274"/>
      <c r="AT141" s="270" t="s">
        <v>154</v>
      </c>
      <c r="AU141" s="270" t="s">
        <v>76</v>
      </c>
      <c r="AV141" s="270" t="s">
        <v>76</v>
      </c>
      <c r="AW141" s="270" t="s">
        <v>104</v>
      </c>
      <c r="AX141" s="270" t="s">
        <v>74</v>
      </c>
      <c r="AY141" s="270" t="s">
        <v>130</v>
      </c>
    </row>
    <row r="142" spans="2:65" s="172" customFormat="1" ht="15.75" customHeight="1">
      <c r="B142" s="181"/>
      <c r="C142" s="281" t="s">
        <v>9</v>
      </c>
      <c r="D142" s="281" t="s">
        <v>424</v>
      </c>
      <c r="E142" s="282" t="s">
        <v>425</v>
      </c>
      <c r="F142" s="283" t="s">
        <v>426</v>
      </c>
      <c r="G142" s="284" t="s">
        <v>427</v>
      </c>
      <c r="H142" s="285">
        <v>14.345</v>
      </c>
      <c r="I142" s="297"/>
      <c r="J142" s="286">
        <f>ROUND($I$142*$H$142,2)</f>
        <v>0</v>
      </c>
      <c r="K142" s="283" t="s">
        <v>363</v>
      </c>
      <c r="L142" s="287"/>
      <c r="M142" s="288"/>
      <c r="N142" s="289" t="s">
        <v>38</v>
      </c>
      <c r="Q142" s="260">
        <v>0.001</v>
      </c>
      <c r="R142" s="260">
        <f>$Q$142*$H$142</f>
        <v>0.014345</v>
      </c>
      <c r="S142" s="260">
        <v>0</v>
      </c>
      <c r="T142" s="261">
        <f>$S$142*$H$142</f>
        <v>0</v>
      </c>
      <c r="AR142" s="185" t="s">
        <v>183</v>
      </c>
      <c r="AT142" s="185" t="s">
        <v>424</v>
      </c>
      <c r="AU142" s="185" t="s">
        <v>76</v>
      </c>
      <c r="AY142" s="172" t="s">
        <v>130</v>
      </c>
      <c r="BE142" s="262">
        <f>IF($N$142="základní",$J$142,0)</f>
        <v>0</v>
      </c>
      <c r="BF142" s="262">
        <f>IF($N$142="snížená",$J$142,0)</f>
        <v>0</v>
      </c>
      <c r="BG142" s="262">
        <f>IF($N$142="zákl. přenesená",$J$142,0)</f>
        <v>0</v>
      </c>
      <c r="BH142" s="262">
        <f>IF($N$142="sníž. přenesená",$J$142,0)</f>
        <v>0</v>
      </c>
      <c r="BI142" s="262">
        <f>IF($N$142="nulová",$J$142,0)</f>
        <v>0</v>
      </c>
      <c r="BJ142" s="185" t="s">
        <v>74</v>
      </c>
      <c r="BK142" s="262">
        <f>ROUND($I$142*$H$142,2)</f>
        <v>0</v>
      </c>
      <c r="BL142" s="185" t="s">
        <v>136</v>
      </c>
      <c r="BM142" s="185" t="s">
        <v>428</v>
      </c>
    </row>
    <row r="143" spans="2:47" s="172" customFormat="1" ht="16.5" customHeight="1">
      <c r="B143" s="181"/>
      <c r="D143" s="263" t="s">
        <v>138</v>
      </c>
      <c r="F143" s="264" t="s">
        <v>429</v>
      </c>
      <c r="I143" s="296"/>
      <c r="L143" s="181"/>
      <c r="M143" s="265"/>
      <c r="T143" s="266"/>
      <c r="AT143" s="172" t="s">
        <v>138</v>
      </c>
      <c r="AU143" s="172" t="s">
        <v>76</v>
      </c>
    </row>
    <row r="144" spans="2:51" s="172" customFormat="1" ht="15.75" customHeight="1">
      <c r="B144" s="269"/>
      <c r="D144" s="267" t="s">
        <v>154</v>
      </c>
      <c r="F144" s="271" t="s">
        <v>430</v>
      </c>
      <c r="H144" s="272">
        <v>14.345</v>
      </c>
      <c r="I144" s="296"/>
      <c r="L144" s="269"/>
      <c r="M144" s="273"/>
      <c r="T144" s="274"/>
      <c r="AT144" s="270" t="s">
        <v>154</v>
      </c>
      <c r="AU144" s="270" t="s">
        <v>76</v>
      </c>
      <c r="AV144" s="270" t="s">
        <v>76</v>
      </c>
      <c r="AW144" s="270" t="s">
        <v>67</v>
      </c>
      <c r="AX144" s="270" t="s">
        <v>74</v>
      </c>
      <c r="AY144" s="270" t="s">
        <v>130</v>
      </c>
    </row>
    <row r="145" spans="2:65" s="172" customFormat="1" ht="15.75" customHeight="1">
      <c r="B145" s="181"/>
      <c r="C145" s="251" t="s">
        <v>431</v>
      </c>
      <c r="D145" s="251" t="s">
        <v>132</v>
      </c>
      <c r="E145" s="252" t="s">
        <v>432</v>
      </c>
      <c r="F145" s="253" t="s">
        <v>433</v>
      </c>
      <c r="G145" s="254" t="s">
        <v>135</v>
      </c>
      <c r="H145" s="255">
        <v>1178.4</v>
      </c>
      <c r="I145" s="295"/>
      <c r="J145" s="256">
        <f>ROUND($I$145*$H$145,2)</f>
        <v>0</v>
      </c>
      <c r="K145" s="257" t="s">
        <v>363</v>
      </c>
      <c r="L145" s="181"/>
      <c r="M145" s="258"/>
      <c r="N145" s="259" t="s">
        <v>38</v>
      </c>
      <c r="Q145" s="260">
        <v>0</v>
      </c>
      <c r="R145" s="260">
        <f>$Q$145*$H$145</f>
        <v>0</v>
      </c>
      <c r="S145" s="260">
        <v>0</v>
      </c>
      <c r="T145" s="261">
        <f>$S$145*$H$145</f>
        <v>0</v>
      </c>
      <c r="AR145" s="185" t="s">
        <v>136</v>
      </c>
      <c r="AT145" s="185" t="s">
        <v>132</v>
      </c>
      <c r="AU145" s="185" t="s">
        <v>76</v>
      </c>
      <c r="AY145" s="172" t="s">
        <v>130</v>
      </c>
      <c r="BE145" s="262">
        <f>IF($N$145="základní",$J$145,0)</f>
        <v>0</v>
      </c>
      <c r="BF145" s="262">
        <f>IF($N$145="snížená",$J$145,0)</f>
        <v>0</v>
      </c>
      <c r="BG145" s="262">
        <f>IF($N$145="zákl. přenesená",$J$145,0)</f>
        <v>0</v>
      </c>
      <c r="BH145" s="262">
        <f>IF($N$145="sníž. přenesená",$J$145,0)</f>
        <v>0</v>
      </c>
      <c r="BI145" s="262">
        <f>IF($N$145="nulová",$J$145,0)</f>
        <v>0</v>
      </c>
      <c r="BJ145" s="185" t="s">
        <v>74</v>
      </c>
      <c r="BK145" s="262">
        <f>ROUND($I$145*$H$145,2)</f>
        <v>0</v>
      </c>
      <c r="BL145" s="185" t="s">
        <v>136</v>
      </c>
      <c r="BM145" s="185" t="s">
        <v>434</v>
      </c>
    </row>
    <row r="146" spans="2:47" s="172" customFormat="1" ht="16.5" customHeight="1">
      <c r="B146" s="181"/>
      <c r="D146" s="263" t="s">
        <v>138</v>
      </c>
      <c r="F146" s="264" t="s">
        <v>435</v>
      </c>
      <c r="I146" s="296"/>
      <c r="L146" s="181"/>
      <c r="M146" s="265"/>
      <c r="T146" s="266"/>
      <c r="AT146" s="172" t="s">
        <v>138</v>
      </c>
      <c r="AU146" s="172" t="s">
        <v>76</v>
      </c>
    </row>
    <row r="147" spans="2:47" s="172" customFormat="1" ht="138.75" customHeight="1">
      <c r="B147" s="181"/>
      <c r="D147" s="267" t="s">
        <v>140</v>
      </c>
      <c r="F147" s="268" t="s">
        <v>436</v>
      </c>
      <c r="I147" s="296"/>
      <c r="L147" s="181"/>
      <c r="M147" s="265"/>
      <c r="T147" s="266"/>
      <c r="AT147" s="172" t="s">
        <v>140</v>
      </c>
      <c r="AU147" s="172" t="s">
        <v>76</v>
      </c>
    </row>
    <row r="148" spans="2:51" s="172" customFormat="1" ht="15.75" customHeight="1">
      <c r="B148" s="269"/>
      <c r="D148" s="267" t="s">
        <v>154</v>
      </c>
      <c r="E148" s="270"/>
      <c r="F148" s="271" t="s">
        <v>437</v>
      </c>
      <c r="H148" s="272">
        <v>1178.4</v>
      </c>
      <c r="I148" s="296"/>
      <c r="L148" s="269"/>
      <c r="M148" s="273"/>
      <c r="T148" s="274"/>
      <c r="AT148" s="270" t="s">
        <v>154</v>
      </c>
      <c r="AU148" s="270" t="s">
        <v>76</v>
      </c>
      <c r="AV148" s="270" t="s">
        <v>76</v>
      </c>
      <c r="AW148" s="270" t="s">
        <v>104</v>
      </c>
      <c r="AX148" s="270" t="s">
        <v>74</v>
      </c>
      <c r="AY148" s="270" t="s">
        <v>130</v>
      </c>
    </row>
    <row r="149" spans="2:65" s="172" customFormat="1" ht="15.75" customHeight="1">
      <c r="B149" s="181"/>
      <c r="C149" s="251" t="s">
        <v>438</v>
      </c>
      <c r="D149" s="251" t="s">
        <v>132</v>
      </c>
      <c r="E149" s="252" t="s">
        <v>439</v>
      </c>
      <c r="F149" s="253" t="s">
        <v>440</v>
      </c>
      <c r="G149" s="254" t="s">
        <v>135</v>
      </c>
      <c r="H149" s="255">
        <v>128.37</v>
      </c>
      <c r="I149" s="295"/>
      <c r="J149" s="256">
        <f>ROUND($I$149*$H$149,2)</f>
        <v>0</v>
      </c>
      <c r="K149" s="257" t="s">
        <v>363</v>
      </c>
      <c r="L149" s="181"/>
      <c r="M149" s="258"/>
      <c r="N149" s="259" t="s">
        <v>38</v>
      </c>
      <c r="Q149" s="260">
        <v>0</v>
      </c>
      <c r="R149" s="260">
        <f>$Q$149*$H$149</f>
        <v>0</v>
      </c>
      <c r="S149" s="260">
        <v>0</v>
      </c>
      <c r="T149" s="261">
        <f>$S$149*$H$149</f>
        <v>0</v>
      </c>
      <c r="AR149" s="185" t="s">
        <v>136</v>
      </c>
      <c r="AT149" s="185" t="s">
        <v>132</v>
      </c>
      <c r="AU149" s="185" t="s">
        <v>76</v>
      </c>
      <c r="AY149" s="172" t="s">
        <v>130</v>
      </c>
      <c r="BE149" s="262">
        <f>IF($N$149="základní",$J$149,0)</f>
        <v>0</v>
      </c>
      <c r="BF149" s="262">
        <f>IF($N$149="snížená",$J$149,0)</f>
        <v>0</v>
      </c>
      <c r="BG149" s="262">
        <f>IF($N$149="zákl. přenesená",$J$149,0)</f>
        <v>0</v>
      </c>
      <c r="BH149" s="262">
        <f>IF($N$149="sníž. přenesená",$J$149,0)</f>
        <v>0</v>
      </c>
      <c r="BI149" s="262">
        <f>IF($N$149="nulová",$J$149,0)</f>
        <v>0</v>
      </c>
      <c r="BJ149" s="185" t="s">
        <v>74</v>
      </c>
      <c r="BK149" s="262">
        <f>ROUND($I$149*$H$149,2)</f>
        <v>0</v>
      </c>
      <c r="BL149" s="185" t="s">
        <v>136</v>
      </c>
      <c r="BM149" s="185" t="s">
        <v>441</v>
      </c>
    </row>
    <row r="150" spans="2:47" s="172" customFormat="1" ht="27" customHeight="1">
      <c r="B150" s="181"/>
      <c r="D150" s="263" t="s">
        <v>138</v>
      </c>
      <c r="F150" s="264" t="s">
        <v>442</v>
      </c>
      <c r="I150" s="296"/>
      <c r="L150" s="181"/>
      <c r="M150" s="265"/>
      <c r="T150" s="266"/>
      <c r="AT150" s="172" t="s">
        <v>138</v>
      </c>
      <c r="AU150" s="172" t="s">
        <v>76</v>
      </c>
    </row>
    <row r="151" spans="2:47" s="172" customFormat="1" ht="111.75" customHeight="1">
      <c r="B151" s="181"/>
      <c r="D151" s="267" t="s">
        <v>140</v>
      </c>
      <c r="F151" s="268" t="s">
        <v>443</v>
      </c>
      <c r="I151" s="296"/>
      <c r="L151" s="181"/>
      <c r="M151" s="265"/>
      <c r="T151" s="266"/>
      <c r="AT151" s="172" t="s">
        <v>140</v>
      </c>
      <c r="AU151" s="172" t="s">
        <v>76</v>
      </c>
    </row>
    <row r="152" spans="2:51" s="172" customFormat="1" ht="15.75" customHeight="1">
      <c r="B152" s="269"/>
      <c r="D152" s="267" t="s">
        <v>154</v>
      </c>
      <c r="E152" s="270"/>
      <c r="F152" s="271" t="s">
        <v>444</v>
      </c>
      <c r="H152" s="272">
        <v>128.37</v>
      </c>
      <c r="I152" s="296"/>
      <c r="L152" s="269"/>
      <c r="M152" s="273"/>
      <c r="T152" s="274"/>
      <c r="AT152" s="270" t="s">
        <v>154</v>
      </c>
      <c r="AU152" s="270" t="s">
        <v>76</v>
      </c>
      <c r="AV152" s="270" t="s">
        <v>76</v>
      </c>
      <c r="AW152" s="270" t="s">
        <v>104</v>
      </c>
      <c r="AX152" s="270" t="s">
        <v>74</v>
      </c>
      <c r="AY152" s="270" t="s">
        <v>130</v>
      </c>
    </row>
    <row r="153" spans="2:63" s="240" customFormat="1" ht="30.75" customHeight="1">
      <c r="B153" s="241"/>
      <c r="D153" s="242" t="s">
        <v>66</v>
      </c>
      <c r="E153" s="249" t="s">
        <v>162</v>
      </c>
      <c r="F153" s="249" t="s">
        <v>445</v>
      </c>
      <c r="I153" s="298"/>
      <c r="J153" s="250">
        <f>$BK$153</f>
        <v>0</v>
      </c>
      <c r="L153" s="241"/>
      <c r="M153" s="245"/>
      <c r="P153" s="246">
        <f>SUM($P$154:$P$190)</f>
        <v>0</v>
      </c>
      <c r="R153" s="246">
        <f>SUM($R$154:$R$190)</f>
        <v>867.8504109999999</v>
      </c>
      <c r="T153" s="247">
        <f>SUM($T$154:$T$190)</f>
        <v>0</v>
      </c>
      <c r="AR153" s="242" t="s">
        <v>74</v>
      </c>
      <c r="AT153" s="242" t="s">
        <v>66</v>
      </c>
      <c r="AU153" s="242" t="s">
        <v>74</v>
      </c>
      <c r="AY153" s="242" t="s">
        <v>130</v>
      </c>
      <c r="BK153" s="248">
        <f>SUM($BK$154:$BK$190)</f>
        <v>0</v>
      </c>
    </row>
    <row r="154" spans="2:65" s="172" customFormat="1" ht="15.75" customHeight="1">
      <c r="B154" s="181"/>
      <c r="C154" s="251" t="s">
        <v>446</v>
      </c>
      <c r="D154" s="251" t="s">
        <v>132</v>
      </c>
      <c r="E154" s="252" t="s">
        <v>447</v>
      </c>
      <c r="F154" s="253" t="s">
        <v>448</v>
      </c>
      <c r="G154" s="254" t="s">
        <v>135</v>
      </c>
      <c r="H154" s="255">
        <v>89.9</v>
      </c>
      <c r="I154" s="295"/>
      <c r="J154" s="256">
        <f>ROUND($I$154*$H$154,2)</f>
        <v>0</v>
      </c>
      <c r="K154" s="257" t="s">
        <v>363</v>
      </c>
      <c r="L154" s="181"/>
      <c r="M154" s="258"/>
      <c r="N154" s="259" t="s">
        <v>38</v>
      </c>
      <c r="Q154" s="260">
        <v>0.3708</v>
      </c>
      <c r="R154" s="260">
        <f>$Q$154*$H$154</f>
        <v>33.334920000000004</v>
      </c>
      <c r="S154" s="260">
        <v>0</v>
      </c>
      <c r="T154" s="261">
        <f>$S$154*$H$154</f>
        <v>0</v>
      </c>
      <c r="AR154" s="185" t="s">
        <v>136</v>
      </c>
      <c r="AT154" s="185" t="s">
        <v>132</v>
      </c>
      <c r="AU154" s="185" t="s">
        <v>76</v>
      </c>
      <c r="AY154" s="172" t="s">
        <v>130</v>
      </c>
      <c r="BE154" s="262">
        <f>IF($N$154="základní",$J$154,0)</f>
        <v>0</v>
      </c>
      <c r="BF154" s="262">
        <f>IF($N$154="snížená",$J$154,0)</f>
        <v>0</v>
      </c>
      <c r="BG154" s="262">
        <f>IF($N$154="zákl. přenesená",$J$154,0)</f>
        <v>0</v>
      </c>
      <c r="BH154" s="262">
        <f>IF($N$154="sníž. přenesená",$J$154,0)</f>
        <v>0</v>
      </c>
      <c r="BI154" s="262">
        <f>IF($N$154="nulová",$J$154,0)</f>
        <v>0</v>
      </c>
      <c r="BJ154" s="185" t="s">
        <v>74</v>
      </c>
      <c r="BK154" s="262">
        <f>ROUND($I$154*$H$154,2)</f>
        <v>0</v>
      </c>
      <c r="BL154" s="185" t="s">
        <v>136</v>
      </c>
      <c r="BM154" s="185" t="s">
        <v>449</v>
      </c>
    </row>
    <row r="155" spans="2:47" s="172" customFormat="1" ht="16.5" customHeight="1">
      <c r="B155" s="181"/>
      <c r="D155" s="263" t="s">
        <v>138</v>
      </c>
      <c r="F155" s="264" t="s">
        <v>450</v>
      </c>
      <c r="I155" s="296"/>
      <c r="L155" s="181"/>
      <c r="M155" s="265"/>
      <c r="T155" s="266"/>
      <c r="AT155" s="172" t="s">
        <v>138</v>
      </c>
      <c r="AU155" s="172" t="s">
        <v>76</v>
      </c>
    </row>
    <row r="156" spans="2:51" s="172" customFormat="1" ht="15.75" customHeight="1">
      <c r="B156" s="269"/>
      <c r="D156" s="267" t="s">
        <v>154</v>
      </c>
      <c r="E156" s="270" t="s">
        <v>81</v>
      </c>
      <c r="F156" s="271" t="s">
        <v>451</v>
      </c>
      <c r="H156" s="272">
        <v>89.9</v>
      </c>
      <c r="I156" s="296"/>
      <c r="L156" s="269"/>
      <c r="M156" s="273"/>
      <c r="T156" s="274"/>
      <c r="AT156" s="270" t="s">
        <v>154</v>
      </c>
      <c r="AU156" s="270" t="s">
        <v>76</v>
      </c>
      <c r="AV156" s="270" t="s">
        <v>76</v>
      </c>
      <c r="AW156" s="270" t="s">
        <v>104</v>
      </c>
      <c r="AX156" s="270" t="s">
        <v>74</v>
      </c>
      <c r="AY156" s="270" t="s">
        <v>130</v>
      </c>
    </row>
    <row r="157" spans="2:65" s="172" customFormat="1" ht="15.75" customHeight="1">
      <c r="B157" s="181"/>
      <c r="C157" s="251" t="s">
        <v>452</v>
      </c>
      <c r="D157" s="251" t="s">
        <v>132</v>
      </c>
      <c r="E157" s="252" t="s">
        <v>453</v>
      </c>
      <c r="F157" s="253" t="s">
        <v>454</v>
      </c>
      <c r="G157" s="254" t="s">
        <v>135</v>
      </c>
      <c r="H157" s="255">
        <v>1088.5</v>
      </c>
      <c r="I157" s="295"/>
      <c r="J157" s="256">
        <f>ROUND($I$157*$H$157,2)</f>
        <v>0</v>
      </c>
      <c r="K157" s="257" t="s">
        <v>363</v>
      </c>
      <c r="L157" s="181"/>
      <c r="M157" s="258"/>
      <c r="N157" s="259" t="s">
        <v>38</v>
      </c>
      <c r="Q157" s="260">
        <v>0.46166</v>
      </c>
      <c r="R157" s="260">
        <f>$Q$157*$H$157</f>
        <v>502.51691</v>
      </c>
      <c r="S157" s="260">
        <v>0</v>
      </c>
      <c r="T157" s="261">
        <f>$S$157*$H$157</f>
        <v>0</v>
      </c>
      <c r="AR157" s="185" t="s">
        <v>136</v>
      </c>
      <c r="AT157" s="185" t="s">
        <v>132</v>
      </c>
      <c r="AU157" s="185" t="s">
        <v>76</v>
      </c>
      <c r="AY157" s="172" t="s">
        <v>130</v>
      </c>
      <c r="BE157" s="262">
        <f>IF($N$157="základní",$J$157,0)</f>
        <v>0</v>
      </c>
      <c r="BF157" s="262">
        <f>IF($N$157="snížená",$J$157,0)</f>
        <v>0</v>
      </c>
      <c r="BG157" s="262">
        <f>IF($N$157="zákl. přenesená",$J$157,0)</f>
        <v>0</v>
      </c>
      <c r="BH157" s="262">
        <f>IF($N$157="sníž. přenesená",$J$157,0)</f>
        <v>0</v>
      </c>
      <c r="BI157" s="262">
        <f>IF($N$157="nulová",$J$157,0)</f>
        <v>0</v>
      </c>
      <c r="BJ157" s="185" t="s">
        <v>74</v>
      </c>
      <c r="BK157" s="262">
        <f>ROUND($I$157*$H$157,2)</f>
        <v>0</v>
      </c>
      <c r="BL157" s="185" t="s">
        <v>136</v>
      </c>
      <c r="BM157" s="185" t="s">
        <v>455</v>
      </c>
    </row>
    <row r="158" spans="2:47" s="172" customFormat="1" ht="16.5" customHeight="1">
      <c r="B158" s="181"/>
      <c r="D158" s="263" t="s">
        <v>138</v>
      </c>
      <c r="F158" s="264" t="s">
        <v>456</v>
      </c>
      <c r="I158" s="296"/>
      <c r="L158" s="181"/>
      <c r="M158" s="265"/>
      <c r="T158" s="266"/>
      <c r="AT158" s="172" t="s">
        <v>138</v>
      </c>
      <c r="AU158" s="172" t="s">
        <v>76</v>
      </c>
    </row>
    <row r="159" spans="2:51" s="172" customFormat="1" ht="15.75" customHeight="1">
      <c r="B159" s="269"/>
      <c r="D159" s="267" t="s">
        <v>154</v>
      </c>
      <c r="E159" s="270"/>
      <c r="F159" s="271" t="s">
        <v>457</v>
      </c>
      <c r="H159" s="272">
        <v>1088.5</v>
      </c>
      <c r="I159" s="296"/>
      <c r="L159" s="269"/>
      <c r="M159" s="273"/>
      <c r="T159" s="274"/>
      <c r="AT159" s="270" t="s">
        <v>154</v>
      </c>
      <c r="AU159" s="270" t="s">
        <v>76</v>
      </c>
      <c r="AV159" s="270" t="s">
        <v>76</v>
      </c>
      <c r="AW159" s="270" t="s">
        <v>104</v>
      </c>
      <c r="AX159" s="270" t="s">
        <v>74</v>
      </c>
      <c r="AY159" s="270" t="s">
        <v>130</v>
      </c>
    </row>
    <row r="160" spans="2:65" s="172" customFormat="1" ht="15.75" customHeight="1">
      <c r="B160" s="181"/>
      <c r="C160" s="251" t="s">
        <v>458</v>
      </c>
      <c r="D160" s="251" t="s">
        <v>132</v>
      </c>
      <c r="E160" s="252" t="s">
        <v>459</v>
      </c>
      <c r="F160" s="253" t="s">
        <v>460</v>
      </c>
      <c r="G160" s="254" t="s">
        <v>135</v>
      </c>
      <c r="H160" s="255">
        <v>848.3</v>
      </c>
      <c r="I160" s="295"/>
      <c r="J160" s="256">
        <f>ROUND($I$160*$H$160,2)</f>
        <v>0</v>
      </c>
      <c r="K160" s="257" t="s">
        <v>363</v>
      </c>
      <c r="L160" s="181"/>
      <c r="M160" s="258"/>
      <c r="N160" s="259" t="s">
        <v>38</v>
      </c>
      <c r="Q160" s="260">
        <v>0.18463</v>
      </c>
      <c r="R160" s="260">
        <f>$Q$160*$H$160</f>
        <v>156.62162899999998</v>
      </c>
      <c r="S160" s="260">
        <v>0</v>
      </c>
      <c r="T160" s="261">
        <f>$S$160*$H$160</f>
        <v>0</v>
      </c>
      <c r="AR160" s="185" t="s">
        <v>136</v>
      </c>
      <c r="AT160" s="185" t="s">
        <v>132</v>
      </c>
      <c r="AU160" s="185" t="s">
        <v>76</v>
      </c>
      <c r="AY160" s="172" t="s">
        <v>130</v>
      </c>
      <c r="BE160" s="262">
        <f>IF($N$160="základní",$J$160,0)</f>
        <v>0</v>
      </c>
      <c r="BF160" s="262">
        <f>IF($N$160="snížená",$J$160,0)</f>
        <v>0</v>
      </c>
      <c r="BG160" s="262">
        <f>IF($N$160="zákl. přenesená",$J$160,0)</f>
        <v>0</v>
      </c>
      <c r="BH160" s="262">
        <f>IF($N$160="sníž. přenesená",$J$160,0)</f>
        <v>0</v>
      </c>
      <c r="BI160" s="262">
        <f>IF($N$160="nulová",$J$160,0)</f>
        <v>0</v>
      </c>
      <c r="BJ160" s="185" t="s">
        <v>74</v>
      </c>
      <c r="BK160" s="262">
        <f>ROUND($I$160*$H$160,2)</f>
        <v>0</v>
      </c>
      <c r="BL160" s="185" t="s">
        <v>136</v>
      </c>
      <c r="BM160" s="185" t="s">
        <v>461</v>
      </c>
    </row>
    <row r="161" spans="2:47" s="172" customFormat="1" ht="27" customHeight="1">
      <c r="B161" s="181"/>
      <c r="D161" s="263" t="s">
        <v>138</v>
      </c>
      <c r="F161" s="264" t="s">
        <v>462</v>
      </c>
      <c r="I161" s="296"/>
      <c r="L161" s="181"/>
      <c r="M161" s="265"/>
      <c r="T161" s="266"/>
      <c r="AT161" s="172" t="s">
        <v>138</v>
      </c>
      <c r="AU161" s="172" t="s">
        <v>76</v>
      </c>
    </row>
    <row r="162" spans="2:47" s="172" customFormat="1" ht="30.75" customHeight="1">
      <c r="B162" s="181"/>
      <c r="D162" s="267" t="s">
        <v>140</v>
      </c>
      <c r="F162" s="268" t="s">
        <v>463</v>
      </c>
      <c r="I162" s="296"/>
      <c r="L162" s="181"/>
      <c r="M162" s="265"/>
      <c r="T162" s="266"/>
      <c r="AT162" s="172" t="s">
        <v>140</v>
      </c>
      <c r="AU162" s="172" t="s">
        <v>76</v>
      </c>
    </row>
    <row r="163" spans="2:51" s="172" customFormat="1" ht="15.75" customHeight="1">
      <c r="B163" s="269"/>
      <c r="D163" s="267" t="s">
        <v>154</v>
      </c>
      <c r="E163" s="270"/>
      <c r="F163" s="271" t="s">
        <v>88</v>
      </c>
      <c r="H163" s="272">
        <v>848.3</v>
      </c>
      <c r="I163" s="296"/>
      <c r="L163" s="269"/>
      <c r="M163" s="273"/>
      <c r="T163" s="274"/>
      <c r="AT163" s="270" t="s">
        <v>154</v>
      </c>
      <c r="AU163" s="270" t="s">
        <v>76</v>
      </c>
      <c r="AV163" s="270" t="s">
        <v>76</v>
      </c>
      <c r="AW163" s="270" t="s">
        <v>104</v>
      </c>
      <c r="AX163" s="270" t="s">
        <v>74</v>
      </c>
      <c r="AY163" s="270" t="s">
        <v>130</v>
      </c>
    </row>
    <row r="164" spans="2:65" s="172" customFormat="1" ht="15.75" customHeight="1">
      <c r="B164" s="181"/>
      <c r="C164" s="251" t="s">
        <v>8</v>
      </c>
      <c r="D164" s="251" t="s">
        <v>132</v>
      </c>
      <c r="E164" s="252" t="s">
        <v>464</v>
      </c>
      <c r="F164" s="253" t="s">
        <v>465</v>
      </c>
      <c r="G164" s="254" t="s">
        <v>135</v>
      </c>
      <c r="H164" s="255">
        <v>848.3</v>
      </c>
      <c r="I164" s="295"/>
      <c r="J164" s="256">
        <f>ROUND($I$164*$H$164,2)</f>
        <v>0</v>
      </c>
      <c r="K164" s="257" t="s">
        <v>363</v>
      </c>
      <c r="L164" s="181"/>
      <c r="M164" s="258"/>
      <c r="N164" s="259" t="s">
        <v>38</v>
      </c>
      <c r="Q164" s="260">
        <v>0.12966</v>
      </c>
      <c r="R164" s="260">
        <f>$Q$164*$H$164</f>
        <v>109.99057799999999</v>
      </c>
      <c r="S164" s="260">
        <v>0</v>
      </c>
      <c r="T164" s="261">
        <f>$S$164*$H$164</f>
        <v>0</v>
      </c>
      <c r="AR164" s="185" t="s">
        <v>136</v>
      </c>
      <c r="AT164" s="185" t="s">
        <v>132</v>
      </c>
      <c r="AU164" s="185" t="s">
        <v>76</v>
      </c>
      <c r="AY164" s="172" t="s">
        <v>130</v>
      </c>
      <c r="BE164" s="262">
        <f>IF($N$164="základní",$J$164,0)</f>
        <v>0</v>
      </c>
      <c r="BF164" s="262">
        <f>IF($N$164="snížená",$J$164,0)</f>
        <v>0</v>
      </c>
      <c r="BG164" s="262">
        <f>IF($N$164="zákl. přenesená",$J$164,0)</f>
        <v>0</v>
      </c>
      <c r="BH164" s="262">
        <f>IF($N$164="sníž. přenesená",$J$164,0)</f>
        <v>0</v>
      </c>
      <c r="BI164" s="262">
        <f>IF($N$164="nulová",$J$164,0)</f>
        <v>0</v>
      </c>
      <c r="BJ164" s="185" t="s">
        <v>74</v>
      </c>
      <c r="BK164" s="262">
        <f>ROUND($I$164*$H$164,2)</f>
        <v>0</v>
      </c>
      <c r="BL164" s="185" t="s">
        <v>136</v>
      </c>
      <c r="BM164" s="185" t="s">
        <v>466</v>
      </c>
    </row>
    <row r="165" spans="2:47" s="172" customFormat="1" ht="27" customHeight="1">
      <c r="B165" s="181"/>
      <c r="D165" s="263" t="s">
        <v>138</v>
      </c>
      <c r="F165" s="264" t="s">
        <v>467</v>
      </c>
      <c r="I165" s="296"/>
      <c r="L165" s="181"/>
      <c r="M165" s="265"/>
      <c r="T165" s="266"/>
      <c r="AT165" s="172" t="s">
        <v>138</v>
      </c>
      <c r="AU165" s="172" t="s">
        <v>76</v>
      </c>
    </row>
    <row r="166" spans="2:47" s="172" customFormat="1" ht="30.75" customHeight="1">
      <c r="B166" s="181"/>
      <c r="D166" s="267" t="s">
        <v>140</v>
      </c>
      <c r="F166" s="268" t="s">
        <v>468</v>
      </c>
      <c r="I166" s="296"/>
      <c r="L166" s="181"/>
      <c r="M166" s="265"/>
      <c r="T166" s="266"/>
      <c r="AT166" s="172" t="s">
        <v>140</v>
      </c>
      <c r="AU166" s="172" t="s">
        <v>76</v>
      </c>
    </row>
    <row r="167" spans="2:51" s="172" customFormat="1" ht="15.75" customHeight="1">
      <c r="B167" s="269"/>
      <c r="D167" s="267" t="s">
        <v>154</v>
      </c>
      <c r="E167" s="270" t="s">
        <v>88</v>
      </c>
      <c r="F167" s="271" t="s">
        <v>89</v>
      </c>
      <c r="H167" s="272">
        <v>848.3</v>
      </c>
      <c r="I167" s="296"/>
      <c r="L167" s="269"/>
      <c r="M167" s="273"/>
      <c r="T167" s="274"/>
      <c r="AT167" s="270" t="s">
        <v>154</v>
      </c>
      <c r="AU167" s="270" t="s">
        <v>76</v>
      </c>
      <c r="AV167" s="270" t="s">
        <v>76</v>
      </c>
      <c r="AW167" s="270" t="s">
        <v>104</v>
      </c>
      <c r="AX167" s="270" t="s">
        <v>74</v>
      </c>
      <c r="AY167" s="270" t="s">
        <v>130</v>
      </c>
    </row>
    <row r="168" spans="2:65" s="172" customFormat="1" ht="15.75" customHeight="1">
      <c r="B168" s="181"/>
      <c r="C168" s="251" t="s">
        <v>469</v>
      </c>
      <c r="D168" s="251" t="s">
        <v>132</v>
      </c>
      <c r="E168" s="252" t="s">
        <v>470</v>
      </c>
      <c r="F168" s="253" t="s">
        <v>471</v>
      </c>
      <c r="G168" s="254" t="s">
        <v>135</v>
      </c>
      <c r="H168" s="255">
        <v>40.2</v>
      </c>
      <c r="I168" s="295"/>
      <c r="J168" s="256">
        <f>ROUND($I$168*$H$168,2)</f>
        <v>0</v>
      </c>
      <c r="K168" s="257" t="s">
        <v>363</v>
      </c>
      <c r="L168" s="181"/>
      <c r="M168" s="258"/>
      <c r="N168" s="259" t="s">
        <v>38</v>
      </c>
      <c r="Q168" s="260">
        <v>0.08425</v>
      </c>
      <c r="R168" s="260">
        <f>$Q$168*$H$168</f>
        <v>3.3868500000000004</v>
      </c>
      <c r="S168" s="260">
        <v>0</v>
      </c>
      <c r="T168" s="261">
        <f>$S$168*$H$168</f>
        <v>0</v>
      </c>
      <c r="AR168" s="185" t="s">
        <v>136</v>
      </c>
      <c r="AT168" s="185" t="s">
        <v>132</v>
      </c>
      <c r="AU168" s="185" t="s">
        <v>76</v>
      </c>
      <c r="AY168" s="172" t="s">
        <v>130</v>
      </c>
      <c r="BE168" s="262">
        <f>IF($N$168="základní",$J$168,0)</f>
        <v>0</v>
      </c>
      <c r="BF168" s="262">
        <f>IF($N$168="snížená",$J$168,0)</f>
        <v>0</v>
      </c>
      <c r="BG168" s="262">
        <f>IF($N$168="zákl. přenesená",$J$168,0)</f>
        <v>0</v>
      </c>
      <c r="BH168" s="262">
        <f>IF($N$168="sníž. přenesená",$J$168,0)</f>
        <v>0</v>
      </c>
      <c r="BI168" s="262">
        <f>IF($N$168="nulová",$J$168,0)</f>
        <v>0</v>
      </c>
      <c r="BJ168" s="185" t="s">
        <v>74</v>
      </c>
      <c r="BK168" s="262">
        <f>ROUND($I$168*$H$168,2)</f>
        <v>0</v>
      </c>
      <c r="BL168" s="185" t="s">
        <v>136</v>
      </c>
      <c r="BM168" s="185" t="s">
        <v>472</v>
      </c>
    </row>
    <row r="169" spans="2:47" s="172" customFormat="1" ht="38.25" customHeight="1">
      <c r="B169" s="181"/>
      <c r="D169" s="263" t="s">
        <v>138</v>
      </c>
      <c r="F169" s="264" t="s">
        <v>473</v>
      </c>
      <c r="I169" s="296"/>
      <c r="L169" s="181"/>
      <c r="M169" s="265"/>
      <c r="T169" s="266"/>
      <c r="AT169" s="172" t="s">
        <v>138</v>
      </c>
      <c r="AU169" s="172" t="s">
        <v>76</v>
      </c>
    </row>
    <row r="170" spans="2:47" s="172" customFormat="1" ht="98.25" customHeight="1">
      <c r="B170" s="181"/>
      <c r="D170" s="267" t="s">
        <v>140</v>
      </c>
      <c r="F170" s="268" t="s">
        <v>474</v>
      </c>
      <c r="I170" s="296"/>
      <c r="L170" s="181"/>
      <c r="M170" s="265"/>
      <c r="T170" s="266"/>
      <c r="AT170" s="172" t="s">
        <v>140</v>
      </c>
      <c r="AU170" s="172" t="s">
        <v>76</v>
      </c>
    </row>
    <row r="171" spans="2:51" s="172" customFormat="1" ht="15.75" customHeight="1">
      <c r="B171" s="269"/>
      <c r="D171" s="267" t="s">
        <v>154</v>
      </c>
      <c r="E171" s="270" t="s">
        <v>86</v>
      </c>
      <c r="F171" s="271" t="s">
        <v>475</v>
      </c>
      <c r="H171" s="272">
        <v>40.2</v>
      </c>
      <c r="I171" s="296"/>
      <c r="L171" s="269"/>
      <c r="M171" s="273"/>
      <c r="T171" s="274"/>
      <c r="AT171" s="270" t="s">
        <v>154</v>
      </c>
      <c r="AU171" s="270" t="s">
        <v>76</v>
      </c>
      <c r="AV171" s="270" t="s">
        <v>76</v>
      </c>
      <c r="AW171" s="270" t="s">
        <v>104</v>
      </c>
      <c r="AX171" s="270" t="s">
        <v>74</v>
      </c>
      <c r="AY171" s="270" t="s">
        <v>130</v>
      </c>
    </row>
    <row r="172" spans="2:65" s="172" customFormat="1" ht="15.75" customHeight="1">
      <c r="B172" s="181"/>
      <c r="C172" s="281" t="s">
        <v>476</v>
      </c>
      <c r="D172" s="281" t="s">
        <v>424</v>
      </c>
      <c r="E172" s="282" t="s">
        <v>477</v>
      </c>
      <c r="F172" s="283" t="s">
        <v>368</v>
      </c>
      <c r="G172" s="284" t="s">
        <v>135</v>
      </c>
      <c r="H172" s="285">
        <v>38.066</v>
      </c>
      <c r="I172" s="297"/>
      <c r="J172" s="286">
        <f>ROUND($I$172*$H$172,2)</f>
        <v>0</v>
      </c>
      <c r="K172" s="283" t="s">
        <v>363</v>
      </c>
      <c r="L172" s="287"/>
      <c r="M172" s="288"/>
      <c r="N172" s="289" t="s">
        <v>38</v>
      </c>
      <c r="Q172" s="260">
        <v>0.131</v>
      </c>
      <c r="R172" s="260">
        <f>$Q$172*$H$172</f>
        <v>4.986646</v>
      </c>
      <c r="S172" s="260">
        <v>0</v>
      </c>
      <c r="T172" s="261">
        <f>$S$172*$H$172</f>
        <v>0</v>
      </c>
      <c r="AR172" s="185" t="s">
        <v>183</v>
      </c>
      <c r="AT172" s="185" t="s">
        <v>424</v>
      </c>
      <c r="AU172" s="185" t="s">
        <v>76</v>
      </c>
      <c r="AY172" s="172" t="s">
        <v>130</v>
      </c>
      <c r="BE172" s="262">
        <f>IF($N$172="základní",$J$172,0)</f>
        <v>0</v>
      </c>
      <c r="BF172" s="262">
        <f>IF($N$172="snížená",$J$172,0)</f>
        <v>0</v>
      </c>
      <c r="BG172" s="262">
        <f>IF($N$172="zákl. přenesená",$J$172,0)</f>
        <v>0</v>
      </c>
      <c r="BH172" s="262">
        <f>IF($N$172="sníž. přenesená",$J$172,0)</f>
        <v>0</v>
      </c>
      <c r="BI172" s="262">
        <f>IF($N$172="nulová",$J$172,0)</f>
        <v>0</v>
      </c>
      <c r="BJ172" s="185" t="s">
        <v>74</v>
      </c>
      <c r="BK172" s="262">
        <f>ROUND($I$172*$H$172,2)</f>
        <v>0</v>
      </c>
      <c r="BL172" s="185" t="s">
        <v>136</v>
      </c>
      <c r="BM172" s="185" t="s">
        <v>478</v>
      </c>
    </row>
    <row r="173" spans="2:47" s="172" customFormat="1" ht="27" customHeight="1">
      <c r="B173" s="181"/>
      <c r="D173" s="263" t="s">
        <v>138</v>
      </c>
      <c r="F173" s="264" t="s">
        <v>371</v>
      </c>
      <c r="I173" s="296"/>
      <c r="L173" s="181"/>
      <c r="M173" s="265"/>
      <c r="T173" s="266"/>
      <c r="AT173" s="172" t="s">
        <v>138</v>
      </c>
      <c r="AU173" s="172" t="s">
        <v>76</v>
      </c>
    </row>
    <row r="174" spans="2:51" s="172" customFormat="1" ht="15.75" customHeight="1">
      <c r="B174" s="269"/>
      <c r="D174" s="267" t="s">
        <v>154</v>
      </c>
      <c r="E174" s="270"/>
      <c r="F174" s="271" t="s">
        <v>479</v>
      </c>
      <c r="H174" s="272">
        <v>37.32</v>
      </c>
      <c r="I174" s="296"/>
      <c r="L174" s="269"/>
      <c r="M174" s="273"/>
      <c r="T174" s="274"/>
      <c r="AT174" s="270" t="s">
        <v>154</v>
      </c>
      <c r="AU174" s="270" t="s">
        <v>76</v>
      </c>
      <c r="AV174" s="270" t="s">
        <v>76</v>
      </c>
      <c r="AW174" s="270" t="s">
        <v>104</v>
      </c>
      <c r="AX174" s="270" t="s">
        <v>74</v>
      </c>
      <c r="AY174" s="270" t="s">
        <v>130</v>
      </c>
    </row>
    <row r="175" spans="2:51" s="172" customFormat="1" ht="15.75" customHeight="1">
      <c r="B175" s="269"/>
      <c r="D175" s="267" t="s">
        <v>154</v>
      </c>
      <c r="F175" s="271" t="s">
        <v>480</v>
      </c>
      <c r="H175" s="272">
        <v>38.066</v>
      </c>
      <c r="I175" s="296"/>
      <c r="L175" s="269"/>
      <c r="M175" s="273"/>
      <c r="T175" s="274"/>
      <c r="AT175" s="270" t="s">
        <v>154</v>
      </c>
      <c r="AU175" s="270" t="s">
        <v>76</v>
      </c>
      <c r="AV175" s="270" t="s">
        <v>76</v>
      </c>
      <c r="AW175" s="270" t="s">
        <v>67</v>
      </c>
      <c r="AX175" s="270" t="s">
        <v>74</v>
      </c>
      <c r="AY175" s="270" t="s">
        <v>130</v>
      </c>
    </row>
    <row r="176" spans="2:65" s="172" customFormat="1" ht="15.75" customHeight="1">
      <c r="B176" s="181"/>
      <c r="C176" s="281" t="s">
        <v>481</v>
      </c>
      <c r="D176" s="281" t="s">
        <v>424</v>
      </c>
      <c r="E176" s="282" t="s">
        <v>482</v>
      </c>
      <c r="F176" s="283" t="s">
        <v>369</v>
      </c>
      <c r="G176" s="284" t="s">
        <v>135</v>
      </c>
      <c r="H176" s="285">
        <v>2.938</v>
      </c>
      <c r="I176" s="297"/>
      <c r="J176" s="286">
        <f>ROUND($I$176*$H$176,2)</f>
        <v>0</v>
      </c>
      <c r="K176" s="283" t="s">
        <v>363</v>
      </c>
      <c r="L176" s="287"/>
      <c r="M176" s="288"/>
      <c r="N176" s="289" t="s">
        <v>38</v>
      </c>
      <c r="Q176" s="260">
        <v>0.131</v>
      </c>
      <c r="R176" s="260">
        <f>$Q$176*$H$176</f>
        <v>0.38487800000000005</v>
      </c>
      <c r="S176" s="260">
        <v>0</v>
      </c>
      <c r="T176" s="261">
        <f>$S$176*$H$176</f>
        <v>0</v>
      </c>
      <c r="AR176" s="185" t="s">
        <v>183</v>
      </c>
      <c r="AT176" s="185" t="s">
        <v>424</v>
      </c>
      <c r="AU176" s="185" t="s">
        <v>76</v>
      </c>
      <c r="AY176" s="172" t="s">
        <v>130</v>
      </c>
      <c r="BE176" s="262">
        <f>IF($N$176="základní",$J$176,0)</f>
        <v>0</v>
      </c>
      <c r="BF176" s="262">
        <f>IF($N$176="snížená",$J$176,0)</f>
        <v>0</v>
      </c>
      <c r="BG176" s="262">
        <f>IF($N$176="zákl. přenesená",$J$176,0)</f>
        <v>0</v>
      </c>
      <c r="BH176" s="262">
        <f>IF($N$176="sníž. přenesená",$J$176,0)</f>
        <v>0</v>
      </c>
      <c r="BI176" s="262">
        <f>IF($N$176="nulová",$J$176,0)</f>
        <v>0</v>
      </c>
      <c r="BJ176" s="185" t="s">
        <v>74</v>
      </c>
      <c r="BK176" s="262">
        <f>ROUND($I$176*$H$176,2)</f>
        <v>0</v>
      </c>
      <c r="BL176" s="185" t="s">
        <v>136</v>
      </c>
      <c r="BM176" s="185" t="s">
        <v>483</v>
      </c>
    </row>
    <row r="177" spans="2:47" s="172" customFormat="1" ht="27" customHeight="1">
      <c r="B177" s="181"/>
      <c r="D177" s="263" t="s">
        <v>138</v>
      </c>
      <c r="F177" s="264" t="s">
        <v>370</v>
      </c>
      <c r="I177" s="296"/>
      <c r="L177" s="181"/>
      <c r="M177" s="265"/>
      <c r="T177" s="266"/>
      <c r="AT177" s="172" t="s">
        <v>138</v>
      </c>
      <c r="AU177" s="172" t="s">
        <v>76</v>
      </c>
    </row>
    <row r="178" spans="2:51" s="172" customFormat="1" ht="15.75" customHeight="1">
      <c r="B178" s="269"/>
      <c r="D178" s="267" t="s">
        <v>154</v>
      </c>
      <c r="E178" s="270"/>
      <c r="F178" s="271" t="s">
        <v>484</v>
      </c>
      <c r="H178" s="272">
        <v>2.88</v>
      </c>
      <c r="I178" s="296"/>
      <c r="L178" s="269"/>
      <c r="M178" s="273"/>
      <c r="T178" s="274"/>
      <c r="AT178" s="270" t="s">
        <v>154</v>
      </c>
      <c r="AU178" s="270" t="s">
        <v>76</v>
      </c>
      <c r="AV178" s="270" t="s">
        <v>76</v>
      </c>
      <c r="AW178" s="270" t="s">
        <v>104</v>
      </c>
      <c r="AX178" s="270" t="s">
        <v>74</v>
      </c>
      <c r="AY178" s="270" t="s">
        <v>130</v>
      </c>
    </row>
    <row r="179" spans="2:51" s="172" customFormat="1" ht="15.75" customHeight="1">
      <c r="B179" s="269"/>
      <c r="D179" s="267" t="s">
        <v>154</v>
      </c>
      <c r="F179" s="271" t="s">
        <v>485</v>
      </c>
      <c r="H179" s="272">
        <v>2.938</v>
      </c>
      <c r="I179" s="296"/>
      <c r="L179" s="269"/>
      <c r="M179" s="273"/>
      <c r="T179" s="274"/>
      <c r="AT179" s="270" t="s">
        <v>154</v>
      </c>
      <c r="AU179" s="270" t="s">
        <v>76</v>
      </c>
      <c r="AV179" s="270" t="s">
        <v>76</v>
      </c>
      <c r="AW179" s="270" t="s">
        <v>67</v>
      </c>
      <c r="AX179" s="270" t="s">
        <v>74</v>
      </c>
      <c r="AY179" s="270" t="s">
        <v>130</v>
      </c>
    </row>
    <row r="180" spans="2:65" s="172" customFormat="1" ht="15.75" customHeight="1">
      <c r="B180" s="181"/>
      <c r="C180" s="251" t="s">
        <v>486</v>
      </c>
      <c r="D180" s="251" t="s">
        <v>132</v>
      </c>
      <c r="E180" s="252" t="s">
        <v>487</v>
      </c>
      <c r="F180" s="253" t="s">
        <v>488</v>
      </c>
      <c r="G180" s="254" t="s">
        <v>135</v>
      </c>
      <c r="H180" s="255">
        <v>200</v>
      </c>
      <c r="I180" s="295"/>
      <c r="J180" s="256">
        <f>ROUND($I$180*$H$180,2)</f>
        <v>0</v>
      </c>
      <c r="K180" s="257" t="s">
        <v>363</v>
      </c>
      <c r="L180" s="181"/>
      <c r="M180" s="258"/>
      <c r="N180" s="259" t="s">
        <v>38</v>
      </c>
      <c r="Q180" s="260">
        <v>0.10362</v>
      </c>
      <c r="R180" s="260">
        <f>$Q$180*$H$180</f>
        <v>20.724</v>
      </c>
      <c r="S180" s="260">
        <v>0</v>
      </c>
      <c r="T180" s="261">
        <f>$S$180*$H$180</f>
        <v>0</v>
      </c>
      <c r="AR180" s="185" t="s">
        <v>136</v>
      </c>
      <c r="AT180" s="185" t="s">
        <v>132</v>
      </c>
      <c r="AU180" s="185" t="s">
        <v>76</v>
      </c>
      <c r="AY180" s="172" t="s">
        <v>130</v>
      </c>
      <c r="BE180" s="262">
        <f>IF($N$180="základní",$J$180,0)</f>
        <v>0</v>
      </c>
      <c r="BF180" s="262">
        <f>IF($N$180="snížená",$J$180,0)</f>
        <v>0</v>
      </c>
      <c r="BG180" s="262">
        <f>IF($N$180="zákl. přenesená",$J$180,0)</f>
        <v>0</v>
      </c>
      <c r="BH180" s="262">
        <f>IF($N$180="sníž. přenesená",$J$180,0)</f>
        <v>0</v>
      </c>
      <c r="BI180" s="262">
        <f>IF($N$180="nulová",$J$180,0)</f>
        <v>0</v>
      </c>
      <c r="BJ180" s="185" t="s">
        <v>74</v>
      </c>
      <c r="BK180" s="262">
        <f>ROUND($I$180*$H$180,2)</f>
        <v>0</v>
      </c>
      <c r="BL180" s="185" t="s">
        <v>136</v>
      </c>
      <c r="BM180" s="185" t="s">
        <v>489</v>
      </c>
    </row>
    <row r="181" spans="2:47" s="172" customFormat="1" ht="38.25" customHeight="1">
      <c r="B181" s="181"/>
      <c r="D181" s="263" t="s">
        <v>138</v>
      </c>
      <c r="F181" s="264" t="s">
        <v>490</v>
      </c>
      <c r="I181" s="296"/>
      <c r="L181" s="181"/>
      <c r="M181" s="265"/>
      <c r="T181" s="266"/>
      <c r="AT181" s="172" t="s">
        <v>138</v>
      </c>
      <c r="AU181" s="172" t="s">
        <v>76</v>
      </c>
    </row>
    <row r="182" spans="2:47" s="172" customFormat="1" ht="98.25" customHeight="1">
      <c r="B182" s="181"/>
      <c r="D182" s="267" t="s">
        <v>140</v>
      </c>
      <c r="F182" s="268" t="s">
        <v>491</v>
      </c>
      <c r="I182" s="296"/>
      <c r="L182" s="181"/>
      <c r="M182" s="265"/>
      <c r="T182" s="266"/>
      <c r="AT182" s="172" t="s">
        <v>140</v>
      </c>
      <c r="AU182" s="172" t="s">
        <v>76</v>
      </c>
    </row>
    <row r="183" spans="2:51" s="172" customFormat="1" ht="15.75" customHeight="1">
      <c r="B183" s="269"/>
      <c r="D183" s="267" t="s">
        <v>154</v>
      </c>
      <c r="E183" s="270" t="s">
        <v>95</v>
      </c>
      <c r="F183" s="271" t="s">
        <v>492</v>
      </c>
      <c r="H183" s="272">
        <v>200</v>
      </c>
      <c r="I183" s="296"/>
      <c r="L183" s="269"/>
      <c r="M183" s="273"/>
      <c r="T183" s="274"/>
      <c r="AT183" s="270" t="s">
        <v>154</v>
      </c>
      <c r="AU183" s="270" t="s">
        <v>76</v>
      </c>
      <c r="AV183" s="270" t="s">
        <v>76</v>
      </c>
      <c r="AW183" s="270" t="s">
        <v>104</v>
      </c>
      <c r="AX183" s="270" t="s">
        <v>74</v>
      </c>
      <c r="AY183" s="270" t="s">
        <v>130</v>
      </c>
    </row>
    <row r="184" spans="2:65" s="172" customFormat="1" ht="15.75" customHeight="1">
      <c r="B184" s="181"/>
      <c r="C184" s="281" t="s">
        <v>493</v>
      </c>
      <c r="D184" s="281" t="s">
        <v>424</v>
      </c>
      <c r="E184" s="282" t="s">
        <v>494</v>
      </c>
      <c r="F184" s="283" t="s">
        <v>372</v>
      </c>
      <c r="G184" s="284" t="s">
        <v>135</v>
      </c>
      <c r="H184" s="285">
        <v>196.86</v>
      </c>
      <c r="I184" s="297"/>
      <c r="J184" s="286">
        <f>ROUND($I$184*$H$184,2)</f>
        <v>0</v>
      </c>
      <c r="K184" s="283" t="s">
        <v>363</v>
      </c>
      <c r="L184" s="287"/>
      <c r="M184" s="288"/>
      <c r="N184" s="289" t="s">
        <v>38</v>
      </c>
      <c r="Q184" s="260">
        <v>0.176</v>
      </c>
      <c r="R184" s="260">
        <f>$Q$184*$H$184</f>
        <v>34.64736</v>
      </c>
      <c r="S184" s="260">
        <v>0</v>
      </c>
      <c r="T184" s="261">
        <f>$S$184*$H$184</f>
        <v>0</v>
      </c>
      <c r="AR184" s="185" t="s">
        <v>183</v>
      </c>
      <c r="AT184" s="185" t="s">
        <v>424</v>
      </c>
      <c r="AU184" s="185" t="s">
        <v>76</v>
      </c>
      <c r="AY184" s="172" t="s">
        <v>130</v>
      </c>
      <c r="BE184" s="262">
        <f>IF($N$184="základní",$J$184,0)</f>
        <v>0</v>
      </c>
      <c r="BF184" s="262">
        <f>IF($N$184="snížená",$J$184,0)</f>
        <v>0</v>
      </c>
      <c r="BG184" s="262">
        <f>IF($N$184="zákl. přenesená",$J$184,0)</f>
        <v>0</v>
      </c>
      <c r="BH184" s="262">
        <f>IF($N$184="sníž. přenesená",$J$184,0)</f>
        <v>0</v>
      </c>
      <c r="BI184" s="262">
        <f>IF($N$184="nulová",$J$184,0)</f>
        <v>0</v>
      </c>
      <c r="BJ184" s="185" t="s">
        <v>74</v>
      </c>
      <c r="BK184" s="262">
        <f>ROUND($I$184*$H$184,2)</f>
        <v>0</v>
      </c>
      <c r="BL184" s="185" t="s">
        <v>136</v>
      </c>
      <c r="BM184" s="185" t="s">
        <v>495</v>
      </c>
    </row>
    <row r="185" spans="2:47" s="172" customFormat="1" ht="27" customHeight="1">
      <c r="B185" s="181"/>
      <c r="D185" s="263" t="s">
        <v>138</v>
      </c>
      <c r="F185" s="264" t="s">
        <v>374</v>
      </c>
      <c r="I185" s="296"/>
      <c r="L185" s="181"/>
      <c r="M185" s="265"/>
      <c r="T185" s="266"/>
      <c r="AT185" s="172" t="s">
        <v>138</v>
      </c>
      <c r="AU185" s="172" t="s">
        <v>76</v>
      </c>
    </row>
    <row r="186" spans="2:51" s="172" customFormat="1" ht="15.75" customHeight="1">
      <c r="B186" s="269"/>
      <c r="D186" s="267" t="s">
        <v>154</v>
      </c>
      <c r="F186" s="271" t="s">
        <v>496</v>
      </c>
      <c r="H186" s="272">
        <v>196.86</v>
      </c>
      <c r="I186" s="296"/>
      <c r="L186" s="269"/>
      <c r="M186" s="273"/>
      <c r="T186" s="274"/>
      <c r="AT186" s="270" t="s">
        <v>154</v>
      </c>
      <c r="AU186" s="270" t="s">
        <v>76</v>
      </c>
      <c r="AV186" s="270" t="s">
        <v>76</v>
      </c>
      <c r="AW186" s="270" t="s">
        <v>67</v>
      </c>
      <c r="AX186" s="270" t="s">
        <v>74</v>
      </c>
      <c r="AY186" s="270" t="s">
        <v>130</v>
      </c>
    </row>
    <row r="187" spans="2:65" s="172" customFormat="1" ht="15.75" customHeight="1">
      <c r="B187" s="181"/>
      <c r="C187" s="281" t="s">
        <v>497</v>
      </c>
      <c r="D187" s="281" t="s">
        <v>424</v>
      </c>
      <c r="E187" s="282" t="s">
        <v>498</v>
      </c>
      <c r="F187" s="283" t="s">
        <v>373</v>
      </c>
      <c r="G187" s="284" t="s">
        <v>135</v>
      </c>
      <c r="H187" s="285">
        <v>7.14</v>
      </c>
      <c r="I187" s="297"/>
      <c r="J187" s="286">
        <f>ROUND($I$187*$H$187,2)</f>
        <v>0</v>
      </c>
      <c r="K187" s="283" t="s">
        <v>363</v>
      </c>
      <c r="L187" s="287"/>
      <c r="M187" s="288"/>
      <c r="N187" s="289" t="s">
        <v>38</v>
      </c>
      <c r="Q187" s="260">
        <v>0.176</v>
      </c>
      <c r="R187" s="260">
        <f>$Q$187*$H$187</f>
        <v>1.25664</v>
      </c>
      <c r="S187" s="260">
        <v>0</v>
      </c>
      <c r="T187" s="261">
        <f>$S$187*$H$187</f>
        <v>0</v>
      </c>
      <c r="AR187" s="185" t="s">
        <v>183</v>
      </c>
      <c r="AT187" s="185" t="s">
        <v>424</v>
      </c>
      <c r="AU187" s="185" t="s">
        <v>76</v>
      </c>
      <c r="AY187" s="172" t="s">
        <v>130</v>
      </c>
      <c r="BE187" s="262">
        <f>IF($N$187="základní",$J$187,0)</f>
        <v>0</v>
      </c>
      <c r="BF187" s="262">
        <f>IF($N$187="snížená",$J$187,0)</f>
        <v>0</v>
      </c>
      <c r="BG187" s="262">
        <f>IF($N$187="zákl. přenesená",$J$187,0)</f>
        <v>0</v>
      </c>
      <c r="BH187" s="262">
        <f>IF($N$187="sníž. přenesená",$J$187,0)</f>
        <v>0</v>
      </c>
      <c r="BI187" s="262">
        <f>IF($N$187="nulová",$J$187,0)</f>
        <v>0</v>
      </c>
      <c r="BJ187" s="185" t="s">
        <v>74</v>
      </c>
      <c r="BK187" s="262">
        <f>ROUND($I$187*$H$187,2)</f>
        <v>0</v>
      </c>
      <c r="BL187" s="185" t="s">
        <v>136</v>
      </c>
      <c r="BM187" s="185" t="s">
        <v>499</v>
      </c>
    </row>
    <row r="188" spans="2:47" s="172" customFormat="1" ht="27" customHeight="1">
      <c r="B188" s="181"/>
      <c r="D188" s="263" t="s">
        <v>138</v>
      </c>
      <c r="F188" s="264" t="s">
        <v>375</v>
      </c>
      <c r="I188" s="296"/>
      <c r="L188" s="181"/>
      <c r="M188" s="265"/>
      <c r="T188" s="266"/>
      <c r="AT188" s="172" t="s">
        <v>138</v>
      </c>
      <c r="AU188" s="172" t="s">
        <v>76</v>
      </c>
    </row>
    <row r="189" spans="2:51" s="172" customFormat="1" ht="15.75" customHeight="1">
      <c r="B189" s="269"/>
      <c r="D189" s="267" t="s">
        <v>154</v>
      </c>
      <c r="E189" s="270"/>
      <c r="F189" s="271" t="s">
        <v>500</v>
      </c>
      <c r="H189" s="272">
        <v>7</v>
      </c>
      <c r="I189" s="296"/>
      <c r="L189" s="269"/>
      <c r="M189" s="273"/>
      <c r="T189" s="274"/>
      <c r="AT189" s="270" t="s">
        <v>154</v>
      </c>
      <c r="AU189" s="270" t="s">
        <v>76</v>
      </c>
      <c r="AV189" s="270" t="s">
        <v>76</v>
      </c>
      <c r="AW189" s="270" t="s">
        <v>104</v>
      </c>
      <c r="AX189" s="270" t="s">
        <v>74</v>
      </c>
      <c r="AY189" s="270" t="s">
        <v>130</v>
      </c>
    </row>
    <row r="190" spans="2:51" s="172" customFormat="1" ht="15.75" customHeight="1">
      <c r="B190" s="269"/>
      <c r="D190" s="267" t="s">
        <v>154</v>
      </c>
      <c r="F190" s="271" t="s">
        <v>501</v>
      </c>
      <c r="H190" s="272">
        <v>7.14</v>
      </c>
      <c r="I190" s="296"/>
      <c r="L190" s="269"/>
      <c r="M190" s="273"/>
      <c r="T190" s="274"/>
      <c r="AT190" s="270" t="s">
        <v>154</v>
      </c>
      <c r="AU190" s="270" t="s">
        <v>76</v>
      </c>
      <c r="AV190" s="270" t="s">
        <v>76</v>
      </c>
      <c r="AW190" s="270" t="s">
        <v>67</v>
      </c>
      <c r="AX190" s="270" t="s">
        <v>74</v>
      </c>
      <c r="AY190" s="270" t="s">
        <v>130</v>
      </c>
    </row>
    <row r="191" spans="2:63" s="240" customFormat="1" ht="30.75" customHeight="1">
      <c r="B191" s="241"/>
      <c r="D191" s="242" t="s">
        <v>66</v>
      </c>
      <c r="E191" s="249" t="s">
        <v>183</v>
      </c>
      <c r="F191" s="249" t="s">
        <v>502</v>
      </c>
      <c r="I191" s="298"/>
      <c r="J191" s="250">
        <f>$BK$191</f>
        <v>0</v>
      </c>
      <c r="L191" s="241"/>
      <c r="M191" s="245"/>
      <c r="P191" s="246">
        <f>SUM($P$192:$P$201)</f>
        <v>0</v>
      </c>
      <c r="R191" s="246">
        <f>SUM($R$192:$R$201)</f>
        <v>1.33235664</v>
      </c>
      <c r="T191" s="247">
        <f>SUM($T$192:$T$201)</f>
        <v>0</v>
      </c>
      <c r="AR191" s="242" t="s">
        <v>74</v>
      </c>
      <c r="AT191" s="242" t="s">
        <v>66</v>
      </c>
      <c r="AU191" s="242" t="s">
        <v>74</v>
      </c>
      <c r="AY191" s="242" t="s">
        <v>130</v>
      </c>
      <c r="BK191" s="248">
        <f>SUM($BK$192:$BK$201)</f>
        <v>0</v>
      </c>
    </row>
    <row r="192" spans="2:65" s="172" customFormat="1" ht="15.75" customHeight="1">
      <c r="B192" s="181"/>
      <c r="C192" s="251" t="s">
        <v>503</v>
      </c>
      <c r="D192" s="251" t="s">
        <v>132</v>
      </c>
      <c r="E192" s="290" t="s">
        <v>364</v>
      </c>
      <c r="F192" s="253" t="s">
        <v>504</v>
      </c>
      <c r="G192" s="254" t="s">
        <v>505</v>
      </c>
      <c r="H192" s="255">
        <v>144.3</v>
      </c>
      <c r="I192" s="295"/>
      <c r="J192" s="256">
        <f>ROUND($I$192*$H$192,2)</f>
        <v>0</v>
      </c>
      <c r="K192" s="253"/>
      <c r="L192" s="181"/>
      <c r="M192" s="258"/>
      <c r="N192" s="259" t="s">
        <v>38</v>
      </c>
      <c r="Q192" s="260">
        <v>0</v>
      </c>
      <c r="R192" s="260">
        <f>$Q$192*$H$192</f>
        <v>0</v>
      </c>
      <c r="S192" s="260">
        <v>0</v>
      </c>
      <c r="T192" s="261">
        <f>$S$192*$H$192</f>
        <v>0</v>
      </c>
      <c r="AR192" s="185" t="s">
        <v>136</v>
      </c>
      <c r="AT192" s="185" t="s">
        <v>132</v>
      </c>
      <c r="AU192" s="185" t="s">
        <v>76</v>
      </c>
      <c r="AY192" s="172" t="s">
        <v>130</v>
      </c>
      <c r="BE192" s="262">
        <f>IF($N$192="základní",$J$192,0)</f>
        <v>0</v>
      </c>
      <c r="BF192" s="262">
        <f>IF($N$192="snížená",$J$192,0)</f>
        <v>0</v>
      </c>
      <c r="BG192" s="262">
        <f>IF($N$192="zákl. přenesená",$J$192,0)</f>
        <v>0</v>
      </c>
      <c r="BH192" s="262">
        <f>IF($N$192="sníž. přenesená",$J$192,0)</f>
        <v>0</v>
      </c>
      <c r="BI192" s="262">
        <f>IF($N$192="nulová",$J$192,0)</f>
        <v>0</v>
      </c>
      <c r="BJ192" s="185" t="s">
        <v>74</v>
      </c>
      <c r="BK192" s="262">
        <f>ROUND($I$192*$H$192,2)</f>
        <v>0</v>
      </c>
      <c r="BL192" s="185" t="s">
        <v>136</v>
      </c>
      <c r="BM192" s="185" t="s">
        <v>506</v>
      </c>
    </row>
    <row r="193" spans="2:47" s="172" customFormat="1" ht="16.5" customHeight="1">
      <c r="B193" s="181"/>
      <c r="D193" s="263" t="s">
        <v>138</v>
      </c>
      <c r="F193" s="264" t="s">
        <v>507</v>
      </c>
      <c r="I193" s="296"/>
      <c r="L193" s="181"/>
      <c r="M193" s="265"/>
      <c r="T193" s="266"/>
      <c r="AT193" s="172" t="s">
        <v>138</v>
      </c>
      <c r="AU193" s="172" t="s">
        <v>76</v>
      </c>
    </row>
    <row r="194" spans="2:47" s="172" customFormat="1" ht="84.75" customHeight="1">
      <c r="B194" s="181"/>
      <c r="D194" s="267" t="s">
        <v>140</v>
      </c>
      <c r="F194" s="268" t="s">
        <v>508</v>
      </c>
      <c r="I194" s="296"/>
      <c r="L194" s="181"/>
      <c r="M194" s="265"/>
      <c r="T194" s="266"/>
      <c r="AT194" s="172" t="s">
        <v>140</v>
      </c>
      <c r="AU194" s="172" t="s">
        <v>76</v>
      </c>
    </row>
    <row r="195" spans="2:51" s="172" customFormat="1" ht="15.75" customHeight="1">
      <c r="B195" s="269"/>
      <c r="D195" s="267" t="s">
        <v>154</v>
      </c>
      <c r="E195" s="270" t="s">
        <v>83</v>
      </c>
      <c r="F195" s="271" t="s">
        <v>509</v>
      </c>
      <c r="H195" s="272">
        <v>144.3</v>
      </c>
      <c r="I195" s="296"/>
      <c r="L195" s="269"/>
      <c r="M195" s="273"/>
      <c r="T195" s="274"/>
      <c r="AT195" s="270" t="s">
        <v>154</v>
      </c>
      <c r="AU195" s="270" t="s">
        <v>76</v>
      </c>
      <c r="AV195" s="270" t="s">
        <v>76</v>
      </c>
      <c r="AW195" s="270" t="s">
        <v>104</v>
      </c>
      <c r="AX195" s="270" t="s">
        <v>74</v>
      </c>
      <c r="AY195" s="270" t="s">
        <v>130</v>
      </c>
    </row>
    <row r="196" spans="2:65" s="172" customFormat="1" ht="15.75" customHeight="1">
      <c r="B196" s="181"/>
      <c r="C196" s="281" t="s">
        <v>510</v>
      </c>
      <c r="D196" s="281" t="s">
        <v>424</v>
      </c>
      <c r="E196" s="282" t="s">
        <v>511</v>
      </c>
      <c r="F196" s="283" t="s">
        <v>376</v>
      </c>
      <c r="G196" s="284" t="s">
        <v>505</v>
      </c>
      <c r="H196" s="285">
        <v>145.743</v>
      </c>
      <c r="I196" s="297"/>
      <c r="J196" s="286">
        <f>ROUND($I$196*$H$196,2)</f>
        <v>0</v>
      </c>
      <c r="K196" s="283" t="s">
        <v>363</v>
      </c>
      <c r="L196" s="287"/>
      <c r="M196" s="288"/>
      <c r="N196" s="289" t="s">
        <v>38</v>
      </c>
      <c r="Q196" s="260">
        <v>0.00048</v>
      </c>
      <c r="R196" s="260">
        <f>$Q$196*$H$196</f>
        <v>0.06995664</v>
      </c>
      <c r="S196" s="260">
        <v>0</v>
      </c>
      <c r="T196" s="261">
        <f>$S$196*$H$196</f>
        <v>0</v>
      </c>
      <c r="AR196" s="185" t="s">
        <v>183</v>
      </c>
      <c r="AT196" s="185" t="s">
        <v>424</v>
      </c>
      <c r="AU196" s="185" t="s">
        <v>76</v>
      </c>
      <c r="AY196" s="172" t="s">
        <v>130</v>
      </c>
      <c r="BE196" s="262">
        <f>IF($N$196="základní",$J$196,0)</f>
        <v>0</v>
      </c>
      <c r="BF196" s="262">
        <f>IF($N$196="snížená",$J$196,0)</f>
        <v>0</v>
      </c>
      <c r="BG196" s="262">
        <f>IF($N$196="zákl. přenesená",$J$196,0)</f>
        <v>0</v>
      </c>
      <c r="BH196" s="262">
        <f>IF($N$196="sníž. přenesená",$J$196,0)</f>
        <v>0</v>
      </c>
      <c r="BI196" s="262">
        <f>IF($N$196="nulová",$J$196,0)</f>
        <v>0</v>
      </c>
      <c r="BJ196" s="185" t="s">
        <v>74</v>
      </c>
      <c r="BK196" s="262">
        <f>ROUND($I$196*$H$196,2)</f>
        <v>0</v>
      </c>
      <c r="BL196" s="185" t="s">
        <v>136</v>
      </c>
      <c r="BM196" s="185" t="s">
        <v>512</v>
      </c>
    </row>
    <row r="197" spans="2:47" s="172" customFormat="1" ht="16.5" customHeight="1">
      <c r="B197" s="181"/>
      <c r="D197" s="263" t="s">
        <v>138</v>
      </c>
      <c r="F197" s="264" t="s">
        <v>389</v>
      </c>
      <c r="I197" s="296"/>
      <c r="L197" s="181"/>
      <c r="M197" s="265"/>
      <c r="T197" s="266"/>
      <c r="AT197" s="172" t="s">
        <v>138</v>
      </c>
      <c r="AU197" s="172" t="s">
        <v>76</v>
      </c>
    </row>
    <row r="198" spans="2:51" s="172" customFormat="1" ht="15.75" customHeight="1">
      <c r="B198" s="269"/>
      <c r="D198" s="267" t="s">
        <v>154</v>
      </c>
      <c r="F198" s="271" t="s">
        <v>513</v>
      </c>
      <c r="H198" s="272">
        <v>145.743</v>
      </c>
      <c r="I198" s="296"/>
      <c r="L198" s="269"/>
      <c r="M198" s="273"/>
      <c r="T198" s="274"/>
      <c r="AT198" s="270" t="s">
        <v>154</v>
      </c>
      <c r="AU198" s="270" t="s">
        <v>76</v>
      </c>
      <c r="AV198" s="270" t="s">
        <v>76</v>
      </c>
      <c r="AW198" s="270" t="s">
        <v>67</v>
      </c>
      <c r="AX198" s="270" t="s">
        <v>74</v>
      </c>
      <c r="AY198" s="270" t="s">
        <v>130</v>
      </c>
    </row>
    <row r="199" spans="2:65" s="172" customFormat="1" ht="15.75" customHeight="1">
      <c r="B199" s="181"/>
      <c r="C199" s="251" t="s">
        <v>514</v>
      </c>
      <c r="D199" s="251" t="s">
        <v>132</v>
      </c>
      <c r="E199" s="252" t="s">
        <v>515</v>
      </c>
      <c r="F199" s="253" t="s">
        <v>516</v>
      </c>
      <c r="G199" s="254" t="s">
        <v>517</v>
      </c>
      <c r="H199" s="255">
        <v>3</v>
      </c>
      <c r="I199" s="295"/>
      <c r="J199" s="256">
        <f>ROUND($I$199*$H$199,2)</f>
        <v>0</v>
      </c>
      <c r="K199" s="257" t="s">
        <v>363</v>
      </c>
      <c r="L199" s="181"/>
      <c r="M199" s="258"/>
      <c r="N199" s="259" t="s">
        <v>38</v>
      </c>
      <c r="Q199" s="260">
        <v>0.4208</v>
      </c>
      <c r="R199" s="260">
        <f>$Q$199*$H$199</f>
        <v>1.2624</v>
      </c>
      <c r="S199" s="260">
        <v>0</v>
      </c>
      <c r="T199" s="261">
        <f>$S$199*$H$199</f>
        <v>0</v>
      </c>
      <c r="AR199" s="185" t="s">
        <v>136</v>
      </c>
      <c r="AT199" s="185" t="s">
        <v>132</v>
      </c>
      <c r="AU199" s="185" t="s">
        <v>76</v>
      </c>
      <c r="AY199" s="172" t="s">
        <v>130</v>
      </c>
      <c r="BE199" s="262">
        <f>IF($N$199="základní",$J$199,0)</f>
        <v>0</v>
      </c>
      <c r="BF199" s="262">
        <f>IF($N$199="snížená",$J$199,0)</f>
        <v>0</v>
      </c>
      <c r="BG199" s="262">
        <f>IF($N$199="zákl. přenesená",$J$199,0)</f>
        <v>0</v>
      </c>
      <c r="BH199" s="262">
        <f>IF($N$199="sníž. přenesená",$J$199,0)</f>
        <v>0</v>
      </c>
      <c r="BI199" s="262">
        <f>IF($N$199="nulová",$J$199,0)</f>
        <v>0</v>
      </c>
      <c r="BJ199" s="185" t="s">
        <v>74</v>
      </c>
      <c r="BK199" s="262">
        <f>ROUND($I$199*$H$199,2)</f>
        <v>0</v>
      </c>
      <c r="BL199" s="185" t="s">
        <v>136</v>
      </c>
      <c r="BM199" s="185" t="s">
        <v>518</v>
      </c>
    </row>
    <row r="200" spans="2:47" s="172" customFormat="1" ht="16.5" customHeight="1">
      <c r="B200" s="181"/>
      <c r="D200" s="263" t="s">
        <v>138</v>
      </c>
      <c r="F200" s="264" t="s">
        <v>516</v>
      </c>
      <c r="I200" s="296"/>
      <c r="L200" s="181"/>
      <c r="M200" s="265"/>
      <c r="T200" s="266"/>
      <c r="AT200" s="172" t="s">
        <v>138</v>
      </c>
      <c r="AU200" s="172" t="s">
        <v>76</v>
      </c>
    </row>
    <row r="201" spans="2:47" s="172" customFormat="1" ht="84.75" customHeight="1">
      <c r="B201" s="181"/>
      <c r="D201" s="267" t="s">
        <v>140</v>
      </c>
      <c r="F201" s="268" t="s">
        <v>519</v>
      </c>
      <c r="I201" s="296"/>
      <c r="L201" s="181"/>
      <c r="M201" s="265"/>
      <c r="T201" s="266"/>
      <c r="AT201" s="172" t="s">
        <v>140</v>
      </c>
      <c r="AU201" s="172" t="s">
        <v>76</v>
      </c>
    </row>
    <row r="202" spans="2:63" s="240" customFormat="1" ht="30.75" customHeight="1">
      <c r="B202" s="241"/>
      <c r="D202" s="242" t="s">
        <v>66</v>
      </c>
      <c r="E202" s="249" t="s">
        <v>189</v>
      </c>
      <c r="F202" s="249" t="s">
        <v>520</v>
      </c>
      <c r="I202" s="298"/>
      <c r="J202" s="250">
        <f>$BK$202</f>
        <v>0</v>
      </c>
      <c r="L202" s="241"/>
      <c r="M202" s="245"/>
      <c r="P202" s="246">
        <f>$P$203+SUM($P$204:$P$221)</f>
        <v>0</v>
      </c>
      <c r="R202" s="246">
        <f>$R$203+SUM($R$204:$R$221)</f>
        <v>112.0713954</v>
      </c>
      <c r="T202" s="247">
        <f>$T$203+SUM($T$204:$T$221)</f>
        <v>0</v>
      </c>
      <c r="AR202" s="242" t="s">
        <v>74</v>
      </c>
      <c r="AT202" s="242" t="s">
        <v>66</v>
      </c>
      <c r="AU202" s="242" t="s">
        <v>74</v>
      </c>
      <c r="AY202" s="242" t="s">
        <v>130</v>
      </c>
      <c r="BK202" s="248">
        <f>$BK$203+SUM($BK$204:$BK$221)</f>
        <v>0</v>
      </c>
    </row>
    <row r="203" spans="2:65" s="172" customFormat="1" ht="15.75" customHeight="1">
      <c r="B203" s="181"/>
      <c r="C203" s="251" t="s">
        <v>521</v>
      </c>
      <c r="D203" s="251" t="s">
        <v>132</v>
      </c>
      <c r="E203" s="252" t="s">
        <v>522</v>
      </c>
      <c r="F203" s="253" t="s">
        <v>523</v>
      </c>
      <c r="G203" s="254" t="s">
        <v>505</v>
      </c>
      <c r="H203" s="255">
        <v>443.3</v>
      </c>
      <c r="I203" s="295"/>
      <c r="J203" s="256">
        <f>ROUND($I$203*$H$203,2)</f>
        <v>0</v>
      </c>
      <c r="K203" s="257" t="s">
        <v>363</v>
      </c>
      <c r="L203" s="181"/>
      <c r="M203" s="258"/>
      <c r="N203" s="259" t="s">
        <v>38</v>
      </c>
      <c r="Q203" s="260">
        <v>0.1554</v>
      </c>
      <c r="R203" s="260">
        <f>$Q$203*$H$203</f>
        <v>68.88882000000001</v>
      </c>
      <c r="S203" s="260">
        <v>0</v>
      </c>
      <c r="T203" s="261">
        <f>$S$203*$H$203</f>
        <v>0</v>
      </c>
      <c r="AR203" s="185" t="s">
        <v>136</v>
      </c>
      <c r="AT203" s="185" t="s">
        <v>132</v>
      </c>
      <c r="AU203" s="185" t="s">
        <v>76</v>
      </c>
      <c r="AY203" s="172" t="s">
        <v>130</v>
      </c>
      <c r="BE203" s="262">
        <f>IF($N$203="základní",$J$203,0)</f>
        <v>0</v>
      </c>
      <c r="BF203" s="262">
        <f>IF($N$203="snížená",$J$203,0)</f>
        <v>0</v>
      </c>
      <c r="BG203" s="262">
        <f>IF($N$203="zákl. přenesená",$J$203,0)</f>
        <v>0</v>
      </c>
      <c r="BH203" s="262">
        <f>IF($N$203="sníž. přenesená",$J$203,0)</f>
        <v>0</v>
      </c>
      <c r="BI203" s="262">
        <f>IF($N$203="nulová",$J$203,0)</f>
        <v>0</v>
      </c>
      <c r="BJ203" s="185" t="s">
        <v>74</v>
      </c>
      <c r="BK203" s="262">
        <f>ROUND($I$203*$H$203,2)</f>
        <v>0</v>
      </c>
      <c r="BL203" s="185" t="s">
        <v>136</v>
      </c>
      <c r="BM203" s="185" t="s">
        <v>524</v>
      </c>
    </row>
    <row r="204" spans="2:47" s="172" customFormat="1" ht="27" customHeight="1">
      <c r="B204" s="181"/>
      <c r="D204" s="263" t="s">
        <v>138</v>
      </c>
      <c r="F204" s="264" t="s">
        <v>525</v>
      </c>
      <c r="I204" s="296"/>
      <c r="L204" s="181"/>
      <c r="M204" s="265"/>
      <c r="T204" s="266"/>
      <c r="AT204" s="172" t="s">
        <v>138</v>
      </c>
      <c r="AU204" s="172" t="s">
        <v>76</v>
      </c>
    </row>
    <row r="205" spans="2:47" s="172" customFormat="1" ht="84.75" customHeight="1">
      <c r="B205" s="181"/>
      <c r="D205" s="267" t="s">
        <v>140</v>
      </c>
      <c r="F205" s="268" t="s">
        <v>526</v>
      </c>
      <c r="I205" s="296"/>
      <c r="L205" s="181"/>
      <c r="M205" s="265"/>
      <c r="T205" s="266"/>
      <c r="AT205" s="172" t="s">
        <v>140</v>
      </c>
      <c r="AU205" s="172" t="s">
        <v>76</v>
      </c>
    </row>
    <row r="206" spans="2:51" s="172" customFormat="1" ht="15.75" customHeight="1">
      <c r="B206" s="269"/>
      <c r="D206" s="267" t="s">
        <v>154</v>
      </c>
      <c r="E206" s="270" t="s">
        <v>92</v>
      </c>
      <c r="F206" s="271" t="s">
        <v>527</v>
      </c>
      <c r="H206" s="272">
        <v>395.4</v>
      </c>
      <c r="I206" s="296"/>
      <c r="L206" s="269"/>
      <c r="M206" s="273"/>
      <c r="T206" s="274"/>
      <c r="AT206" s="270" t="s">
        <v>154</v>
      </c>
      <c r="AU206" s="270" t="s">
        <v>76</v>
      </c>
      <c r="AV206" s="270" t="s">
        <v>76</v>
      </c>
      <c r="AW206" s="270" t="s">
        <v>104</v>
      </c>
      <c r="AX206" s="270" t="s">
        <v>67</v>
      </c>
      <c r="AY206" s="270" t="s">
        <v>130</v>
      </c>
    </row>
    <row r="207" spans="2:51" s="172" customFormat="1" ht="15.75" customHeight="1">
      <c r="B207" s="269"/>
      <c r="D207" s="267" t="s">
        <v>154</v>
      </c>
      <c r="E207" s="270" t="s">
        <v>90</v>
      </c>
      <c r="F207" s="271" t="s">
        <v>528</v>
      </c>
      <c r="H207" s="272">
        <v>47.9</v>
      </c>
      <c r="I207" s="296"/>
      <c r="L207" s="269"/>
      <c r="M207" s="273"/>
      <c r="T207" s="274"/>
      <c r="AT207" s="270" t="s">
        <v>154</v>
      </c>
      <c r="AU207" s="270" t="s">
        <v>76</v>
      </c>
      <c r="AV207" s="270" t="s">
        <v>76</v>
      </c>
      <c r="AW207" s="270" t="s">
        <v>104</v>
      </c>
      <c r="AX207" s="270" t="s">
        <v>67</v>
      </c>
      <c r="AY207" s="270" t="s">
        <v>130</v>
      </c>
    </row>
    <row r="208" spans="2:51" s="172" customFormat="1" ht="15.75" customHeight="1">
      <c r="B208" s="275"/>
      <c r="D208" s="267" t="s">
        <v>154</v>
      </c>
      <c r="E208" s="276"/>
      <c r="F208" s="277" t="s">
        <v>176</v>
      </c>
      <c r="H208" s="278">
        <v>443.3</v>
      </c>
      <c r="I208" s="296"/>
      <c r="L208" s="275"/>
      <c r="M208" s="279"/>
      <c r="T208" s="280"/>
      <c r="AT208" s="276" t="s">
        <v>154</v>
      </c>
      <c r="AU208" s="276" t="s">
        <v>76</v>
      </c>
      <c r="AV208" s="276" t="s">
        <v>136</v>
      </c>
      <c r="AW208" s="276" t="s">
        <v>104</v>
      </c>
      <c r="AX208" s="276" t="s">
        <v>74</v>
      </c>
      <c r="AY208" s="276" t="s">
        <v>130</v>
      </c>
    </row>
    <row r="209" spans="2:65" s="172" customFormat="1" ht="15.75" customHeight="1">
      <c r="B209" s="181"/>
      <c r="C209" s="281" t="s">
        <v>529</v>
      </c>
      <c r="D209" s="281" t="s">
        <v>424</v>
      </c>
      <c r="E209" s="282" t="s">
        <v>530</v>
      </c>
      <c r="F209" s="283" t="s">
        <v>377</v>
      </c>
      <c r="G209" s="284" t="s">
        <v>517</v>
      </c>
      <c r="H209" s="285">
        <v>399.354</v>
      </c>
      <c r="I209" s="297"/>
      <c r="J209" s="286">
        <f>ROUND($I$209*$H$209,2)</f>
        <v>0</v>
      </c>
      <c r="K209" s="283" t="s">
        <v>363</v>
      </c>
      <c r="L209" s="287"/>
      <c r="M209" s="288"/>
      <c r="N209" s="289" t="s">
        <v>38</v>
      </c>
      <c r="Q209" s="260">
        <v>0.102</v>
      </c>
      <c r="R209" s="260">
        <f>$Q$209*$H$209</f>
        <v>40.734108</v>
      </c>
      <c r="S209" s="260">
        <v>0</v>
      </c>
      <c r="T209" s="261">
        <f>$S$209*$H$209</f>
        <v>0</v>
      </c>
      <c r="AR209" s="185" t="s">
        <v>183</v>
      </c>
      <c r="AT209" s="185" t="s">
        <v>424</v>
      </c>
      <c r="AU209" s="185" t="s">
        <v>76</v>
      </c>
      <c r="AY209" s="172" t="s">
        <v>130</v>
      </c>
      <c r="BE209" s="262">
        <f>IF($N$209="základní",$J$209,0)</f>
        <v>0</v>
      </c>
      <c r="BF209" s="262">
        <f>IF($N$209="snížená",$J$209,0)</f>
        <v>0</v>
      </c>
      <c r="BG209" s="262">
        <f>IF($N$209="zákl. přenesená",$J$209,0)</f>
        <v>0</v>
      </c>
      <c r="BH209" s="262">
        <f>IF($N$209="sníž. přenesená",$J$209,0)</f>
        <v>0</v>
      </c>
      <c r="BI209" s="262">
        <f>IF($N$209="nulová",$J$209,0)</f>
        <v>0</v>
      </c>
      <c r="BJ209" s="185" t="s">
        <v>74</v>
      </c>
      <c r="BK209" s="262">
        <f>ROUND($I$209*$H$209,2)</f>
        <v>0</v>
      </c>
      <c r="BL209" s="185" t="s">
        <v>136</v>
      </c>
      <c r="BM209" s="185" t="s">
        <v>531</v>
      </c>
    </row>
    <row r="210" spans="2:47" s="172" customFormat="1" ht="16.5" customHeight="1">
      <c r="B210" s="181"/>
      <c r="D210" s="263" t="s">
        <v>138</v>
      </c>
      <c r="F210" s="264" t="s">
        <v>380</v>
      </c>
      <c r="I210" s="296"/>
      <c r="L210" s="181"/>
      <c r="M210" s="265"/>
      <c r="T210" s="266"/>
      <c r="AT210" s="172" t="s">
        <v>138</v>
      </c>
      <c r="AU210" s="172" t="s">
        <v>76</v>
      </c>
    </row>
    <row r="211" spans="2:51" s="172" customFormat="1" ht="15.75" customHeight="1">
      <c r="B211" s="269"/>
      <c r="D211" s="267" t="s">
        <v>154</v>
      </c>
      <c r="E211" s="270"/>
      <c r="F211" s="271" t="s">
        <v>92</v>
      </c>
      <c r="H211" s="272">
        <v>395.4</v>
      </c>
      <c r="I211" s="296"/>
      <c r="L211" s="269"/>
      <c r="M211" s="273"/>
      <c r="T211" s="274"/>
      <c r="AT211" s="270" t="s">
        <v>154</v>
      </c>
      <c r="AU211" s="270" t="s">
        <v>76</v>
      </c>
      <c r="AV211" s="270" t="s">
        <v>76</v>
      </c>
      <c r="AW211" s="270" t="s">
        <v>104</v>
      </c>
      <c r="AX211" s="270" t="s">
        <v>74</v>
      </c>
      <c r="AY211" s="270" t="s">
        <v>130</v>
      </c>
    </row>
    <row r="212" spans="2:51" s="172" customFormat="1" ht="15.75" customHeight="1">
      <c r="B212" s="269"/>
      <c r="D212" s="267" t="s">
        <v>154</v>
      </c>
      <c r="F212" s="271" t="s">
        <v>532</v>
      </c>
      <c r="H212" s="272">
        <v>399.354</v>
      </c>
      <c r="I212" s="296"/>
      <c r="L212" s="269"/>
      <c r="M212" s="273"/>
      <c r="T212" s="274"/>
      <c r="AT212" s="270" t="s">
        <v>154</v>
      </c>
      <c r="AU212" s="270" t="s">
        <v>76</v>
      </c>
      <c r="AV212" s="270" t="s">
        <v>76</v>
      </c>
      <c r="AW212" s="270" t="s">
        <v>67</v>
      </c>
      <c r="AX212" s="270" t="s">
        <v>74</v>
      </c>
      <c r="AY212" s="270" t="s">
        <v>130</v>
      </c>
    </row>
    <row r="213" spans="2:65" s="172" customFormat="1" ht="15.75" customHeight="1">
      <c r="B213" s="181"/>
      <c r="C213" s="281" t="s">
        <v>533</v>
      </c>
      <c r="D213" s="281" t="s">
        <v>424</v>
      </c>
      <c r="E213" s="282" t="s">
        <v>534</v>
      </c>
      <c r="F213" s="283" t="s">
        <v>378</v>
      </c>
      <c r="G213" s="284" t="s">
        <v>517</v>
      </c>
      <c r="H213" s="285">
        <v>96.758</v>
      </c>
      <c r="I213" s="297"/>
      <c r="J213" s="286">
        <f>ROUND($I$213*$H$213,2)</f>
        <v>0</v>
      </c>
      <c r="K213" s="283" t="s">
        <v>363</v>
      </c>
      <c r="L213" s="287"/>
      <c r="M213" s="288"/>
      <c r="N213" s="289" t="s">
        <v>38</v>
      </c>
      <c r="Q213" s="260">
        <v>0.024</v>
      </c>
      <c r="R213" s="260">
        <f>$Q$213*$H$213</f>
        <v>2.322192</v>
      </c>
      <c r="S213" s="260">
        <v>0</v>
      </c>
      <c r="T213" s="261">
        <f>$S$213*$H$213</f>
        <v>0</v>
      </c>
      <c r="AR213" s="185" t="s">
        <v>183</v>
      </c>
      <c r="AT213" s="185" t="s">
        <v>424</v>
      </c>
      <c r="AU213" s="185" t="s">
        <v>76</v>
      </c>
      <c r="AY213" s="172" t="s">
        <v>130</v>
      </c>
      <c r="BE213" s="262">
        <f>IF($N$213="základní",$J$213,0)</f>
        <v>0</v>
      </c>
      <c r="BF213" s="262">
        <f>IF($N$213="snížená",$J$213,0)</f>
        <v>0</v>
      </c>
      <c r="BG213" s="262">
        <f>IF($N$213="zákl. přenesená",$J$213,0)</f>
        <v>0</v>
      </c>
      <c r="BH213" s="262">
        <f>IF($N$213="sníž. přenesená",$J$213,0)</f>
        <v>0</v>
      </c>
      <c r="BI213" s="262">
        <f>IF($N$213="nulová",$J$213,0)</f>
        <v>0</v>
      </c>
      <c r="BJ213" s="185" t="s">
        <v>74</v>
      </c>
      <c r="BK213" s="262">
        <f>ROUND($I$213*$H$213,2)</f>
        <v>0</v>
      </c>
      <c r="BL213" s="185" t="s">
        <v>136</v>
      </c>
      <c r="BM213" s="185" t="s">
        <v>535</v>
      </c>
    </row>
    <row r="214" spans="2:47" s="172" customFormat="1" ht="27" customHeight="1">
      <c r="B214" s="181"/>
      <c r="D214" s="263" t="s">
        <v>138</v>
      </c>
      <c r="F214" s="264" t="s">
        <v>379</v>
      </c>
      <c r="I214" s="296"/>
      <c r="L214" s="181"/>
      <c r="M214" s="265"/>
      <c r="T214" s="266"/>
      <c r="AT214" s="172" t="s">
        <v>138</v>
      </c>
      <c r="AU214" s="172" t="s">
        <v>76</v>
      </c>
    </row>
    <row r="215" spans="2:51" s="172" customFormat="1" ht="15.75" customHeight="1">
      <c r="B215" s="269"/>
      <c r="D215" s="267" t="s">
        <v>154</v>
      </c>
      <c r="E215" s="270"/>
      <c r="F215" s="271" t="s">
        <v>536</v>
      </c>
      <c r="H215" s="272">
        <v>95.8</v>
      </c>
      <c r="I215" s="296"/>
      <c r="L215" s="269"/>
      <c r="M215" s="273"/>
      <c r="T215" s="274"/>
      <c r="AT215" s="270" t="s">
        <v>154</v>
      </c>
      <c r="AU215" s="270" t="s">
        <v>76</v>
      </c>
      <c r="AV215" s="270" t="s">
        <v>76</v>
      </c>
      <c r="AW215" s="270" t="s">
        <v>104</v>
      </c>
      <c r="AX215" s="270" t="s">
        <v>74</v>
      </c>
      <c r="AY215" s="270" t="s">
        <v>130</v>
      </c>
    </row>
    <row r="216" spans="2:51" s="172" customFormat="1" ht="15.75" customHeight="1">
      <c r="B216" s="269"/>
      <c r="D216" s="267" t="s">
        <v>154</v>
      </c>
      <c r="F216" s="271" t="s">
        <v>537</v>
      </c>
      <c r="H216" s="272">
        <v>96.758</v>
      </c>
      <c r="I216" s="296"/>
      <c r="L216" s="269"/>
      <c r="M216" s="273"/>
      <c r="T216" s="274"/>
      <c r="AT216" s="270" t="s">
        <v>154</v>
      </c>
      <c r="AU216" s="270" t="s">
        <v>76</v>
      </c>
      <c r="AV216" s="270" t="s">
        <v>76</v>
      </c>
      <c r="AW216" s="270" t="s">
        <v>67</v>
      </c>
      <c r="AX216" s="270" t="s">
        <v>74</v>
      </c>
      <c r="AY216" s="270" t="s">
        <v>130</v>
      </c>
    </row>
    <row r="217" spans="2:65" s="172" customFormat="1" ht="15.75" customHeight="1">
      <c r="B217" s="181"/>
      <c r="C217" s="251" t="s">
        <v>538</v>
      </c>
      <c r="D217" s="251" t="s">
        <v>132</v>
      </c>
      <c r="E217" s="252" t="s">
        <v>539</v>
      </c>
      <c r="F217" s="253" t="s">
        <v>540</v>
      </c>
      <c r="G217" s="254" t="s">
        <v>135</v>
      </c>
      <c r="H217" s="255">
        <v>86.49</v>
      </c>
      <c r="I217" s="295"/>
      <c r="J217" s="256">
        <f>ROUND($I$217*$H$217,2)</f>
        <v>0</v>
      </c>
      <c r="K217" s="257" t="s">
        <v>363</v>
      </c>
      <c r="L217" s="181"/>
      <c r="M217" s="258"/>
      <c r="N217" s="259" t="s">
        <v>38</v>
      </c>
      <c r="Q217" s="260">
        <v>0.00146</v>
      </c>
      <c r="R217" s="260">
        <f>$Q$217*$H$217</f>
        <v>0.12627539999999998</v>
      </c>
      <c r="S217" s="260">
        <v>0</v>
      </c>
      <c r="T217" s="261">
        <f>$S$217*$H$217</f>
        <v>0</v>
      </c>
      <c r="AR217" s="185" t="s">
        <v>136</v>
      </c>
      <c r="AT217" s="185" t="s">
        <v>132</v>
      </c>
      <c r="AU217" s="185" t="s">
        <v>76</v>
      </c>
      <c r="AY217" s="172" t="s">
        <v>130</v>
      </c>
      <c r="BE217" s="262">
        <f>IF($N$217="základní",$J$217,0)</f>
        <v>0</v>
      </c>
      <c r="BF217" s="262">
        <f>IF($N$217="snížená",$J$217,0)</f>
        <v>0</v>
      </c>
      <c r="BG217" s="262">
        <f>IF($N$217="zákl. přenesená",$J$217,0)</f>
        <v>0</v>
      </c>
      <c r="BH217" s="262">
        <f>IF($N$217="sníž. přenesená",$J$217,0)</f>
        <v>0</v>
      </c>
      <c r="BI217" s="262">
        <f>IF($N$217="nulová",$J$217,0)</f>
        <v>0</v>
      </c>
      <c r="BJ217" s="185" t="s">
        <v>74</v>
      </c>
      <c r="BK217" s="262">
        <f>ROUND($I$217*$H$217,2)</f>
        <v>0</v>
      </c>
      <c r="BL217" s="185" t="s">
        <v>136</v>
      </c>
      <c r="BM217" s="185" t="s">
        <v>541</v>
      </c>
    </row>
    <row r="218" spans="2:47" s="172" customFormat="1" ht="16.5" customHeight="1">
      <c r="B218" s="181"/>
      <c r="D218" s="263" t="s">
        <v>138</v>
      </c>
      <c r="F218" s="264" t="s">
        <v>542</v>
      </c>
      <c r="I218" s="296"/>
      <c r="L218" s="181"/>
      <c r="M218" s="265"/>
      <c r="T218" s="266"/>
      <c r="AT218" s="172" t="s">
        <v>138</v>
      </c>
      <c r="AU218" s="172" t="s">
        <v>76</v>
      </c>
    </row>
    <row r="219" spans="2:47" s="172" customFormat="1" ht="30.75" customHeight="1">
      <c r="B219" s="181"/>
      <c r="D219" s="267" t="s">
        <v>140</v>
      </c>
      <c r="F219" s="268" t="s">
        <v>543</v>
      </c>
      <c r="I219" s="296"/>
      <c r="L219" s="181"/>
      <c r="M219" s="265"/>
      <c r="T219" s="266"/>
      <c r="AT219" s="172" t="s">
        <v>140</v>
      </c>
      <c r="AU219" s="172" t="s">
        <v>76</v>
      </c>
    </row>
    <row r="220" spans="2:51" s="172" customFormat="1" ht="15.75" customHeight="1">
      <c r="B220" s="269"/>
      <c r="D220" s="267" t="s">
        <v>154</v>
      </c>
      <c r="E220" s="270"/>
      <c r="F220" s="271" t="s">
        <v>544</v>
      </c>
      <c r="H220" s="272">
        <v>86.49</v>
      </c>
      <c r="I220" s="296"/>
      <c r="L220" s="269"/>
      <c r="M220" s="273"/>
      <c r="T220" s="274"/>
      <c r="AT220" s="270" t="s">
        <v>154</v>
      </c>
      <c r="AU220" s="270" t="s">
        <v>76</v>
      </c>
      <c r="AV220" s="270" t="s">
        <v>76</v>
      </c>
      <c r="AW220" s="270" t="s">
        <v>104</v>
      </c>
      <c r="AX220" s="270" t="s">
        <v>74</v>
      </c>
      <c r="AY220" s="270" t="s">
        <v>130</v>
      </c>
    </row>
    <row r="221" spans="2:63" s="240" customFormat="1" ht="23.25" customHeight="1">
      <c r="B221" s="241"/>
      <c r="D221" s="242" t="s">
        <v>66</v>
      </c>
      <c r="E221" s="249" t="s">
        <v>545</v>
      </c>
      <c r="F221" s="249" t="s">
        <v>546</v>
      </c>
      <c r="I221" s="298"/>
      <c r="J221" s="250">
        <f>$BK$221</f>
        <v>0</v>
      </c>
      <c r="L221" s="241"/>
      <c r="M221" s="245"/>
      <c r="P221" s="246">
        <f>SUM($P$222:$P$237)</f>
        <v>0</v>
      </c>
      <c r="R221" s="246">
        <f>SUM($R$222:$R$237)</f>
        <v>0</v>
      </c>
      <c r="T221" s="247">
        <f>SUM($T$222:$T$237)</f>
        <v>0</v>
      </c>
      <c r="AR221" s="242" t="s">
        <v>74</v>
      </c>
      <c r="AT221" s="242" t="s">
        <v>66</v>
      </c>
      <c r="AU221" s="242" t="s">
        <v>76</v>
      </c>
      <c r="AY221" s="242" t="s">
        <v>130</v>
      </c>
      <c r="BK221" s="248">
        <f>SUM($BK$222:$BK$237)</f>
        <v>0</v>
      </c>
    </row>
    <row r="222" spans="2:65" s="172" customFormat="1" ht="15.75" customHeight="1">
      <c r="B222" s="181"/>
      <c r="C222" s="251" t="s">
        <v>547</v>
      </c>
      <c r="D222" s="251" t="s">
        <v>132</v>
      </c>
      <c r="E222" s="252" t="s">
        <v>548</v>
      </c>
      <c r="F222" s="253" t="s">
        <v>549</v>
      </c>
      <c r="G222" s="254" t="s">
        <v>400</v>
      </c>
      <c r="H222" s="255">
        <v>15.101</v>
      </c>
      <c r="I222" s="295"/>
      <c r="J222" s="256">
        <f>ROUND($I$222*$H$222,2)</f>
        <v>0</v>
      </c>
      <c r="K222" s="257" t="s">
        <v>363</v>
      </c>
      <c r="L222" s="181"/>
      <c r="M222" s="258"/>
      <c r="N222" s="259" t="s">
        <v>38</v>
      </c>
      <c r="Q222" s="260">
        <v>0</v>
      </c>
      <c r="R222" s="260">
        <f>$Q$222*$H$222</f>
        <v>0</v>
      </c>
      <c r="S222" s="260">
        <v>0</v>
      </c>
      <c r="T222" s="261">
        <f>$S$222*$H$222</f>
        <v>0</v>
      </c>
      <c r="AR222" s="185" t="s">
        <v>136</v>
      </c>
      <c r="AT222" s="185" t="s">
        <v>132</v>
      </c>
      <c r="AU222" s="185" t="s">
        <v>147</v>
      </c>
      <c r="AY222" s="172" t="s">
        <v>130</v>
      </c>
      <c r="BE222" s="262">
        <f>IF($N$222="základní",$J$222,0)</f>
        <v>0</v>
      </c>
      <c r="BF222" s="262">
        <f>IF($N$222="snížená",$J$222,0)</f>
        <v>0</v>
      </c>
      <c r="BG222" s="262">
        <f>IF($N$222="zákl. přenesená",$J$222,0)</f>
        <v>0</v>
      </c>
      <c r="BH222" s="262">
        <f>IF($N$222="sníž. přenesená",$J$222,0)</f>
        <v>0</v>
      </c>
      <c r="BI222" s="262">
        <f>IF($N$222="nulová",$J$222,0)</f>
        <v>0</v>
      </c>
      <c r="BJ222" s="185" t="s">
        <v>74</v>
      </c>
      <c r="BK222" s="262">
        <f>ROUND($I$222*$H$222,2)</f>
        <v>0</v>
      </c>
      <c r="BL222" s="185" t="s">
        <v>136</v>
      </c>
      <c r="BM222" s="185" t="s">
        <v>550</v>
      </c>
    </row>
    <row r="223" spans="2:47" s="172" customFormat="1" ht="16.5" customHeight="1">
      <c r="B223" s="181"/>
      <c r="D223" s="263" t="s">
        <v>138</v>
      </c>
      <c r="F223" s="264" t="s">
        <v>551</v>
      </c>
      <c r="I223" s="296"/>
      <c r="L223" s="181"/>
      <c r="M223" s="265"/>
      <c r="T223" s="266"/>
      <c r="AT223" s="172" t="s">
        <v>138</v>
      </c>
      <c r="AU223" s="172" t="s">
        <v>147</v>
      </c>
    </row>
    <row r="224" spans="2:47" s="172" customFormat="1" ht="84.75" customHeight="1">
      <c r="B224" s="181"/>
      <c r="D224" s="267" t="s">
        <v>140</v>
      </c>
      <c r="F224" s="268" t="s">
        <v>552</v>
      </c>
      <c r="I224" s="296"/>
      <c r="L224" s="181"/>
      <c r="M224" s="265"/>
      <c r="T224" s="266"/>
      <c r="AT224" s="172" t="s">
        <v>140</v>
      </c>
      <c r="AU224" s="172" t="s">
        <v>147</v>
      </c>
    </row>
    <row r="225" spans="2:65" s="172" customFormat="1" ht="15.75" customHeight="1">
      <c r="B225" s="181"/>
      <c r="C225" s="251" t="s">
        <v>553</v>
      </c>
      <c r="D225" s="251" t="s">
        <v>132</v>
      </c>
      <c r="E225" s="252" t="s">
        <v>554</v>
      </c>
      <c r="F225" s="253" t="s">
        <v>555</v>
      </c>
      <c r="G225" s="254" t="s">
        <v>400</v>
      </c>
      <c r="H225" s="255">
        <v>286.919</v>
      </c>
      <c r="I225" s="295"/>
      <c r="J225" s="256">
        <f>ROUND($I$225*$H$225,2)</f>
        <v>0</v>
      </c>
      <c r="K225" s="257" t="s">
        <v>363</v>
      </c>
      <c r="L225" s="181"/>
      <c r="M225" s="258"/>
      <c r="N225" s="259" t="s">
        <v>38</v>
      </c>
      <c r="Q225" s="260">
        <v>0</v>
      </c>
      <c r="R225" s="260">
        <f>$Q$225*$H$225</f>
        <v>0</v>
      </c>
      <c r="S225" s="260">
        <v>0</v>
      </c>
      <c r="T225" s="261">
        <f>$S$225*$H$225</f>
        <v>0</v>
      </c>
      <c r="AR225" s="185" t="s">
        <v>136</v>
      </c>
      <c r="AT225" s="185" t="s">
        <v>132</v>
      </c>
      <c r="AU225" s="185" t="s">
        <v>147</v>
      </c>
      <c r="AY225" s="172" t="s">
        <v>130</v>
      </c>
      <c r="BE225" s="262">
        <f>IF($N$225="základní",$J$225,0)</f>
        <v>0</v>
      </c>
      <c r="BF225" s="262">
        <f>IF($N$225="snížená",$J$225,0)</f>
        <v>0</v>
      </c>
      <c r="BG225" s="262">
        <f>IF($N$225="zákl. přenesená",$J$225,0)</f>
        <v>0</v>
      </c>
      <c r="BH225" s="262">
        <f>IF($N$225="sníž. přenesená",$J$225,0)</f>
        <v>0</v>
      </c>
      <c r="BI225" s="262">
        <f>IF($N$225="nulová",$J$225,0)</f>
        <v>0</v>
      </c>
      <c r="BJ225" s="185" t="s">
        <v>74</v>
      </c>
      <c r="BK225" s="262">
        <f>ROUND($I$225*$H$225,2)</f>
        <v>0</v>
      </c>
      <c r="BL225" s="185" t="s">
        <v>136</v>
      </c>
      <c r="BM225" s="185" t="s">
        <v>556</v>
      </c>
    </row>
    <row r="226" spans="2:47" s="172" customFormat="1" ht="27" customHeight="1">
      <c r="B226" s="181"/>
      <c r="D226" s="263" t="s">
        <v>138</v>
      </c>
      <c r="F226" s="264" t="s">
        <v>557</v>
      </c>
      <c r="I226" s="296"/>
      <c r="L226" s="181"/>
      <c r="M226" s="265"/>
      <c r="T226" s="266"/>
      <c r="AT226" s="172" t="s">
        <v>138</v>
      </c>
      <c r="AU226" s="172" t="s">
        <v>147</v>
      </c>
    </row>
    <row r="227" spans="2:47" s="172" customFormat="1" ht="84.75" customHeight="1">
      <c r="B227" s="181"/>
      <c r="D227" s="267" t="s">
        <v>140</v>
      </c>
      <c r="F227" s="268" t="s">
        <v>552</v>
      </c>
      <c r="I227" s="296"/>
      <c r="L227" s="181"/>
      <c r="M227" s="265"/>
      <c r="T227" s="266"/>
      <c r="AT227" s="172" t="s">
        <v>140</v>
      </c>
      <c r="AU227" s="172" t="s">
        <v>147</v>
      </c>
    </row>
    <row r="228" spans="2:51" s="172" customFormat="1" ht="15.75" customHeight="1">
      <c r="B228" s="269"/>
      <c r="D228" s="267" t="s">
        <v>154</v>
      </c>
      <c r="F228" s="271" t="s">
        <v>558</v>
      </c>
      <c r="H228" s="272">
        <v>286.919</v>
      </c>
      <c r="I228" s="296"/>
      <c r="L228" s="269"/>
      <c r="M228" s="273"/>
      <c r="T228" s="274"/>
      <c r="AT228" s="270" t="s">
        <v>154</v>
      </c>
      <c r="AU228" s="270" t="s">
        <v>147</v>
      </c>
      <c r="AV228" s="270" t="s">
        <v>76</v>
      </c>
      <c r="AW228" s="270" t="s">
        <v>67</v>
      </c>
      <c r="AX228" s="270" t="s">
        <v>74</v>
      </c>
      <c r="AY228" s="270" t="s">
        <v>130</v>
      </c>
    </row>
    <row r="229" spans="2:65" s="172" customFormat="1" ht="15.75" customHeight="1">
      <c r="B229" s="181"/>
      <c r="C229" s="251" t="s">
        <v>559</v>
      </c>
      <c r="D229" s="251" t="s">
        <v>132</v>
      </c>
      <c r="E229" s="252" t="s">
        <v>560</v>
      </c>
      <c r="F229" s="253" t="s">
        <v>561</v>
      </c>
      <c r="G229" s="254" t="s">
        <v>400</v>
      </c>
      <c r="H229" s="255">
        <v>0.675</v>
      </c>
      <c r="I229" s="295"/>
      <c r="J229" s="256">
        <f>ROUND($I$229*$H$229,2)</f>
        <v>0</v>
      </c>
      <c r="K229" s="257" t="s">
        <v>363</v>
      </c>
      <c r="L229" s="181"/>
      <c r="M229" s="258"/>
      <c r="N229" s="259" t="s">
        <v>38</v>
      </c>
      <c r="Q229" s="260">
        <v>0</v>
      </c>
      <c r="R229" s="260">
        <f>$Q$229*$H$229</f>
        <v>0</v>
      </c>
      <c r="S229" s="260">
        <v>0</v>
      </c>
      <c r="T229" s="261">
        <f>$S$229*$H$229</f>
        <v>0</v>
      </c>
      <c r="AR229" s="185" t="s">
        <v>136</v>
      </c>
      <c r="AT229" s="185" t="s">
        <v>132</v>
      </c>
      <c r="AU229" s="185" t="s">
        <v>147</v>
      </c>
      <c r="AY229" s="172" t="s">
        <v>130</v>
      </c>
      <c r="BE229" s="262">
        <f>IF($N$229="základní",$J$229,0)</f>
        <v>0</v>
      </c>
      <c r="BF229" s="262">
        <f>IF($N$229="snížená",$J$229,0)</f>
        <v>0</v>
      </c>
      <c r="BG229" s="262">
        <f>IF($N$229="zákl. přenesená",$J$229,0)</f>
        <v>0</v>
      </c>
      <c r="BH229" s="262">
        <f>IF($N$229="sníž. přenesená",$J$229,0)</f>
        <v>0</v>
      </c>
      <c r="BI229" s="262">
        <f>IF($N$229="nulová",$J$229,0)</f>
        <v>0</v>
      </c>
      <c r="BJ229" s="185" t="s">
        <v>74</v>
      </c>
      <c r="BK229" s="262">
        <f>ROUND($I$229*$H$229,2)</f>
        <v>0</v>
      </c>
      <c r="BL229" s="185" t="s">
        <v>136</v>
      </c>
      <c r="BM229" s="185" t="s">
        <v>562</v>
      </c>
    </row>
    <row r="230" spans="2:47" s="172" customFormat="1" ht="16.5" customHeight="1">
      <c r="B230" s="181"/>
      <c r="D230" s="263" t="s">
        <v>138</v>
      </c>
      <c r="F230" s="264" t="s">
        <v>563</v>
      </c>
      <c r="I230" s="296"/>
      <c r="L230" s="181"/>
      <c r="M230" s="265"/>
      <c r="T230" s="266"/>
      <c r="AT230" s="172" t="s">
        <v>138</v>
      </c>
      <c r="AU230" s="172" t="s">
        <v>147</v>
      </c>
    </row>
    <row r="231" spans="2:47" s="172" customFormat="1" ht="57.75" customHeight="1">
      <c r="B231" s="181"/>
      <c r="D231" s="267" t="s">
        <v>140</v>
      </c>
      <c r="F231" s="268" t="s">
        <v>564</v>
      </c>
      <c r="I231" s="296"/>
      <c r="L231" s="181"/>
      <c r="M231" s="265"/>
      <c r="T231" s="266"/>
      <c r="AT231" s="172" t="s">
        <v>140</v>
      </c>
      <c r="AU231" s="172" t="s">
        <v>147</v>
      </c>
    </row>
    <row r="232" spans="2:65" s="172" customFormat="1" ht="15.75" customHeight="1">
      <c r="B232" s="181"/>
      <c r="C232" s="251" t="s">
        <v>565</v>
      </c>
      <c r="D232" s="251" t="s">
        <v>132</v>
      </c>
      <c r="E232" s="252" t="s">
        <v>566</v>
      </c>
      <c r="F232" s="257" t="s">
        <v>365</v>
      </c>
      <c r="G232" s="254" t="s">
        <v>400</v>
      </c>
      <c r="H232" s="255">
        <v>14.426</v>
      </c>
      <c r="I232" s="295"/>
      <c r="J232" s="256">
        <f>ROUND($I$232*$H$232,2)</f>
        <v>0</v>
      </c>
      <c r="K232" s="257" t="s">
        <v>363</v>
      </c>
      <c r="L232" s="181"/>
      <c r="M232" s="258"/>
      <c r="N232" s="259" t="s">
        <v>38</v>
      </c>
      <c r="Q232" s="260">
        <v>0</v>
      </c>
      <c r="R232" s="260">
        <f>$Q$232*$H$232</f>
        <v>0</v>
      </c>
      <c r="S232" s="260">
        <v>0</v>
      </c>
      <c r="T232" s="261">
        <f>$S$232*$H$232</f>
        <v>0</v>
      </c>
      <c r="AR232" s="185" t="s">
        <v>136</v>
      </c>
      <c r="AT232" s="185" t="s">
        <v>132</v>
      </c>
      <c r="AU232" s="185" t="s">
        <v>147</v>
      </c>
      <c r="AY232" s="172" t="s">
        <v>130</v>
      </c>
      <c r="BE232" s="262">
        <f>IF($N$232="základní",$J$232,0)</f>
        <v>0</v>
      </c>
      <c r="BF232" s="262">
        <f>IF($N$232="snížená",$J$232,0)</f>
        <v>0</v>
      </c>
      <c r="BG232" s="262">
        <f>IF($N$232="zákl. přenesená",$J$232,0)</f>
        <v>0</v>
      </c>
      <c r="BH232" s="262">
        <f>IF($N$232="sníž. přenesená",$J$232,0)</f>
        <v>0</v>
      </c>
      <c r="BI232" s="262">
        <f>IF($N$232="nulová",$J$232,0)</f>
        <v>0</v>
      </c>
      <c r="BJ232" s="185" t="s">
        <v>74</v>
      </c>
      <c r="BK232" s="262">
        <f>ROUND($I$232*$H$232,2)</f>
        <v>0</v>
      </c>
      <c r="BL232" s="185" t="s">
        <v>136</v>
      </c>
      <c r="BM232" s="185" t="s">
        <v>567</v>
      </c>
    </row>
    <row r="233" spans="2:47" s="172" customFormat="1" ht="16.5" customHeight="1">
      <c r="B233" s="181"/>
      <c r="D233" s="263" t="s">
        <v>138</v>
      </c>
      <c r="F233" s="264" t="s">
        <v>366</v>
      </c>
      <c r="I233" s="296"/>
      <c r="L233" s="181"/>
      <c r="M233" s="265"/>
      <c r="T233" s="266"/>
      <c r="AT233" s="172" t="s">
        <v>138</v>
      </c>
      <c r="AU233" s="172" t="s">
        <v>147</v>
      </c>
    </row>
    <row r="234" spans="2:47" s="172" customFormat="1" ht="57.75" customHeight="1">
      <c r="B234" s="181"/>
      <c r="D234" s="267" t="s">
        <v>140</v>
      </c>
      <c r="F234" s="268" t="s">
        <v>564</v>
      </c>
      <c r="I234" s="296"/>
      <c r="L234" s="181"/>
      <c r="M234" s="265"/>
      <c r="T234" s="266"/>
      <c r="AT234" s="172" t="s">
        <v>140</v>
      </c>
      <c r="AU234" s="172" t="s">
        <v>147</v>
      </c>
    </row>
    <row r="235" spans="2:65" s="172" customFormat="1" ht="15.75" customHeight="1">
      <c r="B235" s="181"/>
      <c r="C235" s="251" t="s">
        <v>568</v>
      </c>
      <c r="D235" s="251" t="s">
        <v>132</v>
      </c>
      <c r="E235" s="252" t="s">
        <v>569</v>
      </c>
      <c r="F235" s="253" t="s">
        <v>570</v>
      </c>
      <c r="G235" s="254" t="s">
        <v>400</v>
      </c>
      <c r="H235" s="255">
        <v>981.274</v>
      </c>
      <c r="I235" s="295"/>
      <c r="J235" s="256">
        <f>ROUND($I$235*$H$235,2)</f>
        <v>0</v>
      </c>
      <c r="K235" s="257" t="s">
        <v>363</v>
      </c>
      <c r="L235" s="181"/>
      <c r="M235" s="258"/>
      <c r="N235" s="259" t="s">
        <v>38</v>
      </c>
      <c r="Q235" s="260">
        <v>0</v>
      </c>
      <c r="R235" s="260">
        <f>$Q$235*$H$235</f>
        <v>0</v>
      </c>
      <c r="S235" s="260">
        <v>0</v>
      </c>
      <c r="T235" s="261">
        <f>$S$235*$H$235</f>
        <v>0</v>
      </c>
      <c r="AR235" s="185" t="s">
        <v>136</v>
      </c>
      <c r="AT235" s="185" t="s">
        <v>132</v>
      </c>
      <c r="AU235" s="185" t="s">
        <v>147</v>
      </c>
      <c r="AY235" s="172" t="s">
        <v>130</v>
      </c>
      <c r="BE235" s="262">
        <f>IF($N$235="základní",$J$235,0)</f>
        <v>0</v>
      </c>
      <c r="BF235" s="262">
        <f>IF($N$235="snížená",$J$235,0)</f>
        <v>0</v>
      </c>
      <c r="BG235" s="262">
        <f>IF($N$235="zákl. přenesená",$J$235,0)</f>
        <v>0</v>
      </c>
      <c r="BH235" s="262">
        <f>IF($N$235="sníž. přenesená",$J$235,0)</f>
        <v>0</v>
      </c>
      <c r="BI235" s="262">
        <f>IF($N$235="nulová",$J$235,0)</f>
        <v>0</v>
      </c>
      <c r="BJ235" s="185" t="s">
        <v>74</v>
      </c>
      <c r="BK235" s="262">
        <f>ROUND($I$235*$H$235,2)</f>
        <v>0</v>
      </c>
      <c r="BL235" s="185" t="s">
        <v>136</v>
      </c>
      <c r="BM235" s="185" t="s">
        <v>571</v>
      </c>
    </row>
    <row r="236" spans="2:47" s="172" customFormat="1" ht="27" customHeight="1">
      <c r="B236" s="181"/>
      <c r="D236" s="263" t="s">
        <v>138</v>
      </c>
      <c r="F236" s="264" t="s">
        <v>572</v>
      </c>
      <c r="I236" s="296"/>
      <c r="L236" s="181"/>
      <c r="M236" s="265"/>
      <c r="T236" s="266"/>
      <c r="AT236" s="172" t="s">
        <v>138</v>
      </c>
      <c r="AU236" s="172" t="s">
        <v>147</v>
      </c>
    </row>
    <row r="237" spans="2:47" s="172" customFormat="1" ht="30.75" customHeight="1">
      <c r="B237" s="181"/>
      <c r="D237" s="267" t="s">
        <v>140</v>
      </c>
      <c r="F237" s="268" t="s">
        <v>573</v>
      </c>
      <c r="I237" s="296"/>
      <c r="L237" s="181"/>
      <c r="M237" s="265"/>
      <c r="T237" s="266"/>
      <c r="AT237" s="172" t="s">
        <v>140</v>
      </c>
      <c r="AU237" s="172" t="s">
        <v>147</v>
      </c>
    </row>
    <row r="238" spans="2:63" s="240" customFormat="1" ht="37.5" customHeight="1">
      <c r="B238" s="241"/>
      <c r="D238" s="242" t="s">
        <v>66</v>
      </c>
      <c r="E238" s="243" t="s">
        <v>574</v>
      </c>
      <c r="F238" s="243" t="s">
        <v>575</v>
      </c>
      <c r="I238" s="298"/>
      <c r="J238" s="244">
        <f>$BK$238</f>
        <v>0</v>
      </c>
      <c r="L238" s="241"/>
      <c r="M238" s="245"/>
      <c r="P238" s="246">
        <f>$P$239</f>
        <v>0</v>
      </c>
      <c r="R238" s="246">
        <f>$R$239</f>
        <v>0</v>
      </c>
      <c r="T238" s="247">
        <f>$T$239</f>
        <v>0</v>
      </c>
      <c r="AR238" s="242" t="s">
        <v>162</v>
      </c>
      <c r="AT238" s="242" t="s">
        <v>66</v>
      </c>
      <c r="AU238" s="242" t="s">
        <v>67</v>
      </c>
      <c r="AY238" s="242" t="s">
        <v>130</v>
      </c>
      <c r="BK238" s="248">
        <f>$BK$239</f>
        <v>0</v>
      </c>
    </row>
    <row r="239" spans="2:63" s="240" customFormat="1" ht="21" customHeight="1">
      <c r="B239" s="241"/>
      <c r="D239" s="242" t="s">
        <v>66</v>
      </c>
      <c r="E239" s="249" t="s">
        <v>576</v>
      </c>
      <c r="F239" s="249" t="s">
        <v>577</v>
      </c>
      <c r="I239" s="298"/>
      <c r="J239" s="250">
        <f>$BK$239</f>
        <v>0</v>
      </c>
      <c r="L239" s="241"/>
      <c r="M239" s="245"/>
      <c r="P239" s="246">
        <f>SUM($P$240:$P$241)</f>
        <v>0</v>
      </c>
      <c r="R239" s="246">
        <f>SUM($R$240:$R$241)</f>
        <v>0</v>
      </c>
      <c r="T239" s="247">
        <f>SUM($T$240:$T$241)</f>
        <v>0</v>
      </c>
      <c r="AR239" s="242" t="s">
        <v>162</v>
      </c>
      <c r="AT239" s="242" t="s">
        <v>66</v>
      </c>
      <c r="AU239" s="242" t="s">
        <v>74</v>
      </c>
      <c r="AY239" s="242" t="s">
        <v>130</v>
      </c>
      <c r="BK239" s="248">
        <f>SUM($BK$240:$BK$241)</f>
        <v>0</v>
      </c>
    </row>
    <row r="240" spans="2:65" s="172" customFormat="1" ht="15.75" customHeight="1">
      <c r="B240" s="181"/>
      <c r="C240" s="251" t="s">
        <v>578</v>
      </c>
      <c r="D240" s="251" t="s">
        <v>132</v>
      </c>
      <c r="E240" s="252" t="s">
        <v>579</v>
      </c>
      <c r="F240" s="253" t="s">
        <v>577</v>
      </c>
      <c r="G240" s="291" t="s">
        <v>395</v>
      </c>
      <c r="H240" s="255">
        <v>1</v>
      </c>
      <c r="I240" s="295"/>
      <c r="J240" s="256">
        <f>ROUND($I$240*$H$240,2)</f>
        <v>0</v>
      </c>
      <c r="K240" s="257" t="s">
        <v>363</v>
      </c>
      <c r="L240" s="181"/>
      <c r="M240" s="258"/>
      <c r="N240" s="259" t="s">
        <v>38</v>
      </c>
      <c r="Q240" s="260">
        <v>0</v>
      </c>
      <c r="R240" s="260">
        <f>$Q$240*$H$240</f>
        <v>0</v>
      </c>
      <c r="S240" s="260">
        <v>0</v>
      </c>
      <c r="T240" s="261">
        <f>$S$240*$H$240</f>
        <v>0</v>
      </c>
      <c r="AR240" s="185" t="s">
        <v>580</v>
      </c>
      <c r="AT240" s="185" t="s">
        <v>132</v>
      </c>
      <c r="AU240" s="185" t="s">
        <v>76</v>
      </c>
      <c r="AY240" s="172" t="s">
        <v>130</v>
      </c>
      <c r="BE240" s="262">
        <f>IF($N$240="základní",$J$240,0)</f>
        <v>0</v>
      </c>
      <c r="BF240" s="262">
        <f>IF($N$240="snížená",$J$240,0)</f>
        <v>0</v>
      </c>
      <c r="BG240" s="262">
        <f>IF($N$240="zákl. přenesená",$J$240,0)</f>
        <v>0</v>
      </c>
      <c r="BH240" s="262">
        <f>IF($N$240="sníž. přenesená",$J$240,0)</f>
        <v>0</v>
      </c>
      <c r="BI240" s="262">
        <f>IF($N$240="nulová",$J$240,0)</f>
        <v>0</v>
      </c>
      <c r="BJ240" s="185" t="s">
        <v>74</v>
      </c>
      <c r="BK240" s="262">
        <f>ROUND($I$240*$H$240,2)</f>
        <v>0</v>
      </c>
      <c r="BL240" s="185" t="s">
        <v>580</v>
      </c>
      <c r="BM240" s="185" t="s">
        <v>581</v>
      </c>
    </row>
    <row r="241" spans="2:47" s="172" customFormat="1" ht="16.5" customHeight="1">
      <c r="B241" s="181"/>
      <c r="D241" s="263" t="s">
        <v>138</v>
      </c>
      <c r="F241" s="264" t="s">
        <v>582</v>
      </c>
      <c r="L241" s="181"/>
      <c r="M241" s="292"/>
      <c r="N241" s="293"/>
      <c r="O241" s="293"/>
      <c r="P241" s="293"/>
      <c r="Q241" s="293"/>
      <c r="R241" s="293"/>
      <c r="S241" s="293"/>
      <c r="T241" s="294"/>
      <c r="AT241" s="172" t="s">
        <v>138</v>
      </c>
      <c r="AU241" s="172" t="s">
        <v>76</v>
      </c>
    </row>
    <row r="242" spans="2:12" s="172" customFormat="1" ht="7.5" customHeight="1">
      <c r="B242" s="206"/>
      <c r="C242" s="207"/>
      <c r="D242" s="207"/>
      <c r="E242" s="207"/>
      <c r="F242" s="207"/>
      <c r="G242" s="207"/>
      <c r="H242" s="207"/>
      <c r="I242" s="207"/>
      <c r="J242" s="207"/>
      <c r="K242" s="207"/>
      <c r="L242" s="181"/>
    </row>
    <row r="243" spans="12:43" ht="14.25" customHeight="1">
      <c r="L243" s="170"/>
      <c r="AF243" s="170"/>
      <c r="AG243" s="170"/>
      <c r="AH243" s="170"/>
      <c r="AI243" s="170"/>
      <c r="AJ243" s="170"/>
      <c r="AK243" s="170"/>
      <c r="AL243" s="170"/>
      <c r="AM243" s="170"/>
      <c r="AN243" s="170"/>
      <c r="AO243" s="170"/>
      <c r="AP243" s="170"/>
      <c r="AQ243" s="170"/>
    </row>
  </sheetData>
  <sheetProtection password="CC55" sheet="1"/>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29"/>
  <sheetViews>
    <sheetView showGridLines="0" tabSelected="1" zoomScalePageLayoutView="0" workbookViewId="0" topLeftCell="A1">
      <pane ySplit="1" topLeftCell="BM170" activePane="bottomLeft" state="frozen"/>
      <selection pane="topLeft" activeCell="A1" sqref="A1"/>
      <selection pane="bottomLeft" activeCell="F175" sqref="F175"/>
    </sheetView>
  </sheetViews>
  <sheetFormatPr defaultColWidth="10.5" defaultRowHeight="14.25" customHeight="1"/>
  <cols>
    <col min="1" max="1" width="8.33203125" style="170" customWidth="1"/>
    <col min="2" max="2" width="1.66796875" style="170" customWidth="1"/>
    <col min="3" max="3" width="4.16015625" style="170" customWidth="1"/>
    <col min="4" max="4" width="4.33203125" style="170" customWidth="1"/>
    <col min="5" max="5" width="17.16015625" style="170" customWidth="1"/>
    <col min="6" max="6" width="90.83203125" style="170" customWidth="1"/>
    <col min="7" max="7" width="8.66015625" style="170" customWidth="1"/>
    <col min="8" max="8" width="11.16015625" style="170" customWidth="1"/>
    <col min="9" max="9" width="12.66015625" style="170" customWidth="1"/>
    <col min="10" max="10" width="23.5" style="170" customWidth="1"/>
    <col min="11" max="11" width="15.5" style="170" customWidth="1"/>
    <col min="12" max="12" width="10.5" style="171" customWidth="1"/>
    <col min="13" max="18" width="10.5" style="170" hidden="1" customWidth="1"/>
    <col min="19" max="19" width="8.16015625" style="170" hidden="1" customWidth="1"/>
    <col min="20" max="20" width="29.66015625" style="170" hidden="1" customWidth="1"/>
    <col min="21" max="21" width="16.33203125" style="170" hidden="1" customWidth="1"/>
    <col min="22" max="22" width="12.33203125" style="170" customWidth="1"/>
    <col min="23" max="23" width="16.33203125" style="170" customWidth="1"/>
    <col min="24" max="24" width="12.16015625" style="170" customWidth="1"/>
    <col min="25" max="25" width="15" style="170" customWidth="1"/>
    <col min="26" max="26" width="11" style="170" customWidth="1"/>
    <col min="27" max="27" width="15" style="170" customWidth="1"/>
    <col min="28" max="28" width="16.33203125" style="170" customWidth="1"/>
    <col min="29" max="29" width="11" style="170" customWidth="1"/>
    <col min="30" max="30" width="15" style="170" customWidth="1"/>
    <col min="31" max="31" width="16.33203125" style="170" customWidth="1"/>
    <col min="32" max="43" width="10.5" style="171" customWidth="1"/>
    <col min="44" max="62" width="10.5" style="170" hidden="1" customWidth="1"/>
    <col min="63" max="63" width="13.33203125" style="170" hidden="1" customWidth="1"/>
    <col min="64" max="65" width="10.5" style="170" hidden="1" customWidth="1"/>
    <col min="66" max="16384" width="10.5" style="171" customWidth="1"/>
  </cols>
  <sheetData>
    <row r="1" spans="1:256" s="169" customFormat="1" ht="22.5" customHeight="1">
      <c r="A1" s="158"/>
      <c r="B1" s="73"/>
      <c r="C1" s="73"/>
      <c r="D1" s="74" t="s">
        <v>1</v>
      </c>
      <c r="E1" s="73"/>
      <c r="F1" s="75" t="s">
        <v>746</v>
      </c>
      <c r="G1" s="164" t="s">
        <v>747</v>
      </c>
      <c r="H1" s="164"/>
      <c r="I1" s="73"/>
      <c r="J1" s="75" t="s">
        <v>748</v>
      </c>
      <c r="K1" s="74" t="s">
        <v>80</v>
      </c>
      <c r="L1" s="75" t="s">
        <v>749</v>
      </c>
      <c r="M1" s="75"/>
      <c r="N1" s="75"/>
      <c r="O1" s="75"/>
      <c r="P1" s="75"/>
      <c r="Q1" s="75"/>
      <c r="R1" s="75"/>
      <c r="S1" s="75"/>
      <c r="T1" s="75"/>
      <c r="U1" s="168"/>
      <c r="V1" s="16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row>
    <row r="2" spans="3:56" s="170" customFormat="1" ht="37.5" customHeight="1">
      <c r="C2" s="170"/>
      <c r="L2" s="165" t="s">
        <v>6</v>
      </c>
      <c r="M2" s="166"/>
      <c r="N2" s="166"/>
      <c r="O2" s="166"/>
      <c r="P2" s="166"/>
      <c r="Q2" s="166"/>
      <c r="R2" s="166"/>
      <c r="S2" s="166"/>
      <c r="T2" s="166"/>
      <c r="U2" s="166"/>
      <c r="V2" s="166"/>
      <c r="AT2" s="170" t="s">
        <v>79</v>
      </c>
      <c r="AZ2" s="172" t="s">
        <v>583</v>
      </c>
      <c r="BA2" s="172" t="s">
        <v>22</v>
      </c>
      <c r="BB2" s="172" t="s">
        <v>22</v>
      </c>
      <c r="BC2" s="172" t="s">
        <v>584</v>
      </c>
      <c r="BD2" s="172" t="s">
        <v>76</v>
      </c>
    </row>
    <row r="3" spans="2:56" s="170" customFormat="1" ht="7.5" customHeight="1">
      <c r="B3" s="173"/>
      <c r="C3" s="174"/>
      <c r="D3" s="174"/>
      <c r="E3" s="174"/>
      <c r="F3" s="174"/>
      <c r="G3" s="174"/>
      <c r="H3" s="174"/>
      <c r="I3" s="174"/>
      <c r="J3" s="174"/>
      <c r="K3" s="175"/>
      <c r="AT3" s="170" t="s">
        <v>76</v>
      </c>
      <c r="AZ3" s="172" t="s">
        <v>77</v>
      </c>
      <c r="BA3" s="172" t="s">
        <v>22</v>
      </c>
      <c r="BB3" s="172" t="s">
        <v>22</v>
      </c>
      <c r="BC3" s="172" t="s">
        <v>585</v>
      </c>
      <c r="BD3" s="172" t="s">
        <v>76</v>
      </c>
    </row>
    <row r="4" spans="2:56" s="170" customFormat="1" ht="37.5" customHeight="1">
      <c r="B4" s="176"/>
      <c r="D4" s="177" t="s">
        <v>85</v>
      </c>
      <c r="K4" s="178"/>
      <c r="M4" s="179" t="s">
        <v>11</v>
      </c>
      <c r="AT4" s="170" t="s">
        <v>4</v>
      </c>
      <c r="AZ4" s="172" t="s">
        <v>86</v>
      </c>
      <c r="BA4" s="172" t="s">
        <v>22</v>
      </c>
      <c r="BB4" s="172" t="s">
        <v>22</v>
      </c>
      <c r="BC4" s="172" t="s">
        <v>586</v>
      </c>
      <c r="BD4" s="172" t="s">
        <v>76</v>
      </c>
    </row>
    <row r="5" spans="2:11" s="170" customFormat="1" ht="7.5" customHeight="1">
      <c r="B5" s="176"/>
      <c r="K5" s="178"/>
    </row>
    <row r="6" spans="2:11" s="170" customFormat="1" ht="15.75" customHeight="1">
      <c r="B6" s="176"/>
      <c r="D6" s="180" t="s">
        <v>17</v>
      </c>
      <c r="K6" s="178"/>
    </row>
    <row r="7" spans="2:11" s="170" customFormat="1" ht="15.75" customHeight="1">
      <c r="B7" s="176"/>
      <c r="E7" s="167" t="str">
        <f>'Rekapitulace stavby'!$K$6</f>
        <v>ID 255 - Revitalizace území: Příprava území pro volný čas – Multifunkční hřiště Havraň + doprava v klidu</v>
      </c>
      <c r="F7" s="166"/>
      <c r="G7" s="166"/>
      <c r="H7" s="166"/>
      <c r="K7" s="178"/>
    </row>
    <row r="8" spans="2:11" s="172" customFormat="1" ht="15.75" customHeight="1">
      <c r="B8" s="181"/>
      <c r="D8" s="180" t="s">
        <v>94</v>
      </c>
      <c r="K8" s="182"/>
    </row>
    <row r="9" spans="2:11" s="172" customFormat="1" ht="37.5" customHeight="1">
      <c r="B9" s="181"/>
      <c r="E9" s="162" t="s">
        <v>587</v>
      </c>
      <c r="F9" s="163"/>
      <c r="G9" s="163"/>
      <c r="H9" s="163"/>
      <c r="K9" s="182"/>
    </row>
    <row r="10" spans="2:11" s="172" customFormat="1" ht="14.25" customHeight="1">
      <c r="B10" s="181"/>
      <c r="K10" s="182"/>
    </row>
    <row r="11" spans="2:11" s="172" customFormat="1" ht="15" customHeight="1">
      <c r="B11" s="181"/>
      <c r="D11" s="180" t="s">
        <v>19</v>
      </c>
      <c r="F11" s="183"/>
      <c r="I11" s="180" t="s">
        <v>20</v>
      </c>
      <c r="J11" s="183"/>
      <c r="K11" s="182"/>
    </row>
    <row r="12" spans="2:11" s="172" customFormat="1" ht="15" customHeight="1">
      <c r="B12" s="181"/>
      <c r="D12" s="180" t="s">
        <v>21</v>
      </c>
      <c r="F12" s="183" t="s">
        <v>22</v>
      </c>
      <c r="I12" s="180" t="s">
        <v>23</v>
      </c>
      <c r="J12" s="184"/>
      <c r="K12" s="182"/>
    </row>
    <row r="13" spans="2:11" s="172" customFormat="1" ht="12" customHeight="1">
      <c r="B13" s="181"/>
      <c r="K13" s="182"/>
    </row>
    <row r="14" spans="2:11" s="172" customFormat="1" ht="15" customHeight="1">
      <c r="B14" s="181"/>
      <c r="D14" s="180" t="s">
        <v>24</v>
      </c>
      <c r="I14" s="180" t="s">
        <v>25</v>
      </c>
      <c r="J14" s="183"/>
      <c r="K14" s="182"/>
    </row>
    <row r="15" spans="2:11" s="172" customFormat="1" ht="18.75" customHeight="1">
      <c r="B15" s="181"/>
      <c r="E15" s="183" t="s">
        <v>26</v>
      </c>
      <c r="I15" s="180" t="s">
        <v>27</v>
      </c>
      <c r="J15" s="183"/>
      <c r="K15" s="182"/>
    </row>
    <row r="16" spans="2:11" s="172" customFormat="1" ht="7.5" customHeight="1">
      <c r="B16" s="181"/>
      <c r="K16" s="182"/>
    </row>
    <row r="17" spans="2:11" s="172" customFormat="1" ht="15" customHeight="1">
      <c r="B17" s="181"/>
      <c r="D17" s="180" t="s">
        <v>28</v>
      </c>
      <c r="I17" s="180" t="s">
        <v>25</v>
      </c>
      <c r="J17" s="183">
        <f>IF('Rekapitulace stavby'!$AN$13="Vyplň údaj","",IF('Rekapitulace stavby'!$AN$13="","",'Rekapitulace stavby'!$AN$13))</f>
      </c>
      <c r="K17" s="182"/>
    </row>
    <row r="18" spans="2:11" s="172" customFormat="1" ht="18.75" customHeight="1">
      <c r="B18" s="181"/>
      <c r="E18" s="183">
        <f>IF('Rekapitulace stavby'!$E$14="Vyplň údaj","",IF('Rekapitulace stavby'!$E$14="","",'Rekapitulace stavby'!$E$14))</f>
      </c>
      <c r="I18" s="180" t="s">
        <v>27</v>
      </c>
      <c r="J18" s="183">
        <f>IF('Rekapitulace stavby'!$AN$14="Vyplň údaj","",IF('Rekapitulace stavby'!$AN$14="","",'Rekapitulace stavby'!$AN$14))</f>
      </c>
      <c r="K18" s="182"/>
    </row>
    <row r="19" spans="2:11" s="172" customFormat="1" ht="7.5" customHeight="1">
      <c r="B19" s="181"/>
      <c r="K19" s="182"/>
    </row>
    <row r="20" spans="2:11" s="172" customFormat="1" ht="15" customHeight="1">
      <c r="B20" s="181"/>
      <c r="D20" s="180" t="s">
        <v>30</v>
      </c>
      <c r="I20" s="180" t="s">
        <v>25</v>
      </c>
      <c r="J20" s="183"/>
      <c r="K20" s="182"/>
    </row>
    <row r="21" spans="2:11" s="172" customFormat="1" ht="18.75" customHeight="1">
      <c r="B21" s="181"/>
      <c r="E21" s="183" t="s">
        <v>362</v>
      </c>
      <c r="I21" s="180" t="s">
        <v>27</v>
      </c>
      <c r="J21" s="183"/>
      <c r="K21" s="182"/>
    </row>
    <row r="22" spans="2:11" s="172" customFormat="1" ht="7.5" customHeight="1">
      <c r="B22" s="181"/>
      <c r="K22" s="182"/>
    </row>
    <row r="23" spans="2:11" s="172" customFormat="1" ht="15" customHeight="1">
      <c r="B23" s="181"/>
      <c r="D23" s="180" t="s">
        <v>32</v>
      </c>
      <c r="K23" s="182"/>
    </row>
    <row r="24" spans="2:11" s="185" customFormat="1" ht="15.75" customHeight="1">
      <c r="B24" s="186"/>
      <c r="E24" s="154"/>
      <c r="F24" s="155"/>
      <c r="G24" s="155"/>
      <c r="H24" s="155"/>
      <c r="K24" s="187"/>
    </row>
    <row r="25" spans="2:11" s="172" customFormat="1" ht="7.5" customHeight="1">
      <c r="B25" s="181"/>
      <c r="K25" s="182"/>
    </row>
    <row r="26" spans="2:11" s="172" customFormat="1" ht="7.5" customHeight="1">
      <c r="B26" s="181"/>
      <c r="D26" s="188"/>
      <c r="E26" s="188"/>
      <c r="F26" s="188"/>
      <c r="G26" s="188"/>
      <c r="H26" s="188"/>
      <c r="I26" s="188"/>
      <c r="J26" s="188"/>
      <c r="K26" s="189"/>
    </row>
    <row r="27" spans="2:11" s="172" customFormat="1" ht="26.25" customHeight="1">
      <c r="B27" s="181"/>
      <c r="D27" s="190" t="s">
        <v>33</v>
      </c>
      <c r="J27" s="191">
        <f>ROUND($J$88,2)</f>
        <v>0</v>
      </c>
      <c r="K27" s="182"/>
    </row>
    <row r="28" spans="2:11" s="172" customFormat="1" ht="7.5" customHeight="1">
      <c r="B28" s="181"/>
      <c r="D28" s="188"/>
      <c r="E28" s="188"/>
      <c r="F28" s="188"/>
      <c r="G28" s="188"/>
      <c r="H28" s="188"/>
      <c r="I28" s="188"/>
      <c r="J28" s="188"/>
      <c r="K28" s="189"/>
    </row>
    <row r="29" spans="2:11" s="172" customFormat="1" ht="15" customHeight="1">
      <c r="B29" s="181"/>
      <c r="F29" s="192" t="s">
        <v>35</v>
      </c>
      <c r="I29" s="192" t="s">
        <v>34</v>
      </c>
      <c r="J29" s="192" t="s">
        <v>36</v>
      </c>
      <c r="K29" s="182"/>
    </row>
    <row r="30" spans="2:11" s="172" customFormat="1" ht="15" customHeight="1">
      <c r="B30" s="181"/>
      <c r="D30" s="196" t="s">
        <v>37</v>
      </c>
      <c r="E30" s="196" t="s">
        <v>38</v>
      </c>
      <c r="F30" s="197">
        <f>ROUND(SUM($BE$88:$BE$228),2)</f>
        <v>0</v>
      </c>
      <c r="I30" s="198">
        <v>0.21</v>
      </c>
      <c r="J30" s="197">
        <f>ROUND(SUM($BE$88:$BE$228)*$I$30,2)</f>
        <v>0</v>
      </c>
      <c r="K30" s="182"/>
    </row>
    <row r="31" spans="2:11" s="172" customFormat="1" ht="15" customHeight="1">
      <c r="B31" s="181"/>
      <c r="E31" s="196" t="s">
        <v>39</v>
      </c>
      <c r="F31" s="197">
        <f>ROUND(SUM($BF$88:$BF$228),2)</f>
        <v>0</v>
      </c>
      <c r="I31" s="198">
        <v>0.15</v>
      </c>
      <c r="J31" s="197">
        <f>ROUND(SUM($BF$88:$BF$228)*$I$31,2)</f>
        <v>0</v>
      </c>
      <c r="K31" s="182"/>
    </row>
    <row r="32" spans="2:11" s="172" customFormat="1" ht="15" customHeight="1" hidden="1">
      <c r="B32" s="181"/>
      <c r="E32" s="196" t="s">
        <v>40</v>
      </c>
      <c r="F32" s="197">
        <f>ROUND(SUM($BG$88:$BG$228),2)</f>
        <v>0</v>
      </c>
      <c r="I32" s="198">
        <v>0.21</v>
      </c>
      <c r="J32" s="197">
        <v>0</v>
      </c>
      <c r="K32" s="182"/>
    </row>
    <row r="33" spans="2:11" s="172" customFormat="1" ht="15" customHeight="1" hidden="1">
      <c r="B33" s="181"/>
      <c r="E33" s="196" t="s">
        <v>41</v>
      </c>
      <c r="F33" s="197">
        <f>ROUND(SUM($BH$88:$BH$228),2)</f>
        <v>0</v>
      </c>
      <c r="I33" s="198">
        <v>0.15</v>
      </c>
      <c r="J33" s="197">
        <v>0</v>
      </c>
      <c r="K33" s="182"/>
    </row>
    <row r="34" spans="2:11" s="172" customFormat="1" ht="15" customHeight="1" hidden="1">
      <c r="B34" s="181"/>
      <c r="E34" s="196" t="s">
        <v>42</v>
      </c>
      <c r="F34" s="197">
        <f>ROUND(SUM($BI$88:$BI$228),2)</f>
        <v>0</v>
      </c>
      <c r="I34" s="198">
        <v>0</v>
      </c>
      <c r="J34" s="197">
        <v>0</v>
      </c>
      <c r="K34" s="182"/>
    </row>
    <row r="35" spans="2:11" s="172" customFormat="1" ht="7.5" customHeight="1">
      <c r="B35" s="181"/>
      <c r="K35" s="182"/>
    </row>
    <row r="36" spans="2:11" s="172" customFormat="1" ht="26.25" customHeight="1">
      <c r="B36" s="181"/>
      <c r="C36" s="199"/>
      <c r="D36" s="200" t="s">
        <v>43</v>
      </c>
      <c r="E36" s="201"/>
      <c r="F36" s="201"/>
      <c r="G36" s="202" t="s">
        <v>44</v>
      </c>
      <c r="H36" s="203" t="s">
        <v>45</v>
      </c>
      <c r="I36" s="201"/>
      <c r="J36" s="204">
        <f>ROUND(SUM($J$27:$J$34),2)</f>
        <v>0</v>
      </c>
      <c r="K36" s="205"/>
    </row>
    <row r="37" spans="2:11" s="172" customFormat="1" ht="15" customHeight="1">
      <c r="B37" s="206"/>
      <c r="C37" s="207"/>
      <c r="D37" s="207"/>
      <c r="E37" s="207"/>
      <c r="F37" s="207"/>
      <c r="G37" s="207"/>
      <c r="H37" s="207"/>
      <c r="I37" s="207"/>
      <c r="J37" s="207"/>
      <c r="K37" s="208"/>
    </row>
    <row r="41" spans="2:11" s="172" customFormat="1" ht="7.5" customHeight="1">
      <c r="B41" s="209"/>
      <c r="C41" s="210"/>
      <c r="D41" s="210"/>
      <c r="E41" s="210"/>
      <c r="F41" s="210"/>
      <c r="G41" s="210"/>
      <c r="H41" s="210"/>
      <c r="I41" s="210"/>
      <c r="J41" s="210"/>
      <c r="K41" s="211"/>
    </row>
    <row r="42" spans="2:11" s="172" customFormat="1" ht="37.5" customHeight="1">
      <c r="B42" s="181"/>
      <c r="C42" s="177" t="s">
        <v>100</v>
      </c>
      <c r="K42" s="182"/>
    </row>
    <row r="43" spans="2:11" s="172" customFormat="1" ht="7.5" customHeight="1">
      <c r="B43" s="181"/>
      <c r="K43" s="182"/>
    </row>
    <row r="44" spans="2:11" s="172" customFormat="1" ht="15" customHeight="1">
      <c r="B44" s="181"/>
      <c r="C44" s="180" t="s">
        <v>17</v>
      </c>
      <c r="K44" s="182"/>
    </row>
    <row r="45" spans="2:11" s="172" customFormat="1" ht="16.5" customHeight="1">
      <c r="B45" s="181"/>
      <c r="E45" s="167" t="str">
        <f>$E$7</f>
        <v>ID 255 - Revitalizace území: Příprava území pro volný čas – Multifunkční hřiště Havraň + doprava v klidu</v>
      </c>
      <c r="F45" s="163"/>
      <c r="G45" s="163"/>
      <c r="H45" s="163"/>
      <c r="K45" s="182"/>
    </row>
    <row r="46" spans="2:11" s="172" customFormat="1" ht="15" customHeight="1">
      <c r="B46" s="181"/>
      <c r="C46" s="180" t="s">
        <v>94</v>
      </c>
      <c r="K46" s="182"/>
    </row>
    <row r="47" spans="2:11" s="172" customFormat="1" ht="19.5" customHeight="1">
      <c r="B47" s="181"/>
      <c r="E47" s="162" t="str">
        <f>$E$9</f>
        <v>hřiště - Multifunkční hřiště na ppč.247/1 a 250/1 KÚ Havraň</v>
      </c>
      <c r="F47" s="163"/>
      <c r="G47" s="163"/>
      <c r="H47" s="163"/>
      <c r="K47" s="182"/>
    </row>
    <row r="48" spans="2:11" s="172" customFormat="1" ht="7.5" customHeight="1">
      <c r="B48" s="181"/>
      <c r="K48" s="182"/>
    </row>
    <row r="49" spans="2:11" s="172" customFormat="1" ht="18.75" customHeight="1">
      <c r="B49" s="181"/>
      <c r="C49" s="180" t="s">
        <v>21</v>
      </c>
      <c r="F49" s="183" t="str">
        <f>$F$12</f>
        <v> </v>
      </c>
      <c r="I49" s="180" t="s">
        <v>23</v>
      </c>
      <c r="J49" s="184">
        <f>IF($J$12="","",$J$12)</f>
      </c>
      <c r="K49" s="182"/>
    </row>
    <row r="50" spans="2:11" s="172" customFormat="1" ht="7.5" customHeight="1">
      <c r="B50" s="181"/>
      <c r="K50" s="182"/>
    </row>
    <row r="51" spans="2:11" s="172" customFormat="1" ht="15.75" customHeight="1">
      <c r="B51" s="181"/>
      <c r="C51" s="180" t="s">
        <v>24</v>
      </c>
      <c r="F51" s="183" t="str">
        <f>$E$15</f>
        <v>Obec Havraň</v>
      </c>
      <c r="I51" s="180" t="s">
        <v>30</v>
      </c>
      <c r="J51" s="183" t="str">
        <f>$E$21</f>
        <v>Václav Veverka, Ing. Jana Chotová</v>
      </c>
      <c r="K51" s="182"/>
    </row>
    <row r="52" spans="2:11" s="172" customFormat="1" ht="15" customHeight="1">
      <c r="B52" s="181"/>
      <c r="C52" s="180" t="s">
        <v>28</v>
      </c>
      <c r="F52" s="183">
        <f>IF($E$18="","",$E$18)</f>
      </c>
      <c r="K52" s="182"/>
    </row>
    <row r="53" spans="2:11" s="172" customFormat="1" ht="11.25" customHeight="1">
      <c r="B53" s="181"/>
      <c r="K53" s="182"/>
    </row>
    <row r="54" spans="2:11" s="172" customFormat="1" ht="30" customHeight="1">
      <c r="B54" s="181"/>
      <c r="C54" s="212" t="s">
        <v>101</v>
      </c>
      <c r="D54" s="199"/>
      <c r="E54" s="199"/>
      <c r="F54" s="199"/>
      <c r="G54" s="199"/>
      <c r="H54" s="199"/>
      <c r="I54" s="199"/>
      <c r="J54" s="213" t="s">
        <v>102</v>
      </c>
      <c r="K54" s="214"/>
    </row>
    <row r="55" spans="2:11" s="172" customFormat="1" ht="11.25" customHeight="1">
      <c r="B55" s="181"/>
      <c r="K55" s="182"/>
    </row>
    <row r="56" spans="2:47" s="172" customFormat="1" ht="30" customHeight="1">
      <c r="B56" s="181"/>
      <c r="C56" s="215" t="s">
        <v>103</v>
      </c>
      <c r="J56" s="191">
        <f>ROUND($J$88,2)</f>
        <v>0</v>
      </c>
      <c r="K56" s="182"/>
      <c r="AU56" s="172" t="s">
        <v>104</v>
      </c>
    </row>
    <row r="57" spans="2:11" s="216" customFormat="1" ht="25.5" customHeight="1">
      <c r="B57" s="217"/>
      <c r="D57" s="218" t="s">
        <v>105</v>
      </c>
      <c r="E57" s="218"/>
      <c r="F57" s="218"/>
      <c r="G57" s="218"/>
      <c r="H57" s="218"/>
      <c r="I57" s="218"/>
      <c r="J57" s="219">
        <f>ROUND($J$89,2)</f>
        <v>0</v>
      </c>
      <c r="K57" s="220"/>
    </row>
    <row r="58" spans="2:11" s="221" customFormat="1" ht="21" customHeight="1">
      <c r="B58" s="222"/>
      <c r="D58" s="223" t="s">
        <v>106</v>
      </c>
      <c r="E58" s="223"/>
      <c r="F58" s="223"/>
      <c r="G58" s="223"/>
      <c r="H58" s="223"/>
      <c r="I58" s="223"/>
      <c r="J58" s="224">
        <f>ROUND($J$90,2)</f>
        <v>0</v>
      </c>
      <c r="K58" s="225"/>
    </row>
    <row r="59" spans="2:11" s="221" customFormat="1" ht="21" customHeight="1">
      <c r="B59" s="222"/>
      <c r="D59" s="223" t="s">
        <v>588</v>
      </c>
      <c r="E59" s="223"/>
      <c r="F59" s="223"/>
      <c r="G59" s="223"/>
      <c r="H59" s="223"/>
      <c r="I59" s="223"/>
      <c r="J59" s="224">
        <f>ROUND($J$148,2)</f>
        <v>0</v>
      </c>
      <c r="K59" s="225"/>
    </row>
    <row r="60" spans="2:11" s="221" customFormat="1" ht="21" customHeight="1">
      <c r="B60" s="222"/>
      <c r="D60" s="223" t="s">
        <v>589</v>
      </c>
      <c r="E60" s="223"/>
      <c r="F60" s="223"/>
      <c r="G60" s="223"/>
      <c r="H60" s="223"/>
      <c r="I60" s="223"/>
      <c r="J60" s="224">
        <f>ROUND($J$152,2)</f>
        <v>0</v>
      </c>
      <c r="K60" s="225"/>
    </row>
    <row r="61" spans="2:11" s="221" customFormat="1" ht="21" customHeight="1">
      <c r="B61" s="222"/>
      <c r="D61" s="223" t="s">
        <v>107</v>
      </c>
      <c r="E61" s="223"/>
      <c r="F61" s="223"/>
      <c r="G61" s="223"/>
      <c r="H61" s="223"/>
      <c r="I61" s="223"/>
      <c r="J61" s="224">
        <f>ROUND($J$167,2)</f>
        <v>0</v>
      </c>
      <c r="K61" s="225"/>
    </row>
    <row r="62" spans="2:11" s="221" customFormat="1" ht="21" customHeight="1">
      <c r="B62" s="222"/>
      <c r="D62" s="223" t="s">
        <v>108</v>
      </c>
      <c r="E62" s="223"/>
      <c r="F62" s="223"/>
      <c r="G62" s="223"/>
      <c r="H62" s="223"/>
      <c r="I62" s="223"/>
      <c r="J62" s="224">
        <f>ROUND($J$197,2)</f>
        <v>0</v>
      </c>
      <c r="K62" s="225"/>
    </row>
    <row r="63" spans="2:11" s="221" customFormat="1" ht="21" customHeight="1">
      <c r="B63" s="222"/>
      <c r="D63" s="223" t="s">
        <v>109</v>
      </c>
      <c r="E63" s="223"/>
      <c r="F63" s="223"/>
      <c r="G63" s="223"/>
      <c r="H63" s="223"/>
      <c r="I63" s="223"/>
      <c r="J63" s="224">
        <f>ROUND($J$204,2)</f>
        <v>0</v>
      </c>
      <c r="K63" s="225"/>
    </row>
    <row r="64" spans="2:11" s="221" customFormat="1" ht="15.75" customHeight="1">
      <c r="B64" s="222"/>
      <c r="D64" s="223" t="s">
        <v>590</v>
      </c>
      <c r="E64" s="223"/>
      <c r="F64" s="223"/>
      <c r="G64" s="223"/>
      <c r="H64" s="223"/>
      <c r="I64" s="223"/>
      <c r="J64" s="224">
        <f>ROUND($J$215,2)</f>
        <v>0</v>
      </c>
      <c r="K64" s="225"/>
    </row>
    <row r="65" spans="2:11" s="216" customFormat="1" ht="25.5" customHeight="1">
      <c r="B65" s="217"/>
      <c r="D65" s="218" t="s">
        <v>591</v>
      </c>
      <c r="E65" s="218"/>
      <c r="F65" s="218"/>
      <c r="G65" s="218"/>
      <c r="H65" s="218"/>
      <c r="I65" s="218"/>
      <c r="J65" s="219">
        <f>ROUND($J$218,2)</f>
        <v>0</v>
      </c>
      <c r="K65" s="220"/>
    </row>
    <row r="66" spans="2:11" s="221" customFormat="1" ht="21" customHeight="1">
      <c r="B66" s="222"/>
      <c r="D66" s="223" t="s">
        <v>592</v>
      </c>
      <c r="E66" s="223"/>
      <c r="F66" s="223"/>
      <c r="G66" s="223"/>
      <c r="H66" s="223"/>
      <c r="I66" s="223"/>
      <c r="J66" s="224">
        <f>ROUND($J$219,2)</f>
        <v>0</v>
      </c>
      <c r="K66" s="225"/>
    </row>
    <row r="67" spans="2:11" s="216" customFormat="1" ht="25.5" customHeight="1">
      <c r="B67" s="217"/>
      <c r="D67" s="218" t="s">
        <v>111</v>
      </c>
      <c r="E67" s="218"/>
      <c r="F67" s="218"/>
      <c r="G67" s="218"/>
      <c r="H67" s="218"/>
      <c r="I67" s="218"/>
      <c r="J67" s="219">
        <f>ROUND($J$225,2)</f>
        <v>0</v>
      </c>
      <c r="K67" s="220"/>
    </row>
    <row r="68" spans="2:11" s="221" customFormat="1" ht="21" customHeight="1">
      <c r="B68" s="222"/>
      <c r="D68" s="223" t="s">
        <v>112</v>
      </c>
      <c r="E68" s="223"/>
      <c r="F68" s="223"/>
      <c r="G68" s="223"/>
      <c r="H68" s="223"/>
      <c r="I68" s="223"/>
      <c r="J68" s="224">
        <f>ROUND($J$226,2)</f>
        <v>0</v>
      </c>
      <c r="K68" s="225"/>
    </row>
    <row r="69" spans="2:11" s="172" customFormat="1" ht="22.5" customHeight="1">
      <c r="B69" s="181"/>
      <c r="K69" s="182"/>
    </row>
    <row r="70" spans="2:11" s="172" customFormat="1" ht="7.5" customHeight="1">
      <c r="B70" s="206"/>
      <c r="C70" s="207"/>
      <c r="D70" s="207"/>
      <c r="E70" s="207"/>
      <c r="F70" s="207"/>
      <c r="G70" s="207"/>
      <c r="H70" s="207"/>
      <c r="I70" s="207"/>
      <c r="J70" s="207"/>
      <c r="K70" s="208"/>
    </row>
    <row r="74" spans="2:12" s="172" customFormat="1" ht="7.5" customHeight="1">
      <c r="B74" s="209"/>
      <c r="C74" s="210"/>
      <c r="D74" s="210"/>
      <c r="E74" s="210"/>
      <c r="F74" s="210"/>
      <c r="G74" s="210"/>
      <c r="H74" s="210"/>
      <c r="I74" s="210"/>
      <c r="J74" s="210"/>
      <c r="K74" s="210"/>
      <c r="L74" s="181"/>
    </row>
    <row r="75" spans="2:12" s="172" customFormat="1" ht="37.5" customHeight="1">
      <c r="B75" s="181"/>
      <c r="C75" s="177" t="s">
        <v>113</v>
      </c>
      <c r="L75" s="181"/>
    </row>
    <row r="76" spans="2:12" s="172" customFormat="1" ht="7.5" customHeight="1">
      <c r="B76" s="181"/>
      <c r="L76" s="181"/>
    </row>
    <row r="77" spans="2:12" s="172" customFormat="1" ht="15" customHeight="1">
      <c r="B77" s="181"/>
      <c r="C77" s="180" t="s">
        <v>17</v>
      </c>
      <c r="L77" s="181"/>
    </row>
    <row r="78" spans="2:12" s="172" customFormat="1" ht="16.5" customHeight="1">
      <c r="B78" s="181"/>
      <c r="E78" s="167" t="str">
        <f>$E$7</f>
        <v>ID 255 - Revitalizace území: Příprava území pro volný čas – Multifunkční hřiště Havraň + doprava v klidu</v>
      </c>
      <c r="F78" s="163"/>
      <c r="G78" s="163"/>
      <c r="H78" s="163"/>
      <c r="L78" s="181"/>
    </row>
    <row r="79" spans="2:12" s="172" customFormat="1" ht="15" customHeight="1">
      <c r="B79" s="181"/>
      <c r="C79" s="180" t="s">
        <v>94</v>
      </c>
      <c r="L79" s="181"/>
    </row>
    <row r="80" spans="2:12" s="172" customFormat="1" ht="19.5" customHeight="1">
      <c r="B80" s="181"/>
      <c r="E80" s="162" t="str">
        <f>$E$9</f>
        <v>hřiště - Multifunkční hřiště na ppč.247/1 a 250/1 KÚ Havraň</v>
      </c>
      <c r="F80" s="163"/>
      <c r="G80" s="163"/>
      <c r="H80" s="163"/>
      <c r="L80" s="181"/>
    </row>
    <row r="81" spans="2:12" s="172" customFormat="1" ht="7.5" customHeight="1">
      <c r="B81" s="181"/>
      <c r="L81" s="181"/>
    </row>
    <row r="82" spans="2:12" s="172" customFormat="1" ht="18.75" customHeight="1">
      <c r="B82" s="181"/>
      <c r="C82" s="180" t="s">
        <v>21</v>
      </c>
      <c r="F82" s="183" t="str">
        <f>$F$12</f>
        <v> </v>
      </c>
      <c r="I82" s="180" t="s">
        <v>23</v>
      </c>
      <c r="J82" s="184">
        <f>IF($J$12="","",$J$12)</f>
      </c>
      <c r="L82" s="181"/>
    </row>
    <row r="83" spans="2:12" s="172" customFormat="1" ht="7.5" customHeight="1">
      <c r="B83" s="181"/>
      <c r="L83" s="181"/>
    </row>
    <row r="84" spans="2:12" s="172" customFormat="1" ht="15.75" customHeight="1">
      <c r="B84" s="181"/>
      <c r="C84" s="180" t="s">
        <v>24</v>
      </c>
      <c r="F84" s="183" t="str">
        <f>$E$15</f>
        <v>Obec Havraň</v>
      </c>
      <c r="I84" s="180" t="s">
        <v>30</v>
      </c>
      <c r="J84" s="183" t="str">
        <f>$E$21</f>
        <v>Václav Veverka, Ing. Jana Chotová</v>
      </c>
      <c r="L84" s="181"/>
    </row>
    <row r="85" spans="2:12" s="172" customFormat="1" ht="15" customHeight="1">
      <c r="B85" s="181"/>
      <c r="C85" s="180" t="s">
        <v>28</v>
      </c>
      <c r="F85" s="183">
        <f>IF($E$18="","",$E$18)</f>
      </c>
      <c r="L85" s="181"/>
    </row>
    <row r="86" spans="2:12" s="172" customFormat="1" ht="11.25" customHeight="1">
      <c r="B86" s="181"/>
      <c r="L86" s="181"/>
    </row>
    <row r="87" spans="2:20" s="226" customFormat="1" ht="30" customHeight="1">
      <c r="B87" s="228"/>
      <c r="C87" s="229" t="s">
        <v>114</v>
      </c>
      <c r="D87" s="230" t="s">
        <v>52</v>
      </c>
      <c r="E87" s="230" t="s">
        <v>48</v>
      </c>
      <c r="F87" s="230" t="s">
        <v>115</v>
      </c>
      <c r="G87" s="230" t="s">
        <v>116</v>
      </c>
      <c r="H87" s="230" t="s">
        <v>117</v>
      </c>
      <c r="I87" s="230" t="s">
        <v>118</v>
      </c>
      <c r="J87" s="230" t="s">
        <v>119</v>
      </c>
      <c r="K87" s="231" t="s">
        <v>120</v>
      </c>
      <c r="L87" s="228"/>
      <c r="M87" s="232" t="s">
        <v>121</v>
      </c>
      <c r="N87" s="233" t="s">
        <v>37</v>
      </c>
      <c r="O87" s="233" t="s">
        <v>122</v>
      </c>
      <c r="P87" s="233" t="s">
        <v>123</v>
      </c>
      <c r="Q87" s="233" t="s">
        <v>124</v>
      </c>
      <c r="R87" s="233" t="s">
        <v>125</v>
      </c>
      <c r="S87" s="233" t="s">
        <v>126</v>
      </c>
      <c r="T87" s="234" t="s">
        <v>127</v>
      </c>
    </row>
    <row r="88" spans="2:63" s="172" customFormat="1" ht="30" customHeight="1">
      <c r="B88" s="181"/>
      <c r="C88" s="215" t="s">
        <v>103</v>
      </c>
      <c r="J88" s="235">
        <f>$BK$88</f>
        <v>0</v>
      </c>
      <c r="L88" s="181"/>
      <c r="M88" s="236"/>
      <c r="N88" s="188"/>
      <c r="O88" s="188"/>
      <c r="P88" s="237">
        <f>$P$89+$P$218+$P$225</f>
        <v>0</v>
      </c>
      <c r="Q88" s="188"/>
      <c r="R88" s="237">
        <f>$R$89+$R$218+$R$225</f>
        <v>168.99588740000002</v>
      </c>
      <c r="S88" s="188"/>
      <c r="T88" s="238">
        <f>$T$89+$T$218+$T$225</f>
        <v>0</v>
      </c>
      <c r="AT88" s="172" t="s">
        <v>66</v>
      </c>
      <c r="AU88" s="172" t="s">
        <v>104</v>
      </c>
      <c r="BK88" s="239">
        <f>$BK$89+$BK$218+$BK$225</f>
        <v>0</v>
      </c>
    </row>
    <row r="89" spans="2:63" s="240" customFormat="1" ht="37.5" customHeight="1">
      <c r="B89" s="241"/>
      <c r="D89" s="242" t="s">
        <v>66</v>
      </c>
      <c r="E89" s="243" t="s">
        <v>128</v>
      </c>
      <c r="F89" s="243" t="s">
        <v>129</v>
      </c>
      <c r="J89" s="244">
        <f>$BK$89</f>
        <v>0</v>
      </c>
      <c r="L89" s="241"/>
      <c r="M89" s="245"/>
      <c r="P89" s="246">
        <f>$P$90+$P$148+$P$152+$P$167+$P$197+$P$204</f>
        <v>0</v>
      </c>
      <c r="R89" s="246">
        <f>$R$90+$R$148+$R$152+$R$167+$R$197+$R$204</f>
        <v>168.9634154</v>
      </c>
      <c r="T89" s="247">
        <f>$T$90+$T$148+$T$152+$T$167+$T$197+$T$204</f>
        <v>0</v>
      </c>
      <c r="AR89" s="242" t="s">
        <v>74</v>
      </c>
      <c r="AT89" s="242" t="s">
        <v>66</v>
      </c>
      <c r="AU89" s="242" t="s">
        <v>67</v>
      </c>
      <c r="AY89" s="242" t="s">
        <v>130</v>
      </c>
      <c r="BK89" s="248">
        <f>$BK$90+$BK$148+$BK$152+$BK$167+$BK$197+$BK$204</f>
        <v>0</v>
      </c>
    </row>
    <row r="90" spans="2:63" s="240" customFormat="1" ht="21" customHeight="1">
      <c r="B90" s="241"/>
      <c r="D90" s="242" t="s">
        <v>66</v>
      </c>
      <c r="E90" s="249" t="s">
        <v>74</v>
      </c>
      <c r="F90" s="249" t="s">
        <v>131</v>
      </c>
      <c r="J90" s="250">
        <f>$BK$90</f>
        <v>0</v>
      </c>
      <c r="L90" s="241"/>
      <c r="M90" s="245"/>
      <c r="P90" s="246">
        <f>SUM($P$91:$P$147)</f>
        <v>0</v>
      </c>
      <c r="R90" s="246">
        <f>SUM($R$91:$R$147)</f>
        <v>81.657169</v>
      </c>
      <c r="T90" s="247">
        <f>SUM($T$91:$T$147)</f>
        <v>0</v>
      </c>
      <c r="AR90" s="242" t="s">
        <v>74</v>
      </c>
      <c r="AT90" s="242" t="s">
        <v>66</v>
      </c>
      <c r="AU90" s="242" t="s">
        <v>74</v>
      </c>
      <c r="AY90" s="242" t="s">
        <v>130</v>
      </c>
      <c r="BK90" s="248">
        <f>SUM($BK$91:$BK$147)</f>
        <v>0</v>
      </c>
    </row>
    <row r="91" spans="2:65" s="172" customFormat="1" ht="15.75" customHeight="1">
      <c r="B91" s="181"/>
      <c r="C91" s="251" t="s">
        <v>74</v>
      </c>
      <c r="D91" s="251" t="s">
        <v>132</v>
      </c>
      <c r="E91" s="252" t="s">
        <v>148</v>
      </c>
      <c r="F91" s="253" t="s">
        <v>149</v>
      </c>
      <c r="G91" s="254" t="s">
        <v>150</v>
      </c>
      <c r="H91" s="255">
        <v>67.02</v>
      </c>
      <c r="I91" s="295"/>
      <c r="J91" s="256">
        <f>ROUND($I$91*$H$91,2)</f>
        <v>0</v>
      </c>
      <c r="K91" s="257" t="s">
        <v>363</v>
      </c>
      <c r="L91" s="181"/>
      <c r="M91" s="258"/>
      <c r="N91" s="259" t="s">
        <v>38</v>
      </c>
      <c r="Q91" s="260">
        <v>0</v>
      </c>
      <c r="R91" s="260">
        <f>$Q$91*$H$91</f>
        <v>0</v>
      </c>
      <c r="S91" s="260">
        <v>0</v>
      </c>
      <c r="T91" s="261">
        <f>$S$91*$H$91</f>
        <v>0</v>
      </c>
      <c r="AR91" s="185" t="s">
        <v>136</v>
      </c>
      <c r="AT91" s="185" t="s">
        <v>132</v>
      </c>
      <c r="AU91" s="185" t="s">
        <v>76</v>
      </c>
      <c r="AY91" s="172" t="s">
        <v>130</v>
      </c>
      <c r="BE91" s="262">
        <f>IF($N$91="základní",$J$91,0)</f>
        <v>0</v>
      </c>
      <c r="BF91" s="262">
        <f>IF($N$91="snížená",$J$91,0)</f>
        <v>0</v>
      </c>
      <c r="BG91" s="262">
        <f>IF($N$91="zákl. přenesená",$J$91,0)</f>
        <v>0</v>
      </c>
      <c r="BH91" s="262">
        <f>IF($N$91="sníž. přenesená",$J$91,0)</f>
        <v>0</v>
      </c>
      <c r="BI91" s="262">
        <f>IF($N$91="nulová",$J$91,0)</f>
        <v>0</v>
      </c>
      <c r="BJ91" s="185" t="s">
        <v>74</v>
      </c>
      <c r="BK91" s="262">
        <f>ROUND($I$91*$H$91,2)</f>
        <v>0</v>
      </c>
      <c r="BL91" s="185" t="s">
        <v>136</v>
      </c>
      <c r="BM91" s="185" t="s">
        <v>593</v>
      </c>
    </row>
    <row r="92" spans="2:47" s="172" customFormat="1" ht="27" customHeight="1">
      <c r="B92" s="181"/>
      <c r="D92" s="263" t="s">
        <v>138</v>
      </c>
      <c r="F92" s="264" t="s">
        <v>152</v>
      </c>
      <c r="I92" s="296"/>
      <c r="L92" s="181"/>
      <c r="M92" s="265"/>
      <c r="T92" s="266"/>
      <c r="AT92" s="172" t="s">
        <v>138</v>
      </c>
      <c r="AU92" s="172" t="s">
        <v>76</v>
      </c>
    </row>
    <row r="93" spans="2:51" s="172" customFormat="1" ht="15.75" customHeight="1">
      <c r="B93" s="269"/>
      <c r="D93" s="267" t="s">
        <v>154</v>
      </c>
      <c r="E93" s="270"/>
      <c r="F93" s="271" t="s">
        <v>594</v>
      </c>
      <c r="H93" s="272">
        <v>67.02</v>
      </c>
      <c r="I93" s="296"/>
      <c r="L93" s="269"/>
      <c r="M93" s="273"/>
      <c r="T93" s="274"/>
      <c r="AT93" s="270" t="s">
        <v>154</v>
      </c>
      <c r="AU93" s="270" t="s">
        <v>76</v>
      </c>
      <c r="AV93" s="270" t="s">
        <v>76</v>
      </c>
      <c r="AW93" s="270" t="s">
        <v>104</v>
      </c>
      <c r="AX93" s="270" t="s">
        <v>74</v>
      </c>
      <c r="AY93" s="270" t="s">
        <v>130</v>
      </c>
    </row>
    <row r="94" spans="2:65" s="172" customFormat="1" ht="15.75" customHeight="1">
      <c r="B94" s="181"/>
      <c r="C94" s="251" t="s">
        <v>76</v>
      </c>
      <c r="D94" s="251" t="s">
        <v>132</v>
      </c>
      <c r="E94" s="252" t="s">
        <v>595</v>
      </c>
      <c r="F94" s="253" t="s">
        <v>596</v>
      </c>
      <c r="G94" s="254" t="s">
        <v>150</v>
      </c>
      <c r="H94" s="255">
        <v>211.381</v>
      </c>
      <c r="I94" s="295"/>
      <c r="J94" s="256">
        <f>ROUND($I$94*$H$94,2)</f>
        <v>0</v>
      </c>
      <c r="K94" s="257" t="s">
        <v>363</v>
      </c>
      <c r="L94" s="181"/>
      <c r="M94" s="258"/>
      <c r="N94" s="259" t="s">
        <v>38</v>
      </c>
      <c r="Q94" s="260">
        <v>0</v>
      </c>
      <c r="R94" s="260">
        <f>$Q$94*$H$94</f>
        <v>0</v>
      </c>
      <c r="S94" s="260">
        <v>0</v>
      </c>
      <c r="T94" s="261">
        <f>$S$94*$H$94</f>
        <v>0</v>
      </c>
      <c r="AR94" s="185" t="s">
        <v>136</v>
      </c>
      <c r="AT94" s="185" t="s">
        <v>132</v>
      </c>
      <c r="AU94" s="185" t="s">
        <v>76</v>
      </c>
      <c r="AY94" s="172" t="s">
        <v>130</v>
      </c>
      <c r="BE94" s="262">
        <f>IF($N$94="základní",$J$94,0)</f>
        <v>0</v>
      </c>
      <c r="BF94" s="262">
        <f>IF($N$94="snížená",$J$94,0)</f>
        <v>0</v>
      </c>
      <c r="BG94" s="262">
        <f>IF($N$94="zákl. přenesená",$J$94,0)</f>
        <v>0</v>
      </c>
      <c r="BH94" s="262">
        <f>IF($N$94="sníž. přenesená",$J$94,0)</f>
        <v>0</v>
      </c>
      <c r="BI94" s="262">
        <f>IF($N$94="nulová",$J$94,0)</f>
        <v>0</v>
      </c>
      <c r="BJ94" s="185" t="s">
        <v>74</v>
      </c>
      <c r="BK94" s="262">
        <f>ROUND($I$94*$H$94,2)</f>
        <v>0</v>
      </c>
      <c r="BL94" s="185" t="s">
        <v>136</v>
      </c>
      <c r="BM94" s="185" t="s">
        <v>597</v>
      </c>
    </row>
    <row r="95" spans="2:47" s="172" customFormat="1" ht="27" customHeight="1">
      <c r="B95" s="181"/>
      <c r="D95" s="263" t="s">
        <v>138</v>
      </c>
      <c r="F95" s="264" t="s">
        <v>598</v>
      </c>
      <c r="I95" s="296"/>
      <c r="L95" s="181"/>
      <c r="M95" s="265"/>
      <c r="T95" s="266"/>
      <c r="AT95" s="172" t="s">
        <v>138</v>
      </c>
      <c r="AU95" s="172" t="s">
        <v>76</v>
      </c>
    </row>
    <row r="96" spans="2:51" s="172" customFormat="1" ht="15.75" customHeight="1">
      <c r="B96" s="269"/>
      <c r="D96" s="267" t="s">
        <v>154</v>
      </c>
      <c r="E96" s="270"/>
      <c r="F96" s="271" t="s">
        <v>599</v>
      </c>
      <c r="H96" s="272">
        <v>211.381</v>
      </c>
      <c r="I96" s="296"/>
      <c r="L96" s="269"/>
      <c r="M96" s="273"/>
      <c r="T96" s="274"/>
      <c r="AT96" s="270" t="s">
        <v>154</v>
      </c>
      <c r="AU96" s="270" t="s">
        <v>76</v>
      </c>
      <c r="AV96" s="270" t="s">
        <v>76</v>
      </c>
      <c r="AW96" s="270" t="s">
        <v>104</v>
      </c>
      <c r="AX96" s="270" t="s">
        <v>74</v>
      </c>
      <c r="AY96" s="270" t="s">
        <v>130</v>
      </c>
    </row>
    <row r="97" spans="2:65" s="172" customFormat="1" ht="15.75" customHeight="1">
      <c r="B97" s="181"/>
      <c r="C97" s="251" t="s">
        <v>147</v>
      </c>
      <c r="D97" s="251" t="s">
        <v>132</v>
      </c>
      <c r="E97" s="252" t="s">
        <v>600</v>
      </c>
      <c r="F97" s="253" t="s">
        <v>601</v>
      </c>
      <c r="G97" s="254" t="s">
        <v>150</v>
      </c>
      <c r="H97" s="255">
        <v>63.414</v>
      </c>
      <c r="I97" s="295"/>
      <c r="J97" s="256">
        <f>ROUND($I$97*$H$97,2)</f>
        <v>0</v>
      </c>
      <c r="K97" s="257" t="s">
        <v>363</v>
      </c>
      <c r="L97" s="181"/>
      <c r="M97" s="258"/>
      <c r="N97" s="259" t="s">
        <v>38</v>
      </c>
      <c r="Q97" s="260">
        <v>0</v>
      </c>
      <c r="R97" s="260">
        <f>$Q$97*$H$97</f>
        <v>0</v>
      </c>
      <c r="S97" s="260">
        <v>0</v>
      </c>
      <c r="T97" s="261">
        <f>$S$97*$H$97</f>
        <v>0</v>
      </c>
      <c r="AR97" s="185" t="s">
        <v>136</v>
      </c>
      <c r="AT97" s="185" t="s">
        <v>132</v>
      </c>
      <c r="AU97" s="185" t="s">
        <v>76</v>
      </c>
      <c r="AY97" s="172" t="s">
        <v>130</v>
      </c>
      <c r="BE97" s="262">
        <f>IF($N$97="základní",$J$97,0)</f>
        <v>0</v>
      </c>
      <c r="BF97" s="262">
        <f>IF($N$97="snížená",$J$97,0)</f>
        <v>0</v>
      </c>
      <c r="BG97" s="262">
        <f>IF($N$97="zákl. přenesená",$J$97,0)</f>
        <v>0</v>
      </c>
      <c r="BH97" s="262">
        <f>IF($N$97="sníž. přenesená",$J$97,0)</f>
        <v>0</v>
      </c>
      <c r="BI97" s="262">
        <f>IF($N$97="nulová",$J$97,0)</f>
        <v>0</v>
      </c>
      <c r="BJ97" s="185" t="s">
        <v>74</v>
      </c>
      <c r="BK97" s="262">
        <f>ROUND($I$97*$H$97,2)</f>
        <v>0</v>
      </c>
      <c r="BL97" s="185" t="s">
        <v>136</v>
      </c>
      <c r="BM97" s="185" t="s">
        <v>602</v>
      </c>
    </row>
    <row r="98" spans="2:47" s="172" customFormat="1" ht="27" customHeight="1">
      <c r="B98" s="181"/>
      <c r="D98" s="263" t="s">
        <v>138</v>
      </c>
      <c r="F98" s="264" t="s">
        <v>603</v>
      </c>
      <c r="I98" s="296"/>
      <c r="L98" s="181"/>
      <c r="M98" s="265"/>
      <c r="T98" s="266"/>
      <c r="AT98" s="172" t="s">
        <v>138</v>
      </c>
      <c r="AU98" s="172" t="s">
        <v>76</v>
      </c>
    </row>
    <row r="99" spans="2:51" s="172" customFormat="1" ht="15.75" customHeight="1">
      <c r="B99" s="269"/>
      <c r="D99" s="267" t="s">
        <v>154</v>
      </c>
      <c r="F99" s="271" t="s">
        <v>604</v>
      </c>
      <c r="H99" s="272">
        <v>63.414</v>
      </c>
      <c r="I99" s="296"/>
      <c r="L99" s="269"/>
      <c r="M99" s="273"/>
      <c r="T99" s="274"/>
      <c r="AT99" s="270" t="s">
        <v>154</v>
      </c>
      <c r="AU99" s="270" t="s">
        <v>76</v>
      </c>
      <c r="AV99" s="270" t="s">
        <v>76</v>
      </c>
      <c r="AW99" s="270" t="s">
        <v>67</v>
      </c>
      <c r="AX99" s="270" t="s">
        <v>74</v>
      </c>
      <c r="AY99" s="270" t="s">
        <v>130</v>
      </c>
    </row>
    <row r="100" spans="2:65" s="172" customFormat="1" ht="15.75" customHeight="1">
      <c r="B100" s="181"/>
      <c r="C100" s="251" t="s">
        <v>136</v>
      </c>
      <c r="D100" s="251" t="s">
        <v>132</v>
      </c>
      <c r="E100" s="252" t="s">
        <v>605</v>
      </c>
      <c r="F100" s="253" t="s">
        <v>606</v>
      </c>
      <c r="G100" s="254" t="s">
        <v>150</v>
      </c>
      <c r="H100" s="255">
        <v>15.178</v>
      </c>
      <c r="I100" s="295"/>
      <c r="J100" s="256">
        <f>ROUND($I$100*$H$100,2)</f>
        <v>0</v>
      </c>
      <c r="K100" s="257" t="s">
        <v>363</v>
      </c>
      <c r="L100" s="181"/>
      <c r="M100" s="258"/>
      <c r="N100" s="259" t="s">
        <v>38</v>
      </c>
      <c r="Q100" s="260">
        <v>0</v>
      </c>
      <c r="R100" s="260">
        <f>$Q$100*$H$100</f>
        <v>0</v>
      </c>
      <c r="S100" s="260">
        <v>0</v>
      </c>
      <c r="T100" s="261">
        <f>$S$100*$H$100</f>
        <v>0</v>
      </c>
      <c r="AR100" s="185" t="s">
        <v>136</v>
      </c>
      <c r="AT100" s="185" t="s">
        <v>132</v>
      </c>
      <c r="AU100" s="185" t="s">
        <v>76</v>
      </c>
      <c r="AY100" s="172" t="s">
        <v>130</v>
      </c>
      <c r="BE100" s="262">
        <f>IF($N$100="základní",$J$100,0)</f>
        <v>0</v>
      </c>
      <c r="BF100" s="262">
        <f>IF($N$100="snížená",$J$100,0)</f>
        <v>0</v>
      </c>
      <c r="BG100" s="262">
        <f>IF($N$100="zákl. přenesená",$J$100,0)</f>
        <v>0</v>
      </c>
      <c r="BH100" s="262">
        <f>IF($N$100="sníž. přenesená",$J$100,0)</f>
        <v>0</v>
      </c>
      <c r="BI100" s="262">
        <f>IF($N$100="nulová",$J$100,0)</f>
        <v>0</v>
      </c>
      <c r="BJ100" s="185" t="s">
        <v>74</v>
      </c>
      <c r="BK100" s="262">
        <f>ROUND($I$100*$H$100,2)</f>
        <v>0</v>
      </c>
      <c r="BL100" s="185" t="s">
        <v>136</v>
      </c>
      <c r="BM100" s="185" t="s">
        <v>607</v>
      </c>
    </row>
    <row r="101" spans="2:47" s="172" customFormat="1" ht="27" customHeight="1">
      <c r="B101" s="181"/>
      <c r="D101" s="263" t="s">
        <v>138</v>
      </c>
      <c r="F101" s="264" t="s">
        <v>608</v>
      </c>
      <c r="I101" s="296"/>
      <c r="L101" s="181"/>
      <c r="M101" s="265"/>
      <c r="T101" s="266"/>
      <c r="AT101" s="172" t="s">
        <v>138</v>
      </c>
      <c r="AU101" s="172" t="s">
        <v>76</v>
      </c>
    </row>
    <row r="102" spans="2:51" s="172" customFormat="1" ht="15.75" customHeight="1">
      <c r="B102" s="269"/>
      <c r="D102" s="267" t="s">
        <v>154</v>
      </c>
      <c r="E102" s="270"/>
      <c r="F102" s="271" t="s">
        <v>609</v>
      </c>
      <c r="H102" s="272">
        <v>4.178</v>
      </c>
      <c r="I102" s="296"/>
      <c r="L102" s="269"/>
      <c r="M102" s="273"/>
      <c r="T102" s="274"/>
      <c r="AT102" s="270" t="s">
        <v>154</v>
      </c>
      <c r="AU102" s="270" t="s">
        <v>76</v>
      </c>
      <c r="AV102" s="270" t="s">
        <v>76</v>
      </c>
      <c r="AW102" s="270" t="s">
        <v>104</v>
      </c>
      <c r="AX102" s="270" t="s">
        <v>67</v>
      </c>
      <c r="AY102" s="270" t="s">
        <v>130</v>
      </c>
    </row>
    <row r="103" spans="2:51" s="172" customFormat="1" ht="15.75" customHeight="1">
      <c r="B103" s="269"/>
      <c r="D103" s="267" t="s">
        <v>154</v>
      </c>
      <c r="E103" s="270"/>
      <c r="F103" s="271" t="s">
        <v>610</v>
      </c>
      <c r="H103" s="272">
        <v>11</v>
      </c>
      <c r="I103" s="296"/>
      <c r="L103" s="269"/>
      <c r="M103" s="273"/>
      <c r="T103" s="274"/>
      <c r="AT103" s="270" t="s">
        <v>154</v>
      </c>
      <c r="AU103" s="270" t="s">
        <v>76</v>
      </c>
      <c r="AV103" s="270" t="s">
        <v>76</v>
      </c>
      <c r="AW103" s="270" t="s">
        <v>104</v>
      </c>
      <c r="AX103" s="270" t="s">
        <v>67</v>
      </c>
      <c r="AY103" s="270" t="s">
        <v>130</v>
      </c>
    </row>
    <row r="104" spans="2:51" s="172" customFormat="1" ht="15.75" customHeight="1">
      <c r="B104" s="275"/>
      <c r="D104" s="267" t="s">
        <v>154</v>
      </c>
      <c r="E104" s="276"/>
      <c r="F104" s="277" t="s">
        <v>176</v>
      </c>
      <c r="H104" s="278">
        <v>15.178</v>
      </c>
      <c r="I104" s="296"/>
      <c r="L104" s="275"/>
      <c r="M104" s="279"/>
      <c r="T104" s="280"/>
      <c r="AT104" s="276" t="s">
        <v>154</v>
      </c>
      <c r="AU104" s="276" t="s">
        <v>76</v>
      </c>
      <c r="AV104" s="276" t="s">
        <v>136</v>
      </c>
      <c r="AW104" s="276" t="s">
        <v>104</v>
      </c>
      <c r="AX104" s="276" t="s">
        <v>74</v>
      </c>
      <c r="AY104" s="276" t="s">
        <v>130</v>
      </c>
    </row>
    <row r="105" spans="2:65" s="172" customFormat="1" ht="15.75" customHeight="1">
      <c r="B105" s="181"/>
      <c r="C105" s="251" t="s">
        <v>162</v>
      </c>
      <c r="D105" s="251" t="s">
        <v>132</v>
      </c>
      <c r="E105" s="252" t="s">
        <v>611</v>
      </c>
      <c r="F105" s="253" t="s">
        <v>612</v>
      </c>
      <c r="G105" s="254" t="s">
        <v>150</v>
      </c>
      <c r="H105" s="255">
        <v>4.553</v>
      </c>
      <c r="I105" s="295"/>
      <c r="J105" s="256">
        <f>ROUND($I$105*$H$105,2)</f>
        <v>0</v>
      </c>
      <c r="K105" s="257" t="s">
        <v>363</v>
      </c>
      <c r="L105" s="181"/>
      <c r="M105" s="258"/>
      <c r="N105" s="259" t="s">
        <v>38</v>
      </c>
      <c r="Q105" s="260">
        <v>0</v>
      </c>
      <c r="R105" s="260">
        <f>$Q$105*$H$105</f>
        <v>0</v>
      </c>
      <c r="S105" s="260">
        <v>0</v>
      </c>
      <c r="T105" s="261">
        <f>$S$105*$H$105</f>
        <v>0</v>
      </c>
      <c r="AR105" s="185" t="s">
        <v>136</v>
      </c>
      <c r="AT105" s="185" t="s">
        <v>132</v>
      </c>
      <c r="AU105" s="185" t="s">
        <v>76</v>
      </c>
      <c r="AY105" s="172" t="s">
        <v>130</v>
      </c>
      <c r="BE105" s="262">
        <f>IF($N$105="základní",$J$105,0)</f>
        <v>0</v>
      </c>
      <c r="BF105" s="262">
        <f>IF($N$105="snížená",$J$105,0)</f>
        <v>0</v>
      </c>
      <c r="BG105" s="262">
        <f>IF($N$105="zákl. přenesená",$J$105,0)</f>
        <v>0</v>
      </c>
      <c r="BH105" s="262">
        <f>IF($N$105="sníž. přenesená",$J$105,0)</f>
        <v>0</v>
      </c>
      <c r="BI105" s="262">
        <f>IF($N$105="nulová",$J$105,0)</f>
        <v>0</v>
      </c>
      <c r="BJ105" s="185" t="s">
        <v>74</v>
      </c>
      <c r="BK105" s="262">
        <f>ROUND($I$105*$H$105,2)</f>
        <v>0</v>
      </c>
      <c r="BL105" s="185" t="s">
        <v>136</v>
      </c>
      <c r="BM105" s="185" t="s">
        <v>613</v>
      </c>
    </row>
    <row r="106" spans="2:47" s="172" customFormat="1" ht="27" customHeight="1">
      <c r="B106" s="181"/>
      <c r="D106" s="263" t="s">
        <v>138</v>
      </c>
      <c r="F106" s="264" t="s">
        <v>614</v>
      </c>
      <c r="I106" s="296"/>
      <c r="L106" s="181"/>
      <c r="M106" s="265"/>
      <c r="T106" s="266"/>
      <c r="AT106" s="172" t="s">
        <v>138</v>
      </c>
      <c r="AU106" s="172" t="s">
        <v>76</v>
      </c>
    </row>
    <row r="107" spans="2:51" s="172" customFormat="1" ht="15.75" customHeight="1">
      <c r="B107" s="269"/>
      <c r="D107" s="267" t="s">
        <v>154</v>
      </c>
      <c r="F107" s="271" t="s">
        <v>615</v>
      </c>
      <c r="H107" s="272">
        <v>4.553</v>
      </c>
      <c r="I107" s="296"/>
      <c r="L107" s="269"/>
      <c r="M107" s="273"/>
      <c r="T107" s="274"/>
      <c r="AT107" s="270" t="s">
        <v>154</v>
      </c>
      <c r="AU107" s="270" t="s">
        <v>76</v>
      </c>
      <c r="AV107" s="270" t="s">
        <v>76</v>
      </c>
      <c r="AW107" s="270" t="s">
        <v>67</v>
      </c>
      <c r="AX107" s="270" t="s">
        <v>74</v>
      </c>
      <c r="AY107" s="270" t="s">
        <v>130</v>
      </c>
    </row>
    <row r="108" spans="2:65" s="172" customFormat="1" ht="15.75" customHeight="1">
      <c r="B108" s="181"/>
      <c r="C108" s="251" t="s">
        <v>168</v>
      </c>
      <c r="D108" s="251" t="s">
        <v>132</v>
      </c>
      <c r="E108" s="252" t="s">
        <v>169</v>
      </c>
      <c r="F108" s="253" t="s">
        <v>170</v>
      </c>
      <c r="G108" s="254" t="s">
        <v>150</v>
      </c>
      <c r="H108" s="255">
        <v>56.785</v>
      </c>
      <c r="I108" s="295"/>
      <c r="J108" s="256">
        <f>ROUND($I$108*$H$108,2)</f>
        <v>0</v>
      </c>
      <c r="K108" s="257" t="s">
        <v>363</v>
      </c>
      <c r="L108" s="181"/>
      <c r="M108" s="258"/>
      <c r="N108" s="259" t="s">
        <v>38</v>
      </c>
      <c r="Q108" s="260">
        <v>0</v>
      </c>
      <c r="R108" s="260">
        <f>$Q$108*$H$108</f>
        <v>0</v>
      </c>
      <c r="S108" s="260">
        <v>0</v>
      </c>
      <c r="T108" s="261">
        <f>$S$108*$H$108</f>
        <v>0</v>
      </c>
      <c r="AR108" s="185" t="s">
        <v>136</v>
      </c>
      <c r="AT108" s="185" t="s">
        <v>132</v>
      </c>
      <c r="AU108" s="185" t="s">
        <v>76</v>
      </c>
      <c r="AY108" s="172" t="s">
        <v>130</v>
      </c>
      <c r="BE108" s="262">
        <f>IF($N$108="základní",$J$108,0)</f>
        <v>0</v>
      </c>
      <c r="BF108" s="262">
        <f>IF($N$108="snížená",$J$108,0)</f>
        <v>0</v>
      </c>
      <c r="BG108" s="262">
        <f>IF($N$108="zákl. přenesená",$J$108,0)</f>
        <v>0</v>
      </c>
      <c r="BH108" s="262">
        <f>IF($N$108="sníž. přenesená",$J$108,0)</f>
        <v>0</v>
      </c>
      <c r="BI108" s="262">
        <f>IF($N$108="nulová",$J$108,0)</f>
        <v>0</v>
      </c>
      <c r="BJ108" s="185" t="s">
        <v>74</v>
      </c>
      <c r="BK108" s="262">
        <f>ROUND($I$108*$H$108,2)</f>
        <v>0</v>
      </c>
      <c r="BL108" s="185" t="s">
        <v>136</v>
      </c>
      <c r="BM108" s="185" t="s">
        <v>616</v>
      </c>
    </row>
    <row r="109" spans="2:47" s="172" customFormat="1" ht="27" customHeight="1">
      <c r="B109" s="181"/>
      <c r="D109" s="263" t="s">
        <v>138</v>
      </c>
      <c r="F109" s="264" t="s">
        <v>172</v>
      </c>
      <c r="I109" s="296"/>
      <c r="L109" s="181"/>
      <c r="M109" s="265"/>
      <c r="T109" s="266"/>
      <c r="AT109" s="172" t="s">
        <v>138</v>
      </c>
      <c r="AU109" s="172" t="s">
        <v>76</v>
      </c>
    </row>
    <row r="110" spans="2:51" s="172" customFormat="1" ht="15.75" customHeight="1">
      <c r="B110" s="269"/>
      <c r="D110" s="267" t="s">
        <v>154</v>
      </c>
      <c r="E110" s="270"/>
      <c r="F110" s="271" t="s">
        <v>617</v>
      </c>
      <c r="H110" s="272">
        <v>35.4</v>
      </c>
      <c r="I110" s="296"/>
      <c r="L110" s="269"/>
      <c r="M110" s="273"/>
      <c r="T110" s="274"/>
      <c r="AT110" s="270" t="s">
        <v>154</v>
      </c>
      <c r="AU110" s="270" t="s">
        <v>76</v>
      </c>
      <c r="AV110" s="270" t="s">
        <v>76</v>
      </c>
      <c r="AW110" s="270" t="s">
        <v>104</v>
      </c>
      <c r="AX110" s="270" t="s">
        <v>67</v>
      </c>
      <c r="AY110" s="270" t="s">
        <v>130</v>
      </c>
    </row>
    <row r="111" spans="2:51" s="172" customFormat="1" ht="15.75" customHeight="1">
      <c r="B111" s="269"/>
      <c r="D111" s="267" t="s">
        <v>154</v>
      </c>
      <c r="E111" s="270"/>
      <c r="F111" s="271" t="s">
        <v>618</v>
      </c>
      <c r="H111" s="272">
        <v>9.51</v>
      </c>
      <c r="I111" s="296"/>
      <c r="L111" s="269"/>
      <c r="M111" s="273"/>
      <c r="T111" s="274"/>
      <c r="AT111" s="270" t="s">
        <v>154</v>
      </c>
      <c r="AU111" s="270" t="s">
        <v>76</v>
      </c>
      <c r="AV111" s="270" t="s">
        <v>76</v>
      </c>
      <c r="AW111" s="270" t="s">
        <v>104</v>
      </c>
      <c r="AX111" s="270" t="s">
        <v>67</v>
      </c>
      <c r="AY111" s="270" t="s">
        <v>130</v>
      </c>
    </row>
    <row r="112" spans="2:51" s="172" customFormat="1" ht="15.75" customHeight="1">
      <c r="B112" s="269"/>
      <c r="D112" s="267" t="s">
        <v>154</v>
      </c>
      <c r="E112" s="270"/>
      <c r="F112" s="271" t="s">
        <v>619</v>
      </c>
      <c r="H112" s="272">
        <v>11.875</v>
      </c>
      <c r="I112" s="296"/>
      <c r="L112" s="269"/>
      <c r="M112" s="273"/>
      <c r="T112" s="274"/>
      <c r="AT112" s="270" t="s">
        <v>154</v>
      </c>
      <c r="AU112" s="270" t="s">
        <v>76</v>
      </c>
      <c r="AV112" s="270" t="s">
        <v>76</v>
      </c>
      <c r="AW112" s="270" t="s">
        <v>104</v>
      </c>
      <c r="AX112" s="270" t="s">
        <v>67</v>
      </c>
      <c r="AY112" s="270" t="s">
        <v>130</v>
      </c>
    </row>
    <row r="113" spans="2:51" s="172" customFormat="1" ht="15.75" customHeight="1">
      <c r="B113" s="275"/>
      <c r="D113" s="267" t="s">
        <v>154</v>
      </c>
      <c r="E113" s="276"/>
      <c r="F113" s="277" t="s">
        <v>176</v>
      </c>
      <c r="H113" s="278">
        <v>56.785</v>
      </c>
      <c r="I113" s="296"/>
      <c r="L113" s="275"/>
      <c r="M113" s="279"/>
      <c r="T113" s="280"/>
      <c r="AT113" s="276" t="s">
        <v>154</v>
      </c>
      <c r="AU113" s="276" t="s">
        <v>76</v>
      </c>
      <c r="AV113" s="276" t="s">
        <v>136</v>
      </c>
      <c r="AW113" s="276" t="s">
        <v>104</v>
      </c>
      <c r="AX113" s="276" t="s">
        <v>74</v>
      </c>
      <c r="AY113" s="276" t="s">
        <v>130</v>
      </c>
    </row>
    <row r="114" spans="2:65" s="172" customFormat="1" ht="15.75" customHeight="1">
      <c r="B114" s="181"/>
      <c r="C114" s="251" t="s">
        <v>177</v>
      </c>
      <c r="D114" s="251" t="s">
        <v>132</v>
      </c>
      <c r="E114" s="252" t="s">
        <v>178</v>
      </c>
      <c r="F114" s="253" t="s">
        <v>179</v>
      </c>
      <c r="G114" s="254" t="s">
        <v>150</v>
      </c>
      <c r="H114" s="255">
        <v>17.036</v>
      </c>
      <c r="I114" s="295"/>
      <c r="J114" s="256">
        <f>ROUND($I$114*$H$114,2)</f>
        <v>0</v>
      </c>
      <c r="K114" s="257" t="s">
        <v>363</v>
      </c>
      <c r="L114" s="181"/>
      <c r="M114" s="258"/>
      <c r="N114" s="259" t="s">
        <v>38</v>
      </c>
      <c r="Q114" s="260">
        <v>0</v>
      </c>
      <c r="R114" s="260">
        <f>$Q$114*$H$114</f>
        <v>0</v>
      </c>
      <c r="S114" s="260">
        <v>0</v>
      </c>
      <c r="T114" s="261">
        <f>$S$114*$H$114</f>
        <v>0</v>
      </c>
      <c r="AR114" s="185" t="s">
        <v>136</v>
      </c>
      <c r="AT114" s="185" t="s">
        <v>132</v>
      </c>
      <c r="AU114" s="185" t="s">
        <v>76</v>
      </c>
      <c r="AY114" s="172" t="s">
        <v>130</v>
      </c>
      <c r="BE114" s="262">
        <f>IF($N$114="základní",$J$114,0)</f>
        <v>0</v>
      </c>
      <c r="BF114" s="262">
        <f>IF($N$114="snížená",$J$114,0)</f>
        <v>0</v>
      </c>
      <c r="BG114" s="262">
        <f>IF($N$114="zákl. přenesená",$J$114,0)</f>
        <v>0</v>
      </c>
      <c r="BH114" s="262">
        <f>IF($N$114="sníž. přenesená",$J$114,0)</f>
        <v>0</v>
      </c>
      <c r="BI114" s="262">
        <f>IF($N$114="nulová",$J$114,0)</f>
        <v>0</v>
      </c>
      <c r="BJ114" s="185" t="s">
        <v>74</v>
      </c>
      <c r="BK114" s="262">
        <f>ROUND($I$114*$H$114,2)</f>
        <v>0</v>
      </c>
      <c r="BL114" s="185" t="s">
        <v>136</v>
      </c>
      <c r="BM114" s="185" t="s">
        <v>620</v>
      </c>
    </row>
    <row r="115" spans="2:47" s="172" customFormat="1" ht="27" customHeight="1">
      <c r="B115" s="181"/>
      <c r="D115" s="263" t="s">
        <v>138</v>
      </c>
      <c r="F115" s="264" t="s">
        <v>181</v>
      </c>
      <c r="I115" s="296"/>
      <c r="L115" s="181"/>
      <c r="M115" s="265"/>
      <c r="T115" s="266"/>
      <c r="AT115" s="172" t="s">
        <v>138</v>
      </c>
      <c r="AU115" s="172" t="s">
        <v>76</v>
      </c>
    </row>
    <row r="116" spans="2:51" s="172" customFormat="1" ht="15.75" customHeight="1">
      <c r="B116" s="269"/>
      <c r="D116" s="267" t="s">
        <v>154</v>
      </c>
      <c r="F116" s="271" t="s">
        <v>621</v>
      </c>
      <c r="H116" s="272">
        <v>17.036</v>
      </c>
      <c r="I116" s="296"/>
      <c r="L116" s="269"/>
      <c r="M116" s="273"/>
      <c r="T116" s="274"/>
      <c r="AT116" s="270" t="s">
        <v>154</v>
      </c>
      <c r="AU116" s="270" t="s">
        <v>76</v>
      </c>
      <c r="AV116" s="270" t="s">
        <v>76</v>
      </c>
      <c r="AW116" s="270" t="s">
        <v>67</v>
      </c>
      <c r="AX116" s="270" t="s">
        <v>74</v>
      </c>
      <c r="AY116" s="270" t="s">
        <v>130</v>
      </c>
    </row>
    <row r="117" spans="2:65" s="172" customFormat="1" ht="15.75" customHeight="1">
      <c r="B117" s="181"/>
      <c r="C117" s="251" t="s">
        <v>183</v>
      </c>
      <c r="D117" s="251" t="s">
        <v>132</v>
      </c>
      <c r="E117" s="252" t="s">
        <v>184</v>
      </c>
      <c r="F117" s="253" t="s">
        <v>185</v>
      </c>
      <c r="G117" s="254" t="s">
        <v>150</v>
      </c>
      <c r="H117" s="255">
        <v>283.344</v>
      </c>
      <c r="I117" s="295"/>
      <c r="J117" s="256">
        <f>ROUND($I$117*$H$117,2)</f>
        <v>0</v>
      </c>
      <c r="K117" s="257" t="s">
        <v>363</v>
      </c>
      <c r="L117" s="181"/>
      <c r="M117" s="258"/>
      <c r="N117" s="259" t="s">
        <v>38</v>
      </c>
      <c r="Q117" s="260">
        <v>0</v>
      </c>
      <c r="R117" s="260">
        <f>$Q$117*$H$117</f>
        <v>0</v>
      </c>
      <c r="S117" s="260">
        <v>0</v>
      </c>
      <c r="T117" s="261">
        <f>$S$117*$H$117</f>
        <v>0</v>
      </c>
      <c r="AR117" s="185" t="s">
        <v>136</v>
      </c>
      <c r="AT117" s="185" t="s">
        <v>132</v>
      </c>
      <c r="AU117" s="185" t="s">
        <v>76</v>
      </c>
      <c r="AY117" s="172" t="s">
        <v>130</v>
      </c>
      <c r="BE117" s="262">
        <f>IF($N$117="základní",$J$117,0)</f>
        <v>0</v>
      </c>
      <c r="BF117" s="262">
        <f>IF($N$117="snížená",$J$117,0)</f>
        <v>0</v>
      </c>
      <c r="BG117" s="262">
        <f>IF($N$117="zákl. přenesená",$J$117,0)</f>
        <v>0</v>
      </c>
      <c r="BH117" s="262">
        <f>IF($N$117="sníž. přenesená",$J$117,0)</f>
        <v>0</v>
      </c>
      <c r="BI117" s="262">
        <f>IF($N$117="nulová",$J$117,0)</f>
        <v>0</v>
      </c>
      <c r="BJ117" s="185" t="s">
        <v>74</v>
      </c>
      <c r="BK117" s="262">
        <f>ROUND($I$117*$H$117,2)</f>
        <v>0</v>
      </c>
      <c r="BL117" s="185" t="s">
        <v>136</v>
      </c>
      <c r="BM117" s="185" t="s">
        <v>622</v>
      </c>
    </row>
    <row r="118" spans="2:47" s="172" customFormat="1" ht="27" customHeight="1">
      <c r="B118" s="181"/>
      <c r="D118" s="263" t="s">
        <v>138</v>
      </c>
      <c r="F118" s="264" t="s">
        <v>187</v>
      </c>
      <c r="I118" s="296"/>
      <c r="L118" s="181"/>
      <c r="M118" s="265"/>
      <c r="T118" s="266"/>
      <c r="AT118" s="172" t="s">
        <v>138</v>
      </c>
      <c r="AU118" s="172" t="s">
        <v>76</v>
      </c>
    </row>
    <row r="119" spans="2:51" s="172" customFormat="1" ht="15.75" customHeight="1">
      <c r="B119" s="269"/>
      <c r="D119" s="267" t="s">
        <v>154</v>
      </c>
      <c r="E119" s="270"/>
      <c r="F119" s="271" t="s">
        <v>623</v>
      </c>
      <c r="H119" s="272">
        <v>283.344</v>
      </c>
      <c r="I119" s="296"/>
      <c r="L119" s="269"/>
      <c r="M119" s="273"/>
      <c r="T119" s="274"/>
      <c r="AT119" s="270" t="s">
        <v>154</v>
      </c>
      <c r="AU119" s="270" t="s">
        <v>76</v>
      </c>
      <c r="AV119" s="270" t="s">
        <v>76</v>
      </c>
      <c r="AW119" s="270" t="s">
        <v>104</v>
      </c>
      <c r="AX119" s="270" t="s">
        <v>74</v>
      </c>
      <c r="AY119" s="270" t="s">
        <v>130</v>
      </c>
    </row>
    <row r="120" spans="2:65" s="172" customFormat="1" ht="15.75" customHeight="1">
      <c r="B120" s="181"/>
      <c r="C120" s="251" t="s">
        <v>189</v>
      </c>
      <c r="D120" s="251" t="s">
        <v>132</v>
      </c>
      <c r="E120" s="252" t="s">
        <v>624</v>
      </c>
      <c r="F120" s="253" t="s">
        <v>625</v>
      </c>
      <c r="G120" s="254" t="s">
        <v>150</v>
      </c>
      <c r="H120" s="255">
        <v>67.02</v>
      </c>
      <c r="I120" s="295"/>
      <c r="J120" s="256">
        <f>ROUND($I$120*$H$120,2)</f>
        <v>0</v>
      </c>
      <c r="K120" s="257" t="s">
        <v>363</v>
      </c>
      <c r="L120" s="181"/>
      <c r="M120" s="258"/>
      <c r="N120" s="259" t="s">
        <v>38</v>
      </c>
      <c r="Q120" s="260">
        <v>0</v>
      </c>
      <c r="R120" s="260">
        <f>$Q$120*$H$120</f>
        <v>0</v>
      </c>
      <c r="S120" s="260">
        <v>0</v>
      </c>
      <c r="T120" s="261">
        <f>$S$120*$H$120</f>
        <v>0</v>
      </c>
      <c r="AR120" s="185" t="s">
        <v>136</v>
      </c>
      <c r="AT120" s="185" t="s">
        <v>132</v>
      </c>
      <c r="AU120" s="185" t="s">
        <v>76</v>
      </c>
      <c r="AY120" s="172" t="s">
        <v>130</v>
      </c>
      <c r="BE120" s="262">
        <f>IF($N$120="základní",$J$120,0)</f>
        <v>0</v>
      </c>
      <c r="BF120" s="262">
        <f>IF($N$120="snížená",$J$120,0)</f>
        <v>0</v>
      </c>
      <c r="BG120" s="262">
        <f>IF($N$120="zákl. přenesená",$J$120,0)</f>
        <v>0</v>
      </c>
      <c r="BH120" s="262">
        <f>IF($N$120="sníž. přenesená",$J$120,0)</f>
        <v>0</v>
      </c>
      <c r="BI120" s="262">
        <f>IF($N$120="nulová",$J$120,0)</f>
        <v>0</v>
      </c>
      <c r="BJ120" s="185" t="s">
        <v>74</v>
      </c>
      <c r="BK120" s="262">
        <f>ROUND($I$120*$H$120,2)</f>
        <v>0</v>
      </c>
      <c r="BL120" s="185" t="s">
        <v>136</v>
      </c>
      <c r="BM120" s="185" t="s">
        <v>626</v>
      </c>
    </row>
    <row r="121" spans="2:47" s="172" customFormat="1" ht="16.5" customHeight="1">
      <c r="B121" s="181"/>
      <c r="D121" s="263" t="s">
        <v>138</v>
      </c>
      <c r="F121" s="264" t="s">
        <v>627</v>
      </c>
      <c r="I121" s="296"/>
      <c r="L121" s="181"/>
      <c r="M121" s="265"/>
      <c r="T121" s="266"/>
      <c r="AT121" s="172" t="s">
        <v>138</v>
      </c>
      <c r="AU121" s="172" t="s">
        <v>76</v>
      </c>
    </row>
    <row r="122" spans="2:51" s="172" customFormat="1" ht="15.75" customHeight="1">
      <c r="B122" s="269"/>
      <c r="D122" s="267" t="s">
        <v>154</v>
      </c>
      <c r="E122" s="270"/>
      <c r="F122" s="271" t="s">
        <v>628</v>
      </c>
      <c r="H122" s="272">
        <v>67.02</v>
      </c>
      <c r="I122" s="296"/>
      <c r="L122" s="269"/>
      <c r="M122" s="273"/>
      <c r="T122" s="274"/>
      <c r="AT122" s="270" t="s">
        <v>154</v>
      </c>
      <c r="AU122" s="270" t="s">
        <v>76</v>
      </c>
      <c r="AV122" s="270" t="s">
        <v>76</v>
      </c>
      <c r="AW122" s="270" t="s">
        <v>104</v>
      </c>
      <c r="AX122" s="270" t="s">
        <v>74</v>
      </c>
      <c r="AY122" s="270" t="s">
        <v>130</v>
      </c>
    </row>
    <row r="123" spans="2:65" s="172" customFormat="1" ht="15.75" customHeight="1">
      <c r="B123" s="181"/>
      <c r="C123" s="251" t="s">
        <v>196</v>
      </c>
      <c r="D123" s="251" t="s">
        <v>132</v>
      </c>
      <c r="E123" s="252" t="s">
        <v>398</v>
      </c>
      <c r="F123" s="253" t="s">
        <v>399</v>
      </c>
      <c r="G123" s="254" t="s">
        <v>400</v>
      </c>
      <c r="H123" s="255">
        <v>510.019</v>
      </c>
      <c r="I123" s="295"/>
      <c r="J123" s="256">
        <f>ROUND($I$123*$H$123,2)</f>
        <v>0</v>
      </c>
      <c r="K123" s="257" t="s">
        <v>363</v>
      </c>
      <c r="L123" s="181"/>
      <c r="M123" s="258"/>
      <c r="N123" s="259" t="s">
        <v>38</v>
      </c>
      <c r="Q123" s="260">
        <v>0</v>
      </c>
      <c r="R123" s="260">
        <f>$Q$123*$H$123</f>
        <v>0</v>
      </c>
      <c r="S123" s="260">
        <v>0</v>
      </c>
      <c r="T123" s="261">
        <f>$S$123*$H$123</f>
        <v>0</v>
      </c>
      <c r="AR123" s="185" t="s">
        <v>136</v>
      </c>
      <c r="AT123" s="185" t="s">
        <v>132</v>
      </c>
      <c r="AU123" s="185" t="s">
        <v>76</v>
      </c>
      <c r="AY123" s="172" t="s">
        <v>130</v>
      </c>
      <c r="BE123" s="262">
        <f>IF($N$123="základní",$J$123,0)</f>
        <v>0</v>
      </c>
      <c r="BF123" s="262">
        <f>IF($N$123="snížená",$J$123,0)</f>
        <v>0</v>
      </c>
      <c r="BG123" s="262">
        <f>IF($N$123="zákl. přenesená",$J$123,0)</f>
        <v>0</v>
      </c>
      <c r="BH123" s="262">
        <f>IF($N$123="sníž. přenesená",$J$123,0)</f>
        <v>0</v>
      </c>
      <c r="BI123" s="262">
        <f>IF($N$123="nulová",$J$123,0)</f>
        <v>0</v>
      </c>
      <c r="BJ123" s="185" t="s">
        <v>74</v>
      </c>
      <c r="BK123" s="262">
        <f>ROUND($I$123*$H$123,2)</f>
        <v>0</v>
      </c>
      <c r="BL123" s="185" t="s">
        <v>136</v>
      </c>
      <c r="BM123" s="185" t="s">
        <v>629</v>
      </c>
    </row>
    <row r="124" spans="2:47" s="172" customFormat="1" ht="16.5" customHeight="1">
      <c r="B124" s="181"/>
      <c r="D124" s="263" t="s">
        <v>138</v>
      </c>
      <c r="F124" s="264" t="s">
        <v>402</v>
      </c>
      <c r="I124" s="296"/>
      <c r="L124" s="181"/>
      <c r="M124" s="265"/>
      <c r="T124" s="266"/>
      <c r="AT124" s="172" t="s">
        <v>138</v>
      </c>
      <c r="AU124" s="172" t="s">
        <v>76</v>
      </c>
    </row>
    <row r="125" spans="2:51" s="172" customFormat="1" ht="15.75" customHeight="1">
      <c r="B125" s="269"/>
      <c r="D125" s="267" t="s">
        <v>154</v>
      </c>
      <c r="E125" s="270"/>
      <c r="F125" s="271" t="s">
        <v>630</v>
      </c>
      <c r="H125" s="272">
        <v>510.019</v>
      </c>
      <c r="I125" s="296"/>
      <c r="L125" s="269"/>
      <c r="M125" s="273"/>
      <c r="T125" s="274"/>
      <c r="AT125" s="270" t="s">
        <v>154</v>
      </c>
      <c r="AU125" s="270" t="s">
        <v>76</v>
      </c>
      <c r="AV125" s="270" t="s">
        <v>76</v>
      </c>
      <c r="AW125" s="270" t="s">
        <v>104</v>
      </c>
      <c r="AX125" s="270" t="s">
        <v>74</v>
      </c>
      <c r="AY125" s="270" t="s">
        <v>130</v>
      </c>
    </row>
    <row r="126" spans="2:65" s="172" customFormat="1" ht="15.75" customHeight="1">
      <c r="B126" s="181"/>
      <c r="C126" s="251" t="s">
        <v>397</v>
      </c>
      <c r="D126" s="251" t="s">
        <v>132</v>
      </c>
      <c r="E126" s="290" t="s">
        <v>391</v>
      </c>
      <c r="F126" s="257" t="s">
        <v>390</v>
      </c>
      <c r="G126" s="254" t="s">
        <v>150</v>
      </c>
      <c r="H126" s="255">
        <v>44.91</v>
      </c>
      <c r="I126" s="295"/>
      <c r="J126" s="256">
        <f>ROUND($I$126*$H$126,2)</f>
        <v>0</v>
      </c>
      <c r="K126" s="257" t="s">
        <v>363</v>
      </c>
      <c r="L126" s="181"/>
      <c r="M126" s="258"/>
      <c r="N126" s="259" t="s">
        <v>38</v>
      </c>
      <c r="Q126" s="260">
        <v>0</v>
      </c>
      <c r="R126" s="260">
        <f>$Q$126*$H$126</f>
        <v>0</v>
      </c>
      <c r="S126" s="260">
        <v>0</v>
      </c>
      <c r="T126" s="261">
        <f>$S$126*$H$126</f>
        <v>0</v>
      </c>
      <c r="AR126" s="185" t="s">
        <v>136</v>
      </c>
      <c r="AT126" s="185" t="s">
        <v>132</v>
      </c>
      <c r="AU126" s="185" t="s">
        <v>76</v>
      </c>
      <c r="AY126" s="172" t="s">
        <v>130</v>
      </c>
      <c r="BE126" s="262">
        <f>IF($N$126="základní",$J$126,0)</f>
        <v>0</v>
      </c>
      <c r="BF126" s="262">
        <f>IF($N$126="snížená",$J$126,0)</f>
        <v>0</v>
      </c>
      <c r="BG126" s="262">
        <f>IF($N$126="zákl. přenesená",$J$126,0)</f>
        <v>0</v>
      </c>
      <c r="BH126" s="262">
        <f>IF($N$126="sníž. přenesená",$J$126,0)</f>
        <v>0</v>
      </c>
      <c r="BI126" s="262">
        <f>IF($N$126="nulová",$J$126,0)</f>
        <v>0</v>
      </c>
      <c r="BJ126" s="185" t="s">
        <v>74</v>
      </c>
      <c r="BK126" s="262">
        <f>ROUND($I$126*$H$126,2)</f>
        <v>0</v>
      </c>
      <c r="BL126" s="185" t="s">
        <v>136</v>
      </c>
      <c r="BM126" s="185" t="s">
        <v>631</v>
      </c>
    </row>
    <row r="127" spans="2:47" s="172" customFormat="1" ht="27" customHeight="1">
      <c r="B127" s="181"/>
      <c r="D127" s="263" t="s">
        <v>138</v>
      </c>
      <c r="F127" s="264" t="s">
        <v>632</v>
      </c>
      <c r="I127" s="296"/>
      <c r="L127" s="181"/>
      <c r="M127" s="265"/>
      <c r="T127" s="266"/>
      <c r="AT127" s="172" t="s">
        <v>138</v>
      </c>
      <c r="AU127" s="172" t="s">
        <v>76</v>
      </c>
    </row>
    <row r="128" spans="2:51" s="172" customFormat="1" ht="15.75" customHeight="1">
      <c r="B128" s="269"/>
      <c r="D128" s="267" t="s">
        <v>154</v>
      </c>
      <c r="E128" s="270"/>
      <c r="F128" s="271" t="s">
        <v>617</v>
      </c>
      <c r="H128" s="272">
        <v>35.4</v>
      </c>
      <c r="I128" s="296"/>
      <c r="L128" s="269"/>
      <c r="M128" s="273"/>
      <c r="T128" s="274"/>
      <c r="AT128" s="270" t="s">
        <v>154</v>
      </c>
      <c r="AU128" s="270" t="s">
        <v>76</v>
      </c>
      <c r="AV128" s="270" t="s">
        <v>76</v>
      </c>
      <c r="AW128" s="270" t="s">
        <v>104</v>
      </c>
      <c r="AX128" s="270" t="s">
        <v>67</v>
      </c>
      <c r="AY128" s="270" t="s">
        <v>130</v>
      </c>
    </row>
    <row r="129" spans="2:51" s="172" customFormat="1" ht="15.75" customHeight="1">
      <c r="B129" s="269"/>
      <c r="D129" s="267" t="s">
        <v>154</v>
      </c>
      <c r="E129" s="270"/>
      <c r="F129" s="271" t="s">
        <v>618</v>
      </c>
      <c r="H129" s="272">
        <v>9.51</v>
      </c>
      <c r="I129" s="296"/>
      <c r="L129" s="269"/>
      <c r="M129" s="273"/>
      <c r="T129" s="274"/>
      <c r="AT129" s="270" t="s">
        <v>154</v>
      </c>
      <c r="AU129" s="270" t="s">
        <v>76</v>
      </c>
      <c r="AV129" s="270" t="s">
        <v>76</v>
      </c>
      <c r="AW129" s="270" t="s">
        <v>104</v>
      </c>
      <c r="AX129" s="270" t="s">
        <v>67</v>
      </c>
      <c r="AY129" s="270" t="s">
        <v>130</v>
      </c>
    </row>
    <row r="130" spans="2:51" s="172" customFormat="1" ht="15.75" customHeight="1">
      <c r="B130" s="275"/>
      <c r="D130" s="267" t="s">
        <v>154</v>
      </c>
      <c r="E130" s="276"/>
      <c r="F130" s="277" t="s">
        <v>176</v>
      </c>
      <c r="H130" s="278">
        <v>44.91</v>
      </c>
      <c r="I130" s="296"/>
      <c r="L130" s="275"/>
      <c r="M130" s="279"/>
      <c r="T130" s="280"/>
      <c r="AT130" s="276" t="s">
        <v>154</v>
      </c>
      <c r="AU130" s="276" t="s">
        <v>76</v>
      </c>
      <c r="AV130" s="276" t="s">
        <v>136</v>
      </c>
      <c r="AW130" s="276" t="s">
        <v>104</v>
      </c>
      <c r="AX130" s="276" t="s">
        <v>74</v>
      </c>
      <c r="AY130" s="276" t="s">
        <v>130</v>
      </c>
    </row>
    <row r="131" spans="2:65" s="172" customFormat="1" ht="15.75" customHeight="1">
      <c r="B131" s="181"/>
      <c r="C131" s="281" t="s">
        <v>405</v>
      </c>
      <c r="D131" s="281" t="s">
        <v>424</v>
      </c>
      <c r="E131" s="282" t="s">
        <v>633</v>
      </c>
      <c r="F131" s="283" t="s">
        <v>634</v>
      </c>
      <c r="G131" s="284" t="s">
        <v>400</v>
      </c>
      <c r="H131" s="285">
        <v>81.646</v>
      </c>
      <c r="I131" s="297"/>
      <c r="J131" s="286">
        <f>ROUND($I$131*$H$131,2)</f>
        <v>0</v>
      </c>
      <c r="K131" s="283" t="s">
        <v>363</v>
      </c>
      <c r="L131" s="287"/>
      <c r="M131" s="288"/>
      <c r="N131" s="289" t="s">
        <v>38</v>
      </c>
      <c r="Q131" s="260">
        <v>1</v>
      </c>
      <c r="R131" s="260">
        <f>$Q$131*$H$131</f>
        <v>81.646</v>
      </c>
      <c r="S131" s="260">
        <v>0</v>
      </c>
      <c r="T131" s="261">
        <f>$S$131*$H$131</f>
        <v>0</v>
      </c>
      <c r="AR131" s="185" t="s">
        <v>183</v>
      </c>
      <c r="AT131" s="185" t="s">
        <v>424</v>
      </c>
      <c r="AU131" s="185" t="s">
        <v>76</v>
      </c>
      <c r="AY131" s="172" t="s">
        <v>130</v>
      </c>
      <c r="BE131" s="262">
        <f>IF($N$131="základní",$J$131,0)</f>
        <v>0</v>
      </c>
      <c r="BF131" s="262">
        <f>IF($N$131="snížená",$J$131,0)</f>
        <v>0</v>
      </c>
      <c r="BG131" s="262">
        <f>IF($N$131="zákl. přenesená",$J$131,0)</f>
        <v>0</v>
      </c>
      <c r="BH131" s="262">
        <f>IF($N$131="sníž. přenesená",$J$131,0)</f>
        <v>0</v>
      </c>
      <c r="BI131" s="262">
        <f>IF($N$131="nulová",$J$131,0)</f>
        <v>0</v>
      </c>
      <c r="BJ131" s="185" t="s">
        <v>74</v>
      </c>
      <c r="BK131" s="262">
        <f>ROUND($I$131*$H$131,2)</f>
        <v>0</v>
      </c>
      <c r="BL131" s="185" t="s">
        <v>136</v>
      </c>
      <c r="BM131" s="185" t="s">
        <v>635</v>
      </c>
    </row>
    <row r="132" spans="2:47" s="172" customFormat="1" ht="27" customHeight="1">
      <c r="B132" s="181"/>
      <c r="D132" s="263" t="s">
        <v>138</v>
      </c>
      <c r="F132" s="264" t="s">
        <v>636</v>
      </c>
      <c r="I132" s="296"/>
      <c r="L132" s="181"/>
      <c r="M132" s="265"/>
      <c r="T132" s="266"/>
      <c r="AT132" s="172" t="s">
        <v>138</v>
      </c>
      <c r="AU132" s="172" t="s">
        <v>76</v>
      </c>
    </row>
    <row r="133" spans="2:51" s="172" customFormat="1" ht="15.75" customHeight="1">
      <c r="B133" s="269"/>
      <c r="D133" s="267" t="s">
        <v>154</v>
      </c>
      <c r="E133" s="270"/>
      <c r="F133" s="271" t="s">
        <v>637</v>
      </c>
      <c r="H133" s="272">
        <v>80.838</v>
      </c>
      <c r="I133" s="296"/>
      <c r="L133" s="269"/>
      <c r="M133" s="273"/>
      <c r="T133" s="274"/>
      <c r="AT133" s="270" t="s">
        <v>154</v>
      </c>
      <c r="AU133" s="270" t="s">
        <v>76</v>
      </c>
      <c r="AV133" s="270" t="s">
        <v>76</v>
      </c>
      <c r="AW133" s="270" t="s">
        <v>104</v>
      </c>
      <c r="AX133" s="270" t="s">
        <v>74</v>
      </c>
      <c r="AY133" s="270" t="s">
        <v>130</v>
      </c>
    </row>
    <row r="134" spans="2:51" s="172" customFormat="1" ht="15.75" customHeight="1">
      <c r="B134" s="269"/>
      <c r="D134" s="267" t="s">
        <v>154</v>
      </c>
      <c r="F134" s="271" t="s">
        <v>638</v>
      </c>
      <c r="H134" s="272">
        <v>81.646</v>
      </c>
      <c r="I134" s="296"/>
      <c r="L134" s="269"/>
      <c r="M134" s="273"/>
      <c r="T134" s="274"/>
      <c r="AT134" s="270" t="s">
        <v>154</v>
      </c>
      <c r="AU134" s="270" t="s">
        <v>76</v>
      </c>
      <c r="AV134" s="270" t="s">
        <v>76</v>
      </c>
      <c r="AW134" s="270" t="s">
        <v>67</v>
      </c>
      <c r="AX134" s="270" t="s">
        <v>74</v>
      </c>
      <c r="AY134" s="270" t="s">
        <v>130</v>
      </c>
    </row>
    <row r="135" spans="2:65" s="172" customFormat="1" ht="15.75" customHeight="1">
      <c r="B135" s="181"/>
      <c r="C135" s="251" t="s">
        <v>411</v>
      </c>
      <c r="D135" s="251" t="s">
        <v>132</v>
      </c>
      <c r="E135" s="290" t="s">
        <v>419</v>
      </c>
      <c r="F135" s="253" t="s">
        <v>639</v>
      </c>
      <c r="G135" s="254" t="s">
        <v>135</v>
      </c>
      <c r="H135" s="255">
        <v>446.74</v>
      </c>
      <c r="I135" s="295"/>
      <c r="J135" s="256">
        <f>ROUND($I$135*$H$135,2)</f>
        <v>0</v>
      </c>
      <c r="K135" s="257" t="s">
        <v>363</v>
      </c>
      <c r="L135" s="181"/>
      <c r="M135" s="258"/>
      <c r="N135" s="259" t="s">
        <v>38</v>
      </c>
      <c r="Q135" s="260">
        <v>0</v>
      </c>
      <c r="R135" s="260">
        <f>$Q$135*$H$135</f>
        <v>0</v>
      </c>
      <c r="S135" s="260">
        <v>0</v>
      </c>
      <c r="T135" s="261">
        <f>$S$135*$H$135</f>
        <v>0</v>
      </c>
      <c r="AR135" s="185" t="s">
        <v>136</v>
      </c>
      <c r="AT135" s="185" t="s">
        <v>132</v>
      </c>
      <c r="AU135" s="185" t="s">
        <v>76</v>
      </c>
      <c r="AY135" s="172" t="s">
        <v>130</v>
      </c>
      <c r="BE135" s="262">
        <f>IF($N$135="základní",$J$135,0)</f>
        <v>0</v>
      </c>
      <c r="BF135" s="262">
        <f>IF($N$135="snížená",$J$135,0)</f>
        <v>0</v>
      </c>
      <c r="BG135" s="262">
        <f>IF($N$135="zákl. přenesená",$J$135,0)</f>
        <v>0</v>
      </c>
      <c r="BH135" s="262">
        <f>IF($N$135="sníž. přenesená",$J$135,0)</f>
        <v>0</v>
      </c>
      <c r="BI135" s="262">
        <f>IF($N$135="nulová",$J$135,0)</f>
        <v>0</v>
      </c>
      <c r="BJ135" s="185" t="s">
        <v>74</v>
      </c>
      <c r="BK135" s="262">
        <f>ROUND($I$135*$H$135,2)</f>
        <v>0</v>
      </c>
      <c r="BL135" s="185" t="s">
        <v>136</v>
      </c>
      <c r="BM135" s="185" t="s">
        <v>640</v>
      </c>
    </row>
    <row r="136" spans="2:47" s="172" customFormat="1" ht="16.5" customHeight="1">
      <c r="B136" s="181"/>
      <c r="D136" s="263" t="s">
        <v>138</v>
      </c>
      <c r="F136" s="264" t="s">
        <v>641</v>
      </c>
      <c r="I136" s="296"/>
      <c r="L136" s="181"/>
      <c r="M136" s="265"/>
      <c r="T136" s="266"/>
      <c r="AT136" s="172" t="s">
        <v>138</v>
      </c>
      <c r="AU136" s="172" t="s">
        <v>76</v>
      </c>
    </row>
    <row r="137" spans="2:65" s="172" customFormat="1" ht="15.75" customHeight="1">
      <c r="B137" s="181"/>
      <c r="C137" s="281" t="s">
        <v>418</v>
      </c>
      <c r="D137" s="281" t="s">
        <v>424</v>
      </c>
      <c r="E137" s="282" t="s">
        <v>425</v>
      </c>
      <c r="F137" s="283" t="s">
        <v>642</v>
      </c>
      <c r="G137" s="284" t="s">
        <v>427</v>
      </c>
      <c r="H137" s="285">
        <v>11.169</v>
      </c>
      <c r="I137" s="297"/>
      <c r="J137" s="286">
        <f>ROUND($I$137*$H$137,2)</f>
        <v>0</v>
      </c>
      <c r="K137" s="283" t="s">
        <v>363</v>
      </c>
      <c r="L137" s="287"/>
      <c r="M137" s="288"/>
      <c r="N137" s="289" t="s">
        <v>38</v>
      </c>
      <c r="Q137" s="260">
        <v>0.001</v>
      </c>
      <c r="R137" s="260">
        <f>$Q$137*$H$137</f>
        <v>0.011169</v>
      </c>
      <c r="S137" s="260">
        <v>0</v>
      </c>
      <c r="T137" s="261">
        <f>$S$137*$H$137</f>
        <v>0</v>
      </c>
      <c r="AR137" s="185" t="s">
        <v>183</v>
      </c>
      <c r="AT137" s="185" t="s">
        <v>424</v>
      </c>
      <c r="AU137" s="185" t="s">
        <v>76</v>
      </c>
      <c r="AY137" s="172" t="s">
        <v>130</v>
      </c>
      <c r="BE137" s="262">
        <f>IF($N$137="základní",$J$137,0)</f>
        <v>0</v>
      </c>
      <c r="BF137" s="262">
        <f>IF($N$137="snížená",$J$137,0)</f>
        <v>0</v>
      </c>
      <c r="BG137" s="262">
        <f>IF($N$137="zákl. přenesená",$J$137,0)</f>
        <v>0</v>
      </c>
      <c r="BH137" s="262">
        <f>IF($N$137="sníž. přenesená",$J$137,0)</f>
        <v>0</v>
      </c>
      <c r="BI137" s="262">
        <f>IF($N$137="nulová",$J$137,0)</f>
        <v>0</v>
      </c>
      <c r="BJ137" s="185" t="s">
        <v>74</v>
      </c>
      <c r="BK137" s="262">
        <f>ROUND($I$137*$H$137,2)</f>
        <v>0</v>
      </c>
      <c r="BL137" s="185" t="s">
        <v>136</v>
      </c>
      <c r="BM137" s="185" t="s">
        <v>643</v>
      </c>
    </row>
    <row r="138" spans="2:47" s="172" customFormat="1" ht="16.5" customHeight="1">
      <c r="B138" s="181"/>
      <c r="D138" s="263" t="s">
        <v>138</v>
      </c>
      <c r="F138" s="264" t="s">
        <v>429</v>
      </c>
      <c r="I138" s="296"/>
      <c r="L138" s="181"/>
      <c r="M138" s="265"/>
      <c r="T138" s="266"/>
      <c r="AT138" s="172" t="s">
        <v>138</v>
      </c>
      <c r="AU138" s="172" t="s">
        <v>76</v>
      </c>
    </row>
    <row r="139" spans="2:51" s="172" customFormat="1" ht="15.75" customHeight="1">
      <c r="B139" s="269"/>
      <c r="D139" s="267" t="s">
        <v>154</v>
      </c>
      <c r="F139" s="271" t="s">
        <v>644</v>
      </c>
      <c r="H139" s="272">
        <v>11.169</v>
      </c>
      <c r="I139" s="296"/>
      <c r="L139" s="269"/>
      <c r="M139" s="273"/>
      <c r="T139" s="274"/>
      <c r="AT139" s="270" t="s">
        <v>154</v>
      </c>
      <c r="AU139" s="270" t="s">
        <v>76</v>
      </c>
      <c r="AV139" s="270" t="s">
        <v>76</v>
      </c>
      <c r="AW139" s="270" t="s">
        <v>67</v>
      </c>
      <c r="AX139" s="270" t="s">
        <v>74</v>
      </c>
      <c r="AY139" s="270" t="s">
        <v>130</v>
      </c>
    </row>
    <row r="140" spans="2:65" s="172" customFormat="1" ht="15.75" customHeight="1">
      <c r="B140" s="181"/>
      <c r="C140" s="251" t="s">
        <v>9</v>
      </c>
      <c r="D140" s="251" t="s">
        <v>132</v>
      </c>
      <c r="E140" s="252" t="s">
        <v>412</v>
      </c>
      <c r="F140" s="253" t="s">
        <v>413</v>
      </c>
      <c r="G140" s="254" t="s">
        <v>135</v>
      </c>
      <c r="H140" s="255">
        <v>446.74</v>
      </c>
      <c r="I140" s="295"/>
      <c r="J140" s="256">
        <f>ROUND($I$140*$H$140,2)</f>
        <v>0</v>
      </c>
      <c r="K140" s="257" t="s">
        <v>363</v>
      </c>
      <c r="L140" s="181"/>
      <c r="M140" s="258"/>
      <c r="N140" s="259" t="s">
        <v>38</v>
      </c>
      <c r="Q140" s="260">
        <v>0</v>
      </c>
      <c r="R140" s="260">
        <f>$Q$140*$H$140</f>
        <v>0</v>
      </c>
      <c r="S140" s="260">
        <v>0</v>
      </c>
      <c r="T140" s="261">
        <f>$S$140*$H$140</f>
        <v>0</v>
      </c>
      <c r="AR140" s="185" t="s">
        <v>136</v>
      </c>
      <c r="AT140" s="185" t="s">
        <v>132</v>
      </c>
      <c r="AU140" s="185" t="s">
        <v>76</v>
      </c>
      <c r="AY140" s="172" t="s">
        <v>130</v>
      </c>
      <c r="BE140" s="262">
        <f>IF($N$140="základní",$J$140,0)</f>
        <v>0</v>
      </c>
      <c r="BF140" s="262">
        <f>IF($N$140="snížená",$J$140,0)</f>
        <v>0</v>
      </c>
      <c r="BG140" s="262">
        <f>IF($N$140="zákl. přenesená",$J$140,0)</f>
        <v>0</v>
      </c>
      <c r="BH140" s="262">
        <f>IF($N$140="sníž. přenesená",$J$140,0)</f>
        <v>0</v>
      </c>
      <c r="BI140" s="262">
        <f>IF($N$140="nulová",$J$140,0)</f>
        <v>0</v>
      </c>
      <c r="BJ140" s="185" t="s">
        <v>74</v>
      </c>
      <c r="BK140" s="262">
        <f>ROUND($I$140*$H$140,2)</f>
        <v>0</v>
      </c>
      <c r="BL140" s="185" t="s">
        <v>136</v>
      </c>
      <c r="BM140" s="185" t="s">
        <v>645</v>
      </c>
    </row>
    <row r="141" spans="2:47" s="172" customFormat="1" ht="27" customHeight="1">
      <c r="B141" s="181"/>
      <c r="D141" s="263" t="s">
        <v>138</v>
      </c>
      <c r="F141" s="264" t="s">
        <v>646</v>
      </c>
      <c r="I141" s="296"/>
      <c r="L141" s="181"/>
      <c r="M141" s="265"/>
      <c r="T141" s="266"/>
      <c r="AT141" s="172" t="s">
        <v>138</v>
      </c>
      <c r="AU141" s="172" t="s">
        <v>76</v>
      </c>
    </row>
    <row r="142" spans="2:51" s="172" customFormat="1" ht="15.75" customHeight="1">
      <c r="B142" s="269"/>
      <c r="D142" s="267" t="s">
        <v>154</v>
      </c>
      <c r="E142" s="270"/>
      <c r="F142" s="271" t="s">
        <v>647</v>
      </c>
      <c r="H142" s="272">
        <v>446.74</v>
      </c>
      <c r="I142" s="296"/>
      <c r="L142" s="269"/>
      <c r="M142" s="273"/>
      <c r="T142" s="274"/>
      <c r="AT142" s="270" t="s">
        <v>154</v>
      </c>
      <c r="AU142" s="270" t="s">
        <v>76</v>
      </c>
      <c r="AV142" s="270" t="s">
        <v>76</v>
      </c>
      <c r="AW142" s="270" t="s">
        <v>104</v>
      </c>
      <c r="AX142" s="270" t="s">
        <v>74</v>
      </c>
      <c r="AY142" s="270" t="s">
        <v>130</v>
      </c>
    </row>
    <row r="143" spans="2:65" s="172" customFormat="1" ht="15.75" customHeight="1">
      <c r="B143" s="181"/>
      <c r="C143" s="251" t="s">
        <v>431</v>
      </c>
      <c r="D143" s="251" t="s">
        <v>132</v>
      </c>
      <c r="E143" s="290" t="s">
        <v>392</v>
      </c>
      <c r="F143" s="253" t="s">
        <v>648</v>
      </c>
      <c r="G143" s="254" t="s">
        <v>135</v>
      </c>
      <c r="H143" s="255">
        <v>446.74</v>
      </c>
      <c r="I143" s="295"/>
      <c r="J143" s="256">
        <f>ROUND($I$143*$H$143,2)</f>
        <v>0</v>
      </c>
      <c r="K143" s="257" t="s">
        <v>363</v>
      </c>
      <c r="L143" s="181"/>
      <c r="M143" s="258"/>
      <c r="N143" s="259" t="s">
        <v>38</v>
      </c>
      <c r="Q143" s="260">
        <v>0</v>
      </c>
      <c r="R143" s="260">
        <f>$Q$143*$H$143</f>
        <v>0</v>
      </c>
      <c r="S143" s="260">
        <v>0</v>
      </c>
      <c r="T143" s="261">
        <f>$S$143*$H$143</f>
        <v>0</v>
      </c>
      <c r="AR143" s="185" t="s">
        <v>136</v>
      </c>
      <c r="AT143" s="185" t="s">
        <v>132</v>
      </c>
      <c r="AU143" s="185" t="s">
        <v>76</v>
      </c>
      <c r="AY143" s="172" t="s">
        <v>130</v>
      </c>
      <c r="BE143" s="262">
        <f>IF($N$143="základní",$J$143,0)</f>
        <v>0</v>
      </c>
      <c r="BF143" s="262">
        <f>IF($N$143="snížená",$J$143,0)</f>
        <v>0</v>
      </c>
      <c r="BG143" s="262">
        <f>IF($N$143="zákl. přenesená",$J$143,0)</f>
        <v>0</v>
      </c>
      <c r="BH143" s="262">
        <f>IF($N$143="sníž. přenesená",$J$143,0)</f>
        <v>0</v>
      </c>
      <c r="BI143" s="262">
        <f>IF($N$143="nulová",$J$143,0)</f>
        <v>0</v>
      </c>
      <c r="BJ143" s="185" t="s">
        <v>74</v>
      </c>
      <c r="BK143" s="262">
        <f>ROUND($I$143*$H$143,2)</f>
        <v>0</v>
      </c>
      <c r="BL143" s="185" t="s">
        <v>136</v>
      </c>
      <c r="BM143" s="185" t="s">
        <v>649</v>
      </c>
    </row>
    <row r="144" spans="2:47" s="172" customFormat="1" ht="27" customHeight="1">
      <c r="B144" s="181"/>
      <c r="D144" s="263" t="s">
        <v>138</v>
      </c>
      <c r="F144" s="264" t="s">
        <v>650</v>
      </c>
      <c r="I144" s="296"/>
      <c r="L144" s="181"/>
      <c r="M144" s="265"/>
      <c r="T144" s="266"/>
      <c r="AT144" s="172" t="s">
        <v>138</v>
      </c>
      <c r="AU144" s="172" t="s">
        <v>76</v>
      </c>
    </row>
    <row r="145" spans="2:65" s="172" customFormat="1" ht="15.75" customHeight="1">
      <c r="B145" s="181"/>
      <c r="C145" s="251" t="s">
        <v>438</v>
      </c>
      <c r="D145" s="251" t="s">
        <v>132</v>
      </c>
      <c r="E145" s="252" t="s">
        <v>439</v>
      </c>
      <c r="F145" s="253" t="s">
        <v>440</v>
      </c>
      <c r="G145" s="254" t="s">
        <v>135</v>
      </c>
      <c r="H145" s="255">
        <v>57.09</v>
      </c>
      <c r="I145" s="295"/>
      <c r="J145" s="256">
        <f>ROUND($I$145*$H$145,2)</f>
        <v>0</v>
      </c>
      <c r="K145" s="257" t="s">
        <v>363</v>
      </c>
      <c r="L145" s="181"/>
      <c r="M145" s="258"/>
      <c r="N145" s="259" t="s">
        <v>38</v>
      </c>
      <c r="Q145" s="260">
        <v>0</v>
      </c>
      <c r="R145" s="260">
        <f>$Q$145*$H$145</f>
        <v>0</v>
      </c>
      <c r="S145" s="260">
        <v>0</v>
      </c>
      <c r="T145" s="261">
        <f>$S$145*$H$145</f>
        <v>0</v>
      </c>
      <c r="AR145" s="185" t="s">
        <v>136</v>
      </c>
      <c r="AT145" s="185" t="s">
        <v>132</v>
      </c>
      <c r="AU145" s="185" t="s">
        <v>76</v>
      </c>
      <c r="AY145" s="172" t="s">
        <v>130</v>
      </c>
      <c r="BE145" s="262">
        <f>IF($N$145="základní",$J$145,0)</f>
        <v>0</v>
      </c>
      <c r="BF145" s="262">
        <f>IF($N$145="snížená",$J$145,0)</f>
        <v>0</v>
      </c>
      <c r="BG145" s="262">
        <f>IF($N$145="zákl. přenesená",$J$145,0)</f>
        <v>0</v>
      </c>
      <c r="BH145" s="262">
        <f>IF($N$145="sníž. přenesená",$J$145,0)</f>
        <v>0</v>
      </c>
      <c r="BI145" s="262">
        <f>IF($N$145="nulová",$J$145,0)</f>
        <v>0</v>
      </c>
      <c r="BJ145" s="185" t="s">
        <v>74</v>
      </c>
      <c r="BK145" s="262">
        <f>ROUND($I$145*$H$145,2)</f>
        <v>0</v>
      </c>
      <c r="BL145" s="185" t="s">
        <v>136</v>
      </c>
      <c r="BM145" s="185" t="s">
        <v>651</v>
      </c>
    </row>
    <row r="146" spans="2:47" s="172" customFormat="1" ht="27" customHeight="1">
      <c r="B146" s="181"/>
      <c r="D146" s="263" t="s">
        <v>138</v>
      </c>
      <c r="F146" s="264" t="s">
        <v>442</v>
      </c>
      <c r="I146" s="296"/>
      <c r="L146" s="181"/>
      <c r="M146" s="265"/>
      <c r="T146" s="266"/>
      <c r="AT146" s="172" t="s">
        <v>138</v>
      </c>
      <c r="AU146" s="172" t="s">
        <v>76</v>
      </c>
    </row>
    <row r="147" spans="2:51" s="172" customFormat="1" ht="15.75" customHeight="1">
      <c r="B147" s="269"/>
      <c r="D147" s="267" t="s">
        <v>154</v>
      </c>
      <c r="E147" s="270"/>
      <c r="F147" s="271" t="s">
        <v>652</v>
      </c>
      <c r="H147" s="272">
        <v>57.09</v>
      </c>
      <c r="I147" s="296"/>
      <c r="L147" s="269"/>
      <c r="M147" s="273"/>
      <c r="T147" s="274"/>
      <c r="AT147" s="270" t="s">
        <v>154</v>
      </c>
      <c r="AU147" s="270" t="s">
        <v>76</v>
      </c>
      <c r="AV147" s="270" t="s">
        <v>76</v>
      </c>
      <c r="AW147" s="270" t="s">
        <v>104</v>
      </c>
      <c r="AX147" s="270" t="s">
        <v>74</v>
      </c>
      <c r="AY147" s="270" t="s">
        <v>130</v>
      </c>
    </row>
    <row r="148" spans="2:63" s="240" customFormat="1" ht="30.75" customHeight="1">
      <c r="B148" s="241"/>
      <c r="D148" s="242" t="s">
        <v>66</v>
      </c>
      <c r="E148" s="249" t="s">
        <v>76</v>
      </c>
      <c r="F148" s="249" t="s">
        <v>653</v>
      </c>
      <c r="I148" s="298"/>
      <c r="J148" s="250">
        <f>$BK$148</f>
        <v>0</v>
      </c>
      <c r="L148" s="241"/>
      <c r="M148" s="245"/>
      <c r="P148" s="246">
        <f>SUM($P$149:$P$151)</f>
        <v>0</v>
      </c>
      <c r="R148" s="246">
        <f>SUM($R$149:$R$151)</f>
        <v>12.691912499999999</v>
      </c>
      <c r="T148" s="247">
        <f>SUM($T$149:$T$151)</f>
        <v>0</v>
      </c>
      <c r="AR148" s="242" t="s">
        <v>74</v>
      </c>
      <c r="AT148" s="242" t="s">
        <v>66</v>
      </c>
      <c r="AU148" s="242" t="s">
        <v>74</v>
      </c>
      <c r="AY148" s="242" t="s">
        <v>130</v>
      </c>
      <c r="BK148" s="248">
        <f>SUM($BK$149:$BK$151)</f>
        <v>0</v>
      </c>
    </row>
    <row r="149" spans="2:65" s="172" customFormat="1" ht="15.75" customHeight="1">
      <c r="B149" s="181"/>
      <c r="C149" s="251" t="s">
        <v>446</v>
      </c>
      <c r="D149" s="251" t="s">
        <v>132</v>
      </c>
      <c r="E149" s="252" t="s">
        <v>654</v>
      </c>
      <c r="F149" s="253" t="s">
        <v>655</v>
      </c>
      <c r="G149" s="254" t="s">
        <v>150</v>
      </c>
      <c r="H149" s="255">
        <v>5.625</v>
      </c>
      <c r="I149" s="295"/>
      <c r="J149" s="256">
        <f>ROUND($I$149*$H$149,2)</f>
        <v>0</v>
      </c>
      <c r="K149" s="257" t="s">
        <v>363</v>
      </c>
      <c r="L149" s="181"/>
      <c r="M149" s="258"/>
      <c r="N149" s="259" t="s">
        <v>38</v>
      </c>
      <c r="Q149" s="260">
        <v>2.25634</v>
      </c>
      <c r="R149" s="260">
        <f>$Q$149*$H$149</f>
        <v>12.691912499999999</v>
      </c>
      <c r="S149" s="260">
        <v>0</v>
      </c>
      <c r="T149" s="261">
        <f>$S$149*$H$149</f>
        <v>0</v>
      </c>
      <c r="AR149" s="185" t="s">
        <v>136</v>
      </c>
      <c r="AT149" s="185" t="s">
        <v>132</v>
      </c>
      <c r="AU149" s="185" t="s">
        <v>76</v>
      </c>
      <c r="AY149" s="172" t="s">
        <v>130</v>
      </c>
      <c r="BE149" s="262">
        <f>IF($N$149="základní",$J$149,0)</f>
        <v>0</v>
      </c>
      <c r="BF149" s="262">
        <f>IF($N$149="snížená",$J$149,0)</f>
        <v>0</v>
      </c>
      <c r="BG149" s="262">
        <f>IF($N$149="zákl. přenesená",$J$149,0)</f>
        <v>0</v>
      </c>
      <c r="BH149" s="262">
        <f>IF($N$149="sníž. přenesená",$J$149,0)</f>
        <v>0</v>
      </c>
      <c r="BI149" s="262">
        <f>IF($N$149="nulová",$J$149,0)</f>
        <v>0</v>
      </c>
      <c r="BJ149" s="185" t="s">
        <v>74</v>
      </c>
      <c r="BK149" s="262">
        <f>ROUND($I$149*$H$149,2)</f>
        <v>0</v>
      </c>
      <c r="BL149" s="185" t="s">
        <v>136</v>
      </c>
      <c r="BM149" s="185" t="s">
        <v>656</v>
      </c>
    </row>
    <row r="150" spans="2:47" s="172" customFormat="1" ht="16.5" customHeight="1">
      <c r="B150" s="181"/>
      <c r="D150" s="263" t="s">
        <v>138</v>
      </c>
      <c r="F150" s="264" t="s">
        <v>657</v>
      </c>
      <c r="I150" s="296"/>
      <c r="L150" s="181"/>
      <c r="M150" s="265"/>
      <c r="T150" s="266"/>
      <c r="AT150" s="172" t="s">
        <v>138</v>
      </c>
      <c r="AU150" s="172" t="s">
        <v>76</v>
      </c>
    </row>
    <row r="151" spans="2:51" s="172" customFormat="1" ht="15.75" customHeight="1">
      <c r="B151" s="269"/>
      <c r="D151" s="267" t="s">
        <v>154</v>
      </c>
      <c r="E151" s="270"/>
      <c r="F151" s="271" t="s">
        <v>658</v>
      </c>
      <c r="H151" s="272">
        <v>5.625</v>
      </c>
      <c r="I151" s="296"/>
      <c r="L151" s="269"/>
      <c r="M151" s="273"/>
      <c r="T151" s="274"/>
      <c r="AT151" s="270" t="s">
        <v>154</v>
      </c>
      <c r="AU151" s="270" t="s">
        <v>76</v>
      </c>
      <c r="AV151" s="270" t="s">
        <v>76</v>
      </c>
      <c r="AW151" s="270" t="s">
        <v>104</v>
      </c>
      <c r="AX151" s="270" t="s">
        <v>74</v>
      </c>
      <c r="AY151" s="270" t="s">
        <v>130</v>
      </c>
    </row>
    <row r="152" spans="2:63" s="240" customFormat="1" ht="30.75" customHeight="1">
      <c r="B152" s="241"/>
      <c r="D152" s="242" t="s">
        <v>66</v>
      </c>
      <c r="E152" s="249" t="s">
        <v>147</v>
      </c>
      <c r="F152" s="249" t="s">
        <v>659</v>
      </c>
      <c r="I152" s="298"/>
      <c r="J152" s="250">
        <f>$BK$152</f>
        <v>0</v>
      </c>
      <c r="L152" s="241"/>
      <c r="M152" s="245"/>
      <c r="P152" s="246">
        <f>SUM($P$153:$P$166)</f>
        <v>0</v>
      </c>
      <c r="R152" s="246">
        <f>SUM($R$153:$R$166)</f>
        <v>27.5582925</v>
      </c>
      <c r="T152" s="247">
        <f>SUM($T$153:$T$166)</f>
        <v>0</v>
      </c>
      <c r="AR152" s="242" t="s">
        <v>74</v>
      </c>
      <c r="AT152" s="242" t="s">
        <v>66</v>
      </c>
      <c r="AU152" s="242" t="s">
        <v>74</v>
      </c>
      <c r="AY152" s="242" t="s">
        <v>130</v>
      </c>
      <c r="BK152" s="248">
        <f>SUM($BK$153:$BK$166)</f>
        <v>0</v>
      </c>
    </row>
    <row r="153" spans="2:51" s="172" customFormat="1" ht="15.75" customHeight="1">
      <c r="B153" s="269"/>
      <c r="D153" s="267" t="s">
        <v>154</v>
      </c>
      <c r="E153" s="270"/>
      <c r="F153" s="271" t="s">
        <v>660</v>
      </c>
      <c r="H153" s="272">
        <v>67.2</v>
      </c>
      <c r="I153" s="296"/>
      <c r="L153" s="269"/>
      <c r="M153" s="273"/>
      <c r="T153" s="274"/>
      <c r="AT153" s="270" t="s">
        <v>154</v>
      </c>
      <c r="AU153" s="270" t="s">
        <v>76</v>
      </c>
      <c r="AV153" s="270" t="s">
        <v>76</v>
      </c>
      <c r="AW153" s="270" t="s">
        <v>104</v>
      </c>
      <c r="AX153" s="270" t="s">
        <v>74</v>
      </c>
      <c r="AY153" s="270" t="s">
        <v>130</v>
      </c>
    </row>
    <row r="154" spans="2:65" s="172" customFormat="1" ht="15.75" customHeight="1">
      <c r="B154" s="181"/>
      <c r="C154" s="251">
        <v>19</v>
      </c>
      <c r="D154" s="251" t="s">
        <v>132</v>
      </c>
      <c r="E154" s="252" t="s">
        <v>661</v>
      </c>
      <c r="F154" s="253" t="s">
        <v>662</v>
      </c>
      <c r="G154" s="254" t="s">
        <v>505</v>
      </c>
      <c r="H154" s="255">
        <v>47.5</v>
      </c>
      <c r="I154" s="295"/>
      <c r="J154" s="256">
        <f>ROUND($I$154*$H$154,2)</f>
        <v>0</v>
      </c>
      <c r="K154" s="257" t="s">
        <v>363</v>
      </c>
      <c r="L154" s="181"/>
      <c r="M154" s="258"/>
      <c r="N154" s="259" t="s">
        <v>38</v>
      </c>
      <c r="Q154" s="260">
        <v>0.24127</v>
      </c>
      <c r="R154" s="260">
        <f>$Q$154*$H$154</f>
        <v>11.460325000000001</v>
      </c>
      <c r="S154" s="260">
        <v>0</v>
      </c>
      <c r="T154" s="261">
        <f>$S$154*$H$154</f>
        <v>0</v>
      </c>
      <c r="AR154" s="185" t="s">
        <v>136</v>
      </c>
      <c r="AT154" s="185" t="s">
        <v>132</v>
      </c>
      <c r="AU154" s="185" t="s">
        <v>76</v>
      </c>
      <c r="AY154" s="172" t="s">
        <v>130</v>
      </c>
      <c r="BE154" s="262">
        <f>IF($N$154="základní",$J$154,0)</f>
        <v>0</v>
      </c>
      <c r="BF154" s="262">
        <f>IF($N$154="snížená",$J$154,0)</f>
        <v>0</v>
      </c>
      <c r="BG154" s="262">
        <f>IF($N$154="zákl. přenesená",$J$154,0)</f>
        <v>0</v>
      </c>
      <c r="BH154" s="262">
        <f>IF($N$154="sníž. přenesená",$J$154,0)</f>
        <v>0</v>
      </c>
      <c r="BI154" s="262">
        <f>IF($N$154="nulová",$J$154,0)</f>
        <v>0</v>
      </c>
      <c r="BJ154" s="185" t="s">
        <v>74</v>
      </c>
      <c r="BK154" s="262">
        <f>ROUND($I$154*$H$154,2)</f>
        <v>0</v>
      </c>
      <c r="BL154" s="185" t="s">
        <v>136</v>
      </c>
      <c r="BM154" s="185" t="s">
        <v>663</v>
      </c>
    </row>
    <row r="155" spans="2:47" s="172" customFormat="1" ht="16.5" customHeight="1">
      <c r="B155" s="181"/>
      <c r="D155" s="263" t="s">
        <v>138</v>
      </c>
      <c r="F155" s="264" t="s">
        <v>662</v>
      </c>
      <c r="I155" s="296"/>
      <c r="L155" s="181"/>
      <c r="M155" s="265"/>
      <c r="T155" s="266"/>
      <c r="AT155" s="172" t="s">
        <v>138</v>
      </c>
      <c r="AU155" s="172" t="s">
        <v>76</v>
      </c>
    </row>
    <row r="156" spans="2:51" s="172" customFormat="1" ht="15.75" customHeight="1">
      <c r="B156" s="269"/>
      <c r="D156" s="267" t="s">
        <v>154</v>
      </c>
      <c r="E156" s="270"/>
      <c r="F156" s="271" t="s">
        <v>664</v>
      </c>
      <c r="H156" s="272">
        <v>12</v>
      </c>
      <c r="I156" s="296"/>
      <c r="L156" s="269"/>
      <c r="M156" s="273"/>
      <c r="T156" s="274"/>
      <c r="AT156" s="270" t="s">
        <v>154</v>
      </c>
      <c r="AU156" s="270" t="s">
        <v>76</v>
      </c>
      <c r="AV156" s="270" t="s">
        <v>76</v>
      </c>
      <c r="AW156" s="270" t="s">
        <v>104</v>
      </c>
      <c r="AX156" s="270" t="s">
        <v>67</v>
      </c>
      <c r="AY156" s="270" t="s">
        <v>130</v>
      </c>
    </row>
    <row r="157" spans="2:51" s="172" customFormat="1" ht="15.75" customHeight="1">
      <c r="B157" s="269"/>
      <c r="D157" s="267" t="s">
        <v>154</v>
      </c>
      <c r="E157" s="270"/>
      <c r="F157" s="271" t="s">
        <v>665</v>
      </c>
      <c r="H157" s="272">
        <v>35.5</v>
      </c>
      <c r="I157" s="296"/>
      <c r="L157" s="269"/>
      <c r="M157" s="273"/>
      <c r="T157" s="274"/>
      <c r="AT157" s="270" t="s">
        <v>154</v>
      </c>
      <c r="AU157" s="270" t="s">
        <v>76</v>
      </c>
      <c r="AV157" s="270" t="s">
        <v>76</v>
      </c>
      <c r="AW157" s="270" t="s">
        <v>104</v>
      </c>
      <c r="AX157" s="270" t="s">
        <v>67</v>
      </c>
      <c r="AY157" s="270" t="s">
        <v>130</v>
      </c>
    </row>
    <row r="158" spans="2:51" s="172" customFormat="1" ht="15.75" customHeight="1">
      <c r="B158" s="275"/>
      <c r="D158" s="267" t="s">
        <v>154</v>
      </c>
      <c r="E158" s="276"/>
      <c r="F158" s="277" t="s">
        <v>176</v>
      </c>
      <c r="H158" s="278">
        <v>47.5</v>
      </c>
      <c r="I158" s="296"/>
      <c r="L158" s="275"/>
      <c r="M158" s="279"/>
      <c r="T158" s="280"/>
      <c r="AT158" s="276" t="s">
        <v>154</v>
      </c>
      <c r="AU158" s="276" t="s">
        <v>76</v>
      </c>
      <c r="AV158" s="276" t="s">
        <v>136</v>
      </c>
      <c r="AW158" s="276" t="s">
        <v>104</v>
      </c>
      <c r="AX158" s="276" t="s">
        <v>74</v>
      </c>
      <c r="AY158" s="276" t="s">
        <v>130</v>
      </c>
    </row>
    <row r="159" spans="2:65" s="172" customFormat="1" ht="15.75" customHeight="1">
      <c r="B159" s="181"/>
      <c r="C159" s="281">
        <v>20</v>
      </c>
      <c r="D159" s="281" t="s">
        <v>424</v>
      </c>
      <c r="E159" s="282" t="s">
        <v>666</v>
      </c>
      <c r="F159" s="283" t="s">
        <v>381</v>
      </c>
      <c r="G159" s="284" t="s">
        <v>517</v>
      </c>
      <c r="H159" s="285">
        <v>69.257</v>
      </c>
      <c r="I159" s="297"/>
      <c r="J159" s="286">
        <f>ROUND($I$159*$H$159,2)</f>
        <v>0</v>
      </c>
      <c r="K159" s="283" t="s">
        <v>363</v>
      </c>
      <c r="L159" s="287"/>
      <c r="M159" s="288"/>
      <c r="N159" s="289" t="s">
        <v>38</v>
      </c>
      <c r="Q159" s="260">
        <v>0.0505</v>
      </c>
      <c r="R159" s="260">
        <f>$Q$159*$H$159</f>
        <v>3.4974785000000006</v>
      </c>
      <c r="S159" s="260">
        <v>0</v>
      </c>
      <c r="T159" s="261">
        <f>$S$159*$H$159</f>
        <v>0</v>
      </c>
      <c r="AR159" s="185" t="s">
        <v>183</v>
      </c>
      <c r="AT159" s="185" t="s">
        <v>424</v>
      </c>
      <c r="AU159" s="185" t="s">
        <v>76</v>
      </c>
      <c r="AY159" s="172" t="s">
        <v>130</v>
      </c>
      <c r="BE159" s="262">
        <f>IF($N$159="základní",$J$159,0)</f>
        <v>0</v>
      </c>
      <c r="BF159" s="262">
        <f>IF($N$159="snížená",$J$159,0)</f>
        <v>0</v>
      </c>
      <c r="BG159" s="262">
        <f>IF($N$159="zákl. přenesená",$J$159,0)</f>
        <v>0</v>
      </c>
      <c r="BH159" s="262">
        <f>IF($N$159="sníž. přenesená",$J$159,0)</f>
        <v>0</v>
      </c>
      <c r="BI159" s="262">
        <f>IF($N$159="nulová",$J$159,0)</f>
        <v>0</v>
      </c>
      <c r="BJ159" s="185" t="s">
        <v>74</v>
      </c>
      <c r="BK159" s="262">
        <f>ROUND($I$159*$H$159,2)</f>
        <v>0</v>
      </c>
      <c r="BL159" s="185" t="s">
        <v>136</v>
      </c>
      <c r="BM159" s="185" t="s">
        <v>667</v>
      </c>
    </row>
    <row r="160" spans="2:47" s="172" customFormat="1" ht="16.5" customHeight="1">
      <c r="B160" s="181"/>
      <c r="D160" s="263" t="s">
        <v>138</v>
      </c>
      <c r="F160" s="264" t="s">
        <v>381</v>
      </c>
      <c r="I160" s="296"/>
      <c r="L160" s="181"/>
      <c r="M160" s="265"/>
      <c r="T160" s="266"/>
      <c r="AT160" s="172" t="s">
        <v>138</v>
      </c>
      <c r="AU160" s="172" t="s">
        <v>76</v>
      </c>
    </row>
    <row r="161" spans="2:51" s="172" customFormat="1" ht="15.75" customHeight="1">
      <c r="B161" s="269"/>
      <c r="D161" s="267" t="s">
        <v>154</v>
      </c>
      <c r="E161" s="270"/>
      <c r="F161" s="271" t="s">
        <v>668</v>
      </c>
      <c r="H161" s="272">
        <v>68.571</v>
      </c>
      <c r="I161" s="296"/>
      <c r="L161" s="269"/>
      <c r="M161" s="273"/>
      <c r="T161" s="274"/>
      <c r="AT161" s="270" t="s">
        <v>154</v>
      </c>
      <c r="AU161" s="270" t="s">
        <v>76</v>
      </c>
      <c r="AV161" s="270" t="s">
        <v>76</v>
      </c>
      <c r="AW161" s="270" t="s">
        <v>104</v>
      </c>
      <c r="AX161" s="270" t="s">
        <v>74</v>
      </c>
      <c r="AY161" s="270" t="s">
        <v>130</v>
      </c>
    </row>
    <row r="162" spans="2:51" s="172" customFormat="1" ht="15.75" customHeight="1">
      <c r="B162" s="269"/>
      <c r="D162" s="267" t="s">
        <v>154</v>
      </c>
      <c r="F162" s="271" t="s">
        <v>669</v>
      </c>
      <c r="H162" s="272">
        <v>69.257</v>
      </c>
      <c r="I162" s="296"/>
      <c r="L162" s="269"/>
      <c r="M162" s="273"/>
      <c r="T162" s="274"/>
      <c r="AT162" s="270" t="s">
        <v>154</v>
      </c>
      <c r="AU162" s="270" t="s">
        <v>76</v>
      </c>
      <c r="AV162" s="270" t="s">
        <v>76</v>
      </c>
      <c r="AW162" s="270" t="s">
        <v>67</v>
      </c>
      <c r="AX162" s="270" t="s">
        <v>74</v>
      </c>
      <c r="AY162" s="270" t="s">
        <v>130</v>
      </c>
    </row>
    <row r="163" spans="2:65" s="172" customFormat="1" ht="15.75" customHeight="1">
      <c r="B163" s="181"/>
      <c r="C163" s="281">
        <v>21</v>
      </c>
      <c r="D163" s="281" t="s">
        <v>424</v>
      </c>
      <c r="E163" s="282" t="s">
        <v>670</v>
      </c>
      <c r="F163" s="283" t="s">
        <v>382</v>
      </c>
      <c r="G163" s="284" t="s">
        <v>517</v>
      </c>
      <c r="H163" s="285">
        <v>204.886</v>
      </c>
      <c r="I163" s="297"/>
      <c r="J163" s="286">
        <f>ROUND($I$163*$H$163,2)</f>
        <v>0</v>
      </c>
      <c r="K163" s="283" t="s">
        <v>363</v>
      </c>
      <c r="L163" s="287"/>
      <c r="M163" s="288"/>
      <c r="N163" s="289" t="s">
        <v>38</v>
      </c>
      <c r="Q163" s="260">
        <v>0.0615</v>
      </c>
      <c r="R163" s="260">
        <f>$Q$163*$H$163</f>
        <v>12.600489</v>
      </c>
      <c r="S163" s="260">
        <v>0</v>
      </c>
      <c r="T163" s="261">
        <f>$S$163*$H$163</f>
        <v>0</v>
      </c>
      <c r="AR163" s="185" t="s">
        <v>183</v>
      </c>
      <c r="AT163" s="185" t="s">
        <v>424</v>
      </c>
      <c r="AU163" s="185" t="s">
        <v>76</v>
      </c>
      <c r="AY163" s="172" t="s">
        <v>130</v>
      </c>
      <c r="BE163" s="262">
        <f>IF($N$163="základní",$J$163,0)</f>
        <v>0</v>
      </c>
      <c r="BF163" s="262">
        <f>IF($N$163="snížená",$J$163,0)</f>
        <v>0</v>
      </c>
      <c r="BG163" s="262">
        <f>IF($N$163="zákl. přenesená",$J$163,0)</f>
        <v>0</v>
      </c>
      <c r="BH163" s="262">
        <f>IF($N$163="sníž. přenesená",$J$163,0)</f>
        <v>0</v>
      </c>
      <c r="BI163" s="262">
        <f>IF($N$163="nulová",$J$163,0)</f>
        <v>0</v>
      </c>
      <c r="BJ163" s="185" t="s">
        <v>74</v>
      </c>
      <c r="BK163" s="262">
        <f>ROUND($I$163*$H$163,2)</f>
        <v>0</v>
      </c>
      <c r="BL163" s="185" t="s">
        <v>136</v>
      </c>
      <c r="BM163" s="185" t="s">
        <v>671</v>
      </c>
    </row>
    <row r="164" spans="2:47" s="172" customFormat="1" ht="16.5" customHeight="1">
      <c r="B164" s="181"/>
      <c r="D164" s="263" t="s">
        <v>138</v>
      </c>
      <c r="F164" s="264" t="s">
        <v>382</v>
      </c>
      <c r="I164" s="296"/>
      <c r="L164" s="181"/>
      <c r="M164" s="265"/>
      <c r="T164" s="266"/>
      <c r="AT164" s="172" t="s">
        <v>138</v>
      </c>
      <c r="AU164" s="172" t="s">
        <v>76</v>
      </c>
    </row>
    <row r="165" spans="2:51" s="172" customFormat="1" ht="15.75" customHeight="1">
      <c r="B165" s="269"/>
      <c r="D165" s="267" t="s">
        <v>154</v>
      </c>
      <c r="E165" s="270"/>
      <c r="F165" s="271" t="s">
        <v>672</v>
      </c>
      <c r="H165" s="272">
        <v>202.857</v>
      </c>
      <c r="I165" s="296"/>
      <c r="L165" s="269"/>
      <c r="M165" s="273"/>
      <c r="T165" s="274"/>
      <c r="AT165" s="270" t="s">
        <v>154</v>
      </c>
      <c r="AU165" s="270" t="s">
        <v>76</v>
      </c>
      <c r="AV165" s="270" t="s">
        <v>76</v>
      </c>
      <c r="AW165" s="270" t="s">
        <v>104</v>
      </c>
      <c r="AX165" s="270" t="s">
        <v>74</v>
      </c>
      <c r="AY165" s="270" t="s">
        <v>130</v>
      </c>
    </row>
    <row r="166" spans="2:51" s="172" customFormat="1" ht="15.75" customHeight="1">
      <c r="B166" s="269"/>
      <c r="D166" s="267" t="s">
        <v>154</v>
      </c>
      <c r="F166" s="271" t="s">
        <v>673</v>
      </c>
      <c r="H166" s="272">
        <v>204.886</v>
      </c>
      <c r="I166" s="296"/>
      <c r="L166" s="269"/>
      <c r="M166" s="273"/>
      <c r="T166" s="274"/>
      <c r="AT166" s="270" t="s">
        <v>154</v>
      </c>
      <c r="AU166" s="270" t="s">
        <v>76</v>
      </c>
      <c r="AV166" s="270" t="s">
        <v>76</v>
      </c>
      <c r="AW166" s="270" t="s">
        <v>67</v>
      </c>
      <c r="AX166" s="270" t="s">
        <v>74</v>
      </c>
      <c r="AY166" s="270" t="s">
        <v>130</v>
      </c>
    </row>
    <row r="167" spans="2:63" s="240" customFormat="1" ht="30.75" customHeight="1">
      <c r="B167" s="241"/>
      <c r="D167" s="242" t="s">
        <v>66</v>
      </c>
      <c r="E167" s="249" t="s">
        <v>162</v>
      </c>
      <c r="F167" s="249" t="s">
        <v>445</v>
      </c>
      <c r="I167" s="298"/>
      <c r="J167" s="250">
        <f>$BK$167</f>
        <v>0</v>
      </c>
      <c r="L167" s="241"/>
      <c r="M167" s="245"/>
      <c r="P167" s="246">
        <f>SUM($P$168:$P$196)</f>
        <v>0</v>
      </c>
      <c r="R167" s="246">
        <f>SUM($R$168:$R$196)</f>
        <v>19.313857</v>
      </c>
      <c r="T167" s="247">
        <f>SUM($T$168:$T$196)</f>
        <v>0</v>
      </c>
      <c r="AR167" s="242" t="s">
        <v>74</v>
      </c>
      <c r="AT167" s="242" t="s">
        <v>66</v>
      </c>
      <c r="AU167" s="242" t="s">
        <v>74</v>
      </c>
      <c r="AY167" s="242" t="s">
        <v>130</v>
      </c>
      <c r="BK167" s="248">
        <f>SUM($BK$168:$BK$196)</f>
        <v>0</v>
      </c>
    </row>
    <row r="168" spans="2:65" s="172" customFormat="1" ht="15.75" customHeight="1">
      <c r="B168" s="181"/>
      <c r="C168" s="251">
        <v>22</v>
      </c>
      <c r="D168" s="251" t="s">
        <v>132</v>
      </c>
      <c r="E168" s="252" t="s">
        <v>453</v>
      </c>
      <c r="F168" s="253" t="s">
        <v>454</v>
      </c>
      <c r="G168" s="254" t="s">
        <v>135</v>
      </c>
      <c r="H168" s="255">
        <v>570.3</v>
      </c>
      <c r="I168" s="295"/>
      <c r="J168" s="256">
        <f>ROUND($I$168*$H$168,2)</f>
        <v>0</v>
      </c>
      <c r="K168" s="257" t="s">
        <v>363</v>
      </c>
      <c r="L168" s="181"/>
      <c r="M168" s="258"/>
      <c r="N168" s="259" t="s">
        <v>38</v>
      </c>
      <c r="Q168" s="260">
        <v>0</v>
      </c>
      <c r="R168" s="260">
        <f>$Q$168*$H$168</f>
        <v>0</v>
      </c>
      <c r="S168" s="260">
        <v>0</v>
      </c>
      <c r="T168" s="261">
        <f>$S$168*$H$168</f>
        <v>0</v>
      </c>
      <c r="AR168" s="185" t="s">
        <v>136</v>
      </c>
      <c r="AT168" s="185" t="s">
        <v>132</v>
      </c>
      <c r="AU168" s="185" t="s">
        <v>76</v>
      </c>
      <c r="AY168" s="172" t="s">
        <v>130</v>
      </c>
      <c r="BE168" s="262">
        <f>IF($N$168="základní",$J$168,0)</f>
        <v>0</v>
      </c>
      <c r="BF168" s="262">
        <f>IF($N$168="snížená",$J$168,0)</f>
        <v>0</v>
      </c>
      <c r="BG168" s="262">
        <f>IF($N$168="zákl. přenesená",$J$168,0)</f>
        <v>0</v>
      </c>
      <c r="BH168" s="262">
        <f>IF($N$168="sníž. přenesená",$J$168,0)</f>
        <v>0</v>
      </c>
      <c r="BI168" s="262">
        <f>IF($N$168="nulová",$J$168,0)</f>
        <v>0</v>
      </c>
      <c r="BJ168" s="185" t="s">
        <v>74</v>
      </c>
      <c r="BK168" s="262">
        <f>ROUND($I$168*$H$168,2)</f>
        <v>0</v>
      </c>
      <c r="BL168" s="185" t="s">
        <v>136</v>
      </c>
      <c r="BM168" s="185" t="s">
        <v>674</v>
      </c>
    </row>
    <row r="169" spans="2:47" s="172" customFormat="1" ht="16.5" customHeight="1">
      <c r="B169" s="181"/>
      <c r="D169" s="263" t="s">
        <v>138</v>
      </c>
      <c r="F169" s="264" t="s">
        <v>456</v>
      </c>
      <c r="I169" s="296"/>
      <c r="L169" s="181"/>
      <c r="M169" s="265"/>
      <c r="T169" s="266"/>
      <c r="AT169" s="172" t="s">
        <v>138</v>
      </c>
      <c r="AU169" s="172" t="s">
        <v>76</v>
      </c>
    </row>
    <row r="170" spans="2:51" s="172" customFormat="1" ht="15.75" customHeight="1">
      <c r="B170" s="269"/>
      <c r="D170" s="267" t="s">
        <v>154</v>
      </c>
      <c r="E170" s="270"/>
      <c r="F170" s="271" t="s">
        <v>675</v>
      </c>
      <c r="H170" s="272">
        <v>570.3</v>
      </c>
      <c r="I170" s="296"/>
      <c r="L170" s="269"/>
      <c r="M170" s="273"/>
      <c r="T170" s="274"/>
      <c r="AT170" s="270" t="s">
        <v>154</v>
      </c>
      <c r="AU170" s="270" t="s">
        <v>76</v>
      </c>
      <c r="AV170" s="270" t="s">
        <v>76</v>
      </c>
      <c r="AW170" s="270" t="s">
        <v>104</v>
      </c>
      <c r="AX170" s="270" t="s">
        <v>74</v>
      </c>
      <c r="AY170" s="270" t="s">
        <v>130</v>
      </c>
    </row>
    <row r="171" spans="2:65" s="172" customFormat="1" ht="15.75" customHeight="1">
      <c r="B171" s="181"/>
      <c r="C171" s="251">
        <v>23</v>
      </c>
      <c r="D171" s="251" t="s">
        <v>132</v>
      </c>
      <c r="E171" s="252" t="s">
        <v>676</v>
      </c>
      <c r="F171" s="253" t="s">
        <v>677</v>
      </c>
      <c r="G171" s="254" t="s">
        <v>135</v>
      </c>
      <c r="H171" s="255">
        <v>551.1</v>
      </c>
      <c r="I171" s="295"/>
      <c r="J171" s="256">
        <f>ROUND($I$171*$H$171,2)</f>
        <v>0</v>
      </c>
      <c r="K171" s="257" t="s">
        <v>363</v>
      </c>
      <c r="L171" s="181"/>
      <c r="M171" s="258"/>
      <c r="N171" s="259" t="s">
        <v>38</v>
      </c>
      <c r="Q171" s="260">
        <v>0</v>
      </c>
      <c r="R171" s="260">
        <f>$Q$171*$H$171</f>
        <v>0</v>
      </c>
      <c r="S171" s="260">
        <v>0</v>
      </c>
      <c r="T171" s="261">
        <f>$S$171*$H$171</f>
        <v>0</v>
      </c>
      <c r="AR171" s="185" t="s">
        <v>136</v>
      </c>
      <c r="AT171" s="185" t="s">
        <v>132</v>
      </c>
      <c r="AU171" s="185" t="s">
        <v>76</v>
      </c>
      <c r="AY171" s="172" t="s">
        <v>130</v>
      </c>
      <c r="BE171" s="262">
        <f>IF($N$171="základní",$J$171,0)</f>
        <v>0</v>
      </c>
      <c r="BF171" s="262">
        <f>IF($N$171="snížená",$J$171,0)</f>
        <v>0</v>
      </c>
      <c r="BG171" s="262">
        <f>IF($N$171="zákl. přenesená",$J$171,0)</f>
        <v>0</v>
      </c>
      <c r="BH171" s="262">
        <f>IF($N$171="sníž. přenesená",$J$171,0)</f>
        <v>0</v>
      </c>
      <c r="BI171" s="262">
        <f>IF($N$171="nulová",$J$171,0)</f>
        <v>0</v>
      </c>
      <c r="BJ171" s="185" t="s">
        <v>74</v>
      </c>
      <c r="BK171" s="262">
        <f>ROUND($I$171*$H$171,2)</f>
        <v>0</v>
      </c>
      <c r="BL171" s="185" t="s">
        <v>136</v>
      </c>
      <c r="BM171" s="185" t="s">
        <v>678</v>
      </c>
    </row>
    <row r="172" spans="2:47" s="172" customFormat="1" ht="27" customHeight="1">
      <c r="B172" s="181"/>
      <c r="D172" s="263" t="s">
        <v>138</v>
      </c>
      <c r="F172" s="264" t="s">
        <v>679</v>
      </c>
      <c r="I172" s="296"/>
      <c r="L172" s="181"/>
      <c r="M172" s="265"/>
      <c r="T172" s="266"/>
      <c r="AT172" s="172" t="s">
        <v>138</v>
      </c>
      <c r="AU172" s="172" t="s">
        <v>76</v>
      </c>
    </row>
    <row r="173" spans="2:51" s="172" customFormat="1" ht="15.75" customHeight="1">
      <c r="B173" s="269"/>
      <c r="D173" s="267" t="s">
        <v>154</v>
      </c>
      <c r="E173" s="270"/>
      <c r="F173" s="271" t="s">
        <v>680</v>
      </c>
      <c r="H173" s="272">
        <v>551.1</v>
      </c>
      <c r="I173" s="296"/>
      <c r="L173" s="269"/>
      <c r="M173" s="273"/>
      <c r="T173" s="274"/>
      <c r="AT173" s="270" t="s">
        <v>154</v>
      </c>
      <c r="AU173" s="270" t="s">
        <v>76</v>
      </c>
      <c r="AV173" s="270" t="s">
        <v>76</v>
      </c>
      <c r="AW173" s="270" t="s">
        <v>104</v>
      </c>
      <c r="AX173" s="270" t="s">
        <v>74</v>
      </c>
      <c r="AY173" s="270" t="s">
        <v>130</v>
      </c>
    </row>
    <row r="174" spans="2:65" s="172" customFormat="1" ht="15.75" customHeight="1">
      <c r="B174" s="181"/>
      <c r="C174" s="251">
        <v>24</v>
      </c>
      <c r="D174" s="251" t="s">
        <v>132</v>
      </c>
      <c r="E174" s="252" t="s">
        <v>681</v>
      </c>
      <c r="F174" s="253" t="s">
        <v>682</v>
      </c>
      <c r="G174" s="254" t="s">
        <v>135</v>
      </c>
      <c r="H174" s="255">
        <v>551.1</v>
      </c>
      <c r="I174" s="295"/>
      <c r="J174" s="256">
        <f>ROUND($I$174*$H$174,2)</f>
        <v>0</v>
      </c>
      <c r="K174" s="257" t="s">
        <v>363</v>
      </c>
      <c r="L174" s="181"/>
      <c r="M174" s="258"/>
      <c r="N174" s="259" t="s">
        <v>38</v>
      </c>
      <c r="Q174" s="260">
        <v>0</v>
      </c>
      <c r="R174" s="260">
        <f>$Q$174*$H$174</f>
        <v>0</v>
      </c>
      <c r="S174" s="260">
        <v>0</v>
      </c>
      <c r="T174" s="261">
        <f>$S$174*$H$174</f>
        <v>0</v>
      </c>
      <c r="AR174" s="185" t="s">
        <v>136</v>
      </c>
      <c r="AT174" s="185" t="s">
        <v>132</v>
      </c>
      <c r="AU174" s="185" t="s">
        <v>76</v>
      </c>
      <c r="AY174" s="172" t="s">
        <v>130</v>
      </c>
      <c r="BE174" s="262">
        <f>IF($N$174="základní",$J$174,0)</f>
        <v>0</v>
      </c>
      <c r="BF174" s="262">
        <f>IF($N$174="snížená",$J$174,0)</f>
        <v>0</v>
      </c>
      <c r="BG174" s="262">
        <f>IF($N$174="zákl. přenesená",$J$174,0)</f>
        <v>0</v>
      </c>
      <c r="BH174" s="262">
        <f>IF($N$174="sníž. přenesená",$J$174,0)</f>
        <v>0</v>
      </c>
      <c r="BI174" s="262">
        <f>IF($N$174="nulová",$J$174,0)</f>
        <v>0</v>
      </c>
      <c r="BJ174" s="185" t="s">
        <v>74</v>
      </c>
      <c r="BK174" s="262">
        <f>ROUND($I$174*$H$174,2)</f>
        <v>0</v>
      </c>
      <c r="BL174" s="185" t="s">
        <v>136</v>
      </c>
      <c r="BM174" s="185" t="s">
        <v>683</v>
      </c>
    </row>
    <row r="175" spans="2:47" s="172" customFormat="1" ht="27" customHeight="1">
      <c r="B175" s="181"/>
      <c r="D175" s="263" t="s">
        <v>138</v>
      </c>
      <c r="F175" s="264" t="s">
        <v>684</v>
      </c>
      <c r="I175" s="296"/>
      <c r="L175" s="181"/>
      <c r="M175" s="265"/>
      <c r="T175" s="266"/>
      <c r="AT175" s="172" t="s">
        <v>138</v>
      </c>
      <c r="AU175" s="172" t="s">
        <v>76</v>
      </c>
    </row>
    <row r="176" spans="2:51" s="172" customFormat="1" ht="15.75" customHeight="1">
      <c r="B176" s="269"/>
      <c r="D176" s="267" t="s">
        <v>154</v>
      </c>
      <c r="E176" s="270"/>
      <c r="F176" s="271" t="s">
        <v>680</v>
      </c>
      <c r="H176" s="272">
        <v>551.1</v>
      </c>
      <c r="I176" s="296"/>
      <c r="L176" s="269"/>
      <c r="M176" s="273"/>
      <c r="T176" s="274"/>
      <c r="AT176" s="270" t="s">
        <v>154</v>
      </c>
      <c r="AU176" s="270" t="s">
        <v>76</v>
      </c>
      <c r="AV176" s="270" t="s">
        <v>76</v>
      </c>
      <c r="AW176" s="270" t="s">
        <v>104</v>
      </c>
      <c r="AX176" s="270" t="s">
        <v>74</v>
      </c>
      <c r="AY176" s="270" t="s">
        <v>130</v>
      </c>
    </row>
    <row r="177" spans="2:65" s="172" customFormat="1" ht="15.75" customHeight="1">
      <c r="B177" s="181"/>
      <c r="C177" s="251">
        <v>25</v>
      </c>
      <c r="D177" s="251" t="s">
        <v>132</v>
      </c>
      <c r="E177" s="252" t="s">
        <v>685</v>
      </c>
      <c r="F177" s="253" t="s">
        <v>686</v>
      </c>
      <c r="G177" s="254" t="s">
        <v>135</v>
      </c>
      <c r="H177" s="255">
        <v>87.1</v>
      </c>
      <c r="I177" s="295"/>
      <c r="J177" s="256">
        <f>ROUND($I$177*$H$177,2)</f>
        <v>0</v>
      </c>
      <c r="K177" s="257" t="s">
        <v>363</v>
      </c>
      <c r="L177" s="181"/>
      <c r="M177" s="258"/>
      <c r="N177" s="259" t="s">
        <v>38</v>
      </c>
      <c r="Q177" s="260">
        <v>0.02851</v>
      </c>
      <c r="R177" s="260">
        <f>$Q$177*$H$177</f>
        <v>2.483221</v>
      </c>
      <c r="S177" s="260">
        <v>0</v>
      </c>
      <c r="T177" s="261">
        <f>$S$177*$H$177</f>
        <v>0</v>
      </c>
      <c r="AR177" s="185" t="s">
        <v>136</v>
      </c>
      <c r="AT177" s="185" t="s">
        <v>132</v>
      </c>
      <c r="AU177" s="185" t="s">
        <v>76</v>
      </c>
      <c r="AY177" s="172" t="s">
        <v>130</v>
      </c>
      <c r="BE177" s="262">
        <f>IF($N$177="základní",$J$177,0)</f>
        <v>0</v>
      </c>
      <c r="BF177" s="262">
        <f>IF($N$177="snížená",$J$177,0)</f>
        <v>0</v>
      </c>
      <c r="BG177" s="262">
        <f>IF($N$177="zákl. přenesená",$J$177,0)</f>
        <v>0</v>
      </c>
      <c r="BH177" s="262">
        <f>IF($N$177="sníž. přenesená",$J$177,0)</f>
        <v>0</v>
      </c>
      <c r="BI177" s="262">
        <f>IF($N$177="nulová",$J$177,0)</f>
        <v>0</v>
      </c>
      <c r="BJ177" s="185" t="s">
        <v>74</v>
      </c>
      <c r="BK177" s="262">
        <f>ROUND($I$177*$H$177,2)</f>
        <v>0</v>
      </c>
      <c r="BL177" s="185" t="s">
        <v>136</v>
      </c>
      <c r="BM177" s="185" t="s">
        <v>687</v>
      </c>
    </row>
    <row r="178" spans="2:47" s="172" customFormat="1" ht="27" customHeight="1">
      <c r="B178" s="181"/>
      <c r="D178" s="263" t="s">
        <v>138</v>
      </c>
      <c r="F178" s="264" t="s">
        <v>688</v>
      </c>
      <c r="I178" s="296"/>
      <c r="L178" s="181"/>
      <c r="M178" s="265"/>
      <c r="T178" s="266"/>
      <c r="AT178" s="172" t="s">
        <v>138</v>
      </c>
      <c r="AU178" s="172" t="s">
        <v>76</v>
      </c>
    </row>
    <row r="179" spans="2:51" s="172" customFormat="1" ht="15.75" customHeight="1">
      <c r="B179" s="269"/>
      <c r="D179" s="267" t="s">
        <v>154</v>
      </c>
      <c r="E179" s="270" t="s">
        <v>583</v>
      </c>
      <c r="F179" s="271" t="s">
        <v>689</v>
      </c>
      <c r="H179" s="272">
        <v>87.1</v>
      </c>
      <c r="I179" s="296"/>
      <c r="L179" s="269"/>
      <c r="M179" s="273"/>
      <c r="T179" s="274"/>
      <c r="AT179" s="270" t="s">
        <v>154</v>
      </c>
      <c r="AU179" s="270" t="s">
        <v>76</v>
      </c>
      <c r="AV179" s="270" t="s">
        <v>76</v>
      </c>
      <c r="AW179" s="270" t="s">
        <v>104</v>
      </c>
      <c r="AX179" s="270" t="s">
        <v>74</v>
      </c>
      <c r="AY179" s="270" t="s">
        <v>130</v>
      </c>
    </row>
    <row r="180" spans="2:65" s="172" customFormat="1" ht="15.75" customHeight="1">
      <c r="B180" s="181"/>
      <c r="C180" s="251">
        <v>26</v>
      </c>
      <c r="D180" s="251" t="s">
        <v>132</v>
      </c>
      <c r="E180" s="252" t="s">
        <v>690</v>
      </c>
      <c r="F180" s="257" t="s">
        <v>201</v>
      </c>
      <c r="G180" s="254" t="s">
        <v>135</v>
      </c>
      <c r="H180" s="255">
        <v>464</v>
      </c>
      <c r="I180" s="295"/>
      <c r="J180" s="256">
        <f>ROUND($I$180*$H$180,2)</f>
        <v>0</v>
      </c>
      <c r="K180" s="253"/>
      <c r="L180" s="181"/>
      <c r="M180" s="258"/>
      <c r="N180" s="259" t="s">
        <v>38</v>
      </c>
      <c r="Q180" s="260">
        <v>0.02182</v>
      </c>
      <c r="R180" s="260">
        <f>$Q$180*$H$180</f>
        <v>10.12448</v>
      </c>
      <c r="S180" s="260">
        <v>0</v>
      </c>
      <c r="T180" s="261">
        <f>$S$180*$H$180</f>
        <v>0</v>
      </c>
      <c r="AR180" s="185" t="s">
        <v>136</v>
      </c>
      <c r="AT180" s="185" t="s">
        <v>132</v>
      </c>
      <c r="AU180" s="185" t="s">
        <v>76</v>
      </c>
      <c r="AY180" s="172" t="s">
        <v>130</v>
      </c>
      <c r="BE180" s="262">
        <f>IF($N$180="základní",$J$180,0)</f>
        <v>0</v>
      </c>
      <c r="BF180" s="262">
        <f>IF($N$180="snížená",$J$180,0)</f>
        <v>0</v>
      </c>
      <c r="BG180" s="262">
        <f>IF($N$180="zákl. přenesená",$J$180,0)</f>
        <v>0</v>
      </c>
      <c r="BH180" s="262">
        <f>IF($N$180="sníž. přenesená",$J$180,0)</f>
        <v>0</v>
      </c>
      <c r="BI180" s="262">
        <f>IF($N$180="nulová",$J$180,0)</f>
        <v>0</v>
      </c>
      <c r="BJ180" s="185" t="s">
        <v>74</v>
      </c>
      <c r="BK180" s="262">
        <f>ROUND($I$180*$H$180,2)</f>
        <v>0</v>
      </c>
      <c r="BL180" s="185" t="s">
        <v>136</v>
      </c>
      <c r="BM180" s="185" t="s">
        <v>691</v>
      </c>
    </row>
    <row r="181" spans="2:47" s="172" customFormat="1" ht="16.5" customHeight="1">
      <c r="B181" s="181"/>
      <c r="D181" s="263" t="s">
        <v>138</v>
      </c>
      <c r="F181" s="264" t="s">
        <v>201</v>
      </c>
      <c r="I181" s="296"/>
      <c r="L181" s="181"/>
      <c r="M181" s="265"/>
      <c r="T181" s="266"/>
      <c r="AT181" s="172" t="s">
        <v>138</v>
      </c>
      <c r="AU181" s="172" t="s">
        <v>76</v>
      </c>
    </row>
    <row r="182" spans="2:51" s="172" customFormat="1" ht="15.75" customHeight="1">
      <c r="B182" s="269"/>
      <c r="D182" s="267" t="s">
        <v>154</v>
      </c>
      <c r="E182" s="270" t="s">
        <v>77</v>
      </c>
      <c r="F182" s="271" t="s">
        <v>692</v>
      </c>
      <c r="H182" s="272">
        <v>464</v>
      </c>
      <c r="I182" s="296"/>
      <c r="L182" s="269"/>
      <c r="M182" s="273"/>
      <c r="T182" s="274"/>
      <c r="AT182" s="270" t="s">
        <v>154</v>
      </c>
      <c r="AU182" s="270" t="s">
        <v>76</v>
      </c>
      <c r="AV182" s="270" t="s">
        <v>76</v>
      </c>
      <c r="AW182" s="270" t="s">
        <v>104</v>
      </c>
      <c r="AX182" s="270" t="s">
        <v>74</v>
      </c>
      <c r="AY182" s="270" t="s">
        <v>130</v>
      </c>
    </row>
    <row r="183" spans="2:65" s="172" customFormat="1" ht="15.75" customHeight="1">
      <c r="B183" s="181"/>
      <c r="C183" s="251">
        <v>27</v>
      </c>
      <c r="D183" s="251" t="s">
        <v>132</v>
      </c>
      <c r="E183" s="252" t="s">
        <v>693</v>
      </c>
      <c r="F183" s="253" t="s">
        <v>694</v>
      </c>
      <c r="G183" s="254" t="s">
        <v>135</v>
      </c>
      <c r="H183" s="255">
        <v>25.36</v>
      </c>
      <c r="I183" s="295"/>
      <c r="J183" s="256">
        <f>ROUND($I$183*$H$183,2)</f>
        <v>0</v>
      </c>
      <c r="K183" s="257" t="s">
        <v>363</v>
      </c>
      <c r="L183" s="181"/>
      <c r="M183" s="258"/>
      <c r="N183" s="259" t="s">
        <v>38</v>
      </c>
      <c r="Q183" s="260">
        <v>0</v>
      </c>
      <c r="R183" s="260">
        <f>$Q$183*$H$183</f>
        <v>0</v>
      </c>
      <c r="S183" s="260">
        <v>0</v>
      </c>
      <c r="T183" s="261">
        <f>$S$183*$H$183</f>
        <v>0</v>
      </c>
      <c r="AR183" s="185" t="s">
        <v>136</v>
      </c>
      <c r="AT183" s="185" t="s">
        <v>132</v>
      </c>
      <c r="AU183" s="185" t="s">
        <v>76</v>
      </c>
      <c r="AY183" s="172" t="s">
        <v>130</v>
      </c>
      <c r="BE183" s="262">
        <f>IF($N$183="základní",$J$183,0)</f>
        <v>0</v>
      </c>
      <c r="BF183" s="262">
        <f>IF($N$183="snížená",$J$183,0)</f>
        <v>0</v>
      </c>
      <c r="BG183" s="262">
        <f>IF($N$183="zákl. přenesená",$J$183,0)</f>
        <v>0</v>
      </c>
      <c r="BH183" s="262">
        <f>IF($N$183="sníž. přenesená",$J$183,0)</f>
        <v>0</v>
      </c>
      <c r="BI183" s="262">
        <f>IF($N$183="nulová",$J$183,0)</f>
        <v>0</v>
      </c>
      <c r="BJ183" s="185" t="s">
        <v>74</v>
      </c>
      <c r="BK183" s="262">
        <f>ROUND($I$183*$H$183,2)</f>
        <v>0</v>
      </c>
      <c r="BL183" s="185" t="s">
        <v>136</v>
      </c>
      <c r="BM183" s="185" t="s">
        <v>695</v>
      </c>
    </row>
    <row r="184" spans="2:47" s="172" customFormat="1" ht="27" customHeight="1">
      <c r="B184" s="181"/>
      <c r="D184" s="263" t="s">
        <v>138</v>
      </c>
      <c r="F184" s="264" t="s">
        <v>696</v>
      </c>
      <c r="I184" s="296"/>
      <c r="L184" s="181"/>
      <c r="M184" s="265"/>
      <c r="T184" s="266"/>
      <c r="AT184" s="172" t="s">
        <v>138</v>
      </c>
      <c r="AU184" s="172" t="s">
        <v>76</v>
      </c>
    </row>
    <row r="185" spans="2:51" s="172" customFormat="1" ht="15.75" customHeight="1">
      <c r="B185" s="269"/>
      <c r="D185" s="267" t="s">
        <v>154</v>
      </c>
      <c r="E185" s="270"/>
      <c r="F185" s="271" t="s">
        <v>697</v>
      </c>
      <c r="H185" s="272">
        <v>25.36</v>
      </c>
      <c r="I185" s="296"/>
      <c r="L185" s="269"/>
      <c r="M185" s="273"/>
      <c r="T185" s="274"/>
      <c r="AT185" s="270" t="s">
        <v>154</v>
      </c>
      <c r="AU185" s="270" t="s">
        <v>76</v>
      </c>
      <c r="AV185" s="270" t="s">
        <v>76</v>
      </c>
      <c r="AW185" s="270" t="s">
        <v>104</v>
      </c>
      <c r="AX185" s="270" t="s">
        <v>74</v>
      </c>
      <c r="AY185" s="270" t="s">
        <v>130</v>
      </c>
    </row>
    <row r="186" spans="2:65" s="172" customFormat="1" ht="15.75" customHeight="1">
      <c r="B186" s="181"/>
      <c r="C186" s="281">
        <v>28</v>
      </c>
      <c r="D186" s="281" t="s">
        <v>424</v>
      </c>
      <c r="E186" s="282" t="s">
        <v>698</v>
      </c>
      <c r="F186" s="283" t="s">
        <v>383</v>
      </c>
      <c r="G186" s="284" t="s">
        <v>135</v>
      </c>
      <c r="H186" s="285">
        <v>25.614</v>
      </c>
      <c r="I186" s="297"/>
      <c r="J186" s="286">
        <f>ROUND($I$186*$H$186,2)</f>
        <v>0</v>
      </c>
      <c r="K186" s="283" t="s">
        <v>363</v>
      </c>
      <c r="L186" s="287"/>
      <c r="M186" s="288"/>
      <c r="N186" s="289" t="s">
        <v>38</v>
      </c>
      <c r="Q186" s="260">
        <v>0.0044</v>
      </c>
      <c r="R186" s="260">
        <f>$Q$186*$H$186</f>
        <v>0.11270160000000001</v>
      </c>
      <c r="S186" s="260">
        <v>0</v>
      </c>
      <c r="T186" s="261">
        <f>$S$186*$H$186</f>
        <v>0</v>
      </c>
      <c r="AR186" s="185" t="s">
        <v>183</v>
      </c>
      <c r="AT186" s="185" t="s">
        <v>424</v>
      </c>
      <c r="AU186" s="185" t="s">
        <v>76</v>
      </c>
      <c r="AY186" s="172" t="s">
        <v>130</v>
      </c>
      <c r="BE186" s="262">
        <f>IF($N$186="základní",$J$186,0)</f>
        <v>0</v>
      </c>
      <c r="BF186" s="262">
        <f>IF($N$186="snížená",$J$186,0)</f>
        <v>0</v>
      </c>
      <c r="BG186" s="262">
        <f>IF($N$186="zákl. přenesená",$J$186,0)</f>
        <v>0</v>
      </c>
      <c r="BH186" s="262">
        <f>IF($N$186="sníž. přenesená",$J$186,0)</f>
        <v>0</v>
      </c>
      <c r="BI186" s="262">
        <f>IF($N$186="nulová",$J$186,0)</f>
        <v>0</v>
      </c>
      <c r="BJ186" s="185" t="s">
        <v>74</v>
      </c>
      <c r="BK186" s="262">
        <f>ROUND($I$186*$H$186,2)</f>
        <v>0</v>
      </c>
      <c r="BL186" s="185" t="s">
        <v>136</v>
      </c>
      <c r="BM186" s="185" t="s">
        <v>699</v>
      </c>
    </row>
    <row r="187" spans="2:47" s="172" customFormat="1" ht="27" customHeight="1">
      <c r="B187" s="181"/>
      <c r="D187" s="263" t="s">
        <v>138</v>
      </c>
      <c r="F187" s="264" t="s">
        <v>384</v>
      </c>
      <c r="I187" s="296"/>
      <c r="L187" s="181"/>
      <c r="M187" s="265"/>
      <c r="T187" s="266"/>
      <c r="AT187" s="172" t="s">
        <v>138</v>
      </c>
      <c r="AU187" s="172" t="s">
        <v>76</v>
      </c>
    </row>
    <row r="188" spans="2:51" s="172" customFormat="1" ht="15.75" customHeight="1">
      <c r="B188" s="269"/>
      <c r="D188" s="267" t="s">
        <v>154</v>
      </c>
      <c r="F188" s="271" t="s">
        <v>700</v>
      </c>
      <c r="H188" s="272">
        <v>25.614</v>
      </c>
      <c r="I188" s="296"/>
      <c r="L188" s="269"/>
      <c r="M188" s="273"/>
      <c r="T188" s="274"/>
      <c r="AT188" s="270" t="s">
        <v>154</v>
      </c>
      <c r="AU188" s="270" t="s">
        <v>76</v>
      </c>
      <c r="AV188" s="270" t="s">
        <v>76</v>
      </c>
      <c r="AW188" s="270" t="s">
        <v>67</v>
      </c>
      <c r="AX188" s="270" t="s">
        <v>74</v>
      </c>
      <c r="AY188" s="270" t="s">
        <v>130</v>
      </c>
    </row>
    <row r="189" spans="2:65" s="172" customFormat="1" ht="15.75" customHeight="1">
      <c r="B189" s="181"/>
      <c r="C189" s="251">
        <v>29</v>
      </c>
      <c r="D189" s="251" t="s">
        <v>132</v>
      </c>
      <c r="E189" s="252" t="s">
        <v>470</v>
      </c>
      <c r="F189" s="253" t="s">
        <v>471</v>
      </c>
      <c r="G189" s="254" t="s">
        <v>135</v>
      </c>
      <c r="H189" s="255">
        <v>19.2</v>
      </c>
      <c r="I189" s="295"/>
      <c r="J189" s="256">
        <f>ROUND($I$189*$H$189,2)</f>
        <v>0</v>
      </c>
      <c r="K189" s="257" t="s">
        <v>363</v>
      </c>
      <c r="L189" s="181"/>
      <c r="M189" s="258"/>
      <c r="N189" s="259" t="s">
        <v>38</v>
      </c>
      <c r="Q189" s="260">
        <v>0.08425</v>
      </c>
      <c r="R189" s="260">
        <f>$Q$189*$H$189</f>
        <v>1.6176000000000001</v>
      </c>
      <c r="S189" s="260">
        <v>0</v>
      </c>
      <c r="T189" s="261">
        <f>$S$189*$H$189</f>
        <v>0</v>
      </c>
      <c r="AR189" s="185" t="s">
        <v>136</v>
      </c>
      <c r="AT189" s="185" t="s">
        <v>132</v>
      </c>
      <c r="AU189" s="185" t="s">
        <v>76</v>
      </c>
      <c r="AY189" s="172" t="s">
        <v>130</v>
      </c>
      <c r="BE189" s="262">
        <f>IF($N$189="základní",$J$189,0)</f>
        <v>0</v>
      </c>
      <c r="BF189" s="262">
        <f>IF($N$189="snížená",$J$189,0)</f>
        <v>0</v>
      </c>
      <c r="BG189" s="262">
        <f>IF($N$189="zákl. přenesená",$J$189,0)</f>
        <v>0</v>
      </c>
      <c r="BH189" s="262">
        <f>IF($N$189="sníž. přenesená",$J$189,0)</f>
        <v>0</v>
      </c>
      <c r="BI189" s="262">
        <f>IF($N$189="nulová",$J$189,0)</f>
        <v>0</v>
      </c>
      <c r="BJ189" s="185" t="s">
        <v>74</v>
      </c>
      <c r="BK189" s="262">
        <f>ROUND($I$189*$H$189,2)</f>
        <v>0</v>
      </c>
      <c r="BL189" s="185" t="s">
        <v>136</v>
      </c>
      <c r="BM189" s="185" t="s">
        <v>701</v>
      </c>
    </row>
    <row r="190" spans="2:47" s="172" customFormat="1" ht="38.25" customHeight="1">
      <c r="B190" s="181"/>
      <c r="D190" s="263" t="s">
        <v>138</v>
      </c>
      <c r="F190" s="264" t="s">
        <v>473</v>
      </c>
      <c r="I190" s="296"/>
      <c r="L190" s="181"/>
      <c r="M190" s="265"/>
      <c r="T190" s="266"/>
      <c r="AT190" s="172" t="s">
        <v>138</v>
      </c>
      <c r="AU190" s="172" t="s">
        <v>76</v>
      </c>
    </row>
    <row r="191" spans="2:51" s="172" customFormat="1" ht="15.75" customHeight="1">
      <c r="B191" s="269"/>
      <c r="D191" s="267" t="s">
        <v>154</v>
      </c>
      <c r="E191" s="270" t="s">
        <v>86</v>
      </c>
      <c r="F191" s="271" t="s">
        <v>702</v>
      </c>
      <c r="H191" s="272">
        <v>19.2</v>
      </c>
      <c r="I191" s="296"/>
      <c r="L191" s="269"/>
      <c r="M191" s="273"/>
      <c r="T191" s="274"/>
      <c r="AT191" s="270" t="s">
        <v>154</v>
      </c>
      <c r="AU191" s="270" t="s">
        <v>76</v>
      </c>
      <c r="AV191" s="270" t="s">
        <v>76</v>
      </c>
      <c r="AW191" s="270" t="s">
        <v>104</v>
      </c>
      <c r="AX191" s="270" t="s">
        <v>74</v>
      </c>
      <c r="AY191" s="270" t="s">
        <v>130</v>
      </c>
    </row>
    <row r="192" spans="2:65" s="172" customFormat="1" ht="15.75" customHeight="1">
      <c r="B192" s="181"/>
      <c r="C192" s="281">
        <v>30</v>
      </c>
      <c r="D192" s="281" t="s">
        <v>424</v>
      </c>
      <c r="E192" s="282" t="s">
        <v>703</v>
      </c>
      <c r="F192" s="283" t="s">
        <v>385</v>
      </c>
      <c r="G192" s="284" t="s">
        <v>135</v>
      </c>
      <c r="H192" s="285">
        <v>19.584</v>
      </c>
      <c r="I192" s="297"/>
      <c r="J192" s="286">
        <f>ROUND($I$192*$H$192,2)</f>
        <v>0</v>
      </c>
      <c r="K192" s="283" t="s">
        <v>363</v>
      </c>
      <c r="L192" s="287"/>
      <c r="M192" s="288"/>
      <c r="N192" s="289" t="s">
        <v>38</v>
      </c>
      <c r="Q192" s="260">
        <v>0.12</v>
      </c>
      <c r="R192" s="260">
        <f>$Q$192*$H$192</f>
        <v>2.3500799999999997</v>
      </c>
      <c r="S192" s="260">
        <v>0</v>
      </c>
      <c r="T192" s="261">
        <f>$S$192*$H$192</f>
        <v>0</v>
      </c>
      <c r="AR192" s="185" t="s">
        <v>183</v>
      </c>
      <c r="AT192" s="185" t="s">
        <v>424</v>
      </c>
      <c r="AU192" s="185" t="s">
        <v>76</v>
      </c>
      <c r="AY192" s="172" t="s">
        <v>130</v>
      </c>
      <c r="BE192" s="262">
        <f>IF($N$192="základní",$J$192,0)</f>
        <v>0</v>
      </c>
      <c r="BF192" s="262">
        <f>IF($N$192="snížená",$J$192,0)</f>
        <v>0</v>
      </c>
      <c r="BG192" s="262">
        <f>IF($N$192="zákl. přenesená",$J$192,0)</f>
        <v>0</v>
      </c>
      <c r="BH192" s="262">
        <f>IF($N$192="sníž. přenesená",$J$192,0)</f>
        <v>0</v>
      </c>
      <c r="BI192" s="262">
        <f>IF($N$192="nulová",$J$192,0)</f>
        <v>0</v>
      </c>
      <c r="BJ192" s="185" t="s">
        <v>74</v>
      </c>
      <c r="BK192" s="262">
        <f>ROUND($I$192*$H$192,2)</f>
        <v>0</v>
      </c>
      <c r="BL192" s="185" t="s">
        <v>136</v>
      </c>
      <c r="BM192" s="185" t="s">
        <v>704</v>
      </c>
    </row>
    <row r="193" spans="2:47" s="172" customFormat="1" ht="27" customHeight="1">
      <c r="B193" s="181"/>
      <c r="D193" s="263" t="s">
        <v>138</v>
      </c>
      <c r="F193" s="264" t="s">
        <v>386</v>
      </c>
      <c r="I193" s="296"/>
      <c r="L193" s="181"/>
      <c r="M193" s="265"/>
      <c r="T193" s="266"/>
      <c r="AT193" s="172" t="s">
        <v>138</v>
      </c>
      <c r="AU193" s="172" t="s">
        <v>76</v>
      </c>
    </row>
    <row r="194" spans="2:51" s="172" customFormat="1" ht="15.75" customHeight="1">
      <c r="B194" s="269"/>
      <c r="D194" s="267" t="s">
        <v>154</v>
      </c>
      <c r="F194" s="271" t="s">
        <v>705</v>
      </c>
      <c r="H194" s="272">
        <v>19.584</v>
      </c>
      <c r="I194" s="296"/>
      <c r="L194" s="269"/>
      <c r="M194" s="273"/>
      <c r="T194" s="274"/>
      <c r="AT194" s="270" t="s">
        <v>154</v>
      </c>
      <c r="AU194" s="270" t="s">
        <v>76</v>
      </c>
      <c r="AV194" s="270" t="s">
        <v>76</v>
      </c>
      <c r="AW194" s="270" t="s">
        <v>67</v>
      </c>
      <c r="AX194" s="270" t="s">
        <v>74</v>
      </c>
      <c r="AY194" s="270" t="s">
        <v>130</v>
      </c>
    </row>
    <row r="195" spans="2:65" s="172" customFormat="1" ht="15.75" customHeight="1">
      <c r="B195" s="181"/>
      <c r="C195" s="251">
        <v>31</v>
      </c>
      <c r="D195" s="251" t="s">
        <v>132</v>
      </c>
      <c r="E195" s="252" t="s">
        <v>706</v>
      </c>
      <c r="F195" s="253" t="s">
        <v>707</v>
      </c>
      <c r="G195" s="254" t="s">
        <v>135</v>
      </c>
      <c r="H195" s="255">
        <v>25.36</v>
      </c>
      <c r="I195" s="295"/>
      <c r="J195" s="256">
        <f>ROUND($I$195*$H$195,2)</f>
        <v>0</v>
      </c>
      <c r="K195" s="253"/>
      <c r="L195" s="181"/>
      <c r="M195" s="258"/>
      <c r="N195" s="259" t="s">
        <v>38</v>
      </c>
      <c r="Q195" s="260">
        <v>0.10354</v>
      </c>
      <c r="R195" s="260">
        <f>$Q$195*$H$195</f>
        <v>2.6257743999999996</v>
      </c>
      <c r="S195" s="260">
        <v>0</v>
      </c>
      <c r="T195" s="261">
        <f>$S$195*$H$195</f>
        <v>0</v>
      </c>
      <c r="AR195" s="185" t="s">
        <v>136</v>
      </c>
      <c r="AT195" s="185" t="s">
        <v>132</v>
      </c>
      <c r="AU195" s="185" t="s">
        <v>76</v>
      </c>
      <c r="AY195" s="172" t="s">
        <v>130</v>
      </c>
      <c r="BE195" s="262">
        <f>IF($N$195="základní",$J$195,0)</f>
        <v>0</v>
      </c>
      <c r="BF195" s="262">
        <f>IF($N$195="snížená",$J$195,0)</f>
        <v>0</v>
      </c>
      <c r="BG195" s="262">
        <f>IF($N$195="zákl. přenesená",$J$195,0)</f>
        <v>0</v>
      </c>
      <c r="BH195" s="262">
        <f>IF($N$195="sníž. přenesená",$J$195,0)</f>
        <v>0</v>
      </c>
      <c r="BI195" s="262">
        <f>IF($N$195="nulová",$J$195,0)</f>
        <v>0</v>
      </c>
      <c r="BJ195" s="185" t="s">
        <v>74</v>
      </c>
      <c r="BK195" s="262">
        <f>ROUND($I$195*$H$195,2)</f>
        <v>0</v>
      </c>
      <c r="BL195" s="185" t="s">
        <v>136</v>
      </c>
      <c r="BM195" s="185" t="s">
        <v>708</v>
      </c>
    </row>
    <row r="196" spans="2:47" s="172" customFormat="1" ht="16.5" customHeight="1">
      <c r="B196" s="181"/>
      <c r="D196" s="263" t="s">
        <v>138</v>
      </c>
      <c r="F196" s="264" t="s">
        <v>709</v>
      </c>
      <c r="I196" s="296"/>
      <c r="L196" s="181"/>
      <c r="M196" s="265"/>
      <c r="T196" s="266"/>
      <c r="AT196" s="172" t="s">
        <v>138</v>
      </c>
      <c r="AU196" s="172" t="s">
        <v>76</v>
      </c>
    </row>
    <row r="197" spans="2:63" s="240" customFormat="1" ht="30.75" customHeight="1">
      <c r="B197" s="241"/>
      <c r="D197" s="242" t="s">
        <v>66</v>
      </c>
      <c r="E197" s="249" t="s">
        <v>183</v>
      </c>
      <c r="F197" s="249" t="s">
        <v>502</v>
      </c>
      <c r="I197" s="298"/>
      <c r="J197" s="250">
        <f>$BK$197</f>
        <v>0</v>
      </c>
      <c r="L197" s="241"/>
      <c r="M197" s="245"/>
      <c r="P197" s="246">
        <f>SUM($P$198:$P$203)</f>
        <v>0</v>
      </c>
      <c r="R197" s="246">
        <f>SUM($R$198:$R$203)</f>
        <v>0.057206400000000004</v>
      </c>
      <c r="T197" s="247">
        <f>SUM($T$198:$T$203)</f>
        <v>0</v>
      </c>
      <c r="AR197" s="242" t="s">
        <v>74</v>
      </c>
      <c r="AT197" s="242" t="s">
        <v>66</v>
      </c>
      <c r="AU197" s="242" t="s">
        <v>74</v>
      </c>
      <c r="AY197" s="242" t="s">
        <v>130</v>
      </c>
      <c r="BK197" s="248">
        <f>SUM($BK$198:$BK$203)</f>
        <v>0</v>
      </c>
    </row>
    <row r="198" spans="2:65" s="172" customFormat="1" ht="15.75" customHeight="1">
      <c r="B198" s="181"/>
      <c r="C198" s="251">
        <v>32</v>
      </c>
      <c r="D198" s="251" t="s">
        <v>132</v>
      </c>
      <c r="E198" s="290" t="s">
        <v>364</v>
      </c>
      <c r="F198" s="253" t="s">
        <v>504</v>
      </c>
      <c r="G198" s="254" t="s">
        <v>505</v>
      </c>
      <c r="H198" s="255">
        <v>118</v>
      </c>
      <c r="I198" s="295"/>
      <c r="J198" s="256">
        <f>ROUND($I$198*$H$198,2)</f>
        <v>0</v>
      </c>
      <c r="K198" s="257"/>
      <c r="L198" s="181"/>
      <c r="M198" s="258"/>
      <c r="N198" s="259" t="s">
        <v>38</v>
      </c>
      <c r="Q198" s="260">
        <v>0</v>
      </c>
      <c r="R198" s="260">
        <f>$Q$198*$H$198</f>
        <v>0</v>
      </c>
      <c r="S198" s="260">
        <v>0</v>
      </c>
      <c r="T198" s="261">
        <f>$S$198*$H$198</f>
        <v>0</v>
      </c>
      <c r="AR198" s="185" t="s">
        <v>136</v>
      </c>
      <c r="AT198" s="185" t="s">
        <v>132</v>
      </c>
      <c r="AU198" s="185" t="s">
        <v>76</v>
      </c>
      <c r="AY198" s="172" t="s">
        <v>130</v>
      </c>
      <c r="BE198" s="262">
        <f>IF($N$198="základní",$J$198,0)</f>
        <v>0</v>
      </c>
      <c r="BF198" s="262">
        <f>IF($N$198="snížená",$J$198,0)</f>
        <v>0</v>
      </c>
      <c r="BG198" s="262">
        <f>IF($N$198="zákl. přenesená",$J$198,0)</f>
        <v>0</v>
      </c>
      <c r="BH198" s="262">
        <f>IF($N$198="sníž. přenesená",$J$198,0)</f>
        <v>0</v>
      </c>
      <c r="BI198" s="262">
        <f>IF($N$198="nulová",$J$198,0)</f>
        <v>0</v>
      </c>
      <c r="BJ198" s="185" t="s">
        <v>74</v>
      </c>
      <c r="BK198" s="262">
        <f>ROUND($I$198*$H$198,2)</f>
        <v>0</v>
      </c>
      <c r="BL198" s="185" t="s">
        <v>136</v>
      </c>
      <c r="BM198" s="185" t="s">
        <v>710</v>
      </c>
    </row>
    <row r="199" spans="2:47" s="172" customFormat="1" ht="27" customHeight="1">
      <c r="B199" s="181"/>
      <c r="D199" s="263" t="s">
        <v>138</v>
      </c>
      <c r="F199" s="264" t="s">
        <v>711</v>
      </c>
      <c r="I199" s="296"/>
      <c r="L199" s="181"/>
      <c r="M199" s="265"/>
      <c r="T199" s="266"/>
      <c r="AT199" s="172" t="s">
        <v>138</v>
      </c>
      <c r="AU199" s="172" t="s">
        <v>76</v>
      </c>
    </row>
    <row r="200" spans="2:51" s="172" customFormat="1" ht="15.75" customHeight="1">
      <c r="B200" s="269"/>
      <c r="D200" s="267" t="s">
        <v>154</v>
      </c>
      <c r="E200" s="270"/>
      <c r="F200" s="271" t="s">
        <v>712</v>
      </c>
      <c r="H200" s="272">
        <v>118</v>
      </c>
      <c r="I200" s="296"/>
      <c r="L200" s="269"/>
      <c r="M200" s="273"/>
      <c r="T200" s="274"/>
      <c r="AT200" s="270" t="s">
        <v>154</v>
      </c>
      <c r="AU200" s="270" t="s">
        <v>76</v>
      </c>
      <c r="AV200" s="270" t="s">
        <v>76</v>
      </c>
      <c r="AW200" s="270" t="s">
        <v>104</v>
      </c>
      <c r="AX200" s="270" t="s">
        <v>74</v>
      </c>
      <c r="AY200" s="270" t="s">
        <v>130</v>
      </c>
    </row>
    <row r="201" spans="2:65" s="172" customFormat="1" ht="15.75" customHeight="1">
      <c r="B201" s="181"/>
      <c r="C201" s="281">
        <v>33</v>
      </c>
      <c r="D201" s="281" t="s">
        <v>424</v>
      </c>
      <c r="E201" s="282" t="s">
        <v>511</v>
      </c>
      <c r="F201" s="283" t="s">
        <v>376</v>
      </c>
      <c r="G201" s="284" t="s">
        <v>505</v>
      </c>
      <c r="H201" s="285">
        <v>119.18</v>
      </c>
      <c r="I201" s="297"/>
      <c r="J201" s="286">
        <f>ROUND($I$201*$H$201,2)</f>
        <v>0</v>
      </c>
      <c r="K201" s="283" t="s">
        <v>363</v>
      </c>
      <c r="L201" s="287"/>
      <c r="M201" s="288"/>
      <c r="N201" s="289" t="s">
        <v>38</v>
      </c>
      <c r="Q201" s="260">
        <v>0.00048</v>
      </c>
      <c r="R201" s="260">
        <f>$Q$201*$H$201</f>
        <v>0.057206400000000004</v>
      </c>
      <c r="S201" s="260">
        <v>0</v>
      </c>
      <c r="T201" s="261">
        <f>$S$201*$H$201</f>
        <v>0</v>
      </c>
      <c r="AR201" s="185" t="s">
        <v>183</v>
      </c>
      <c r="AT201" s="185" t="s">
        <v>424</v>
      </c>
      <c r="AU201" s="185" t="s">
        <v>76</v>
      </c>
      <c r="AY201" s="172" t="s">
        <v>130</v>
      </c>
      <c r="BE201" s="262">
        <f>IF($N$201="základní",$J$201,0)</f>
        <v>0</v>
      </c>
      <c r="BF201" s="262">
        <f>IF($N$201="snížená",$J$201,0)</f>
        <v>0</v>
      </c>
      <c r="BG201" s="262">
        <f>IF($N$201="zákl. přenesená",$J$201,0)</f>
        <v>0</v>
      </c>
      <c r="BH201" s="262">
        <f>IF($N$201="sníž. přenesená",$J$201,0)</f>
        <v>0</v>
      </c>
      <c r="BI201" s="262">
        <f>IF($N$201="nulová",$J$201,0)</f>
        <v>0</v>
      </c>
      <c r="BJ201" s="185" t="s">
        <v>74</v>
      </c>
      <c r="BK201" s="262">
        <f>ROUND($I$201*$H$201,2)</f>
        <v>0</v>
      </c>
      <c r="BL201" s="185" t="s">
        <v>136</v>
      </c>
      <c r="BM201" s="185" t="s">
        <v>713</v>
      </c>
    </row>
    <row r="202" spans="2:47" s="172" customFormat="1" ht="16.5" customHeight="1">
      <c r="B202" s="181"/>
      <c r="D202" s="263" t="s">
        <v>138</v>
      </c>
      <c r="F202" s="264" t="s">
        <v>388</v>
      </c>
      <c r="I202" s="296"/>
      <c r="L202" s="181"/>
      <c r="M202" s="265"/>
      <c r="T202" s="266"/>
      <c r="AT202" s="172" t="s">
        <v>138</v>
      </c>
      <c r="AU202" s="172" t="s">
        <v>76</v>
      </c>
    </row>
    <row r="203" spans="2:51" s="172" customFormat="1" ht="15.75" customHeight="1">
      <c r="B203" s="269"/>
      <c r="D203" s="267" t="s">
        <v>154</v>
      </c>
      <c r="F203" s="271" t="s">
        <v>714</v>
      </c>
      <c r="H203" s="272">
        <v>119.18</v>
      </c>
      <c r="I203" s="296"/>
      <c r="L203" s="269"/>
      <c r="M203" s="273"/>
      <c r="T203" s="274"/>
      <c r="AT203" s="270" t="s">
        <v>154</v>
      </c>
      <c r="AU203" s="270" t="s">
        <v>76</v>
      </c>
      <c r="AV203" s="270" t="s">
        <v>76</v>
      </c>
      <c r="AW203" s="270" t="s">
        <v>67</v>
      </c>
      <c r="AX203" s="270" t="s">
        <v>74</v>
      </c>
      <c r="AY203" s="270" t="s">
        <v>130</v>
      </c>
    </row>
    <row r="204" spans="2:63" s="240" customFormat="1" ht="30.75" customHeight="1">
      <c r="B204" s="241"/>
      <c r="D204" s="242" t="s">
        <v>66</v>
      </c>
      <c r="E204" s="249" t="s">
        <v>189</v>
      </c>
      <c r="F204" s="249" t="s">
        <v>520</v>
      </c>
      <c r="I204" s="298"/>
      <c r="J204" s="250">
        <f>$BK$204</f>
        <v>0</v>
      </c>
      <c r="L204" s="241"/>
      <c r="M204" s="245"/>
      <c r="P204" s="246">
        <f>$P$205+SUM($P$206:$P$215)</f>
        <v>0</v>
      </c>
      <c r="R204" s="246">
        <f>$R$205+SUM($R$206:$R$215)</f>
        <v>27.684978</v>
      </c>
      <c r="T204" s="247">
        <f>$T$205+SUM($T$206:$T$215)</f>
        <v>0</v>
      </c>
      <c r="AR204" s="242" t="s">
        <v>74</v>
      </c>
      <c r="AT204" s="242" t="s">
        <v>66</v>
      </c>
      <c r="AU204" s="242" t="s">
        <v>74</v>
      </c>
      <c r="AY204" s="242" t="s">
        <v>130</v>
      </c>
      <c r="BK204" s="248">
        <f>$BK$205+SUM($BK$206:$BK$215)</f>
        <v>0</v>
      </c>
    </row>
    <row r="205" spans="2:65" s="172" customFormat="1" ht="15.75" customHeight="1">
      <c r="B205" s="181"/>
      <c r="C205" s="251">
        <v>34</v>
      </c>
      <c r="D205" s="251" t="s">
        <v>132</v>
      </c>
      <c r="E205" s="252" t="s">
        <v>715</v>
      </c>
      <c r="F205" s="253" t="s">
        <v>716</v>
      </c>
      <c r="G205" s="254" t="s">
        <v>505</v>
      </c>
      <c r="H205" s="255">
        <v>288.5</v>
      </c>
      <c r="I205" s="295"/>
      <c r="J205" s="256">
        <f>ROUND($I$205*$H$205,2)</f>
        <v>0</v>
      </c>
      <c r="K205" s="253"/>
      <c r="L205" s="181"/>
      <c r="M205" s="258"/>
      <c r="N205" s="259" t="s">
        <v>38</v>
      </c>
      <c r="Q205" s="260">
        <v>0.0002</v>
      </c>
      <c r="R205" s="260">
        <f>$Q$205*$H$205</f>
        <v>0.0577</v>
      </c>
      <c r="S205" s="260">
        <v>0</v>
      </c>
      <c r="T205" s="261">
        <f>$S$205*$H$205</f>
        <v>0</v>
      </c>
      <c r="AR205" s="185" t="s">
        <v>136</v>
      </c>
      <c r="AT205" s="185" t="s">
        <v>132</v>
      </c>
      <c r="AU205" s="185" t="s">
        <v>76</v>
      </c>
      <c r="AY205" s="172" t="s">
        <v>130</v>
      </c>
      <c r="BE205" s="262">
        <f>IF($N$205="základní",$J$205,0)</f>
        <v>0</v>
      </c>
      <c r="BF205" s="262">
        <f>IF($N$205="snížená",$J$205,0)</f>
        <v>0</v>
      </c>
      <c r="BG205" s="262">
        <f>IF($N$205="zákl. přenesená",$J$205,0)</f>
        <v>0</v>
      </c>
      <c r="BH205" s="262">
        <f>IF($N$205="sníž. přenesená",$J$205,0)</f>
        <v>0</v>
      </c>
      <c r="BI205" s="262">
        <f>IF($N$205="nulová",$J$205,0)</f>
        <v>0</v>
      </c>
      <c r="BJ205" s="185" t="s">
        <v>74</v>
      </c>
      <c r="BK205" s="262">
        <f>ROUND($I$205*$H$205,2)</f>
        <v>0</v>
      </c>
      <c r="BL205" s="185" t="s">
        <v>136</v>
      </c>
      <c r="BM205" s="185" t="s">
        <v>717</v>
      </c>
    </row>
    <row r="206" spans="2:47" s="172" customFormat="1" ht="16.5" customHeight="1">
      <c r="B206" s="181"/>
      <c r="D206" s="263" t="s">
        <v>138</v>
      </c>
      <c r="F206" s="264" t="s">
        <v>716</v>
      </c>
      <c r="I206" s="296"/>
      <c r="L206" s="181"/>
      <c r="M206" s="265"/>
      <c r="T206" s="266"/>
      <c r="AT206" s="172" t="s">
        <v>138</v>
      </c>
      <c r="AU206" s="172" t="s">
        <v>76</v>
      </c>
    </row>
    <row r="207" spans="2:51" s="172" customFormat="1" ht="15.75" customHeight="1">
      <c r="B207" s="269"/>
      <c r="D207" s="267" t="s">
        <v>154</v>
      </c>
      <c r="E207" s="270"/>
      <c r="F207" s="271" t="s">
        <v>718</v>
      </c>
      <c r="H207" s="272">
        <v>288.5</v>
      </c>
      <c r="I207" s="296"/>
      <c r="L207" s="269"/>
      <c r="M207" s="273"/>
      <c r="T207" s="274"/>
      <c r="AT207" s="270" t="s">
        <v>154</v>
      </c>
      <c r="AU207" s="270" t="s">
        <v>76</v>
      </c>
      <c r="AV207" s="270" t="s">
        <v>76</v>
      </c>
      <c r="AW207" s="270" t="s">
        <v>104</v>
      </c>
      <c r="AX207" s="270" t="s">
        <v>74</v>
      </c>
      <c r="AY207" s="270" t="s">
        <v>130</v>
      </c>
    </row>
    <row r="208" spans="2:65" s="172" customFormat="1" ht="15.75" customHeight="1">
      <c r="B208" s="181"/>
      <c r="C208" s="251">
        <v>35</v>
      </c>
      <c r="D208" s="251" t="s">
        <v>132</v>
      </c>
      <c r="E208" s="252" t="s">
        <v>719</v>
      </c>
      <c r="F208" s="253" t="s">
        <v>720</v>
      </c>
      <c r="G208" s="254" t="s">
        <v>505</v>
      </c>
      <c r="H208" s="255">
        <v>175.1</v>
      </c>
      <c r="I208" s="295"/>
      <c r="J208" s="256">
        <f>ROUND($I$208*$H$208,2)</f>
        <v>0</v>
      </c>
      <c r="K208" s="257" t="s">
        <v>363</v>
      </c>
      <c r="L208" s="181"/>
      <c r="M208" s="258"/>
      <c r="N208" s="259" t="s">
        <v>38</v>
      </c>
      <c r="Q208" s="260">
        <v>0.1295</v>
      </c>
      <c r="R208" s="260">
        <f>$Q$208*$H$208</f>
        <v>22.67545</v>
      </c>
      <c r="S208" s="260">
        <v>0</v>
      </c>
      <c r="T208" s="261">
        <f>$S$208*$H$208</f>
        <v>0</v>
      </c>
      <c r="AR208" s="185" t="s">
        <v>136</v>
      </c>
      <c r="AT208" s="185" t="s">
        <v>132</v>
      </c>
      <c r="AU208" s="185" t="s">
        <v>76</v>
      </c>
      <c r="AY208" s="172" t="s">
        <v>130</v>
      </c>
      <c r="BE208" s="262">
        <f>IF($N$208="základní",$J$208,0)</f>
        <v>0</v>
      </c>
      <c r="BF208" s="262">
        <f>IF($N$208="snížená",$J$208,0)</f>
        <v>0</v>
      </c>
      <c r="BG208" s="262">
        <f>IF($N$208="zákl. přenesená",$J$208,0)</f>
        <v>0</v>
      </c>
      <c r="BH208" s="262">
        <f>IF($N$208="sníž. přenesená",$J$208,0)</f>
        <v>0</v>
      </c>
      <c r="BI208" s="262">
        <f>IF($N$208="nulová",$J$208,0)</f>
        <v>0</v>
      </c>
      <c r="BJ208" s="185" t="s">
        <v>74</v>
      </c>
      <c r="BK208" s="262">
        <f>ROUND($I$208*$H$208,2)</f>
        <v>0</v>
      </c>
      <c r="BL208" s="185" t="s">
        <v>136</v>
      </c>
      <c r="BM208" s="185" t="s">
        <v>721</v>
      </c>
    </row>
    <row r="209" spans="2:47" s="172" customFormat="1" ht="16.5" customHeight="1">
      <c r="B209" s="181"/>
      <c r="D209" s="263" t="s">
        <v>138</v>
      </c>
      <c r="F209" s="264" t="s">
        <v>720</v>
      </c>
      <c r="I209" s="296"/>
      <c r="L209" s="181"/>
      <c r="M209" s="265"/>
      <c r="T209" s="266"/>
      <c r="AT209" s="172" t="s">
        <v>138</v>
      </c>
      <c r="AU209" s="172" t="s">
        <v>76</v>
      </c>
    </row>
    <row r="210" spans="2:51" s="172" customFormat="1" ht="15.75" customHeight="1">
      <c r="B210" s="269"/>
      <c r="D210" s="267" t="s">
        <v>154</v>
      </c>
      <c r="E210" s="270"/>
      <c r="F210" s="271" t="s">
        <v>722</v>
      </c>
      <c r="H210" s="272">
        <v>175.1</v>
      </c>
      <c r="I210" s="296"/>
      <c r="L210" s="269"/>
      <c r="M210" s="273"/>
      <c r="T210" s="274"/>
      <c r="AT210" s="270" t="s">
        <v>154</v>
      </c>
      <c r="AU210" s="270" t="s">
        <v>76</v>
      </c>
      <c r="AV210" s="270" t="s">
        <v>76</v>
      </c>
      <c r="AW210" s="270" t="s">
        <v>104</v>
      </c>
      <c r="AX210" s="270" t="s">
        <v>74</v>
      </c>
      <c r="AY210" s="270" t="s">
        <v>130</v>
      </c>
    </row>
    <row r="211" spans="2:65" s="172" customFormat="1" ht="15.75" customHeight="1">
      <c r="B211" s="181"/>
      <c r="C211" s="281">
        <v>36</v>
      </c>
      <c r="D211" s="281" t="s">
        <v>424</v>
      </c>
      <c r="E211" s="282" t="s">
        <v>723</v>
      </c>
      <c r="F211" s="283" t="s">
        <v>387</v>
      </c>
      <c r="G211" s="284" t="s">
        <v>517</v>
      </c>
      <c r="H211" s="285">
        <v>353.702</v>
      </c>
      <c r="I211" s="297"/>
      <c r="J211" s="286">
        <f>ROUND($I$211*$H$211,2)</f>
        <v>0</v>
      </c>
      <c r="K211" s="283" t="s">
        <v>363</v>
      </c>
      <c r="L211" s="287"/>
      <c r="M211" s="288"/>
      <c r="N211" s="289" t="s">
        <v>38</v>
      </c>
      <c r="Q211" s="260">
        <v>0.014</v>
      </c>
      <c r="R211" s="260">
        <f>$Q$211*$H$211</f>
        <v>4.951828</v>
      </c>
      <c r="S211" s="260">
        <v>0</v>
      </c>
      <c r="T211" s="261">
        <f>$S$211*$H$211</f>
        <v>0</v>
      </c>
      <c r="AR211" s="185" t="s">
        <v>183</v>
      </c>
      <c r="AT211" s="185" t="s">
        <v>424</v>
      </c>
      <c r="AU211" s="185" t="s">
        <v>76</v>
      </c>
      <c r="AY211" s="172" t="s">
        <v>130</v>
      </c>
      <c r="BE211" s="262">
        <f>IF($N$211="základní",$J$211,0)</f>
        <v>0</v>
      </c>
      <c r="BF211" s="262">
        <f>IF($N$211="snížená",$J$211,0)</f>
        <v>0</v>
      </c>
      <c r="BG211" s="262">
        <f>IF($N$211="zákl. přenesená",$J$211,0)</f>
        <v>0</v>
      </c>
      <c r="BH211" s="262">
        <f>IF($N$211="sníž. přenesená",$J$211,0)</f>
        <v>0</v>
      </c>
      <c r="BI211" s="262">
        <f>IF($N$211="nulová",$J$211,0)</f>
        <v>0</v>
      </c>
      <c r="BJ211" s="185" t="s">
        <v>74</v>
      </c>
      <c r="BK211" s="262">
        <f>ROUND($I$211*$H$211,2)</f>
        <v>0</v>
      </c>
      <c r="BL211" s="185" t="s">
        <v>136</v>
      </c>
      <c r="BM211" s="185" t="s">
        <v>724</v>
      </c>
    </row>
    <row r="212" spans="2:47" s="172" customFormat="1" ht="16.5" customHeight="1">
      <c r="B212" s="181"/>
      <c r="D212" s="263" t="s">
        <v>138</v>
      </c>
      <c r="F212" s="264" t="s">
        <v>387</v>
      </c>
      <c r="I212" s="296"/>
      <c r="L212" s="181"/>
      <c r="M212" s="265"/>
      <c r="T212" s="266"/>
      <c r="AT212" s="172" t="s">
        <v>138</v>
      </c>
      <c r="AU212" s="172" t="s">
        <v>76</v>
      </c>
    </row>
    <row r="213" spans="2:51" s="172" customFormat="1" ht="15.75" customHeight="1">
      <c r="B213" s="269"/>
      <c r="D213" s="267" t="s">
        <v>154</v>
      </c>
      <c r="E213" s="270"/>
      <c r="F213" s="271" t="s">
        <v>725</v>
      </c>
      <c r="H213" s="272">
        <v>350.2</v>
      </c>
      <c r="I213" s="296"/>
      <c r="L213" s="269"/>
      <c r="M213" s="273"/>
      <c r="T213" s="274"/>
      <c r="AT213" s="270" t="s">
        <v>154</v>
      </c>
      <c r="AU213" s="270" t="s">
        <v>76</v>
      </c>
      <c r="AV213" s="270" t="s">
        <v>76</v>
      </c>
      <c r="AW213" s="270" t="s">
        <v>104</v>
      </c>
      <c r="AX213" s="270" t="s">
        <v>74</v>
      </c>
      <c r="AY213" s="270" t="s">
        <v>130</v>
      </c>
    </row>
    <row r="214" spans="2:51" s="172" customFormat="1" ht="15.75" customHeight="1">
      <c r="B214" s="269"/>
      <c r="D214" s="267" t="s">
        <v>154</v>
      </c>
      <c r="F214" s="271" t="s">
        <v>726</v>
      </c>
      <c r="H214" s="272">
        <v>353.702</v>
      </c>
      <c r="I214" s="296"/>
      <c r="L214" s="269"/>
      <c r="M214" s="273"/>
      <c r="T214" s="274"/>
      <c r="AT214" s="270" t="s">
        <v>154</v>
      </c>
      <c r="AU214" s="270" t="s">
        <v>76</v>
      </c>
      <c r="AV214" s="270" t="s">
        <v>76</v>
      </c>
      <c r="AW214" s="270" t="s">
        <v>67</v>
      </c>
      <c r="AX214" s="270" t="s">
        <v>74</v>
      </c>
      <c r="AY214" s="270" t="s">
        <v>130</v>
      </c>
    </row>
    <row r="215" spans="2:63" s="240" customFormat="1" ht="23.25" customHeight="1">
      <c r="B215" s="241"/>
      <c r="D215" s="242" t="s">
        <v>66</v>
      </c>
      <c r="E215" s="249" t="s">
        <v>545</v>
      </c>
      <c r="F215" s="249" t="s">
        <v>727</v>
      </c>
      <c r="I215" s="298"/>
      <c r="J215" s="250">
        <f>$BK$215</f>
        <v>0</v>
      </c>
      <c r="L215" s="241"/>
      <c r="M215" s="245"/>
      <c r="P215" s="246">
        <f>SUM($P$216:$P$217)</f>
        <v>0</v>
      </c>
      <c r="R215" s="246">
        <f>SUM($R$216:$R$217)</f>
        <v>0</v>
      </c>
      <c r="T215" s="247">
        <f>SUM($T$216:$T$217)</f>
        <v>0</v>
      </c>
      <c r="AR215" s="242" t="s">
        <v>74</v>
      </c>
      <c r="AT215" s="242" t="s">
        <v>66</v>
      </c>
      <c r="AU215" s="242" t="s">
        <v>76</v>
      </c>
      <c r="AY215" s="242" t="s">
        <v>130</v>
      </c>
      <c r="BK215" s="248">
        <f>SUM($BK$216:$BK$217)</f>
        <v>0</v>
      </c>
    </row>
    <row r="216" spans="2:65" s="172" customFormat="1" ht="15.75" customHeight="1">
      <c r="B216" s="181"/>
      <c r="C216" s="251">
        <v>37</v>
      </c>
      <c r="D216" s="251" t="s">
        <v>132</v>
      </c>
      <c r="E216" s="252" t="s">
        <v>728</v>
      </c>
      <c r="F216" s="253" t="s">
        <v>729</v>
      </c>
      <c r="G216" s="254" t="s">
        <v>400</v>
      </c>
      <c r="H216" s="255">
        <v>168.963</v>
      </c>
      <c r="I216" s="295"/>
      <c r="J216" s="256">
        <f>ROUND($I$216*$H$216,2)</f>
        <v>0</v>
      </c>
      <c r="K216" s="257" t="s">
        <v>363</v>
      </c>
      <c r="L216" s="181"/>
      <c r="M216" s="258"/>
      <c r="N216" s="259" t="s">
        <v>38</v>
      </c>
      <c r="Q216" s="260">
        <v>0</v>
      </c>
      <c r="R216" s="260">
        <f>$Q$216*$H$216</f>
        <v>0</v>
      </c>
      <c r="S216" s="260">
        <v>0</v>
      </c>
      <c r="T216" s="261">
        <f>$S$216*$H$216</f>
        <v>0</v>
      </c>
      <c r="AR216" s="185" t="s">
        <v>136</v>
      </c>
      <c r="AT216" s="185" t="s">
        <v>132</v>
      </c>
      <c r="AU216" s="185" t="s">
        <v>147</v>
      </c>
      <c r="AY216" s="172" t="s">
        <v>130</v>
      </c>
      <c r="BE216" s="262">
        <f>IF($N$216="základní",$J$216,0)</f>
        <v>0</v>
      </c>
      <c r="BF216" s="262">
        <f>IF($N$216="snížená",$J$216,0)</f>
        <v>0</v>
      </c>
      <c r="BG216" s="262">
        <f>IF($N$216="zákl. přenesená",$J$216,0)</f>
        <v>0</v>
      </c>
      <c r="BH216" s="262">
        <f>IF($N$216="sníž. přenesená",$J$216,0)</f>
        <v>0</v>
      </c>
      <c r="BI216" s="262">
        <f>IF($N$216="nulová",$J$216,0)</f>
        <v>0</v>
      </c>
      <c r="BJ216" s="185" t="s">
        <v>74</v>
      </c>
      <c r="BK216" s="262">
        <f>ROUND($I$216*$H$216,2)</f>
        <v>0</v>
      </c>
      <c r="BL216" s="185" t="s">
        <v>136</v>
      </c>
      <c r="BM216" s="185" t="s">
        <v>730</v>
      </c>
    </row>
    <row r="217" spans="2:47" s="172" customFormat="1" ht="16.5" customHeight="1">
      <c r="B217" s="181"/>
      <c r="D217" s="263" t="s">
        <v>138</v>
      </c>
      <c r="F217" s="264" t="s">
        <v>731</v>
      </c>
      <c r="I217" s="296"/>
      <c r="L217" s="181"/>
      <c r="M217" s="265"/>
      <c r="T217" s="266"/>
      <c r="AT217" s="172" t="s">
        <v>138</v>
      </c>
      <c r="AU217" s="172" t="s">
        <v>147</v>
      </c>
    </row>
    <row r="218" spans="2:63" s="240" customFormat="1" ht="37.5" customHeight="1">
      <c r="B218" s="241"/>
      <c r="D218" s="242" t="s">
        <v>66</v>
      </c>
      <c r="E218" s="243" t="s">
        <v>732</v>
      </c>
      <c r="F218" s="243" t="s">
        <v>733</v>
      </c>
      <c r="I218" s="298"/>
      <c r="J218" s="244">
        <f>$BK$218</f>
        <v>0</v>
      </c>
      <c r="L218" s="241"/>
      <c r="M218" s="245"/>
      <c r="P218" s="246">
        <f>$P$219</f>
        <v>0</v>
      </c>
      <c r="R218" s="246">
        <f>$R$219</f>
        <v>0.032472</v>
      </c>
      <c r="T218" s="247">
        <f>$T$219</f>
        <v>0</v>
      </c>
      <c r="AR218" s="242" t="s">
        <v>76</v>
      </c>
      <c r="AT218" s="242" t="s">
        <v>66</v>
      </c>
      <c r="AU218" s="242" t="s">
        <v>67</v>
      </c>
      <c r="AY218" s="242" t="s">
        <v>130</v>
      </c>
      <c r="BK218" s="248">
        <f>$BK$219</f>
        <v>0</v>
      </c>
    </row>
    <row r="219" spans="2:63" s="240" customFormat="1" ht="21" customHeight="1">
      <c r="B219" s="241"/>
      <c r="D219" s="242" t="s">
        <v>66</v>
      </c>
      <c r="E219" s="249" t="s">
        <v>734</v>
      </c>
      <c r="F219" s="249" t="s">
        <v>735</v>
      </c>
      <c r="I219" s="298"/>
      <c r="J219" s="250">
        <f>$BK$219</f>
        <v>0</v>
      </c>
      <c r="L219" s="241"/>
      <c r="M219" s="245"/>
      <c r="P219" s="246">
        <f>SUM($P$220:$P$224)</f>
        <v>0</v>
      </c>
      <c r="R219" s="246">
        <f>SUM($R$220:$R$224)</f>
        <v>0.032472</v>
      </c>
      <c r="T219" s="247">
        <f>SUM($T$220:$T$224)</f>
        <v>0</v>
      </c>
      <c r="AR219" s="242" t="s">
        <v>76</v>
      </c>
      <c r="AT219" s="242" t="s">
        <v>66</v>
      </c>
      <c r="AU219" s="242" t="s">
        <v>74</v>
      </c>
      <c r="AY219" s="242" t="s">
        <v>130</v>
      </c>
      <c r="BK219" s="248">
        <f>SUM($BK$220:$BK$224)</f>
        <v>0</v>
      </c>
    </row>
    <row r="220" spans="2:65" s="172" customFormat="1" ht="15.75" customHeight="1">
      <c r="B220" s="181"/>
      <c r="C220" s="251">
        <v>38</v>
      </c>
      <c r="D220" s="251" t="s">
        <v>132</v>
      </c>
      <c r="E220" s="252" t="s">
        <v>736</v>
      </c>
      <c r="F220" s="257" t="s">
        <v>367</v>
      </c>
      <c r="G220" s="254" t="s">
        <v>135</v>
      </c>
      <c r="H220" s="255">
        <v>45.1</v>
      </c>
      <c r="I220" s="295"/>
      <c r="J220" s="256">
        <f>ROUND($I$220*$H$220,2)</f>
        <v>0</v>
      </c>
      <c r="K220" s="257" t="s">
        <v>363</v>
      </c>
      <c r="L220" s="181"/>
      <c r="M220" s="258"/>
      <c r="N220" s="259" t="s">
        <v>38</v>
      </c>
      <c r="Q220" s="260">
        <v>0.00072</v>
      </c>
      <c r="R220" s="260">
        <f>$Q$220*$H$220</f>
        <v>0.032472</v>
      </c>
      <c r="S220" s="260">
        <v>0</v>
      </c>
      <c r="T220" s="261">
        <f>$S$220*$H$220</f>
        <v>0</v>
      </c>
      <c r="AR220" s="185" t="s">
        <v>431</v>
      </c>
      <c r="AT220" s="185" t="s">
        <v>132</v>
      </c>
      <c r="AU220" s="185" t="s">
        <v>76</v>
      </c>
      <c r="AY220" s="172" t="s">
        <v>130</v>
      </c>
      <c r="BE220" s="262">
        <f>IF($N$220="základní",$J$220,0)</f>
        <v>0</v>
      </c>
      <c r="BF220" s="262">
        <f>IF($N$220="snížená",$J$220,0)</f>
        <v>0</v>
      </c>
      <c r="BG220" s="262">
        <f>IF($N$220="zákl. přenesená",$J$220,0)</f>
        <v>0</v>
      </c>
      <c r="BH220" s="262">
        <f>IF($N$220="sníž. přenesená",$J$220,0)</f>
        <v>0</v>
      </c>
      <c r="BI220" s="262">
        <f>IF($N$220="nulová",$J$220,0)</f>
        <v>0</v>
      </c>
      <c r="BJ220" s="185" t="s">
        <v>74</v>
      </c>
      <c r="BK220" s="262">
        <f>ROUND($I$220*$H$220,2)</f>
        <v>0</v>
      </c>
      <c r="BL220" s="185" t="s">
        <v>431</v>
      </c>
      <c r="BM220" s="185" t="s">
        <v>737</v>
      </c>
    </row>
    <row r="221" spans="2:47" s="172" customFormat="1" ht="16.5" customHeight="1">
      <c r="B221" s="181"/>
      <c r="D221" s="263" t="s">
        <v>138</v>
      </c>
      <c r="F221" s="264" t="s">
        <v>367</v>
      </c>
      <c r="I221" s="296"/>
      <c r="L221" s="181"/>
      <c r="M221" s="265"/>
      <c r="T221" s="266"/>
      <c r="AT221" s="172" t="s">
        <v>138</v>
      </c>
      <c r="AU221" s="172" t="s">
        <v>76</v>
      </c>
    </row>
    <row r="222" spans="2:51" s="172" customFormat="1" ht="15.75" customHeight="1">
      <c r="B222" s="269"/>
      <c r="D222" s="267" t="s">
        <v>154</v>
      </c>
      <c r="E222" s="270"/>
      <c r="F222" s="271" t="s">
        <v>738</v>
      </c>
      <c r="H222" s="272">
        <v>45.1</v>
      </c>
      <c r="I222" s="296"/>
      <c r="L222" s="269"/>
      <c r="M222" s="273"/>
      <c r="T222" s="274"/>
      <c r="AT222" s="270" t="s">
        <v>154</v>
      </c>
      <c r="AU222" s="270" t="s">
        <v>76</v>
      </c>
      <c r="AV222" s="270" t="s">
        <v>76</v>
      </c>
      <c r="AW222" s="270" t="s">
        <v>104</v>
      </c>
      <c r="AX222" s="270" t="s">
        <v>74</v>
      </c>
      <c r="AY222" s="270" t="s">
        <v>130</v>
      </c>
    </row>
    <row r="223" spans="2:65" s="172" customFormat="1" ht="15.75" customHeight="1">
      <c r="B223" s="181"/>
      <c r="C223" s="251">
        <v>39</v>
      </c>
      <c r="D223" s="251" t="s">
        <v>132</v>
      </c>
      <c r="E223" s="252" t="s">
        <v>739</v>
      </c>
      <c r="F223" s="253" t="s">
        <v>740</v>
      </c>
      <c r="G223" s="254" t="s">
        <v>400</v>
      </c>
      <c r="H223" s="255">
        <v>0.032</v>
      </c>
      <c r="I223" s="295"/>
      <c r="J223" s="256">
        <f>ROUND($I$223*$H$223,2)</f>
        <v>0</v>
      </c>
      <c r="K223" s="257" t="s">
        <v>363</v>
      </c>
      <c r="L223" s="181"/>
      <c r="M223" s="258"/>
      <c r="N223" s="259" t="s">
        <v>38</v>
      </c>
      <c r="Q223" s="260">
        <v>0</v>
      </c>
      <c r="R223" s="260">
        <f>$Q$223*$H$223</f>
        <v>0</v>
      </c>
      <c r="S223" s="260">
        <v>0</v>
      </c>
      <c r="T223" s="261">
        <f>$S$223*$H$223</f>
        <v>0</v>
      </c>
      <c r="AR223" s="185" t="s">
        <v>431</v>
      </c>
      <c r="AT223" s="185" t="s">
        <v>132</v>
      </c>
      <c r="AU223" s="185" t="s">
        <v>76</v>
      </c>
      <c r="AY223" s="172" t="s">
        <v>130</v>
      </c>
      <c r="BE223" s="262">
        <f>IF($N$223="základní",$J$223,0)</f>
        <v>0</v>
      </c>
      <c r="BF223" s="262">
        <f>IF($N$223="snížená",$J$223,0)</f>
        <v>0</v>
      </c>
      <c r="BG223" s="262">
        <f>IF($N$223="zákl. přenesená",$J$223,0)</f>
        <v>0</v>
      </c>
      <c r="BH223" s="262">
        <f>IF($N$223="sníž. přenesená",$J$223,0)</f>
        <v>0</v>
      </c>
      <c r="BI223" s="262">
        <f>IF($N$223="nulová",$J$223,0)</f>
        <v>0</v>
      </c>
      <c r="BJ223" s="185" t="s">
        <v>74</v>
      </c>
      <c r="BK223" s="262">
        <f>ROUND($I$223*$H$223,2)</f>
        <v>0</v>
      </c>
      <c r="BL223" s="185" t="s">
        <v>431</v>
      </c>
      <c r="BM223" s="185" t="s">
        <v>741</v>
      </c>
    </row>
    <row r="224" spans="2:47" s="172" customFormat="1" ht="16.5" customHeight="1">
      <c r="B224" s="181"/>
      <c r="D224" s="263" t="s">
        <v>138</v>
      </c>
      <c r="F224" s="264" t="s">
        <v>740</v>
      </c>
      <c r="I224" s="296"/>
      <c r="L224" s="181"/>
      <c r="M224" s="265"/>
      <c r="T224" s="266"/>
      <c r="AT224" s="172" t="s">
        <v>138</v>
      </c>
      <c r="AU224" s="172" t="s">
        <v>76</v>
      </c>
    </row>
    <row r="225" spans="2:63" s="240" customFormat="1" ht="37.5" customHeight="1">
      <c r="B225" s="241"/>
      <c r="D225" s="242" t="s">
        <v>66</v>
      </c>
      <c r="E225" s="243" t="s">
        <v>574</v>
      </c>
      <c r="F225" s="243" t="s">
        <v>575</v>
      </c>
      <c r="I225" s="298"/>
      <c r="J225" s="244">
        <f>$BK$225</f>
        <v>0</v>
      </c>
      <c r="L225" s="241"/>
      <c r="M225" s="245"/>
      <c r="P225" s="246">
        <f>$P$226</f>
        <v>0</v>
      </c>
      <c r="R225" s="246">
        <f>$R$226</f>
        <v>0</v>
      </c>
      <c r="T225" s="247">
        <f>$T$226</f>
        <v>0</v>
      </c>
      <c r="AR225" s="242" t="s">
        <v>162</v>
      </c>
      <c r="AT225" s="242" t="s">
        <v>66</v>
      </c>
      <c r="AU225" s="242" t="s">
        <v>67</v>
      </c>
      <c r="AY225" s="242" t="s">
        <v>130</v>
      </c>
      <c r="BK225" s="248">
        <f>$BK$226</f>
        <v>0</v>
      </c>
    </row>
    <row r="226" spans="2:63" s="240" customFormat="1" ht="21" customHeight="1">
      <c r="B226" s="241"/>
      <c r="D226" s="242" t="s">
        <v>66</v>
      </c>
      <c r="E226" s="249" t="s">
        <v>576</v>
      </c>
      <c r="F226" s="249" t="s">
        <v>577</v>
      </c>
      <c r="I226" s="298"/>
      <c r="J226" s="250">
        <f>$BK$226</f>
        <v>0</v>
      </c>
      <c r="L226" s="241"/>
      <c r="M226" s="245"/>
      <c r="P226" s="246">
        <f>SUM($P$227:$P$228)</f>
        <v>0</v>
      </c>
      <c r="R226" s="246">
        <f>SUM($R$227:$R$228)</f>
        <v>0</v>
      </c>
      <c r="T226" s="247">
        <f>SUM($T$227:$T$228)</f>
        <v>0</v>
      </c>
      <c r="AR226" s="242" t="s">
        <v>162</v>
      </c>
      <c r="AT226" s="242" t="s">
        <v>66</v>
      </c>
      <c r="AU226" s="242" t="s">
        <v>74</v>
      </c>
      <c r="AY226" s="242" t="s">
        <v>130</v>
      </c>
      <c r="BK226" s="248">
        <f>SUM($BK$227:$BK$228)</f>
        <v>0</v>
      </c>
    </row>
    <row r="227" spans="2:65" s="172" customFormat="1" ht="15.75" customHeight="1">
      <c r="B227" s="181"/>
      <c r="C227" s="251">
        <v>40</v>
      </c>
      <c r="D227" s="251" t="s">
        <v>132</v>
      </c>
      <c r="E227" s="252" t="s">
        <v>579</v>
      </c>
      <c r="F227" s="253" t="s">
        <v>577</v>
      </c>
      <c r="G227" s="291" t="s">
        <v>395</v>
      </c>
      <c r="H227" s="255">
        <v>1</v>
      </c>
      <c r="I227" s="295"/>
      <c r="J227" s="256">
        <f>ROUND($I$227*$H$227,2)</f>
        <v>0</v>
      </c>
      <c r="K227" s="257" t="s">
        <v>363</v>
      </c>
      <c r="L227" s="181"/>
      <c r="M227" s="258"/>
      <c r="N227" s="259" t="s">
        <v>38</v>
      </c>
      <c r="Q227" s="260">
        <v>0</v>
      </c>
      <c r="R227" s="260">
        <f>$Q$227*$H$227</f>
        <v>0</v>
      </c>
      <c r="S227" s="260">
        <v>0</v>
      </c>
      <c r="T227" s="261">
        <f>$S$227*$H$227</f>
        <v>0</v>
      </c>
      <c r="AR227" s="185" t="s">
        <v>580</v>
      </c>
      <c r="AT227" s="185" t="s">
        <v>132</v>
      </c>
      <c r="AU227" s="185" t="s">
        <v>76</v>
      </c>
      <c r="AY227" s="172" t="s">
        <v>130</v>
      </c>
      <c r="BE227" s="262">
        <f>IF($N$227="základní",$J$227,0)</f>
        <v>0</v>
      </c>
      <c r="BF227" s="262">
        <f>IF($N$227="snížená",$J$227,0)</f>
        <v>0</v>
      </c>
      <c r="BG227" s="262">
        <f>IF($N$227="zákl. přenesená",$J$227,0)</f>
        <v>0</v>
      </c>
      <c r="BH227" s="262">
        <f>IF($N$227="sníž. přenesená",$J$227,0)</f>
        <v>0</v>
      </c>
      <c r="BI227" s="262">
        <f>IF($N$227="nulová",$J$227,0)</f>
        <v>0</v>
      </c>
      <c r="BJ227" s="185" t="s">
        <v>74</v>
      </c>
      <c r="BK227" s="262">
        <f>ROUND($I$227*$H$227,2)</f>
        <v>0</v>
      </c>
      <c r="BL227" s="185" t="s">
        <v>580</v>
      </c>
      <c r="BM227" s="185" t="s">
        <v>742</v>
      </c>
    </row>
    <row r="228" spans="2:47" s="172" customFormat="1" ht="16.5" customHeight="1">
      <c r="B228" s="181"/>
      <c r="D228" s="263" t="s">
        <v>138</v>
      </c>
      <c r="F228" s="264" t="s">
        <v>582</v>
      </c>
      <c r="L228" s="181"/>
      <c r="M228" s="265"/>
      <c r="T228" s="266"/>
      <c r="AT228" s="172" t="s">
        <v>138</v>
      </c>
      <c r="AU228" s="172" t="s">
        <v>76</v>
      </c>
    </row>
    <row r="229" spans="2:12" s="172" customFormat="1" ht="7.5" customHeight="1">
      <c r="B229" s="206"/>
      <c r="C229" s="207"/>
      <c r="D229" s="207"/>
      <c r="E229" s="207"/>
      <c r="F229" s="207"/>
      <c r="G229" s="207"/>
      <c r="H229" s="207"/>
      <c r="I229" s="207"/>
      <c r="J229" s="207"/>
      <c r="K229" s="207"/>
      <c r="L229" s="181"/>
    </row>
    <row r="230" s="170" customFormat="1" ht="14.25" customHeight="1"/>
  </sheetData>
  <sheetProtection password="CC55" sheet="1"/>
  <autoFilter ref="C87:K87"/>
  <mergeCells count="9">
    <mergeCell ref="E80:H80"/>
    <mergeCell ref="G1:H1"/>
    <mergeCell ref="L2:V2"/>
    <mergeCell ref="E7:H7"/>
    <mergeCell ref="E9:H9"/>
    <mergeCell ref="E24:H24"/>
    <mergeCell ref="E45:H45"/>
    <mergeCell ref="E47:H47"/>
    <mergeCell ref="E78:H78"/>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76"/>
      <c r="C2" s="77"/>
      <c r="D2" s="77"/>
      <c r="E2" s="77"/>
      <c r="F2" s="77"/>
      <c r="G2" s="77"/>
      <c r="H2" s="77"/>
      <c r="I2" s="77"/>
      <c r="J2" s="77"/>
      <c r="K2" s="78"/>
    </row>
    <row r="3" spans="2:11" s="81" customFormat="1" ht="45" customHeight="1">
      <c r="B3" s="79"/>
      <c r="C3" s="324" t="s">
        <v>750</v>
      </c>
      <c r="D3" s="324"/>
      <c r="E3" s="324"/>
      <c r="F3" s="324"/>
      <c r="G3" s="324"/>
      <c r="H3" s="324"/>
      <c r="I3" s="324"/>
      <c r="J3" s="324"/>
      <c r="K3" s="80"/>
    </row>
    <row r="4" spans="2:11" ht="25.5" customHeight="1">
      <c r="B4" s="82"/>
      <c r="C4" s="329" t="s">
        <v>751</v>
      </c>
      <c r="D4" s="329"/>
      <c r="E4" s="329"/>
      <c r="F4" s="329"/>
      <c r="G4" s="329"/>
      <c r="H4" s="329"/>
      <c r="I4" s="329"/>
      <c r="J4" s="329"/>
      <c r="K4" s="83"/>
    </row>
    <row r="5" spans="2:11" ht="5.25" customHeight="1">
      <c r="B5" s="82"/>
      <c r="C5" s="84"/>
      <c r="D5" s="84"/>
      <c r="E5" s="84"/>
      <c r="F5" s="84"/>
      <c r="G5" s="84"/>
      <c r="H5" s="84"/>
      <c r="I5" s="84"/>
      <c r="J5" s="84"/>
      <c r="K5" s="83"/>
    </row>
    <row r="6" spans="2:11" ht="15" customHeight="1">
      <c r="B6" s="82"/>
      <c r="C6" s="327" t="s">
        <v>752</v>
      </c>
      <c r="D6" s="327"/>
      <c r="E6" s="327"/>
      <c r="F6" s="327"/>
      <c r="G6" s="327"/>
      <c r="H6" s="327"/>
      <c r="I6" s="327"/>
      <c r="J6" s="327"/>
      <c r="K6" s="83"/>
    </row>
    <row r="7" spans="2:11" ht="15" customHeight="1">
      <c r="B7" s="86"/>
      <c r="C7" s="327" t="s">
        <v>753</v>
      </c>
      <c r="D7" s="327"/>
      <c r="E7" s="327"/>
      <c r="F7" s="327"/>
      <c r="G7" s="327"/>
      <c r="H7" s="327"/>
      <c r="I7" s="327"/>
      <c r="J7" s="327"/>
      <c r="K7" s="83"/>
    </row>
    <row r="8" spans="2:11" ht="12.75" customHeight="1">
      <c r="B8" s="86"/>
      <c r="C8" s="85"/>
      <c r="D8" s="85"/>
      <c r="E8" s="85"/>
      <c r="F8" s="85"/>
      <c r="G8" s="85"/>
      <c r="H8" s="85"/>
      <c r="I8" s="85"/>
      <c r="J8" s="85"/>
      <c r="K8" s="83"/>
    </row>
    <row r="9" spans="2:11" ht="15" customHeight="1">
      <c r="B9" s="86"/>
      <c r="C9" s="327" t="s">
        <v>754</v>
      </c>
      <c r="D9" s="327"/>
      <c r="E9" s="327"/>
      <c r="F9" s="327"/>
      <c r="G9" s="327"/>
      <c r="H9" s="327"/>
      <c r="I9" s="327"/>
      <c r="J9" s="327"/>
      <c r="K9" s="83"/>
    </row>
    <row r="10" spans="2:11" ht="15" customHeight="1">
      <c r="B10" s="86"/>
      <c r="C10" s="85"/>
      <c r="D10" s="327" t="s">
        <v>755</v>
      </c>
      <c r="E10" s="327"/>
      <c r="F10" s="327"/>
      <c r="G10" s="327"/>
      <c r="H10" s="327"/>
      <c r="I10" s="327"/>
      <c r="J10" s="327"/>
      <c r="K10" s="83"/>
    </row>
    <row r="11" spans="2:11" ht="15" customHeight="1">
      <c r="B11" s="86"/>
      <c r="C11" s="87"/>
      <c r="D11" s="327" t="s">
        <v>756</v>
      </c>
      <c r="E11" s="327"/>
      <c r="F11" s="327"/>
      <c r="G11" s="327"/>
      <c r="H11" s="327"/>
      <c r="I11" s="327"/>
      <c r="J11" s="327"/>
      <c r="K11" s="83"/>
    </row>
    <row r="12" spans="2:11" ht="12.75" customHeight="1">
      <c r="B12" s="86"/>
      <c r="C12" s="87"/>
      <c r="D12" s="87"/>
      <c r="E12" s="87"/>
      <c r="F12" s="87"/>
      <c r="G12" s="87"/>
      <c r="H12" s="87"/>
      <c r="I12" s="87"/>
      <c r="J12" s="87"/>
      <c r="K12" s="83"/>
    </row>
    <row r="13" spans="2:11" ht="15" customHeight="1">
      <c r="B13" s="86"/>
      <c r="C13" s="87"/>
      <c r="D13" s="327" t="s">
        <v>203</v>
      </c>
      <c r="E13" s="327"/>
      <c r="F13" s="327"/>
      <c r="G13" s="327"/>
      <c r="H13" s="327"/>
      <c r="I13" s="327"/>
      <c r="J13" s="327"/>
      <c r="K13" s="83"/>
    </row>
    <row r="14" spans="2:11" ht="15" customHeight="1">
      <c r="B14" s="86"/>
      <c r="C14" s="87"/>
      <c r="D14" s="327" t="s">
        <v>204</v>
      </c>
      <c r="E14" s="327"/>
      <c r="F14" s="327"/>
      <c r="G14" s="327"/>
      <c r="H14" s="327"/>
      <c r="I14" s="327"/>
      <c r="J14" s="327"/>
      <c r="K14" s="83"/>
    </row>
    <row r="15" spans="2:11" ht="15" customHeight="1">
      <c r="B15" s="86"/>
      <c r="C15" s="87"/>
      <c r="D15" s="327" t="s">
        <v>205</v>
      </c>
      <c r="E15" s="327"/>
      <c r="F15" s="327"/>
      <c r="G15" s="327"/>
      <c r="H15" s="327"/>
      <c r="I15" s="327"/>
      <c r="J15" s="327"/>
      <c r="K15" s="83"/>
    </row>
    <row r="16" spans="2:11" ht="15" customHeight="1">
      <c r="B16" s="86"/>
      <c r="C16" s="87"/>
      <c r="D16" s="87"/>
      <c r="E16" s="88" t="s">
        <v>73</v>
      </c>
      <c r="F16" s="327" t="s">
        <v>206</v>
      </c>
      <c r="G16" s="327"/>
      <c r="H16" s="327"/>
      <c r="I16" s="327"/>
      <c r="J16" s="327"/>
      <c r="K16" s="83"/>
    </row>
    <row r="17" spans="2:11" ht="15" customHeight="1">
      <c r="B17" s="86"/>
      <c r="C17" s="87"/>
      <c r="D17" s="87"/>
      <c r="E17" s="88" t="s">
        <v>207</v>
      </c>
      <c r="F17" s="327" t="s">
        <v>208</v>
      </c>
      <c r="G17" s="327"/>
      <c r="H17" s="327"/>
      <c r="I17" s="327"/>
      <c r="J17" s="327"/>
      <c r="K17" s="83"/>
    </row>
    <row r="18" spans="2:11" ht="15" customHeight="1">
      <c r="B18" s="86"/>
      <c r="C18" s="87"/>
      <c r="D18" s="87"/>
      <c r="E18" s="88" t="s">
        <v>209</v>
      </c>
      <c r="F18" s="327" t="s">
        <v>210</v>
      </c>
      <c r="G18" s="327"/>
      <c r="H18" s="327"/>
      <c r="I18" s="327"/>
      <c r="J18" s="327"/>
      <c r="K18" s="83"/>
    </row>
    <row r="19" spans="2:11" ht="15" customHeight="1">
      <c r="B19" s="86"/>
      <c r="C19" s="87"/>
      <c r="D19" s="87"/>
      <c r="E19" s="88" t="s">
        <v>211</v>
      </c>
      <c r="F19" s="327" t="s">
        <v>212</v>
      </c>
      <c r="G19" s="327"/>
      <c r="H19" s="327"/>
      <c r="I19" s="327"/>
      <c r="J19" s="327"/>
      <c r="K19" s="83"/>
    </row>
    <row r="20" spans="2:11" ht="15" customHeight="1">
      <c r="B20" s="86"/>
      <c r="C20" s="87"/>
      <c r="D20" s="87"/>
      <c r="E20" s="88" t="s">
        <v>213</v>
      </c>
      <c r="F20" s="327" t="s">
        <v>214</v>
      </c>
      <c r="G20" s="327"/>
      <c r="H20" s="327"/>
      <c r="I20" s="327"/>
      <c r="J20" s="327"/>
      <c r="K20" s="83"/>
    </row>
    <row r="21" spans="2:11" ht="15" customHeight="1">
      <c r="B21" s="86"/>
      <c r="C21" s="87"/>
      <c r="D21" s="87"/>
      <c r="E21" s="88" t="s">
        <v>215</v>
      </c>
      <c r="F21" s="327" t="s">
        <v>216</v>
      </c>
      <c r="G21" s="327"/>
      <c r="H21" s="327"/>
      <c r="I21" s="327"/>
      <c r="J21" s="327"/>
      <c r="K21" s="83"/>
    </row>
    <row r="22" spans="2:11" ht="12.75" customHeight="1">
      <c r="B22" s="86"/>
      <c r="C22" s="87"/>
      <c r="D22" s="87"/>
      <c r="E22" s="87"/>
      <c r="F22" s="87"/>
      <c r="G22" s="87"/>
      <c r="H22" s="87"/>
      <c r="I22" s="87"/>
      <c r="J22" s="87"/>
      <c r="K22" s="83"/>
    </row>
    <row r="23" spans="2:11" ht="15" customHeight="1">
      <c r="B23" s="86"/>
      <c r="C23" s="327" t="s">
        <v>217</v>
      </c>
      <c r="D23" s="327"/>
      <c r="E23" s="327"/>
      <c r="F23" s="327"/>
      <c r="G23" s="327"/>
      <c r="H23" s="327"/>
      <c r="I23" s="327"/>
      <c r="J23" s="327"/>
      <c r="K23" s="83"/>
    </row>
    <row r="24" spans="2:11" ht="15" customHeight="1">
      <c r="B24" s="86"/>
      <c r="C24" s="327" t="s">
        <v>218</v>
      </c>
      <c r="D24" s="327"/>
      <c r="E24" s="327"/>
      <c r="F24" s="327"/>
      <c r="G24" s="327"/>
      <c r="H24" s="327"/>
      <c r="I24" s="327"/>
      <c r="J24" s="327"/>
      <c r="K24" s="83"/>
    </row>
    <row r="25" spans="2:11" ht="15" customHeight="1">
      <c r="B25" s="86"/>
      <c r="C25" s="85"/>
      <c r="D25" s="327" t="s">
        <v>219</v>
      </c>
      <c r="E25" s="327"/>
      <c r="F25" s="327"/>
      <c r="G25" s="327"/>
      <c r="H25" s="327"/>
      <c r="I25" s="327"/>
      <c r="J25" s="327"/>
      <c r="K25" s="83"/>
    </row>
    <row r="26" spans="2:11" ht="15" customHeight="1">
      <c r="B26" s="86"/>
      <c r="C26" s="87"/>
      <c r="D26" s="327" t="s">
        <v>220</v>
      </c>
      <c r="E26" s="327"/>
      <c r="F26" s="327"/>
      <c r="G26" s="327"/>
      <c r="H26" s="327"/>
      <c r="I26" s="327"/>
      <c r="J26" s="327"/>
      <c r="K26" s="83"/>
    </row>
    <row r="27" spans="2:11" ht="12.75" customHeight="1">
      <c r="B27" s="86"/>
      <c r="C27" s="87"/>
      <c r="D27" s="87"/>
      <c r="E27" s="87"/>
      <c r="F27" s="87"/>
      <c r="G27" s="87"/>
      <c r="H27" s="87"/>
      <c r="I27" s="87"/>
      <c r="J27" s="87"/>
      <c r="K27" s="83"/>
    </row>
    <row r="28" spans="2:11" ht="15" customHeight="1">
      <c r="B28" s="86"/>
      <c r="C28" s="87"/>
      <c r="D28" s="327" t="s">
        <v>221</v>
      </c>
      <c r="E28" s="327"/>
      <c r="F28" s="327"/>
      <c r="G28" s="327"/>
      <c r="H28" s="327"/>
      <c r="I28" s="327"/>
      <c r="J28" s="327"/>
      <c r="K28" s="83"/>
    </row>
    <row r="29" spans="2:11" ht="15" customHeight="1">
      <c r="B29" s="86"/>
      <c r="C29" s="87"/>
      <c r="D29" s="327" t="s">
        <v>222</v>
      </c>
      <c r="E29" s="327"/>
      <c r="F29" s="327"/>
      <c r="G29" s="327"/>
      <c r="H29" s="327"/>
      <c r="I29" s="327"/>
      <c r="J29" s="327"/>
      <c r="K29" s="83"/>
    </row>
    <row r="30" spans="2:11" ht="12.75" customHeight="1">
      <c r="B30" s="86"/>
      <c r="C30" s="87"/>
      <c r="D30" s="87"/>
      <c r="E30" s="87"/>
      <c r="F30" s="87"/>
      <c r="G30" s="87"/>
      <c r="H30" s="87"/>
      <c r="I30" s="87"/>
      <c r="J30" s="87"/>
      <c r="K30" s="83"/>
    </row>
    <row r="31" spans="2:11" ht="15" customHeight="1">
      <c r="B31" s="86"/>
      <c r="C31" s="87"/>
      <c r="D31" s="327" t="s">
        <v>223</v>
      </c>
      <c r="E31" s="327"/>
      <c r="F31" s="327"/>
      <c r="G31" s="327"/>
      <c r="H31" s="327"/>
      <c r="I31" s="327"/>
      <c r="J31" s="327"/>
      <c r="K31" s="83"/>
    </row>
    <row r="32" spans="2:11" ht="15" customHeight="1">
      <c r="B32" s="86"/>
      <c r="C32" s="87"/>
      <c r="D32" s="327" t="s">
        <v>224</v>
      </c>
      <c r="E32" s="327"/>
      <c r="F32" s="327"/>
      <c r="G32" s="327"/>
      <c r="H32" s="327"/>
      <c r="I32" s="327"/>
      <c r="J32" s="327"/>
      <c r="K32" s="83"/>
    </row>
    <row r="33" spans="2:11" ht="15" customHeight="1">
      <c r="B33" s="86"/>
      <c r="C33" s="87"/>
      <c r="D33" s="327" t="s">
        <v>225</v>
      </c>
      <c r="E33" s="327"/>
      <c r="F33" s="327"/>
      <c r="G33" s="327"/>
      <c r="H33" s="327"/>
      <c r="I33" s="327"/>
      <c r="J33" s="327"/>
      <c r="K33" s="83"/>
    </row>
    <row r="34" spans="2:11" ht="15" customHeight="1">
      <c r="B34" s="86"/>
      <c r="C34" s="87"/>
      <c r="D34" s="85"/>
      <c r="E34" s="89" t="s">
        <v>114</v>
      </c>
      <c r="F34" s="85"/>
      <c r="G34" s="327" t="s">
        <v>226</v>
      </c>
      <c r="H34" s="327"/>
      <c r="I34" s="327"/>
      <c r="J34" s="327"/>
      <c r="K34" s="83"/>
    </row>
    <row r="35" spans="2:11" ht="30.75" customHeight="1">
      <c r="B35" s="86"/>
      <c r="C35" s="87"/>
      <c r="D35" s="85"/>
      <c r="E35" s="89" t="s">
        <v>227</v>
      </c>
      <c r="F35" s="85"/>
      <c r="G35" s="327" t="s">
        <v>228</v>
      </c>
      <c r="H35" s="327"/>
      <c r="I35" s="327"/>
      <c r="J35" s="327"/>
      <c r="K35" s="83"/>
    </row>
    <row r="36" spans="2:11" ht="15" customHeight="1">
      <c r="B36" s="86"/>
      <c r="C36" s="87"/>
      <c r="D36" s="85"/>
      <c r="E36" s="89" t="s">
        <v>48</v>
      </c>
      <c r="F36" s="85"/>
      <c r="G36" s="327" t="s">
        <v>229</v>
      </c>
      <c r="H36" s="327"/>
      <c r="I36" s="327"/>
      <c r="J36" s="327"/>
      <c r="K36" s="83"/>
    </row>
    <row r="37" spans="2:11" ht="15" customHeight="1">
      <c r="B37" s="86"/>
      <c r="C37" s="87"/>
      <c r="D37" s="85"/>
      <c r="E37" s="89" t="s">
        <v>115</v>
      </c>
      <c r="F37" s="85"/>
      <c r="G37" s="327" t="s">
        <v>230</v>
      </c>
      <c r="H37" s="327"/>
      <c r="I37" s="327"/>
      <c r="J37" s="327"/>
      <c r="K37" s="83"/>
    </row>
    <row r="38" spans="2:11" ht="15" customHeight="1">
      <c r="B38" s="86"/>
      <c r="C38" s="87"/>
      <c r="D38" s="85"/>
      <c r="E38" s="89" t="s">
        <v>116</v>
      </c>
      <c r="F38" s="85"/>
      <c r="G38" s="327" t="s">
        <v>231</v>
      </c>
      <c r="H38" s="327"/>
      <c r="I38" s="327"/>
      <c r="J38" s="327"/>
      <c r="K38" s="83"/>
    </row>
    <row r="39" spans="2:11" ht="15" customHeight="1">
      <c r="B39" s="86"/>
      <c r="C39" s="87"/>
      <c r="D39" s="85"/>
      <c r="E39" s="89" t="s">
        <v>117</v>
      </c>
      <c r="F39" s="85"/>
      <c r="G39" s="327" t="s">
        <v>232</v>
      </c>
      <c r="H39" s="327"/>
      <c r="I39" s="327"/>
      <c r="J39" s="327"/>
      <c r="K39" s="83"/>
    </row>
    <row r="40" spans="2:11" ht="15" customHeight="1">
      <c r="B40" s="86"/>
      <c r="C40" s="87"/>
      <c r="D40" s="85"/>
      <c r="E40" s="89" t="s">
        <v>233</v>
      </c>
      <c r="F40" s="85"/>
      <c r="G40" s="327" t="s">
        <v>234</v>
      </c>
      <c r="H40" s="327"/>
      <c r="I40" s="327"/>
      <c r="J40" s="327"/>
      <c r="K40" s="83"/>
    </row>
    <row r="41" spans="2:11" ht="15" customHeight="1">
      <c r="B41" s="86"/>
      <c r="C41" s="87"/>
      <c r="D41" s="85"/>
      <c r="E41" s="89"/>
      <c r="F41" s="85"/>
      <c r="G41" s="327" t="s">
        <v>235</v>
      </c>
      <c r="H41" s="327"/>
      <c r="I41" s="327"/>
      <c r="J41" s="327"/>
      <c r="K41" s="83"/>
    </row>
    <row r="42" spans="2:11" ht="15" customHeight="1">
      <c r="B42" s="86"/>
      <c r="C42" s="87"/>
      <c r="D42" s="85"/>
      <c r="E42" s="89" t="s">
        <v>236</v>
      </c>
      <c r="F42" s="85"/>
      <c r="G42" s="327" t="s">
        <v>237</v>
      </c>
      <c r="H42" s="327"/>
      <c r="I42" s="327"/>
      <c r="J42" s="327"/>
      <c r="K42" s="83"/>
    </row>
    <row r="43" spans="2:11" ht="15" customHeight="1">
      <c r="B43" s="86"/>
      <c r="C43" s="87"/>
      <c r="D43" s="85"/>
      <c r="E43" s="89" t="s">
        <v>120</v>
      </c>
      <c r="F43" s="85"/>
      <c r="G43" s="327" t="s">
        <v>238</v>
      </c>
      <c r="H43" s="327"/>
      <c r="I43" s="327"/>
      <c r="J43" s="327"/>
      <c r="K43" s="83"/>
    </row>
    <row r="44" spans="2:11" ht="12.75" customHeight="1">
      <c r="B44" s="86"/>
      <c r="C44" s="87"/>
      <c r="D44" s="85"/>
      <c r="E44" s="85"/>
      <c r="F44" s="85"/>
      <c r="G44" s="85"/>
      <c r="H44" s="85"/>
      <c r="I44" s="85"/>
      <c r="J44" s="85"/>
      <c r="K44" s="83"/>
    </row>
    <row r="45" spans="2:11" ht="15" customHeight="1">
      <c r="B45" s="86"/>
      <c r="C45" s="87"/>
      <c r="D45" s="327" t="s">
        <v>239</v>
      </c>
      <c r="E45" s="327"/>
      <c r="F45" s="327"/>
      <c r="G45" s="327"/>
      <c r="H45" s="327"/>
      <c r="I45" s="327"/>
      <c r="J45" s="327"/>
      <c r="K45" s="83"/>
    </row>
    <row r="46" spans="2:11" ht="15" customHeight="1">
      <c r="B46" s="86"/>
      <c r="C46" s="87"/>
      <c r="D46" s="87"/>
      <c r="E46" s="327" t="s">
        <v>240</v>
      </c>
      <c r="F46" s="327"/>
      <c r="G46" s="327"/>
      <c r="H46" s="327"/>
      <c r="I46" s="327"/>
      <c r="J46" s="327"/>
      <c r="K46" s="83"/>
    </row>
    <row r="47" spans="2:11" ht="15" customHeight="1">
      <c r="B47" s="86"/>
      <c r="C47" s="87"/>
      <c r="D47" s="87"/>
      <c r="E47" s="327" t="s">
        <v>241</v>
      </c>
      <c r="F47" s="327"/>
      <c r="G47" s="327"/>
      <c r="H47" s="327"/>
      <c r="I47" s="327"/>
      <c r="J47" s="327"/>
      <c r="K47" s="83"/>
    </row>
    <row r="48" spans="2:11" ht="15" customHeight="1">
      <c r="B48" s="86"/>
      <c r="C48" s="87"/>
      <c r="D48" s="87"/>
      <c r="E48" s="327" t="s">
        <v>242</v>
      </c>
      <c r="F48" s="327"/>
      <c r="G48" s="327"/>
      <c r="H48" s="327"/>
      <c r="I48" s="327"/>
      <c r="J48" s="327"/>
      <c r="K48" s="83"/>
    </row>
    <row r="49" spans="2:11" ht="15" customHeight="1">
      <c r="B49" s="86"/>
      <c r="C49" s="87"/>
      <c r="D49" s="327" t="s">
        <v>243</v>
      </c>
      <c r="E49" s="327"/>
      <c r="F49" s="327"/>
      <c r="G49" s="327"/>
      <c r="H49" s="327"/>
      <c r="I49" s="327"/>
      <c r="J49" s="327"/>
      <c r="K49" s="83"/>
    </row>
    <row r="50" spans="2:11" ht="25.5" customHeight="1">
      <c r="B50" s="82"/>
      <c r="C50" s="329" t="s">
        <v>244</v>
      </c>
      <c r="D50" s="329"/>
      <c r="E50" s="329"/>
      <c r="F50" s="329"/>
      <c r="G50" s="329"/>
      <c r="H50" s="329"/>
      <c r="I50" s="329"/>
      <c r="J50" s="329"/>
      <c r="K50" s="83"/>
    </row>
    <row r="51" spans="2:11" ht="5.25" customHeight="1">
      <c r="B51" s="82"/>
      <c r="C51" s="84"/>
      <c r="D51" s="84"/>
      <c r="E51" s="84"/>
      <c r="F51" s="84"/>
      <c r="G51" s="84"/>
      <c r="H51" s="84"/>
      <c r="I51" s="84"/>
      <c r="J51" s="84"/>
      <c r="K51" s="83"/>
    </row>
    <row r="52" spans="2:11" ht="15" customHeight="1">
      <c r="B52" s="82"/>
      <c r="C52" s="327" t="s">
        <v>245</v>
      </c>
      <c r="D52" s="327"/>
      <c r="E52" s="327"/>
      <c r="F52" s="327"/>
      <c r="G52" s="327"/>
      <c r="H52" s="327"/>
      <c r="I52" s="327"/>
      <c r="J52" s="327"/>
      <c r="K52" s="83"/>
    </row>
    <row r="53" spans="2:11" ht="15" customHeight="1">
      <c r="B53" s="82"/>
      <c r="C53" s="327" t="s">
        <v>246</v>
      </c>
      <c r="D53" s="327"/>
      <c r="E53" s="327"/>
      <c r="F53" s="327"/>
      <c r="G53" s="327"/>
      <c r="H53" s="327"/>
      <c r="I53" s="327"/>
      <c r="J53" s="327"/>
      <c r="K53" s="83"/>
    </row>
    <row r="54" spans="2:11" ht="12.75" customHeight="1">
      <c r="B54" s="82"/>
      <c r="C54" s="85"/>
      <c r="D54" s="85"/>
      <c r="E54" s="85"/>
      <c r="F54" s="85"/>
      <c r="G54" s="85"/>
      <c r="H54" s="85"/>
      <c r="I54" s="85"/>
      <c r="J54" s="85"/>
      <c r="K54" s="83"/>
    </row>
    <row r="55" spans="2:11" ht="15" customHeight="1">
      <c r="B55" s="82"/>
      <c r="C55" s="327" t="s">
        <v>247</v>
      </c>
      <c r="D55" s="327"/>
      <c r="E55" s="327"/>
      <c r="F55" s="327"/>
      <c r="G55" s="327"/>
      <c r="H55" s="327"/>
      <c r="I55" s="327"/>
      <c r="J55" s="327"/>
      <c r="K55" s="83"/>
    </row>
    <row r="56" spans="2:11" ht="15" customHeight="1">
      <c r="B56" s="82"/>
      <c r="C56" s="87"/>
      <c r="D56" s="327" t="s">
        <v>248</v>
      </c>
      <c r="E56" s="327"/>
      <c r="F56" s="327"/>
      <c r="G56" s="327"/>
      <c r="H56" s="327"/>
      <c r="I56" s="327"/>
      <c r="J56" s="327"/>
      <c r="K56" s="83"/>
    </row>
    <row r="57" spans="2:11" ht="15" customHeight="1">
      <c r="B57" s="82"/>
      <c r="C57" s="87"/>
      <c r="D57" s="327" t="s">
        <v>249</v>
      </c>
      <c r="E57" s="327"/>
      <c r="F57" s="327"/>
      <c r="G57" s="327"/>
      <c r="H57" s="327"/>
      <c r="I57" s="327"/>
      <c r="J57" s="327"/>
      <c r="K57" s="83"/>
    </row>
    <row r="58" spans="2:11" ht="15" customHeight="1">
      <c r="B58" s="82"/>
      <c r="C58" s="87"/>
      <c r="D58" s="327" t="s">
        <v>250</v>
      </c>
      <c r="E58" s="327"/>
      <c r="F58" s="327"/>
      <c r="G58" s="327"/>
      <c r="H58" s="327"/>
      <c r="I58" s="327"/>
      <c r="J58" s="327"/>
      <c r="K58" s="83"/>
    </row>
    <row r="59" spans="2:11" ht="15" customHeight="1">
      <c r="B59" s="82"/>
      <c r="C59" s="87"/>
      <c r="D59" s="327" t="s">
        <v>251</v>
      </c>
      <c r="E59" s="327"/>
      <c r="F59" s="327"/>
      <c r="G59" s="327"/>
      <c r="H59" s="327"/>
      <c r="I59" s="327"/>
      <c r="J59" s="327"/>
      <c r="K59" s="83"/>
    </row>
    <row r="60" spans="2:11" ht="15" customHeight="1">
      <c r="B60" s="82"/>
      <c r="C60" s="87"/>
      <c r="D60" s="328" t="s">
        <v>252</v>
      </c>
      <c r="E60" s="328"/>
      <c r="F60" s="328"/>
      <c r="G60" s="328"/>
      <c r="H60" s="328"/>
      <c r="I60" s="328"/>
      <c r="J60" s="328"/>
      <c r="K60" s="83"/>
    </row>
    <row r="61" spans="2:11" ht="15" customHeight="1">
      <c r="B61" s="82"/>
      <c r="C61" s="87"/>
      <c r="D61" s="327" t="s">
        <v>253</v>
      </c>
      <c r="E61" s="327"/>
      <c r="F61" s="327"/>
      <c r="G61" s="327"/>
      <c r="H61" s="327"/>
      <c r="I61" s="327"/>
      <c r="J61" s="327"/>
      <c r="K61" s="83"/>
    </row>
    <row r="62" spans="2:11" ht="12.75" customHeight="1">
      <c r="B62" s="82"/>
      <c r="C62" s="87"/>
      <c r="D62" s="87"/>
      <c r="E62" s="90"/>
      <c r="F62" s="87"/>
      <c r="G62" s="87"/>
      <c r="H62" s="87"/>
      <c r="I62" s="87"/>
      <c r="J62" s="87"/>
      <c r="K62" s="83"/>
    </row>
    <row r="63" spans="2:11" ht="15" customHeight="1">
      <c r="B63" s="82"/>
      <c r="C63" s="87"/>
      <c r="D63" s="327" t="s">
        <v>254</v>
      </c>
      <c r="E63" s="327"/>
      <c r="F63" s="327"/>
      <c r="G63" s="327"/>
      <c r="H63" s="327"/>
      <c r="I63" s="327"/>
      <c r="J63" s="327"/>
      <c r="K63" s="83"/>
    </row>
    <row r="64" spans="2:11" ht="15" customHeight="1">
      <c r="B64" s="82"/>
      <c r="C64" s="87"/>
      <c r="D64" s="328" t="s">
        <v>255</v>
      </c>
      <c r="E64" s="328"/>
      <c r="F64" s="328"/>
      <c r="G64" s="328"/>
      <c r="H64" s="328"/>
      <c r="I64" s="328"/>
      <c r="J64" s="328"/>
      <c r="K64" s="83"/>
    </row>
    <row r="65" spans="2:11" ht="15" customHeight="1">
      <c r="B65" s="82"/>
      <c r="C65" s="87"/>
      <c r="D65" s="327" t="s">
        <v>256</v>
      </c>
      <c r="E65" s="327"/>
      <c r="F65" s="327"/>
      <c r="G65" s="327"/>
      <c r="H65" s="327"/>
      <c r="I65" s="327"/>
      <c r="J65" s="327"/>
      <c r="K65" s="83"/>
    </row>
    <row r="66" spans="2:11" ht="15" customHeight="1">
      <c r="B66" s="82"/>
      <c r="C66" s="87"/>
      <c r="D66" s="327" t="s">
        <v>257</v>
      </c>
      <c r="E66" s="327"/>
      <c r="F66" s="327"/>
      <c r="G66" s="327"/>
      <c r="H66" s="327"/>
      <c r="I66" s="327"/>
      <c r="J66" s="327"/>
      <c r="K66" s="83"/>
    </row>
    <row r="67" spans="2:11" ht="15" customHeight="1">
      <c r="B67" s="82"/>
      <c r="C67" s="87"/>
      <c r="D67" s="327" t="s">
        <v>258</v>
      </c>
      <c r="E67" s="327"/>
      <c r="F67" s="327"/>
      <c r="G67" s="327"/>
      <c r="H67" s="327"/>
      <c r="I67" s="327"/>
      <c r="J67" s="327"/>
      <c r="K67" s="83"/>
    </row>
    <row r="68" spans="2:11" ht="15" customHeight="1">
      <c r="B68" s="82"/>
      <c r="C68" s="87"/>
      <c r="D68" s="327" t="s">
        <v>259</v>
      </c>
      <c r="E68" s="327"/>
      <c r="F68" s="327"/>
      <c r="G68" s="327"/>
      <c r="H68" s="327"/>
      <c r="I68" s="327"/>
      <c r="J68" s="327"/>
      <c r="K68" s="83"/>
    </row>
    <row r="69" spans="2:11" ht="12.75" customHeight="1">
      <c r="B69" s="91"/>
      <c r="C69" s="92"/>
      <c r="D69" s="92"/>
      <c r="E69" s="92"/>
      <c r="F69" s="92"/>
      <c r="G69" s="92"/>
      <c r="H69" s="92"/>
      <c r="I69" s="92"/>
      <c r="J69" s="92"/>
      <c r="K69" s="93"/>
    </row>
    <row r="70" spans="2:11" ht="18.75" customHeight="1">
      <c r="B70" s="94"/>
      <c r="C70" s="94"/>
      <c r="D70" s="94"/>
      <c r="E70" s="94"/>
      <c r="F70" s="94"/>
      <c r="G70" s="94"/>
      <c r="H70" s="94"/>
      <c r="I70" s="94"/>
      <c r="J70" s="94"/>
      <c r="K70" s="95"/>
    </row>
    <row r="71" spans="2:11" ht="18.75" customHeight="1">
      <c r="B71" s="95"/>
      <c r="C71" s="95"/>
      <c r="D71" s="95"/>
      <c r="E71" s="95"/>
      <c r="F71" s="95"/>
      <c r="G71" s="95"/>
      <c r="H71" s="95"/>
      <c r="I71" s="95"/>
      <c r="J71" s="95"/>
      <c r="K71" s="95"/>
    </row>
    <row r="72" spans="2:11" ht="7.5" customHeight="1">
      <c r="B72" s="96"/>
      <c r="C72" s="97"/>
      <c r="D72" s="97"/>
      <c r="E72" s="97"/>
      <c r="F72" s="97"/>
      <c r="G72" s="97"/>
      <c r="H72" s="97"/>
      <c r="I72" s="97"/>
      <c r="J72" s="97"/>
      <c r="K72" s="98"/>
    </row>
    <row r="73" spans="2:11" ht="45" customHeight="1">
      <c r="B73" s="99"/>
      <c r="C73" s="326" t="s">
        <v>749</v>
      </c>
      <c r="D73" s="326"/>
      <c r="E73" s="326"/>
      <c r="F73" s="326"/>
      <c r="G73" s="326"/>
      <c r="H73" s="326"/>
      <c r="I73" s="326"/>
      <c r="J73" s="326"/>
      <c r="K73" s="100"/>
    </row>
    <row r="74" spans="2:11" ht="17.25" customHeight="1">
      <c r="B74" s="99"/>
      <c r="C74" s="101" t="s">
        <v>260</v>
      </c>
      <c r="D74" s="101"/>
      <c r="E74" s="101"/>
      <c r="F74" s="101" t="s">
        <v>261</v>
      </c>
      <c r="G74" s="102"/>
      <c r="H74" s="101" t="s">
        <v>115</v>
      </c>
      <c r="I74" s="101" t="s">
        <v>52</v>
      </c>
      <c r="J74" s="101" t="s">
        <v>262</v>
      </c>
      <c r="K74" s="100"/>
    </row>
    <row r="75" spans="2:11" ht="17.25" customHeight="1">
      <c r="B75" s="99"/>
      <c r="C75" s="103" t="s">
        <v>263</v>
      </c>
      <c r="D75" s="103"/>
      <c r="E75" s="103"/>
      <c r="F75" s="104" t="s">
        <v>264</v>
      </c>
      <c r="G75" s="105"/>
      <c r="H75" s="103"/>
      <c r="I75" s="103"/>
      <c r="J75" s="103" t="s">
        <v>265</v>
      </c>
      <c r="K75" s="100"/>
    </row>
    <row r="76" spans="2:11" ht="5.25" customHeight="1">
      <c r="B76" s="99"/>
      <c r="C76" s="106"/>
      <c r="D76" s="106"/>
      <c r="E76" s="106"/>
      <c r="F76" s="106"/>
      <c r="G76" s="107"/>
      <c r="H76" s="106"/>
      <c r="I76" s="106"/>
      <c r="J76" s="106"/>
      <c r="K76" s="100"/>
    </row>
    <row r="77" spans="2:11" ht="15" customHeight="1">
      <c r="B77" s="99"/>
      <c r="C77" s="89" t="s">
        <v>48</v>
      </c>
      <c r="D77" s="106"/>
      <c r="E77" s="106"/>
      <c r="F77" s="108" t="s">
        <v>266</v>
      </c>
      <c r="G77" s="107"/>
      <c r="H77" s="89" t="s">
        <v>267</v>
      </c>
      <c r="I77" s="89" t="s">
        <v>268</v>
      </c>
      <c r="J77" s="89">
        <v>20</v>
      </c>
      <c r="K77" s="100"/>
    </row>
    <row r="78" spans="2:11" ht="15" customHeight="1">
      <c r="B78" s="99"/>
      <c r="C78" s="89" t="s">
        <v>269</v>
      </c>
      <c r="D78" s="89"/>
      <c r="E78" s="89"/>
      <c r="F78" s="108" t="s">
        <v>266</v>
      </c>
      <c r="G78" s="107"/>
      <c r="H78" s="89" t="s">
        <v>270</v>
      </c>
      <c r="I78" s="89" t="s">
        <v>268</v>
      </c>
      <c r="J78" s="89">
        <v>120</v>
      </c>
      <c r="K78" s="100"/>
    </row>
    <row r="79" spans="2:11" ht="15" customHeight="1">
      <c r="B79" s="109"/>
      <c r="C79" s="89" t="s">
        <v>271</v>
      </c>
      <c r="D79" s="89"/>
      <c r="E79" s="89"/>
      <c r="F79" s="108" t="s">
        <v>272</v>
      </c>
      <c r="G79" s="107"/>
      <c r="H79" s="89" t="s">
        <v>273</v>
      </c>
      <c r="I79" s="89" t="s">
        <v>268</v>
      </c>
      <c r="J79" s="89">
        <v>50</v>
      </c>
      <c r="K79" s="100"/>
    </row>
    <row r="80" spans="2:11" ht="15" customHeight="1">
      <c r="B80" s="109"/>
      <c r="C80" s="89" t="s">
        <v>274</v>
      </c>
      <c r="D80" s="89"/>
      <c r="E80" s="89"/>
      <c r="F80" s="108" t="s">
        <v>266</v>
      </c>
      <c r="G80" s="107"/>
      <c r="H80" s="89" t="s">
        <v>275</v>
      </c>
      <c r="I80" s="89" t="s">
        <v>276</v>
      </c>
      <c r="J80" s="89"/>
      <c r="K80" s="100"/>
    </row>
    <row r="81" spans="2:11" ht="15" customHeight="1">
      <c r="B81" s="109"/>
      <c r="C81" s="110" t="s">
        <v>277</v>
      </c>
      <c r="D81" s="110"/>
      <c r="E81" s="110"/>
      <c r="F81" s="111" t="s">
        <v>272</v>
      </c>
      <c r="G81" s="110"/>
      <c r="H81" s="110" t="s">
        <v>278</v>
      </c>
      <c r="I81" s="110" t="s">
        <v>268</v>
      </c>
      <c r="J81" s="110">
        <v>15</v>
      </c>
      <c r="K81" s="100"/>
    </row>
    <row r="82" spans="2:11" ht="15" customHeight="1">
      <c r="B82" s="109"/>
      <c r="C82" s="110" t="s">
        <v>279</v>
      </c>
      <c r="D82" s="110"/>
      <c r="E82" s="110"/>
      <c r="F82" s="111" t="s">
        <v>272</v>
      </c>
      <c r="G82" s="110"/>
      <c r="H82" s="110" t="s">
        <v>280</v>
      </c>
      <c r="I82" s="110" t="s">
        <v>268</v>
      </c>
      <c r="J82" s="110">
        <v>15</v>
      </c>
      <c r="K82" s="100"/>
    </row>
    <row r="83" spans="2:11" ht="15" customHeight="1">
      <c r="B83" s="109"/>
      <c r="C83" s="110" t="s">
        <v>281</v>
      </c>
      <c r="D83" s="110"/>
      <c r="E83" s="110"/>
      <c r="F83" s="111" t="s">
        <v>272</v>
      </c>
      <c r="G83" s="110"/>
      <c r="H83" s="110" t="s">
        <v>282</v>
      </c>
      <c r="I83" s="110" t="s">
        <v>268</v>
      </c>
      <c r="J83" s="110">
        <v>20</v>
      </c>
      <c r="K83" s="100"/>
    </row>
    <row r="84" spans="2:11" ht="15" customHeight="1">
      <c r="B84" s="109"/>
      <c r="C84" s="110" t="s">
        <v>283</v>
      </c>
      <c r="D84" s="110"/>
      <c r="E84" s="110"/>
      <c r="F84" s="111" t="s">
        <v>272</v>
      </c>
      <c r="G84" s="110"/>
      <c r="H84" s="110" t="s">
        <v>284</v>
      </c>
      <c r="I84" s="110" t="s">
        <v>268</v>
      </c>
      <c r="J84" s="110">
        <v>20</v>
      </c>
      <c r="K84" s="100"/>
    </row>
    <row r="85" spans="2:11" ht="15" customHeight="1">
      <c r="B85" s="109"/>
      <c r="C85" s="89" t="s">
        <v>285</v>
      </c>
      <c r="D85" s="89"/>
      <c r="E85" s="89"/>
      <c r="F85" s="108" t="s">
        <v>272</v>
      </c>
      <c r="G85" s="107"/>
      <c r="H85" s="89" t="s">
        <v>286</v>
      </c>
      <c r="I85" s="89" t="s">
        <v>268</v>
      </c>
      <c r="J85" s="89">
        <v>50</v>
      </c>
      <c r="K85" s="100"/>
    </row>
    <row r="86" spans="2:11" ht="15" customHeight="1">
      <c r="B86" s="109"/>
      <c r="C86" s="89" t="s">
        <v>287</v>
      </c>
      <c r="D86" s="89"/>
      <c r="E86" s="89"/>
      <c r="F86" s="108" t="s">
        <v>272</v>
      </c>
      <c r="G86" s="107"/>
      <c r="H86" s="89" t="s">
        <v>288</v>
      </c>
      <c r="I86" s="89" t="s">
        <v>268</v>
      </c>
      <c r="J86" s="89">
        <v>20</v>
      </c>
      <c r="K86" s="100"/>
    </row>
    <row r="87" spans="2:11" ht="15" customHeight="1">
      <c r="B87" s="109"/>
      <c r="C87" s="89" t="s">
        <v>289</v>
      </c>
      <c r="D87" s="89"/>
      <c r="E87" s="89"/>
      <c r="F87" s="108" t="s">
        <v>272</v>
      </c>
      <c r="G87" s="107"/>
      <c r="H87" s="89" t="s">
        <v>290</v>
      </c>
      <c r="I87" s="89" t="s">
        <v>268</v>
      </c>
      <c r="J87" s="89">
        <v>20</v>
      </c>
      <c r="K87" s="100"/>
    </row>
    <row r="88" spans="2:11" ht="15" customHeight="1">
      <c r="B88" s="109"/>
      <c r="C88" s="89" t="s">
        <v>291</v>
      </c>
      <c r="D88" s="89"/>
      <c r="E88" s="89"/>
      <c r="F88" s="108" t="s">
        <v>272</v>
      </c>
      <c r="G88" s="107"/>
      <c r="H88" s="89" t="s">
        <v>292</v>
      </c>
      <c r="I88" s="89" t="s">
        <v>268</v>
      </c>
      <c r="J88" s="89">
        <v>50</v>
      </c>
      <c r="K88" s="100"/>
    </row>
    <row r="89" spans="2:11" ht="15" customHeight="1">
      <c r="B89" s="109"/>
      <c r="C89" s="89" t="s">
        <v>293</v>
      </c>
      <c r="D89" s="89"/>
      <c r="E89" s="89"/>
      <c r="F89" s="108" t="s">
        <v>272</v>
      </c>
      <c r="G89" s="107"/>
      <c r="H89" s="89" t="s">
        <v>293</v>
      </c>
      <c r="I89" s="89" t="s">
        <v>268</v>
      </c>
      <c r="J89" s="89">
        <v>50</v>
      </c>
      <c r="K89" s="100"/>
    </row>
    <row r="90" spans="2:11" ht="15" customHeight="1">
      <c r="B90" s="109"/>
      <c r="C90" s="89" t="s">
        <v>121</v>
      </c>
      <c r="D90" s="89"/>
      <c r="E90" s="89"/>
      <c r="F90" s="108" t="s">
        <v>272</v>
      </c>
      <c r="G90" s="107"/>
      <c r="H90" s="89" t="s">
        <v>294</v>
      </c>
      <c r="I90" s="89" t="s">
        <v>268</v>
      </c>
      <c r="J90" s="89">
        <v>255</v>
      </c>
      <c r="K90" s="100"/>
    </row>
    <row r="91" spans="2:11" ht="15" customHeight="1">
      <c r="B91" s="109"/>
      <c r="C91" s="89" t="s">
        <v>295</v>
      </c>
      <c r="D91" s="89"/>
      <c r="E91" s="89"/>
      <c r="F91" s="108" t="s">
        <v>266</v>
      </c>
      <c r="G91" s="107"/>
      <c r="H91" s="89" t="s">
        <v>296</v>
      </c>
      <c r="I91" s="89" t="s">
        <v>297</v>
      </c>
      <c r="J91" s="89"/>
      <c r="K91" s="100"/>
    </row>
    <row r="92" spans="2:11" ht="15" customHeight="1">
      <c r="B92" s="109"/>
      <c r="C92" s="89" t="s">
        <v>298</v>
      </c>
      <c r="D92" s="89"/>
      <c r="E92" s="89"/>
      <c r="F92" s="108" t="s">
        <v>266</v>
      </c>
      <c r="G92" s="107"/>
      <c r="H92" s="89" t="s">
        <v>299</v>
      </c>
      <c r="I92" s="89" t="s">
        <v>300</v>
      </c>
      <c r="J92" s="89"/>
      <c r="K92" s="100"/>
    </row>
    <row r="93" spans="2:11" ht="15" customHeight="1">
      <c r="B93" s="109"/>
      <c r="C93" s="89" t="s">
        <v>301</v>
      </c>
      <c r="D93" s="89"/>
      <c r="E93" s="89"/>
      <c r="F93" s="108" t="s">
        <v>266</v>
      </c>
      <c r="G93" s="107"/>
      <c r="H93" s="89" t="s">
        <v>301</v>
      </c>
      <c r="I93" s="89" t="s">
        <v>300</v>
      </c>
      <c r="J93" s="89"/>
      <c r="K93" s="100"/>
    </row>
    <row r="94" spans="2:11" ht="15" customHeight="1">
      <c r="B94" s="109"/>
      <c r="C94" s="89" t="s">
        <v>33</v>
      </c>
      <c r="D94" s="89"/>
      <c r="E94" s="89"/>
      <c r="F94" s="108" t="s">
        <v>266</v>
      </c>
      <c r="G94" s="107"/>
      <c r="H94" s="89" t="s">
        <v>302</v>
      </c>
      <c r="I94" s="89" t="s">
        <v>300</v>
      </c>
      <c r="J94" s="89"/>
      <c r="K94" s="100"/>
    </row>
    <row r="95" spans="2:11" ht="15" customHeight="1">
      <c r="B95" s="109"/>
      <c r="C95" s="89" t="s">
        <v>43</v>
      </c>
      <c r="D95" s="89"/>
      <c r="E95" s="89"/>
      <c r="F95" s="108" t="s">
        <v>266</v>
      </c>
      <c r="G95" s="107"/>
      <c r="H95" s="89" t="s">
        <v>303</v>
      </c>
      <c r="I95" s="89" t="s">
        <v>300</v>
      </c>
      <c r="J95" s="89"/>
      <c r="K95" s="100"/>
    </row>
    <row r="96" spans="2:11" ht="15" customHeight="1">
      <c r="B96" s="112"/>
      <c r="C96" s="113"/>
      <c r="D96" s="113"/>
      <c r="E96" s="113"/>
      <c r="F96" s="113"/>
      <c r="G96" s="113"/>
      <c r="H96" s="113"/>
      <c r="I96" s="113"/>
      <c r="J96" s="113"/>
      <c r="K96" s="114"/>
    </row>
    <row r="97" spans="2:11" ht="18.75" customHeight="1">
      <c r="B97" s="115"/>
      <c r="C97" s="116"/>
      <c r="D97" s="116"/>
      <c r="E97" s="116"/>
      <c r="F97" s="116"/>
      <c r="G97" s="116"/>
      <c r="H97" s="116"/>
      <c r="I97" s="116"/>
      <c r="J97" s="116"/>
      <c r="K97" s="115"/>
    </row>
    <row r="98" spans="2:11" ht="18.75" customHeight="1">
      <c r="B98" s="95"/>
      <c r="C98" s="95"/>
      <c r="D98" s="95"/>
      <c r="E98" s="95"/>
      <c r="F98" s="95"/>
      <c r="G98" s="95"/>
      <c r="H98" s="95"/>
      <c r="I98" s="95"/>
      <c r="J98" s="95"/>
      <c r="K98" s="95"/>
    </row>
    <row r="99" spans="2:11" ht="7.5" customHeight="1">
      <c r="B99" s="96"/>
      <c r="C99" s="97"/>
      <c r="D99" s="97"/>
      <c r="E99" s="97"/>
      <c r="F99" s="97"/>
      <c r="G99" s="97"/>
      <c r="H99" s="97"/>
      <c r="I99" s="97"/>
      <c r="J99" s="97"/>
      <c r="K99" s="98"/>
    </row>
    <row r="100" spans="2:11" ht="45" customHeight="1">
      <c r="B100" s="99"/>
      <c r="C100" s="326" t="s">
        <v>304</v>
      </c>
      <c r="D100" s="326"/>
      <c r="E100" s="326"/>
      <c r="F100" s="326"/>
      <c r="G100" s="326"/>
      <c r="H100" s="326"/>
      <c r="I100" s="326"/>
      <c r="J100" s="326"/>
      <c r="K100" s="100"/>
    </row>
    <row r="101" spans="2:11" ht="17.25" customHeight="1">
      <c r="B101" s="99"/>
      <c r="C101" s="101" t="s">
        <v>260</v>
      </c>
      <c r="D101" s="101"/>
      <c r="E101" s="101"/>
      <c r="F101" s="101" t="s">
        <v>261</v>
      </c>
      <c r="G101" s="102"/>
      <c r="H101" s="101" t="s">
        <v>115</v>
      </c>
      <c r="I101" s="101" t="s">
        <v>52</v>
      </c>
      <c r="J101" s="101" t="s">
        <v>262</v>
      </c>
      <c r="K101" s="100"/>
    </row>
    <row r="102" spans="2:11" ht="17.25" customHeight="1">
      <c r="B102" s="99"/>
      <c r="C102" s="103" t="s">
        <v>263</v>
      </c>
      <c r="D102" s="103"/>
      <c r="E102" s="103"/>
      <c r="F102" s="104" t="s">
        <v>264</v>
      </c>
      <c r="G102" s="105"/>
      <c r="H102" s="103"/>
      <c r="I102" s="103"/>
      <c r="J102" s="103" t="s">
        <v>265</v>
      </c>
      <c r="K102" s="100"/>
    </row>
    <row r="103" spans="2:11" ht="5.25" customHeight="1">
      <c r="B103" s="99"/>
      <c r="C103" s="101"/>
      <c r="D103" s="101"/>
      <c r="E103" s="101"/>
      <c r="F103" s="101"/>
      <c r="G103" s="117"/>
      <c r="H103" s="101"/>
      <c r="I103" s="101"/>
      <c r="J103" s="101"/>
      <c r="K103" s="100"/>
    </row>
    <row r="104" spans="2:11" ht="15" customHeight="1">
      <c r="B104" s="99"/>
      <c r="C104" s="89" t="s">
        <v>48</v>
      </c>
      <c r="D104" s="106"/>
      <c r="E104" s="106"/>
      <c r="F104" s="108" t="s">
        <v>266</v>
      </c>
      <c r="G104" s="117"/>
      <c r="H104" s="89" t="s">
        <v>305</v>
      </c>
      <c r="I104" s="89" t="s">
        <v>268</v>
      </c>
      <c r="J104" s="89">
        <v>20</v>
      </c>
      <c r="K104" s="100"/>
    </row>
    <row r="105" spans="2:11" ht="15" customHeight="1">
      <c r="B105" s="99"/>
      <c r="C105" s="89" t="s">
        <v>269</v>
      </c>
      <c r="D105" s="89"/>
      <c r="E105" s="89"/>
      <c r="F105" s="108" t="s">
        <v>266</v>
      </c>
      <c r="G105" s="89"/>
      <c r="H105" s="89" t="s">
        <v>305</v>
      </c>
      <c r="I105" s="89" t="s">
        <v>268</v>
      </c>
      <c r="J105" s="89">
        <v>120</v>
      </c>
      <c r="K105" s="100"/>
    </row>
    <row r="106" spans="2:11" ht="15" customHeight="1">
      <c r="B106" s="109"/>
      <c r="C106" s="89" t="s">
        <v>271</v>
      </c>
      <c r="D106" s="89"/>
      <c r="E106" s="89"/>
      <c r="F106" s="108" t="s">
        <v>272</v>
      </c>
      <c r="G106" s="89"/>
      <c r="H106" s="89" t="s">
        <v>305</v>
      </c>
      <c r="I106" s="89" t="s">
        <v>268</v>
      </c>
      <c r="J106" s="89">
        <v>50</v>
      </c>
      <c r="K106" s="100"/>
    </row>
    <row r="107" spans="2:11" ht="15" customHeight="1">
      <c r="B107" s="109"/>
      <c r="C107" s="89" t="s">
        <v>274</v>
      </c>
      <c r="D107" s="89"/>
      <c r="E107" s="89"/>
      <c r="F107" s="108" t="s">
        <v>266</v>
      </c>
      <c r="G107" s="89"/>
      <c r="H107" s="89" t="s">
        <v>305</v>
      </c>
      <c r="I107" s="89" t="s">
        <v>276</v>
      </c>
      <c r="J107" s="89"/>
      <c r="K107" s="100"/>
    </row>
    <row r="108" spans="2:11" ht="15" customHeight="1">
      <c r="B108" s="109"/>
      <c r="C108" s="89" t="s">
        <v>285</v>
      </c>
      <c r="D108" s="89"/>
      <c r="E108" s="89"/>
      <c r="F108" s="108" t="s">
        <v>272</v>
      </c>
      <c r="G108" s="89"/>
      <c r="H108" s="89" t="s">
        <v>305</v>
      </c>
      <c r="I108" s="89" t="s">
        <v>268</v>
      </c>
      <c r="J108" s="89">
        <v>50</v>
      </c>
      <c r="K108" s="100"/>
    </row>
    <row r="109" spans="2:11" ht="15" customHeight="1">
      <c r="B109" s="109"/>
      <c r="C109" s="89" t="s">
        <v>293</v>
      </c>
      <c r="D109" s="89"/>
      <c r="E109" s="89"/>
      <c r="F109" s="108" t="s">
        <v>272</v>
      </c>
      <c r="G109" s="89"/>
      <c r="H109" s="89" t="s">
        <v>305</v>
      </c>
      <c r="I109" s="89" t="s">
        <v>268</v>
      </c>
      <c r="J109" s="89">
        <v>50</v>
      </c>
      <c r="K109" s="100"/>
    </row>
    <row r="110" spans="2:11" ht="15" customHeight="1">
      <c r="B110" s="109"/>
      <c r="C110" s="89" t="s">
        <v>291</v>
      </c>
      <c r="D110" s="89"/>
      <c r="E110" s="89"/>
      <c r="F110" s="108" t="s">
        <v>272</v>
      </c>
      <c r="G110" s="89"/>
      <c r="H110" s="89" t="s">
        <v>305</v>
      </c>
      <c r="I110" s="89" t="s">
        <v>268</v>
      </c>
      <c r="J110" s="89">
        <v>50</v>
      </c>
      <c r="K110" s="100"/>
    </row>
    <row r="111" spans="2:11" ht="15" customHeight="1">
      <c r="B111" s="109"/>
      <c r="C111" s="89" t="s">
        <v>48</v>
      </c>
      <c r="D111" s="89"/>
      <c r="E111" s="89"/>
      <c r="F111" s="108" t="s">
        <v>266</v>
      </c>
      <c r="G111" s="89"/>
      <c r="H111" s="89" t="s">
        <v>306</v>
      </c>
      <c r="I111" s="89" t="s">
        <v>268</v>
      </c>
      <c r="J111" s="89">
        <v>20</v>
      </c>
      <c r="K111" s="100"/>
    </row>
    <row r="112" spans="2:11" ht="15" customHeight="1">
      <c r="B112" s="109"/>
      <c r="C112" s="89" t="s">
        <v>307</v>
      </c>
      <c r="D112" s="89"/>
      <c r="E112" s="89"/>
      <c r="F112" s="108" t="s">
        <v>266</v>
      </c>
      <c r="G112" s="89"/>
      <c r="H112" s="89" t="s">
        <v>308</v>
      </c>
      <c r="I112" s="89" t="s">
        <v>268</v>
      </c>
      <c r="J112" s="89">
        <v>120</v>
      </c>
      <c r="K112" s="100"/>
    </row>
    <row r="113" spans="2:11" ht="15" customHeight="1">
      <c r="B113" s="109"/>
      <c r="C113" s="89" t="s">
        <v>33</v>
      </c>
      <c r="D113" s="89"/>
      <c r="E113" s="89"/>
      <c r="F113" s="108" t="s">
        <v>266</v>
      </c>
      <c r="G113" s="89"/>
      <c r="H113" s="89" t="s">
        <v>309</v>
      </c>
      <c r="I113" s="89" t="s">
        <v>300</v>
      </c>
      <c r="J113" s="89"/>
      <c r="K113" s="100"/>
    </row>
    <row r="114" spans="2:11" ht="15" customHeight="1">
      <c r="B114" s="109"/>
      <c r="C114" s="89" t="s">
        <v>43</v>
      </c>
      <c r="D114" s="89"/>
      <c r="E114" s="89"/>
      <c r="F114" s="108" t="s">
        <v>266</v>
      </c>
      <c r="G114" s="89"/>
      <c r="H114" s="89" t="s">
        <v>310</v>
      </c>
      <c r="I114" s="89" t="s">
        <v>300</v>
      </c>
      <c r="J114" s="89"/>
      <c r="K114" s="100"/>
    </row>
    <row r="115" spans="2:11" ht="15" customHeight="1">
      <c r="B115" s="109"/>
      <c r="C115" s="89" t="s">
        <v>52</v>
      </c>
      <c r="D115" s="89"/>
      <c r="E115" s="89"/>
      <c r="F115" s="108" t="s">
        <v>266</v>
      </c>
      <c r="G115" s="89"/>
      <c r="H115" s="89" t="s">
        <v>311</v>
      </c>
      <c r="I115" s="89" t="s">
        <v>312</v>
      </c>
      <c r="J115" s="89"/>
      <c r="K115" s="100"/>
    </row>
    <row r="116" spans="2:11" ht="15" customHeight="1">
      <c r="B116" s="112"/>
      <c r="C116" s="118"/>
      <c r="D116" s="118"/>
      <c r="E116" s="118"/>
      <c r="F116" s="118"/>
      <c r="G116" s="118"/>
      <c r="H116" s="118"/>
      <c r="I116" s="118"/>
      <c r="J116" s="118"/>
      <c r="K116" s="114"/>
    </row>
    <row r="117" spans="2:11" ht="18.75" customHeight="1">
      <c r="B117" s="119"/>
      <c r="C117" s="85"/>
      <c r="D117" s="85"/>
      <c r="E117" s="85"/>
      <c r="F117" s="120"/>
      <c r="G117" s="85"/>
      <c r="H117" s="85"/>
      <c r="I117" s="85"/>
      <c r="J117" s="85"/>
      <c r="K117" s="119"/>
    </row>
    <row r="118" spans="2:11" ht="18.75" customHeight="1">
      <c r="B118" s="95"/>
      <c r="C118" s="95"/>
      <c r="D118" s="95"/>
      <c r="E118" s="95"/>
      <c r="F118" s="95"/>
      <c r="G118" s="95"/>
      <c r="H118" s="95"/>
      <c r="I118" s="95"/>
      <c r="J118" s="95"/>
      <c r="K118" s="95"/>
    </row>
    <row r="119" spans="2:11" ht="7.5" customHeight="1">
      <c r="B119" s="121"/>
      <c r="C119" s="122"/>
      <c r="D119" s="122"/>
      <c r="E119" s="122"/>
      <c r="F119" s="122"/>
      <c r="G119" s="122"/>
      <c r="H119" s="122"/>
      <c r="I119" s="122"/>
      <c r="J119" s="122"/>
      <c r="K119" s="123"/>
    </row>
    <row r="120" spans="2:11" ht="45" customHeight="1">
      <c r="B120" s="124"/>
      <c r="C120" s="324" t="s">
        <v>313</v>
      </c>
      <c r="D120" s="324"/>
      <c r="E120" s="324"/>
      <c r="F120" s="324"/>
      <c r="G120" s="324"/>
      <c r="H120" s="324"/>
      <c r="I120" s="324"/>
      <c r="J120" s="324"/>
      <c r="K120" s="125"/>
    </row>
    <row r="121" spans="2:11" ht="17.25" customHeight="1">
      <c r="B121" s="126"/>
      <c r="C121" s="101" t="s">
        <v>260</v>
      </c>
      <c r="D121" s="101"/>
      <c r="E121" s="101"/>
      <c r="F121" s="101" t="s">
        <v>261</v>
      </c>
      <c r="G121" s="102"/>
      <c r="H121" s="101" t="s">
        <v>115</v>
      </c>
      <c r="I121" s="101" t="s">
        <v>52</v>
      </c>
      <c r="J121" s="101" t="s">
        <v>262</v>
      </c>
      <c r="K121" s="127"/>
    </row>
    <row r="122" spans="2:11" ht="17.25" customHeight="1">
      <c r="B122" s="126"/>
      <c r="C122" s="103" t="s">
        <v>263</v>
      </c>
      <c r="D122" s="103"/>
      <c r="E122" s="103"/>
      <c r="F122" s="104" t="s">
        <v>264</v>
      </c>
      <c r="G122" s="105"/>
      <c r="H122" s="103"/>
      <c r="I122" s="103"/>
      <c r="J122" s="103" t="s">
        <v>265</v>
      </c>
      <c r="K122" s="127"/>
    </row>
    <row r="123" spans="2:11" ht="5.25" customHeight="1">
      <c r="B123" s="128"/>
      <c r="C123" s="106"/>
      <c r="D123" s="106"/>
      <c r="E123" s="106"/>
      <c r="F123" s="106"/>
      <c r="G123" s="89"/>
      <c r="H123" s="106"/>
      <c r="I123" s="106"/>
      <c r="J123" s="106"/>
      <c r="K123" s="129"/>
    </row>
    <row r="124" spans="2:11" ht="15" customHeight="1">
      <c r="B124" s="128"/>
      <c r="C124" s="89" t="s">
        <v>269</v>
      </c>
      <c r="D124" s="106"/>
      <c r="E124" s="106"/>
      <c r="F124" s="108" t="s">
        <v>266</v>
      </c>
      <c r="G124" s="89"/>
      <c r="H124" s="89" t="s">
        <v>305</v>
      </c>
      <c r="I124" s="89" t="s">
        <v>268</v>
      </c>
      <c r="J124" s="89">
        <v>120</v>
      </c>
      <c r="K124" s="130"/>
    </row>
    <row r="125" spans="2:11" ht="15" customHeight="1">
      <c r="B125" s="128"/>
      <c r="C125" s="89" t="s">
        <v>314</v>
      </c>
      <c r="D125" s="89"/>
      <c r="E125" s="89"/>
      <c r="F125" s="108" t="s">
        <v>266</v>
      </c>
      <c r="G125" s="89"/>
      <c r="H125" s="89" t="s">
        <v>315</v>
      </c>
      <c r="I125" s="89" t="s">
        <v>268</v>
      </c>
      <c r="J125" s="89" t="s">
        <v>316</v>
      </c>
      <c r="K125" s="130"/>
    </row>
    <row r="126" spans="2:11" ht="15" customHeight="1">
      <c r="B126" s="128"/>
      <c r="C126" s="89" t="s">
        <v>215</v>
      </c>
      <c r="D126" s="89"/>
      <c r="E126" s="89"/>
      <c r="F126" s="108" t="s">
        <v>266</v>
      </c>
      <c r="G126" s="89"/>
      <c r="H126" s="89" t="s">
        <v>317</v>
      </c>
      <c r="I126" s="89" t="s">
        <v>268</v>
      </c>
      <c r="J126" s="89" t="s">
        <v>316</v>
      </c>
      <c r="K126" s="130"/>
    </row>
    <row r="127" spans="2:11" ht="15" customHeight="1">
      <c r="B127" s="128"/>
      <c r="C127" s="89" t="s">
        <v>277</v>
      </c>
      <c r="D127" s="89"/>
      <c r="E127" s="89"/>
      <c r="F127" s="108" t="s">
        <v>272</v>
      </c>
      <c r="G127" s="89"/>
      <c r="H127" s="89" t="s">
        <v>278</v>
      </c>
      <c r="I127" s="89" t="s">
        <v>268</v>
      </c>
      <c r="J127" s="89">
        <v>15</v>
      </c>
      <c r="K127" s="130"/>
    </row>
    <row r="128" spans="2:11" ht="15" customHeight="1">
      <c r="B128" s="128"/>
      <c r="C128" s="110" t="s">
        <v>279</v>
      </c>
      <c r="D128" s="110"/>
      <c r="E128" s="110"/>
      <c r="F128" s="111" t="s">
        <v>272</v>
      </c>
      <c r="G128" s="110"/>
      <c r="H128" s="110" t="s">
        <v>280</v>
      </c>
      <c r="I128" s="110" t="s">
        <v>268</v>
      </c>
      <c r="J128" s="110">
        <v>15</v>
      </c>
      <c r="K128" s="130"/>
    </row>
    <row r="129" spans="2:11" ht="15" customHeight="1">
      <c r="B129" s="128"/>
      <c r="C129" s="110" t="s">
        <v>281</v>
      </c>
      <c r="D129" s="110"/>
      <c r="E129" s="110"/>
      <c r="F129" s="111" t="s">
        <v>272</v>
      </c>
      <c r="G129" s="110"/>
      <c r="H129" s="110" t="s">
        <v>282</v>
      </c>
      <c r="I129" s="110" t="s">
        <v>268</v>
      </c>
      <c r="J129" s="110">
        <v>20</v>
      </c>
      <c r="K129" s="130"/>
    </row>
    <row r="130" spans="2:11" ht="15" customHeight="1">
      <c r="B130" s="128"/>
      <c r="C130" s="110" t="s">
        <v>283</v>
      </c>
      <c r="D130" s="110"/>
      <c r="E130" s="110"/>
      <c r="F130" s="111" t="s">
        <v>272</v>
      </c>
      <c r="G130" s="110"/>
      <c r="H130" s="110" t="s">
        <v>284</v>
      </c>
      <c r="I130" s="110" t="s">
        <v>268</v>
      </c>
      <c r="J130" s="110">
        <v>20</v>
      </c>
      <c r="K130" s="130"/>
    </row>
    <row r="131" spans="2:11" ht="15" customHeight="1">
      <c r="B131" s="128"/>
      <c r="C131" s="89" t="s">
        <v>271</v>
      </c>
      <c r="D131" s="89"/>
      <c r="E131" s="89"/>
      <c r="F131" s="108" t="s">
        <v>272</v>
      </c>
      <c r="G131" s="89"/>
      <c r="H131" s="89" t="s">
        <v>305</v>
      </c>
      <c r="I131" s="89" t="s">
        <v>268</v>
      </c>
      <c r="J131" s="89">
        <v>50</v>
      </c>
      <c r="K131" s="130"/>
    </row>
    <row r="132" spans="2:11" ht="15" customHeight="1">
      <c r="B132" s="128"/>
      <c r="C132" s="89" t="s">
        <v>285</v>
      </c>
      <c r="D132" s="89"/>
      <c r="E132" s="89"/>
      <c r="F132" s="108" t="s">
        <v>272</v>
      </c>
      <c r="G132" s="89"/>
      <c r="H132" s="89" t="s">
        <v>305</v>
      </c>
      <c r="I132" s="89" t="s">
        <v>268</v>
      </c>
      <c r="J132" s="89">
        <v>50</v>
      </c>
      <c r="K132" s="130"/>
    </row>
    <row r="133" spans="2:11" ht="15" customHeight="1">
      <c r="B133" s="128"/>
      <c r="C133" s="89" t="s">
        <v>291</v>
      </c>
      <c r="D133" s="89"/>
      <c r="E133" s="89"/>
      <c r="F133" s="108" t="s">
        <v>272</v>
      </c>
      <c r="G133" s="89"/>
      <c r="H133" s="89" t="s">
        <v>305</v>
      </c>
      <c r="I133" s="89" t="s">
        <v>268</v>
      </c>
      <c r="J133" s="89">
        <v>50</v>
      </c>
      <c r="K133" s="130"/>
    </row>
    <row r="134" spans="2:11" ht="15" customHeight="1">
      <c r="B134" s="128"/>
      <c r="C134" s="89" t="s">
        <v>293</v>
      </c>
      <c r="D134" s="89"/>
      <c r="E134" s="89"/>
      <c r="F134" s="108" t="s">
        <v>272</v>
      </c>
      <c r="G134" s="89"/>
      <c r="H134" s="89" t="s">
        <v>305</v>
      </c>
      <c r="I134" s="89" t="s">
        <v>268</v>
      </c>
      <c r="J134" s="89">
        <v>50</v>
      </c>
      <c r="K134" s="130"/>
    </row>
    <row r="135" spans="2:11" ht="15" customHeight="1">
      <c r="B135" s="128"/>
      <c r="C135" s="89" t="s">
        <v>121</v>
      </c>
      <c r="D135" s="89"/>
      <c r="E135" s="89"/>
      <c r="F135" s="108" t="s">
        <v>272</v>
      </c>
      <c r="G135" s="89"/>
      <c r="H135" s="89" t="s">
        <v>318</v>
      </c>
      <c r="I135" s="89" t="s">
        <v>268</v>
      </c>
      <c r="J135" s="89">
        <v>255</v>
      </c>
      <c r="K135" s="130"/>
    </row>
    <row r="136" spans="2:11" ht="15" customHeight="1">
      <c r="B136" s="128"/>
      <c r="C136" s="89" t="s">
        <v>295</v>
      </c>
      <c r="D136" s="89"/>
      <c r="E136" s="89"/>
      <c r="F136" s="108" t="s">
        <v>266</v>
      </c>
      <c r="G136" s="89"/>
      <c r="H136" s="89" t="s">
        <v>319</v>
      </c>
      <c r="I136" s="89" t="s">
        <v>297</v>
      </c>
      <c r="J136" s="89"/>
      <c r="K136" s="130"/>
    </row>
    <row r="137" spans="2:11" ht="15" customHeight="1">
      <c r="B137" s="128"/>
      <c r="C137" s="89" t="s">
        <v>298</v>
      </c>
      <c r="D137" s="89"/>
      <c r="E137" s="89"/>
      <c r="F137" s="108" t="s">
        <v>266</v>
      </c>
      <c r="G137" s="89"/>
      <c r="H137" s="89" t="s">
        <v>320</v>
      </c>
      <c r="I137" s="89" t="s">
        <v>300</v>
      </c>
      <c r="J137" s="89"/>
      <c r="K137" s="130"/>
    </row>
    <row r="138" spans="2:11" ht="15" customHeight="1">
      <c r="B138" s="128"/>
      <c r="C138" s="89" t="s">
        <v>301</v>
      </c>
      <c r="D138" s="89"/>
      <c r="E138" s="89"/>
      <c r="F138" s="108" t="s">
        <v>266</v>
      </c>
      <c r="G138" s="89"/>
      <c r="H138" s="89" t="s">
        <v>301</v>
      </c>
      <c r="I138" s="89" t="s">
        <v>300</v>
      </c>
      <c r="J138" s="89"/>
      <c r="K138" s="130"/>
    </row>
    <row r="139" spans="2:11" ht="15" customHeight="1">
      <c r="B139" s="128"/>
      <c r="C139" s="89" t="s">
        <v>33</v>
      </c>
      <c r="D139" s="89"/>
      <c r="E139" s="89"/>
      <c r="F139" s="108" t="s">
        <v>266</v>
      </c>
      <c r="G139" s="89"/>
      <c r="H139" s="89" t="s">
        <v>321</v>
      </c>
      <c r="I139" s="89" t="s">
        <v>300</v>
      </c>
      <c r="J139" s="89"/>
      <c r="K139" s="130"/>
    </row>
    <row r="140" spans="2:11" ht="15" customHeight="1">
      <c r="B140" s="128"/>
      <c r="C140" s="89" t="s">
        <v>322</v>
      </c>
      <c r="D140" s="89"/>
      <c r="E140" s="89"/>
      <c r="F140" s="108" t="s">
        <v>266</v>
      </c>
      <c r="G140" s="89"/>
      <c r="H140" s="89" t="s">
        <v>323</v>
      </c>
      <c r="I140" s="89" t="s">
        <v>300</v>
      </c>
      <c r="J140" s="89"/>
      <c r="K140" s="130"/>
    </row>
    <row r="141" spans="2:11" ht="15" customHeight="1">
      <c r="B141" s="131"/>
      <c r="C141" s="132"/>
      <c r="D141" s="132"/>
      <c r="E141" s="132"/>
      <c r="F141" s="132"/>
      <c r="G141" s="132"/>
      <c r="H141" s="132"/>
      <c r="I141" s="132"/>
      <c r="J141" s="132"/>
      <c r="K141" s="133"/>
    </row>
    <row r="142" spans="2:11" ht="18.75" customHeight="1">
      <c r="B142" s="85"/>
      <c r="C142" s="85"/>
      <c r="D142" s="85"/>
      <c r="E142" s="85"/>
      <c r="F142" s="120"/>
      <c r="G142" s="85"/>
      <c r="H142" s="85"/>
      <c r="I142" s="85"/>
      <c r="J142" s="85"/>
      <c r="K142" s="85"/>
    </row>
    <row r="143" spans="2:11" ht="18.75" customHeight="1">
      <c r="B143" s="95"/>
      <c r="C143" s="95"/>
      <c r="D143" s="95"/>
      <c r="E143" s="95"/>
      <c r="F143" s="95"/>
      <c r="G143" s="95"/>
      <c r="H143" s="95"/>
      <c r="I143" s="95"/>
      <c r="J143" s="95"/>
      <c r="K143" s="95"/>
    </row>
    <row r="144" spans="2:11" ht="7.5" customHeight="1">
      <c r="B144" s="96"/>
      <c r="C144" s="97"/>
      <c r="D144" s="97"/>
      <c r="E144" s="97"/>
      <c r="F144" s="97"/>
      <c r="G144" s="97"/>
      <c r="H144" s="97"/>
      <c r="I144" s="97"/>
      <c r="J144" s="97"/>
      <c r="K144" s="98"/>
    </row>
    <row r="145" spans="2:11" ht="45" customHeight="1">
      <c r="B145" s="99"/>
      <c r="C145" s="326" t="s">
        <v>324</v>
      </c>
      <c r="D145" s="326"/>
      <c r="E145" s="326"/>
      <c r="F145" s="326"/>
      <c r="G145" s="326"/>
      <c r="H145" s="326"/>
      <c r="I145" s="326"/>
      <c r="J145" s="326"/>
      <c r="K145" s="100"/>
    </row>
    <row r="146" spans="2:11" ht="17.25" customHeight="1">
      <c r="B146" s="99"/>
      <c r="C146" s="101" t="s">
        <v>260</v>
      </c>
      <c r="D146" s="101"/>
      <c r="E146" s="101"/>
      <c r="F146" s="101" t="s">
        <v>261</v>
      </c>
      <c r="G146" s="102"/>
      <c r="H146" s="101" t="s">
        <v>115</v>
      </c>
      <c r="I146" s="101" t="s">
        <v>52</v>
      </c>
      <c r="J146" s="101" t="s">
        <v>262</v>
      </c>
      <c r="K146" s="100"/>
    </row>
    <row r="147" spans="2:11" ht="17.25" customHeight="1">
      <c r="B147" s="99"/>
      <c r="C147" s="103" t="s">
        <v>263</v>
      </c>
      <c r="D147" s="103"/>
      <c r="E147" s="103"/>
      <c r="F147" s="104" t="s">
        <v>264</v>
      </c>
      <c r="G147" s="105"/>
      <c r="H147" s="103"/>
      <c r="I147" s="103"/>
      <c r="J147" s="103" t="s">
        <v>265</v>
      </c>
      <c r="K147" s="100"/>
    </row>
    <row r="148" spans="2:11" ht="5.25" customHeight="1">
      <c r="B148" s="109"/>
      <c r="C148" s="106"/>
      <c r="D148" s="106"/>
      <c r="E148" s="106"/>
      <c r="F148" s="106"/>
      <c r="G148" s="107"/>
      <c r="H148" s="106"/>
      <c r="I148" s="106"/>
      <c r="J148" s="106"/>
      <c r="K148" s="130"/>
    </row>
    <row r="149" spans="2:11" ht="15" customHeight="1">
      <c r="B149" s="109"/>
      <c r="C149" s="134" t="s">
        <v>269</v>
      </c>
      <c r="D149" s="89"/>
      <c r="E149" s="89"/>
      <c r="F149" s="135" t="s">
        <v>266</v>
      </c>
      <c r="G149" s="89"/>
      <c r="H149" s="134" t="s">
        <v>305</v>
      </c>
      <c r="I149" s="134" t="s">
        <v>268</v>
      </c>
      <c r="J149" s="134">
        <v>120</v>
      </c>
      <c r="K149" s="130"/>
    </row>
    <row r="150" spans="2:11" ht="15" customHeight="1">
      <c r="B150" s="109"/>
      <c r="C150" s="134" t="s">
        <v>314</v>
      </c>
      <c r="D150" s="89"/>
      <c r="E150" s="89"/>
      <c r="F150" s="135" t="s">
        <v>266</v>
      </c>
      <c r="G150" s="89"/>
      <c r="H150" s="134" t="s">
        <v>325</v>
      </c>
      <c r="I150" s="134" t="s">
        <v>268</v>
      </c>
      <c r="J150" s="134" t="s">
        <v>316</v>
      </c>
      <c r="K150" s="130"/>
    </row>
    <row r="151" spans="2:11" ht="15" customHeight="1">
      <c r="B151" s="109"/>
      <c r="C151" s="134" t="s">
        <v>215</v>
      </c>
      <c r="D151" s="89"/>
      <c r="E151" s="89"/>
      <c r="F151" s="135" t="s">
        <v>266</v>
      </c>
      <c r="G151" s="89"/>
      <c r="H151" s="134" t="s">
        <v>326</v>
      </c>
      <c r="I151" s="134" t="s">
        <v>268</v>
      </c>
      <c r="J151" s="134" t="s">
        <v>316</v>
      </c>
      <c r="K151" s="130"/>
    </row>
    <row r="152" spans="2:11" ht="15" customHeight="1">
      <c r="B152" s="109"/>
      <c r="C152" s="134" t="s">
        <v>271</v>
      </c>
      <c r="D152" s="89"/>
      <c r="E152" s="89"/>
      <c r="F152" s="135" t="s">
        <v>272</v>
      </c>
      <c r="G152" s="89"/>
      <c r="H152" s="134" t="s">
        <v>305</v>
      </c>
      <c r="I152" s="134" t="s">
        <v>268</v>
      </c>
      <c r="J152" s="134">
        <v>50</v>
      </c>
      <c r="K152" s="130"/>
    </row>
    <row r="153" spans="2:11" ht="15" customHeight="1">
      <c r="B153" s="109"/>
      <c r="C153" s="134" t="s">
        <v>274</v>
      </c>
      <c r="D153" s="89"/>
      <c r="E153" s="89"/>
      <c r="F153" s="135" t="s">
        <v>266</v>
      </c>
      <c r="G153" s="89"/>
      <c r="H153" s="134" t="s">
        <v>305</v>
      </c>
      <c r="I153" s="134" t="s">
        <v>276</v>
      </c>
      <c r="J153" s="134"/>
      <c r="K153" s="130"/>
    </row>
    <row r="154" spans="2:11" ht="15" customHeight="1">
      <c r="B154" s="109"/>
      <c r="C154" s="134" t="s">
        <v>285</v>
      </c>
      <c r="D154" s="89"/>
      <c r="E154" s="89"/>
      <c r="F154" s="135" t="s">
        <v>272</v>
      </c>
      <c r="G154" s="89"/>
      <c r="H154" s="134" t="s">
        <v>305</v>
      </c>
      <c r="I154" s="134" t="s">
        <v>268</v>
      </c>
      <c r="J154" s="134">
        <v>50</v>
      </c>
      <c r="K154" s="130"/>
    </row>
    <row r="155" spans="2:11" ht="15" customHeight="1">
      <c r="B155" s="109"/>
      <c r="C155" s="134" t="s">
        <v>293</v>
      </c>
      <c r="D155" s="89"/>
      <c r="E155" s="89"/>
      <c r="F155" s="135" t="s">
        <v>272</v>
      </c>
      <c r="G155" s="89"/>
      <c r="H155" s="134" t="s">
        <v>305</v>
      </c>
      <c r="I155" s="134" t="s">
        <v>268</v>
      </c>
      <c r="J155" s="134">
        <v>50</v>
      </c>
      <c r="K155" s="130"/>
    </row>
    <row r="156" spans="2:11" ht="15" customHeight="1">
      <c r="B156" s="109"/>
      <c r="C156" s="134" t="s">
        <v>291</v>
      </c>
      <c r="D156" s="89"/>
      <c r="E156" s="89"/>
      <c r="F156" s="135" t="s">
        <v>272</v>
      </c>
      <c r="G156" s="89"/>
      <c r="H156" s="134" t="s">
        <v>305</v>
      </c>
      <c r="I156" s="134" t="s">
        <v>268</v>
      </c>
      <c r="J156" s="134">
        <v>50</v>
      </c>
      <c r="K156" s="130"/>
    </row>
    <row r="157" spans="2:11" ht="15" customHeight="1">
      <c r="B157" s="109"/>
      <c r="C157" s="134" t="s">
        <v>101</v>
      </c>
      <c r="D157" s="89"/>
      <c r="E157" s="89"/>
      <c r="F157" s="135" t="s">
        <v>266</v>
      </c>
      <c r="G157" s="89"/>
      <c r="H157" s="134" t="s">
        <v>327</v>
      </c>
      <c r="I157" s="134" t="s">
        <v>268</v>
      </c>
      <c r="J157" s="134" t="s">
        <v>328</v>
      </c>
      <c r="K157" s="130"/>
    </row>
    <row r="158" spans="2:11" ht="15" customHeight="1">
      <c r="B158" s="109"/>
      <c r="C158" s="134" t="s">
        <v>329</v>
      </c>
      <c r="D158" s="89"/>
      <c r="E158" s="89"/>
      <c r="F158" s="135" t="s">
        <v>266</v>
      </c>
      <c r="G158" s="89"/>
      <c r="H158" s="134" t="s">
        <v>330</v>
      </c>
      <c r="I158" s="134" t="s">
        <v>300</v>
      </c>
      <c r="J158" s="134"/>
      <c r="K158" s="130"/>
    </row>
    <row r="159" spans="2:11" ht="15" customHeight="1">
      <c r="B159" s="136"/>
      <c r="C159" s="118"/>
      <c r="D159" s="118"/>
      <c r="E159" s="118"/>
      <c r="F159" s="118"/>
      <c r="G159" s="118"/>
      <c r="H159" s="118"/>
      <c r="I159" s="118"/>
      <c r="J159" s="118"/>
      <c r="K159" s="137"/>
    </row>
    <row r="160" spans="2:11" ht="18.75" customHeight="1">
      <c r="B160" s="85"/>
      <c r="C160" s="89"/>
      <c r="D160" s="89"/>
      <c r="E160" s="89"/>
      <c r="F160" s="108"/>
      <c r="G160" s="89"/>
      <c r="H160" s="89"/>
      <c r="I160" s="89"/>
      <c r="J160" s="89"/>
      <c r="K160" s="85"/>
    </row>
    <row r="161" spans="2:11" ht="18.75" customHeight="1">
      <c r="B161" s="95"/>
      <c r="C161" s="95"/>
      <c r="D161" s="95"/>
      <c r="E161" s="95"/>
      <c r="F161" s="95"/>
      <c r="G161" s="95"/>
      <c r="H161" s="95"/>
      <c r="I161" s="95"/>
      <c r="J161" s="95"/>
      <c r="K161" s="95"/>
    </row>
    <row r="162" spans="2:11" ht="7.5" customHeight="1">
      <c r="B162" s="76"/>
      <c r="C162" s="77"/>
      <c r="D162" s="77"/>
      <c r="E162" s="77"/>
      <c r="F162" s="77"/>
      <c r="G162" s="77"/>
      <c r="H162" s="77"/>
      <c r="I162" s="77"/>
      <c r="J162" s="77"/>
      <c r="K162" s="78"/>
    </row>
    <row r="163" spans="2:11" ht="45" customHeight="1">
      <c r="B163" s="79"/>
      <c r="C163" s="324" t="s">
        <v>331</v>
      </c>
      <c r="D163" s="324"/>
      <c r="E163" s="324"/>
      <c r="F163" s="324"/>
      <c r="G163" s="324"/>
      <c r="H163" s="324"/>
      <c r="I163" s="324"/>
      <c r="J163" s="324"/>
      <c r="K163" s="80"/>
    </row>
    <row r="164" spans="2:11" ht="17.25" customHeight="1">
      <c r="B164" s="79"/>
      <c r="C164" s="101" t="s">
        <v>260</v>
      </c>
      <c r="D164" s="101"/>
      <c r="E164" s="101"/>
      <c r="F164" s="101" t="s">
        <v>261</v>
      </c>
      <c r="G164" s="138"/>
      <c r="H164" s="139" t="s">
        <v>115</v>
      </c>
      <c r="I164" s="139" t="s">
        <v>52</v>
      </c>
      <c r="J164" s="101" t="s">
        <v>262</v>
      </c>
      <c r="K164" s="80"/>
    </row>
    <row r="165" spans="2:11" ht="17.25" customHeight="1">
      <c r="B165" s="82"/>
      <c r="C165" s="103" t="s">
        <v>263</v>
      </c>
      <c r="D165" s="103"/>
      <c r="E165" s="103"/>
      <c r="F165" s="104" t="s">
        <v>264</v>
      </c>
      <c r="G165" s="140"/>
      <c r="H165" s="141"/>
      <c r="I165" s="141"/>
      <c r="J165" s="103" t="s">
        <v>265</v>
      </c>
      <c r="K165" s="83"/>
    </row>
    <row r="166" spans="2:11" ht="5.25" customHeight="1">
      <c r="B166" s="109"/>
      <c r="C166" s="106"/>
      <c r="D166" s="106"/>
      <c r="E166" s="106"/>
      <c r="F166" s="106"/>
      <c r="G166" s="107"/>
      <c r="H166" s="106"/>
      <c r="I166" s="106"/>
      <c r="J166" s="106"/>
      <c r="K166" s="130"/>
    </row>
    <row r="167" spans="2:11" ht="15" customHeight="1">
      <c r="B167" s="109"/>
      <c r="C167" s="89" t="s">
        <v>269</v>
      </c>
      <c r="D167" s="89"/>
      <c r="E167" s="89"/>
      <c r="F167" s="108" t="s">
        <v>266</v>
      </c>
      <c r="G167" s="89"/>
      <c r="H167" s="89" t="s">
        <v>305</v>
      </c>
      <c r="I167" s="89" t="s">
        <v>268</v>
      </c>
      <c r="J167" s="89">
        <v>120</v>
      </c>
      <c r="K167" s="130"/>
    </row>
    <row r="168" spans="2:11" ht="15" customHeight="1">
      <c r="B168" s="109"/>
      <c r="C168" s="89" t="s">
        <v>314</v>
      </c>
      <c r="D168" s="89"/>
      <c r="E168" s="89"/>
      <c r="F168" s="108" t="s">
        <v>266</v>
      </c>
      <c r="G168" s="89"/>
      <c r="H168" s="89" t="s">
        <v>315</v>
      </c>
      <c r="I168" s="89" t="s">
        <v>268</v>
      </c>
      <c r="J168" s="89" t="s">
        <v>316</v>
      </c>
      <c r="K168" s="130"/>
    </row>
    <row r="169" spans="2:11" ht="15" customHeight="1">
      <c r="B169" s="109"/>
      <c r="C169" s="89" t="s">
        <v>215</v>
      </c>
      <c r="D169" s="89"/>
      <c r="E169" s="89"/>
      <c r="F169" s="108" t="s">
        <v>266</v>
      </c>
      <c r="G169" s="89"/>
      <c r="H169" s="89" t="s">
        <v>332</v>
      </c>
      <c r="I169" s="89" t="s">
        <v>268</v>
      </c>
      <c r="J169" s="89" t="s">
        <v>316</v>
      </c>
      <c r="K169" s="130"/>
    </row>
    <row r="170" spans="2:11" ht="15" customHeight="1">
      <c r="B170" s="109"/>
      <c r="C170" s="89" t="s">
        <v>271</v>
      </c>
      <c r="D170" s="89"/>
      <c r="E170" s="89"/>
      <c r="F170" s="108" t="s">
        <v>272</v>
      </c>
      <c r="G170" s="89"/>
      <c r="H170" s="89" t="s">
        <v>332</v>
      </c>
      <c r="I170" s="89" t="s">
        <v>268</v>
      </c>
      <c r="J170" s="89">
        <v>50</v>
      </c>
      <c r="K170" s="130"/>
    </row>
    <row r="171" spans="2:11" ht="15" customHeight="1">
      <c r="B171" s="109"/>
      <c r="C171" s="89" t="s">
        <v>274</v>
      </c>
      <c r="D171" s="89"/>
      <c r="E171" s="89"/>
      <c r="F171" s="108" t="s">
        <v>266</v>
      </c>
      <c r="G171" s="89"/>
      <c r="H171" s="89" t="s">
        <v>332</v>
      </c>
      <c r="I171" s="89" t="s">
        <v>276</v>
      </c>
      <c r="J171" s="89"/>
      <c r="K171" s="130"/>
    </row>
    <row r="172" spans="2:11" ht="15" customHeight="1">
      <c r="B172" s="109"/>
      <c r="C172" s="89" t="s">
        <v>285</v>
      </c>
      <c r="D172" s="89"/>
      <c r="E172" s="89"/>
      <c r="F172" s="108" t="s">
        <v>272</v>
      </c>
      <c r="G172" s="89"/>
      <c r="H172" s="89" t="s">
        <v>332</v>
      </c>
      <c r="I172" s="89" t="s">
        <v>268</v>
      </c>
      <c r="J172" s="89">
        <v>50</v>
      </c>
      <c r="K172" s="130"/>
    </row>
    <row r="173" spans="2:11" ht="15" customHeight="1">
      <c r="B173" s="109"/>
      <c r="C173" s="89" t="s">
        <v>293</v>
      </c>
      <c r="D173" s="89"/>
      <c r="E173" s="89"/>
      <c r="F173" s="108" t="s">
        <v>272</v>
      </c>
      <c r="G173" s="89"/>
      <c r="H173" s="89" t="s">
        <v>332</v>
      </c>
      <c r="I173" s="89" t="s">
        <v>268</v>
      </c>
      <c r="J173" s="89">
        <v>50</v>
      </c>
      <c r="K173" s="130"/>
    </row>
    <row r="174" spans="2:11" ht="15" customHeight="1">
      <c r="B174" s="109"/>
      <c r="C174" s="89" t="s">
        <v>291</v>
      </c>
      <c r="D174" s="89"/>
      <c r="E174" s="89"/>
      <c r="F174" s="108" t="s">
        <v>272</v>
      </c>
      <c r="G174" s="89"/>
      <c r="H174" s="89" t="s">
        <v>332</v>
      </c>
      <c r="I174" s="89" t="s">
        <v>268</v>
      </c>
      <c r="J174" s="89">
        <v>50</v>
      </c>
      <c r="K174" s="130"/>
    </row>
    <row r="175" spans="2:11" ht="15" customHeight="1">
      <c r="B175" s="109"/>
      <c r="C175" s="89" t="s">
        <v>114</v>
      </c>
      <c r="D175" s="89"/>
      <c r="E175" s="89"/>
      <c r="F175" s="108" t="s">
        <v>266</v>
      </c>
      <c r="G175" s="89"/>
      <c r="H175" s="89" t="s">
        <v>333</v>
      </c>
      <c r="I175" s="89" t="s">
        <v>334</v>
      </c>
      <c r="J175" s="89"/>
      <c r="K175" s="130"/>
    </row>
    <row r="176" spans="2:11" ht="15" customHeight="1">
      <c r="B176" s="109"/>
      <c r="C176" s="89" t="s">
        <v>52</v>
      </c>
      <c r="D176" s="89"/>
      <c r="E176" s="89"/>
      <c r="F176" s="108" t="s">
        <v>266</v>
      </c>
      <c r="G176" s="89"/>
      <c r="H176" s="89" t="s">
        <v>335</v>
      </c>
      <c r="I176" s="89" t="s">
        <v>336</v>
      </c>
      <c r="J176" s="89">
        <v>1</v>
      </c>
      <c r="K176" s="130"/>
    </row>
    <row r="177" spans="2:11" ht="15" customHeight="1">
      <c r="B177" s="109"/>
      <c r="C177" s="89" t="s">
        <v>48</v>
      </c>
      <c r="D177" s="89"/>
      <c r="E177" s="89"/>
      <c r="F177" s="108" t="s">
        <v>266</v>
      </c>
      <c r="G177" s="89"/>
      <c r="H177" s="89" t="s">
        <v>337</v>
      </c>
      <c r="I177" s="89" t="s">
        <v>268</v>
      </c>
      <c r="J177" s="89">
        <v>20</v>
      </c>
      <c r="K177" s="130"/>
    </row>
    <row r="178" spans="2:11" ht="15" customHeight="1">
      <c r="B178" s="109"/>
      <c r="C178" s="89" t="s">
        <v>115</v>
      </c>
      <c r="D178" s="89"/>
      <c r="E178" s="89"/>
      <c r="F178" s="108" t="s">
        <v>266</v>
      </c>
      <c r="G178" s="89"/>
      <c r="H178" s="89" t="s">
        <v>338</v>
      </c>
      <c r="I178" s="89" t="s">
        <v>268</v>
      </c>
      <c r="J178" s="89">
        <v>255</v>
      </c>
      <c r="K178" s="130"/>
    </row>
    <row r="179" spans="2:11" ht="15" customHeight="1">
      <c r="B179" s="109"/>
      <c r="C179" s="89" t="s">
        <v>116</v>
      </c>
      <c r="D179" s="89"/>
      <c r="E179" s="89"/>
      <c r="F179" s="108" t="s">
        <v>266</v>
      </c>
      <c r="G179" s="89"/>
      <c r="H179" s="89" t="s">
        <v>231</v>
      </c>
      <c r="I179" s="89" t="s">
        <v>268</v>
      </c>
      <c r="J179" s="89">
        <v>10</v>
      </c>
      <c r="K179" s="130"/>
    </row>
    <row r="180" spans="2:11" ht="15" customHeight="1">
      <c r="B180" s="109"/>
      <c r="C180" s="89" t="s">
        <v>117</v>
      </c>
      <c r="D180" s="89"/>
      <c r="E180" s="89"/>
      <c r="F180" s="108" t="s">
        <v>266</v>
      </c>
      <c r="G180" s="89"/>
      <c r="H180" s="89" t="s">
        <v>339</v>
      </c>
      <c r="I180" s="89" t="s">
        <v>300</v>
      </c>
      <c r="J180" s="89"/>
      <c r="K180" s="130"/>
    </row>
    <row r="181" spans="2:11" ht="15" customHeight="1">
      <c r="B181" s="109"/>
      <c r="C181" s="89" t="s">
        <v>340</v>
      </c>
      <c r="D181" s="89"/>
      <c r="E181" s="89"/>
      <c r="F181" s="108" t="s">
        <v>266</v>
      </c>
      <c r="G181" s="89"/>
      <c r="H181" s="89" t="s">
        <v>341</v>
      </c>
      <c r="I181" s="89" t="s">
        <v>300</v>
      </c>
      <c r="J181" s="89"/>
      <c r="K181" s="130"/>
    </row>
    <row r="182" spans="2:11" ht="15" customHeight="1">
      <c r="B182" s="109"/>
      <c r="C182" s="89" t="s">
        <v>329</v>
      </c>
      <c r="D182" s="89"/>
      <c r="E182" s="89"/>
      <c r="F182" s="108" t="s">
        <v>266</v>
      </c>
      <c r="G182" s="89"/>
      <c r="H182" s="89" t="s">
        <v>342</v>
      </c>
      <c r="I182" s="89" t="s">
        <v>300</v>
      </c>
      <c r="J182" s="89"/>
      <c r="K182" s="130"/>
    </row>
    <row r="183" spans="2:11" ht="15" customHeight="1">
      <c r="B183" s="109"/>
      <c r="C183" s="89" t="s">
        <v>120</v>
      </c>
      <c r="D183" s="89"/>
      <c r="E183" s="89"/>
      <c r="F183" s="108" t="s">
        <v>272</v>
      </c>
      <c r="G183" s="89"/>
      <c r="H183" s="89" t="s">
        <v>343</v>
      </c>
      <c r="I183" s="89" t="s">
        <v>268</v>
      </c>
      <c r="J183" s="89">
        <v>50</v>
      </c>
      <c r="K183" s="130"/>
    </row>
    <row r="184" spans="2:11" ht="15" customHeight="1">
      <c r="B184" s="136"/>
      <c r="C184" s="118"/>
      <c r="D184" s="118"/>
      <c r="E184" s="118"/>
      <c r="F184" s="118"/>
      <c r="G184" s="118"/>
      <c r="H184" s="118"/>
      <c r="I184" s="118"/>
      <c r="J184" s="118"/>
      <c r="K184" s="137"/>
    </row>
    <row r="185" spans="2:11" ht="18.75" customHeight="1">
      <c r="B185" s="85"/>
      <c r="C185" s="89"/>
      <c r="D185" s="89"/>
      <c r="E185" s="89"/>
      <c r="F185" s="108"/>
      <c r="G185" s="89"/>
      <c r="H185" s="89"/>
      <c r="I185" s="89"/>
      <c r="J185" s="89"/>
      <c r="K185" s="85"/>
    </row>
    <row r="186" spans="2:11" ht="18.75" customHeight="1">
      <c r="B186" s="95"/>
      <c r="C186" s="95"/>
      <c r="D186" s="95"/>
      <c r="E186" s="95"/>
      <c r="F186" s="95"/>
      <c r="G186" s="95"/>
      <c r="H186" s="95"/>
      <c r="I186" s="95"/>
      <c r="J186" s="95"/>
      <c r="K186" s="95"/>
    </row>
    <row r="187" spans="2:11" ht="13.5">
      <c r="B187" s="76"/>
      <c r="C187" s="77"/>
      <c r="D187" s="77"/>
      <c r="E187" s="77"/>
      <c r="F187" s="77"/>
      <c r="G187" s="77"/>
      <c r="H187" s="77"/>
      <c r="I187" s="77"/>
      <c r="J187" s="77"/>
      <c r="K187" s="78"/>
    </row>
    <row r="188" spans="2:11" ht="21">
      <c r="B188" s="79"/>
      <c r="C188" s="324" t="s">
        <v>344</v>
      </c>
      <c r="D188" s="324"/>
      <c r="E188" s="324"/>
      <c r="F188" s="324"/>
      <c r="G188" s="324"/>
      <c r="H188" s="324"/>
      <c r="I188" s="324"/>
      <c r="J188" s="324"/>
      <c r="K188" s="80"/>
    </row>
    <row r="189" spans="2:11" ht="25.5" customHeight="1">
      <c r="B189" s="79"/>
      <c r="C189" s="142" t="s">
        <v>345</v>
      </c>
      <c r="D189" s="142"/>
      <c r="E189" s="142"/>
      <c r="F189" s="142" t="s">
        <v>346</v>
      </c>
      <c r="G189" s="143"/>
      <c r="H189" s="325" t="s">
        <v>347</v>
      </c>
      <c r="I189" s="325"/>
      <c r="J189" s="325"/>
      <c r="K189" s="80"/>
    </row>
    <row r="190" spans="2:11" ht="5.25" customHeight="1">
      <c r="B190" s="109"/>
      <c r="C190" s="106"/>
      <c r="D190" s="106"/>
      <c r="E190" s="106"/>
      <c r="F190" s="106"/>
      <c r="G190" s="89"/>
      <c r="H190" s="106"/>
      <c r="I190" s="106"/>
      <c r="J190" s="106"/>
      <c r="K190" s="130"/>
    </row>
    <row r="191" spans="2:11" ht="15" customHeight="1">
      <c r="B191" s="109"/>
      <c r="C191" s="89" t="s">
        <v>348</v>
      </c>
      <c r="D191" s="89"/>
      <c r="E191" s="89"/>
      <c r="F191" s="108" t="s">
        <v>38</v>
      </c>
      <c r="G191" s="89"/>
      <c r="H191" s="157" t="s">
        <v>349</v>
      </c>
      <c r="I191" s="157"/>
      <c r="J191" s="157"/>
      <c r="K191" s="130"/>
    </row>
    <row r="192" spans="2:11" ht="15" customHeight="1">
      <c r="B192" s="109"/>
      <c r="C192" s="115"/>
      <c r="D192" s="89"/>
      <c r="E192" s="89"/>
      <c r="F192" s="108" t="s">
        <v>39</v>
      </c>
      <c r="G192" s="89"/>
      <c r="H192" s="157" t="s">
        <v>350</v>
      </c>
      <c r="I192" s="157"/>
      <c r="J192" s="157"/>
      <c r="K192" s="130"/>
    </row>
    <row r="193" spans="2:11" ht="15" customHeight="1">
      <c r="B193" s="109"/>
      <c r="C193" s="115"/>
      <c r="D193" s="89"/>
      <c r="E193" s="89"/>
      <c r="F193" s="108" t="s">
        <v>42</v>
      </c>
      <c r="G193" s="89"/>
      <c r="H193" s="157" t="s">
        <v>351</v>
      </c>
      <c r="I193" s="157"/>
      <c r="J193" s="157"/>
      <c r="K193" s="130"/>
    </row>
    <row r="194" spans="2:11" ht="15" customHeight="1">
      <c r="B194" s="109"/>
      <c r="C194" s="89"/>
      <c r="D194" s="89"/>
      <c r="E194" s="89"/>
      <c r="F194" s="108" t="s">
        <v>40</v>
      </c>
      <c r="G194" s="89"/>
      <c r="H194" s="157" t="s">
        <v>352</v>
      </c>
      <c r="I194" s="157"/>
      <c r="J194" s="157"/>
      <c r="K194" s="130"/>
    </row>
    <row r="195" spans="2:11" ht="15" customHeight="1">
      <c r="B195" s="109"/>
      <c r="C195" s="89"/>
      <c r="D195" s="89"/>
      <c r="E195" s="89"/>
      <c r="F195" s="108" t="s">
        <v>41</v>
      </c>
      <c r="G195" s="89"/>
      <c r="H195" s="157" t="s">
        <v>353</v>
      </c>
      <c r="I195" s="157"/>
      <c r="J195" s="157"/>
      <c r="K195" s="130"/>
    </row>
    <row r="196" spans="2:11" ht="15" customHeight="1">
      <c r="B196" s="109"/>
      <c r="C196" s="89"/>
      <c r="D196" s="89"/>
      <c r="E196" s="89"/>
      <c r="F196" s="108"/>
      <c r="G196" s="89"/>
      <c r="H196" s="89"/>
      <c r="I196" s="89"/>
      <c r="J196" s="89"/>
      <c r="K196" s="130"/>
    </row>
    <row r="197" spans="2:11" ht="15" customHeight="1">
      <c r="B197" s="109"/>
      <c r="C197" s="89" t="s">
        <v>312</v>
      </c>
      <c r="D197" s="89"/>
      <c r="E197" s="89"/>
      <c r="F197" s="108" t="s">
        <v>73</v>
      </c>
      <c r="G197" s="89"/>
      <c r="H197" s="157" t="s">
        <v>354</v>
      </c>
      <c r="I197" s="157"/>
      <c r="J197" s="157"/>
      <c r="K197" s="130"/>
    </row>
    <row r="198" spans="2:11" ht="15" customHeight="1">
      <c r="B198" s="109"/>
      <c r="C198" s="115"/>
      <c r="D198" s="89"/>
      <c r="E198" s="89"/>
      <c r="F198" s="108" t="s">
        <v>209</v>
      </c>
      <c r="G198" s="89"/>
      <c r="H198" s="157" t="s">
        <v>210</v>
      </c>
      <c r="I198" s="157"/>
      <c r="J198" s="157"/>
      <c r="K198" s="130"/>
    </row>
    <row r="199" spans="2:11" ht="15" customHeight="1">
      <c r="B199" s="109"/>
      <c r="C199" s="89"/>
      <c r="D199" s="89"/>
      <c r="E199" s="89"/>
      <c r="F199" s="108" t="s">
        <v>207</v>
      </c>
      <c r="G199" s="89"/>
      <c r="H199" s="157" t="s">
        <v>355</v>
      </c>
      <c r="I199" s="157"/>
      <c r="J199" s="157"/>
      <c r="K199" s="130"/>
    </row>
    <row r="200" spans="2:11" ht="15" customHeight="1">
      <c r="B200" s="144"/>
      <c r="C200" s="115"/>
      <c r="D200" s="115"/>
      <c r="E200" s="115"/>
      <c r="F200" s="108" t="s">
        <v>211</v>
      </c>
      <c r="G200" s="94"/>
      <c r="H200" s="156" t="s">
        <v>212</v>
      </c>
      <c r="I200" s="156"/>
      <c r="J200" s="156"/>
      <c r="K200" s="145"/>
    </row>
    <row r="201" spans="2:11" ht="15" customHeight="1">
      <c r="B201" s="144"/>
      <c r="C201" s="115"/>
      <c r="D201" s="115"/>
      <c r="E201" s="115"/>
      <c r="F201" s="108" t="s">
        <v>213</v>
      </c>
      <c r="G201" s="94"/>
      <c r="H201" s="156" t="s">
        <v>356</v>
      </c>
      <c r="I201" s="156"/>
      <c r="J201" s="156"/>
      <c r="K201" s="145"/>
    </row>
    <row r="202" spans="2:11" ht="15" customHeight="1">
      <c r="B202" s="144"/>
      <c r="C202" s="115"/>
      <c r="D202" s="115"/>
      <c r="E202" s="115"/>
      <c r="F202" s="146"/>
      <c r="G202" s="94"/>
      <c r="H202" s="147"/>
      <c r="I202" s="147"/>
      <c r="J202" s="147"/>
      <c r="K202" s="145"/>
    </row>
    <row r="203" spans="2:11" ht="15" customHeight="1">
      <c r="B203" s="144"/>
      <c r="C203" s="89" t="s">
        <v>336</v>
      </c>
      <c r="D203" s="115"/>
      <c r="E203" s="115"/>
      <c r="F203" s="108">
        <v>1</v>
      </c>
      <c r="G203" s="94"/>
      <c r="H203" s="156" t="s">
        <v>357</v>
      </c>
      <c r="I203" s="156"/>
      <c r="J203" s="156"/>
      <c r="K203" s="145"/>
    </row>
    <row r="204" spans="2:11" ht="15" customHeight="1">
      <c r="B204" s="144"/>
      <c r="C204" s="115"/>
      <c r="D204" s="115"/>
      <c r="E204" s="115"/>
      <c r="F204" s="108">
        <v>2</v>
      </c>
      <c r="G204" s="94"/>
      <c r="H204" s="156" t="s">
        <v>358</v>
      </c>
      <c r="I204" s="156"/>
      <c r="J204" s="156"/>
      <c r="K204" s="145"/>
    </row>
    <row r="205" spans="2:11" ht="15" customHeight="1">
      <c r="B205" s="144"/>
      <c r="C205" s="115"/>
      <c r="D205" s="115"/>
      <c r="E205" s="115"/>
      <c r="F205" s="108">
        <v>3</v>
      </c>
      <c r="G205" s="94"/>
      <c r="H205" s="156" t="s">
        <v>359</v>
      </c>
      <c r="I205" s="156"/>
      <c r="J205" s="156"/>
      <c r="K205" s="145"/>
    </row>
    <row r="206" spans="2:11" ht="15" customHeight="1">
      <c r="B206" s="144"/>
      <c r="C206" s="115"/>
      <c r="D206" s="115"/>
      <c r="E206" s="115"/>
      <c r="F206" s="108">
        <v>4</v>
      </c>
      <c r="G206" s="94"/>
      <c r="H206" s="156" t="s">
        <v>360</v>
      </c>
      <c r="I206" s="156"/>
      <c r="J206" s="156"/>
      <c r="K206" s="145"/>
    </row>
    <row r="207" spans="2:11" ht="12.75" customHeight="1">
      <c r="B207" s="148"/>
      <c r="C207" s="149"/>
      <c r="D207" s="149"/>
      <c r="E207" s="149"/>
      <c r="F207" s="149"/>
      <c r="G207" s="149"/>
      <c r="H207" s="149"/>
      <c r="I207" s="149"/>
      <c r="J207" s="149"/>
      <c r="K207" s="150"/>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6:J206"/>
    <mergeCell ref="H194:J194"/>
    <mergeCell ref="H195:J195"/>
    <mergeCell ref="H197:J197"/>
    <mergeCell ref="H198:J198"/>
    <mergeCell ref="H199:J199"/>
    <mergeCell ref="H201:J201"/>
    <mergeCell ref="H203:J203"/>
    <mergeCell ref="H204:J204"/>
    <mergeCell ref="H205:J20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Vlastnik</dc:creator>
  <cp:keywords/>
  <dc:description/>
  <cp:lastModifiedBy>13712</cp:lastModifiedBy>
  <cp:lastPrinted>2016-12-09T12:23:43Z</cp:lastPrinted>
  <dcterms:created xsi:type="dcterms:W3CDTF">2016-01-23T12:07:16Z</dcterms:created>
  <dcterms:modified xsi:type="dcterms:W3CDTF">2018-01-05T13:50:12Z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