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5431" windowWidth="9420" windowHeight="11640" activeTab="0"/>
  </bookViews>
  <sheets>
    <sheet name="Stavba" sheetId="1" r:id="rId1"/>
    <sheet name="položkový rozpočet" sheetId="2" r:id="rId2"/>
  </sheets>
  <externalReferences>
    <externalReference r:id="rId5"/>
  </externalReferences>
  <definedNames>
    <definedName name="CenaCelkem">'Stavba'!$G$28</definedName>
    <definedName name="CenaCelkemUzivDily" localSheetId="0">'Stavba'!#REF!</definedName>
    <definedName name="CenaCelkemVypocet" localSheetId="0">'Stavba'!$I$61</definedName>
    <definedName name="DPHSni">'Stavba'!$G$24</definedName>
    <definedName name="DPHZakl">'Stavba'!$G$26</definedName>
    <definedName name="Mena">'Stavba'!$J$28</definedName>
    <definedName name="SazbaDPH1" localSheetId="0">'Stavba'!$E$23</definedName>
    <definedName name="SazbaDPH2" localSheetId="0">'Stavba'!$E$25</definedName>
    <definedName name="ZakladDPHSni">'Stavba'!$G$23</definedName>
    <definedName name="ZakladDPHSniVypocet" localSheetId="0">'Stavba'!$F$61</definedName>
    <definedName name="ZakladDPHZakl">'Stavba'!$G$25</definedName>
    <definedName name="ZakladDPHZaklVypocet" localSheetId="0">'Stavba'!$G$61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Město</t>
        </r>
      </text>
    </comment>
  </commentList>
</comments>
</file>

<file path=xl/sharedStrings.xml><?xml version="1.0" encoding="utf-8"?>
<sst xmlns="http://schemas.openxmlformats.org/spreadsheetml/2006/main" count="563" uniqueCount="339">
  <si>
    <t>/ Kč /</t>
  </si>
  <si>
    <t>Realizační projekt sanace</t>
  </si>
  <si>
    <t>Stavební povolení, VH povolení, Provozně-manipulační řád</t>
  </si>
  <si>
    <t>ks</t>
  </si>
  <si>
    <t>hod.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</si>
  <si>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</si>
  <si>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</si>
  <si>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</si>
  <si>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</si>
  <si>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</si>
  <si>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</si>
  <si>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</si>
  <si>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</si>
  <si>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</si>
  <si>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</si>
  <si>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</si>
  <si>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</t>
  </si>
  <si>
    <t>Budova "K"- demontáž střešní konstrukce (krytina, dřevo)</t>
  </si>
  <si>
    <t>Budova "L"- demontáž střešní konstrukce (krytina, dřevo)</t>
  </si>
  <si>
    <t>Rampa- demontáž ocelových konstrukcí a střechy</t>
  </si>
  <si>
    <t>12.</t>
  </si>
  <si>
    <t>13.</t>
  </si>
  <si>
    <t>Rampa- bourání a drcení betonové desky a základů</t>
  </si>
  <si>
    <t>Budova "K"- bourání a drcení cihlové zdi a vyzdívky</t>
  </si>
  <si>
    <t>Budova "K"- bourání a drcení podlah a základů (beton)</t>
  </si>
  <si>
    <t>Budova "K"- bourání a drcení vnitřní jímky (železobeton)</t>
  </si>
  <si>
    <t>Budova "L"- bourání a drcení cihlové zdi a vyzdívky</t>
  </si>
  <si>
    <t>Budova "L"- bourání a drcení podlah a základů (beton)</t>
  </si>
  <si>
    <t>Záchytná vana- bourání a drcení cihelného zdiva</t>
  </si>
  <si>
    <t>Záchytná vana- bourání a drcení betonových základů</t>
  </si>
  <si>
    <t>Odstranění kanalizace- odtěžení a bourání lapolů, jímek, vpustí a potrubí (cihla, beton)</t>
  </si>
  <si>
    <t>14.</t>
  </si>
  <si>
    <t>15.</t>
  </si>
  <si>
    <t>16.</t>
  </si>
  <si>
    <t>17.</t>
  </si>
  <si>
    <t>18.</t>
  </si>
  <si>
    <t>kpl.</t>
  </si>
  <si>
    <t>Pasportizace objektů</t>
  </si>
  <si>
    <t>Vytyčení inženýrských sítí</t>
  </si>
  <si>
    <t>Odstranění kanalizace- odstranění nadložních a podložních zemin</t>
  </si>
  <si>
    <t>Pol. č.</t>
  </si>
  <si>
    <t>Kamenné plochy (tzv. "kočičí hlavy")- demontáž, přemístění v areálu</t>
  </si>
  <si>
    <t>Betonové panely- demontáž, přemístění v areálu</t>
  </si>
  <si>
    <t>Nekontaminované stavební sutě- přesun v areálu</t>
  </si>
  <si>
    <t>Kontaminovaná stavební suť- nakládka a odvoz k zneškodnění</t>
  </si>
  <si>
    <t>Nekontaminovaná zemina z odstraňování kanalizace- přesun v areálu</t>
  </si>
  <si>
    <t>Odčerpání kontaminovaných vod a odvoz k likvidaci</t>
  </si>
  <si>
    <t>Geodetické práce</t>
  </si>
  <si>
    <t xml:space="preserve">Odtěžba (odčerpání) kontaminovaných kalů a odvoz k likvidaci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</si>
  <si>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</si>
  <si>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</si>
  <si>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</si>
  <si>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</si>
  <si>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</si>
  <si>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</si>
  <si>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</si>
  <si>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</si>
  <si>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</si>
  <si>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</si>
  <si>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Těžba a naložení kontam. štěrků ze železničního svršku</t>
  </si>
  <si>
    <t>29.</t>
  </si>
  <si>
    <t>Odvoz kontam. štěrků ze železničního svršku k likvidaci</t>
  </si>
  <si>
    <t>30.</t>
  </si>
  <si>
    <t>Těžba a naložení kontaminovaných zemin a navážek</t>
  </si>
  <si>
    <t>31.</t>
  </si>
  <si>
    <t>Odvoz kontaminovaných zemin a navážek k likvidaci</t>
  </si>
  <si>
    <t>Těžba nekontaminovaných zemin a navážek- přesun v areálu</t>
  </si>
  <si>
    <t>33.</t>
  </si>
  <si>
    <t>34.</t>
  </si>
  <si>
    <t>Zásyp nekontaminovaným materiálem vzniklým na lokalitě</t>
  </si>
  <si>
    <t>35.</t>
  </si>
  <si>
    <t>36.</t>
  </si>
  <si>
    <t>37.</t>
  </si>
  <si>
    <t>Kontaminovaná zemina a navážky (biodegradace ex-situ)</t>
  </si>
  <si>
    <t>38.</t>
  </si>
  <si>
    <t>Kontaminovaný štěrk ze železničního svršku (biodegradace    ex-situ)</t>
  </si>
  <si>
    <t>Kontaminovaná stavební suť (biodegradace ex-situ)</t>
  </si>
  <si>
    <t>39.</t>
  </si>
  <si>
    <t>40.</t>
  </si>
  <si>
    <t>41.</t>
  </si>
  <si>
    <t>Kontaminované odvodnělé kaly (biodegradace ex-situ, skládka)</t>
  </si>
  <si>
    <t>42.</t>
  </si>
  <si>
    <t>Kontaminovaná odp. voda (podezdívky, lapoly a jímky- ČOV)</t>
  </si>
  <si>
    <t>43.</t>
  </si>
  <si>
    <t xml:space="preserve">Odpad ze sanace PV- odloučená fáze RL (spalovna)  </t>
  </si>
  <si>
    <t xml:space="preserve">Odpad ze sanace PV- upotřebené sorbenty (spalovna)  </t>
  </si>
  <si>
    <t>44.</t>
  </si>
  <si>
    <t xml:space="preserve">Odpad ze sanace PV- upotřebené aktivní uhlí (regenerace)  </t>
  </si>
  <si>
    <t>45.</t>
  </si>
  <si>
    <t xml:space="preserve">Náletové dřeviny </t>
  </si>
  <si>
    <t>Odpad z demolic- dřevěné stř. konstrukce (skládka)</t>
  </si>
  <si>
    <t>Odpad z demolic- železo a ocel (recyklace šrotu)</t>
  </si>
  <si>
    <t>46.</t>
  </si>
  <si>
    <t>Vybudování sanačních drénů včetně jímacích objektů</t>
  </si>
  <si>
    <t>47.</t>
  </si>
  <si>
    <t>48.</t>
  </si>
  <si>
    <t>Instalace dekontaminační stanice- GSO</t>
  </si>
  <si>
    <t>Instalace čerpací technologie- rozvody čerpaná a zasak. voda</t>
  </si>
  <si>
    <t>m</t>
  </si>
  <si>
    <t>Instalace čerpací technologie- rozvody el. energie</t>
  </si>
  <si>
    <t>Instalace čerpací technologie- el. rozvaděče</t>
  </si>
  <si>
    <t>Instalace čerpací technologie- instalace vodoměrů</t>
  </si>
  <si>
    <t>49.</t>
  </si>
  <si>
    <t>Instalace čerpací technologie- instalace čerpadel</t>
  </si>
  <si>
    <t>50.</t>
  </si>
  <si>
    <t xml:space="preserve">Pojezdová ochrana rozvodů </t>
  </si>
  <si>
    <t>51.</t>
  </si>
  <si>
    <t>52.</t>
  </si>
  <si>
    <t>53.</t>
  </si>
  <si>
    <t>54.</t>
  </si>
  <si>
    <t>Čerpání podzemní vody a vypouštění do kanalizace</t>
  </si>
  <si>
    <t>měsíc</t>
  </si>
  <si>
    <t>Provoz dekontaminační stanice- GSO</t>
  </si>
  <si>
    <t>55.</t>
  </si>
  <si>
    <t>Provoz dekontaminační stanice- GSO + stripping</t>
  </si>
  <si>
    <t>56.</t>
  </si>
  <si>
    <t>57.</t>
  </si>
  <si>
    <t>Aplikace biodegradačních technologií</t>
  </si>
  <si>
    <t>58.</t>
  </si>
  <si>
    <t>Odběr vzorků stavebních konstrukcí při demolici</t>
  </si>
  <si>
    <t>59.</t>
  </si>
  <si>
    <t>Odběr vzorků stavebních konstrukcí kanalizace, lapolů a jímek</t>
  </si>
  <si>
    <t>Odběr vzorků kalů</t>
  </si>
  <si>
    <t>Odběr vzorků odpadních vod</t>
  </si>
  <si>
    <t>60.</t>
  </si>
  <si>
    <t>61.</t>
  </si>
  <si>
    <t>62.</t>
  </si>
  <si>
    <t>63.</t>
  </si>
  <si>
    <t>64.</t>
  </si>
  <si>
    <t>Odběr vzorků zemin, navážek, štěrků</t>
  </si>
  <si>
    <t>Odběr vzorků podz. vod- dynamicky</t>
  </si>
  <si>
    <t>Odběr vzorků vod vypouštěných po dekontaminaci</t>
  </si>
  <si>
    <t>65.</t>
  </si>
  <si>
    <t>66.</t>
  </si>
  <si>
    <t>67.</t>
  </si>
  <si>
    <t>Odběr vzorků povrchových vod</t>
  </si>
  <si>
    <t>68.</t>
  </si>
  <si>
    <t>Odběr vzorků zemin, navážek- prokázání cíl. stavu (návrty)</t>
  </si>
  <si>
    <t>69.</t>
  </si>
  <si>
    <t>70.</t>
  </si>
  <si>
    <t>Analýza stavebních konstrukcí- NEL</t>
  </si>
  <si>
    <t>Analýza stavebních konstrukcí- rozsah tř. vyluhovatelnosti II, dle vyhl. č. 294/2005 Sb.</t>
  </si>
  <si>
    <t>71.</t>
  </si>
  <si>
    <t>72.</t>
  </si>
  <si>
    <t>Analýza zemin, navážek a štěrků- NEL</t>
  </si>
  <si>
    <t>73.</t>
  </si>
  <si>
    <t>Analýza zemin, navážek a štěrků- BTEX</t>
  </si>
  <si>
    <t>74.</t>
  </si>
  <si>
    <t>Analýza kalů- NEL</t>
  </si>
  <si>
    <t>Analýza kalů- rozsah tř. vyluh. II, dle vyhl. č. 294/2005 Sb.</t>
  </si>
  <si>
    <t>Analýza zemin, navážek a štěrků- rozsah tř. vyluhovatelnosti II, dle vyhl. č. 294/2005 Sb.</t>
  </si>
  <si>
    <t>75.</t>
  </si>
  <si>
    <t>76.</t>
  </si>
  <si>
    <t>Analýza podzemních vod- NEL</t>
  </si>
  <si>
    <t>Analýza podzemních vod- BTEX</t>
  </si>
  <si>
    <t>Analýza odpadních vod- NEL</t>
  </si>
  <si>
    <t>77.</t>
  </si>
  <si>
    <t>78.</t>
  </si>
  <si>
    <t>79.</t>
  </si>
  <si>
    <t>Analýza odpadních vod z dekont. stanice- NEL, BTEX</t>
  </si>
  <si>
    <t>80.</t>
  </si>
  <si>
    <t>81.</t>
  </si>
  <si>
    <t>82.</t>
  </si>
  <si>
    <t>83.</t>
  </si>
  <si>
    <t>84.</t>
  </si>
  <si>
    <t>Analýza povrchových vod- NEL, BTEX</t>
  </si>
  <si>
    <t>Instalace dekontaminační stanice- GSO + stripovací jednotka</t>
  </si>
  <si>
    <t>85.</t>
  </si>
  <si>
    <t>Sled a řízení geologických prací- demolice, likvidace kanalizace, jímek a lapolů</t>
  </si>
  <si>
    <t>86.</t>
  </si>
  <si>
    <t>Technický dozor- demolice, likvidace kanalizace, jímek a lapolů</t>
  </si>
  <si>
    <t>87.</t>
  </si>
  <si>
    <t>88.</t>
  </si>
  <si>
    <t>89.</t>
  </si>
  <si>
    <t>Technický dozor těžebních prací</t>
  </si>
  <si>
    <t>Obsluha a údržba dekontaminačních stanic</t>
  </si>
  <si>
    <t>90.</t>
  </si>
  <si>
    <t>91.</t>
  </si>
  <si>
    <t>92.</t>
  </si>
  <si>
    <t>Koordinace jednání</t>
  </si>
  <si>
    <t>Cena celkem bez DPH</t>
  </si>
  <si>
    <t>Dřevo ze střešních krytin- nakládka a odvoz k zneškodnění</t>
  </si>
  <si>
    <t>Železný šrot- nakládka a odvoz k recyklaci</t>
  </si>
  <si>
    <t>Výřez a naložení náletových dřevin</t>
  </si>
  <si>
    <t>Odvoz náletových dřevin k likvidaci</t>
  </si>
  <si>
    <t>kg</t>
  </si>
  <si>
    <t>Nákup, dovoz a zásyp inertním materiálem (vč. zásypů po likvidaci kanalizace, lapolů, jímek a vpustí)</t>
  </si>
  <si>
    <t>Kontaminovaná zemina  z odstraňování kanalizace- těžba a nakládka</t>
  </si>
  <si>
    <t>Kontaminovaná zemina  z odstraňování kanalizace- odvoz k zneškodnění</t>
  </si>
  <si>
    <t>Hutnění (95% PS) celk. plochy odtěžby- po vrstvách 30 cm</t>
  </si>
  <si>
    <t>Odběr vzorků podzemních vod- dynamicky</t>
  </si>
  <si>
    <t>Měření hladin podzemních vod</t>
  </si>
  <si>
    <t>Měření mocnosti fáze</t>
  </si>
  <si>
    <t>Závěrečná zpráva- sanační práce</t>
  </si>
  <si>
    <t>Závěrečná zpráva- postsanační monitoring</t>
  </si>
  <si>
    <t>Průběžné zprávy- sanační práce</t>
  </si>
  <si>
    <t>Průběžné zprávy- postsanační monitoring</t>
  </si>
  <si>
    <t>Sled a řízení geologických prací (odtěžba)- nesaturovaná zóna</t>
  </si>
  <si>
    <t>Sled a řízení geologických prací (odtěžba)- saturovaná zóna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</si>
  <si>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</si>
  <si>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</si>
  <si>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</si>
  <si>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</si>
  <si>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</si>
  <si>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</si>
  <si>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</si>
  <si>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</si>
  <si>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</si>
  <si>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</si>
  <si>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</si>
  <si>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</si>
  <si>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</si>
  <si>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Projektová a legislativní příprava</t>
  </si>
  <si>
    <t>Stavební, demoliční a zemní práce- odstraňování budov a ostatních stavebních prvků</t>
  </si>
  <si>
    <t>Stavební, demoliční a zemní práce- odstr. kontaminovaných zemin, navážek, štěrků</t>
  </si>
  <si>
    <t>Sanace saturované zóny- příprava sanace</t>
  </si>
  <si>
    <t>Sanace saturované zóny- provoz sanace</t>
  </si>
  <si>
    <t>Sanační monitoring- demolice, odstr. kanalizace, lapolů, jímek, kalů a odpadních vod</t>
  </si>
  <si>
    <t>Sanační monitoring- odtěžba kontaminovaných zemin, navážek a štěrků</t>
  </si>
  <si>
    <t>Sanační monitoring- sanace saturované zóny</t>
  </si>
  <si>
    <t>Postsanační monitoring- saturovaná zóna</t>
  </si>
  <si>
    <t>Analytické práce- sanační monitoring</t>
  </si>
  <si>
    <t>Analytické práce- postsanační monitoring</t>
  </si>
  <si>
    <t>Odborné práce</t>
  </si>
  <si>
    <t>106.</t>
  </si>
  <si>
    <t>Plnění databáze SEKM</t>
  </si>
  <si>
    <t>Analýza podzemních vod C10-C40</t>
  </si>
  <si>
    <t>107.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</si>
  <si>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</si>
  <si>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</si>
  <si>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t>Zařízení staveniště- zřízení náhradního vjezdu do areálu</t>
  </si>
  <si>
    <t>Zařízení staveniště- zařízení řídícího, hygienického a sociálního zázemí projektu, vybudování potřebných zpevněných ploch a zajištění přívodu energie pro technologie bouracích prací a sanace podzemní vody</t>
  </si>
  <si>
    <t>#RTSROZP#</t>
  </si>
  <si>
    <t>Položkový rozpočet stavby</t>
  </si>
  <si>
    <t>Stavba:</t>
  </si>
  <si>
    <t>Objednatel:</t>
  </si>
  <si>
    <t>IČO:</t>
  </si>
  <si>
    <t>00002739</t>
  </si>
  <si>
    <t>DIČ:</t>
  </si>
  <si>
    <t>CZ00002739</t>
  </si>
  <si>
    <t>Projektant:</t>
  </si>
  <si>
    <t>Zhotovitel:</t>
  </si>
  <si>
    <t>Vypracoval:</t>
  </si>
  <si>
    <t>Rozpis ceny</t>
  </si>
  <si>
    <t>Dodávka</t>
  </si>
  <si>
    <t>Montáž</t>
  </si>
  <si>
    <t>Celkem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</si>
  <si>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</si>
  <si>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</si>
  <si>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</si>
  <si>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</si>
  <si>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</si>
  <si>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</si>
  <si>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</si>
  <si>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</si>
  <si>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</si>
  <si>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</si>
  <si>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</si>
  <si>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s DPH</t>
  </si>
  <si>
    <t>CZK</t>
  </si>
  <si>
    <t xml:space="preserve"> 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</si>
  <si>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</si>
  <si>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</si>
  <si>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</si>
  <si>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</si>
  <si>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</si>
  <si>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</si>
  <si>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</si>
  <si>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</si>
  <si>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</si>
  <si>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</si>
  <si>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</si>
  <si>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</si>
  <si>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108.</t>
  </si>
  <si>
    <t>MJ</t>
  </si>
  <si>
    <t>množství</t>
  </si>
  <si>
    <t>cena / MJ</t>
  </si>
  <si>
    <t>celkem</t>
  </si>
  <si>
    <t>Název položky</t>
  </si>
  <si>
    <t>SO-01 Projektová a legislativní příprava</t>
  </si>
  <si>
    <t>SO-01 celkem</t>
  </si>
  <si>
    <t>SO-02 Stavební, demoliční a zemní práce- odstraňování budov a ostatních stavebních prvků</t>
  </si>
  <si>
    <t>SO-03</t>
  </si>
  <si>
    <t>SO-02 celkem</t>
  </si>
  <si>
    <t>SO-03 Stavební, demoliční a zemní práce- odstr. kontaminovaných zemin, navážek, štěrků</t>
  </si>
  <si>
    <t>SO-03 celkem</t>
  </si>
  <si>
    <t>SO-04 Odstranění odpadů, kontaminovaných zemin a navážek</t>
  </si>
  <si>
    <t>SO-04 celkem</t>
  </si>
  <si>
    <t>SO-05 Sanace saturované zóny- příprava sanace</t>
  </si>
  <si>
    <t>SO-06 Sanace saturované zóny- provoz sanace</t>
  </si>
  <si>
    <t>SO-06 celkem</t>
  </si>
  <si>
    <t>SO-07 Sanační monitoring- demolice, odstr. kanalizace, lapolů, jímek, kalů a odpadních vod</t>
  </si>
  <si>
    <t>SO-07 celkem</t>
  </si>
  <si>
    <t>SO-08 celkem</t>
  </si>
  <si>
    <t>SO-08 Sanační monitoring- odtěžba kontaminovaných zemin, navážek a štěrků</t>
  </si>
  <si>
    <t>SO-09 Sanační monitoring- sanace saturované zóny</t>
  </si>
  <si>
    <t>SO-09 celkem</t>
  </si>
  <si>
    <t>SO-10 Postsanační monitoring- saturovaná zóna</t>
  </si>
  <si>
    <t>SO-10 celkem</t>
  </si>
  <si>
    <t>SO-11 Analytické práce- sanační monitoring</t>
  </si>
  <si>
    <t>SO-11 celkem</t>
  </si>
  <si>
    <t>SO-12 Analytické práce- postsanační monitoring</t>
  </si>
  <si>
    <t>SO-12 celkem</t>
  </si>
  <si>
    <t>SO-13 Odborné práce</t>
  </si>
  <si>
    <t>Položkový rozpočet</t>
  </si>
  <si>
    <t>Sanace DS PHM UNIPETROL RPA, s.r.o., Bartošovice</t>
  </si>
  <si>
    <t>IČ:</t>
  </si>
  <si>
    <t>Česká Republika-Ministerstvo financí</t>
  </si>
  <si>
    <t>Letenská 15</t>
  </si>
  <si>
    <t>118 10</t>
  </si>
  <si>
    <t>Praha 1</t>
  </si>
  <si>
    <t>SO-13 celkem</t>
  </si>
  <si>
    <t>SO-01</t>
  </si>
  <si>
    <t>SO-02</t>
  </si>
  <si>
    <t>SO-04</t>
  </si>
  <si>
    <t>SO-05</t>
  </si>
  <si>
    <t>SO-06</t>
  </si>
  <si>
    <t>SO-07</t>
  </si>
  <si>
    <t>SO-08</t>
  </si>
  <si>
    <t>SO-09</t>
  </si>
  <si>
    <t>SO-10</t>
  </si>
  <si>
    <t>SO-11</t>
  </si>
  <si>
    <t>SO-12</t>
  </si>
  <si>
    <t>SO-13</t>
  </si>
  <si>
    <t>Odstranění odpadů, kontaminovaných zemin a navážek</t>
  </si>
  <si>
    <t>Zařízení staveniště- zřízení náhradního vjezdu a vrat do budovy skladu</t>
  </si>
  <si>
    <t>32.</t>
  </si>
  <si>
    <t>109.</t>
  </si>
  <si>
    <t>Obnova zpevněných ploch- podkladní vrstvy (vč. materiálu a hutnění)</t>
  </si>
  <si>
    <t>Obnova zpevněných ploch- pokládka panelů (vč. nákupu a dovozu externích panelů 3000x1500x150)</t>
  </si>
  <si>
    <t>110.</t>
  </si>
  <si>
    <t>111.</t>
  </si>
  <si>
    <t>Hlavní kódy CPV</t>
  </si>
  <si>
    <t>textový popis</t>
  </si>
  <si>
    <t>kód CPV</t>
  </si>
  <si>
    <t>Služby související s likvidací odpadů a odpady</t>
  </si>
  <si>
    <t>Čištění nebo sanace znečištěných podzemních vod</t>
  </si>
  <si>
    <t>Demolice, příprava staveniště a odklizovací práce</t>
  </si>
  <si>
    <t>Rekultivace staveniště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</si>
</sst>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  <numFmt numFmtId="166" formatCode="#,##0.0\ _K_č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/>
      <right/>
      <top style="double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22" xfId="0" applyFont="1" applyBorder="1" applyAlignment="1">
      <alignment vertical="justify"/>
    </xf>
    <xf numFmtId="0" fontId="2" fillId="0" borderId="22" xfId="0" applyFont="1" applyFill="1" applyBorder="1" applyAlignment="1">
      <alignment vertical="justify"/>
    </xf>
    <xf numFmtId="164" fontId="2" fillId="0" borderId="23" xfId="0" applyNumberFormat="1" applyFont="1" applyBorder="1" applyAlignment="1">
      <alignment horizontal="center"/>
    </xf>
    <xf numFmtId="0" fontId="2" fillId="0" borderId="14" xfId="0" applyFont="1" applyBorder="1" applyAlignment="1">
      <alignment vertical="justify"/>
    </xf>
    <xf numFmtId="3" fontId="2" fillId="0" borderId="15" xfId="0" applyNumberFormat="1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2" fillId="0" borderId="23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30" xfId="0" applyFont="1" applyBorder="1" applyAlignment="1">
      <alignment vertical="justify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9" fillId="0" borderId="0" xfId="0" applyNumberFormat="1" applyFont="1" applyAlignment="1">
      <alignment horizontal="left"/>
    </xf>
    <xf numFmtId="0" fontId="0" fillId="0" borderId="32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3" xfId="0" applyBorder="1" applyAlignment="1">
      <alignment/>
    </xf>
    <xf numFmtId="0" fontId="10" fillId="0" borderId="32" xfId="0" applyFont="1" applyBorder="1" applyAlignment="1">
      <alignment horizontal="left" vertical="center" indent="1"/>
    </xf>
    <xf numFmtId="0" fontId="10" fillId="0" borderId="34" xfId="0" applyFont="1" applyBorder="1" applyAlignment="1">
      <alignment horizontal="left" vertical="center" indent="1"/>
    </xf>
    <xf numFmtId="49" fontId="10" fillId="0" borderId="35" xfId="0" applyNumberFormat="1" applyFont="1" applyBorder="1" applyAlignment="1">
      <alignment horizontal="right" vertical="center"/>
    </xf>
    <xf numFmtId="49" fontId="10" fillId="0" borderId="35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34" xfId="0" applyBorder="1" applyAlignment="1">
      <alignment horizontal="left" indent="1"/>
    </xf>
    <xf numFmtId="0" fontId="10" fillId="0" borderId="35" xfId="0" applyFont="1" applyBorder="1" applyAlignment="1">
      <alignment horizontal="right" vertical="center"/>
    </xf>
    <xf numFmtId="0" fontId="10" fillId="0" borderId="35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5" xfId="0" applyFont="1" applyBorder="1" applyAlignment="1">
      <alignment horizontal="right" vertical="center"/>
    </xf>
    <xf numFmtId="0" fontId="0" fillId="0" borderId="37" xfId="0" applyFont="1" applyBorder="1" applyAlignment="1">
      <alignment horizontal="left" vertical="top" indent="1"/>
    </xf>
    <xf numFmtId="0" fontId="0" fillId="0" borderId="29" xfId="0" applyBorder="1" applyAlignment="1">
      <alignment vertical="top"/>
    </xf>
    <xf numFmtId="0" fontId="10" fillId="0" borderId="29" xfId="0" applyFont="1" applyFill="1" applyBorder="1" applyAlignment="1">
      <alignment horizontal="left" vertical="top"/>
    </xf>
    <xf numFmtId="0" fontId="10" fillId="0" borderId="29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38" xfId="0" applyBorder="1" applyAlignment="1">
      <alignment/>
    </xf>
    <xf numFmtId="0" fontId="0" fillId="0" borderId="35" xfId="0" applyBorder="1" applyAlignment="1">
      <alignment horizontal="left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/>
    </xf>
    <xf numFmtId="0" fontId="10" fillId="0" borderId="40" xfId="0" applyFont="1" applyBorder="1" applyAlignment="1">
      <alignment/>
    </xf>
    <xf numFmtId="0" fontId="0" fillId="0" borderId="39" xfId="0" applyBorder="1" applyAlignment="1">
      <alignment horizontal="left" indent="1"/>
    </xf>
    <xf numFmtId="1" fontId="10" fillId="0" borderId="40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left" vertical="center" indent="1"/>
    </xf>
    <xf numFmtId="0" fontId="10" fillId="0" borderId="40" xfId="0" applyFont="1" applyBorder="1" applyAlignment="1">
      <alignment vertical="center"/>
    </xf>
    <xf numFmtId="49" fontId="0" fillId="0" borderId="41" xfId="0" applyNumberFormat="1" applyFont="1" applyBorder="1" applyAlignment="1">
      <alignment horizontal="left" vertical="center"/>
    </xf>
    <xf numFmtId="1" fontId="10" fillId="0" borderId="42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/>
    </xf>
    <xf numFmtId="1" fontId="10" fillId="0" borderId="43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left" vertical="center"/>
    </xf>
    <xf numFmtId="0" fontId="8" fillId="34" borderId="44" xfId="0" applyFont="1" applyFill="1" applyBorder="1" applyAlignment="1">
      <alignment horizontal="left" vertical="center" indent="1"/>
    </xf>
    <xf numFmtId="0" fontId="10" fillId="34" borderId="45" xfId="0" applyFont="1" applyFill="1" applyBorder="1" applyAlignment="1">
      <alignment horizontal="left" vertical="center"/>
    </xf>
    <xf numFmtId="0" fontId="0" fillId="34" borderId="45" xfId="0" applyFill="1" applyBorder="1" applyAlignment="1">
      <alignment horizontal="left" vertical="center"/>
    </xf>
    <xf numFmtId="4" fontId="8" fillId="34" borderId="45" xfId="0" applyNumberFormat="1" applyFont="1" applyFill="1" applyBorder="1" applyAlignment="1">
      <alignment horizontal="left" vertical="center"/>
    </xf>
    <xf numFmtId="49" fontId="0" fillId="34" borderId="46" xfId="0" applyNumberFormat="1" applyFill="1" applyBorder="1" applyAlignment="1">
      <alignment horizontal="left" vertical="center"/>
    </xf>
    <xf numFmtId="0" fontId="0" fillId="34" borderId="45" xfId="0" applyFill="1" applyBorder="1" applyAlignment="1">
      <alignment/>
    </xf>
    <xf numFmtId="49" fontId="10" fillId="34" borderId="46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0" fillId="0" borderId="3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3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right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3" fontId="0" fillId="0" borderId="50" xfId="0" applyNumberFormat="1" applyBorder="1" applyAlignment="1">
      <alignment/>
    </xf>
    <xf numFmtId="3" fontId="9" fillId="35" borderId="40" xfId="0" applyNumberFormat="1" applyFont="1" applyFill="1" applyBorder="1" applyAlignment="1">
      <alignment vertical="center"/>
    </xf>
    <xf numFmtId="3" fontId="9" fillId="35" borderId="40" xfId="0" applyNumberFormat="1" applyFont="1" applyFill="1" applyBorder="1" applyAlignment="1">
      <alignment vertical="center" wrapText="1"/>
    </xf>
    <xf numFmtId="3" fontId="14" fillId="35" borderId="51" xfId="0" applyNumberFormat="1" applyFont="1" applyFill="1" applyBorder="1" applyAlignment="1">
      <alignment horizontal="center" vertical="center" wrapText="1" shrinkToFit="1"/>
    </xf>
    <xf numFmtId="3" fontId="9" fillId="35" borderId="51" xfId="0" applyNumberFormat="1" applyFont="1" applyFill="1" applyBorder="1" applyAlignment="1">
      <alignment horizontal="center" vertical="center" wrapText="1" shrinkToFit="1"/>
    </xf>
    <xf numFmtId="3" fontId="9" fillId="0" borderId="51" xfId="0" applyNumberFormat="1" applyFont="1" applyBorder="1" applyAlignment="1">
      <alignment horizontal="right" vertical="center" wrapText="1" shrinkToFit="1"/>
    </xf>
    <xf numFmtId="3" fontId="9" fillId="0" borderId="51" xfId="0" applyNumberFormat="1" applyFont="1" applyBorder="1" applyAlignment="1">
      <alignment horizontal="right" vertical="center" shrinkToFit="1"/>
    </xf>
    <xf numFmtId="3" fontId="0" fillId="0" borderId="51" xfId="0" applyNumberFormat="1" applyBorder="1" applyAlignment="1">
      <alignment vertical="center" shrinkToFi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4" xfId="0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8" xfId="0" applyFont="1" applyBorder="1" applyAlignment="1">
      <alignment horizontal="center" vertical="justify"/>
    </xf>
    <xf numFmtId="166" fontId="3" fillId="0" borderId="58" xfId="0" applyNumberFormat="1" applyFont="1" applyBorder="1" applyAlignment="1">
      <alignment horizontal="center" vertical="justify"/>
    </xf>
    <xf numFmtId="165" fontId="3" fillId="0" borderId="5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3" fillId="10" borderId="60" xfId="0" applyNumberFormat="1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3" fontId="2" fillId="0" borderId="35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61" xfId="0" applyFont="1" applyBorder="1" applyAlignment="1">
      <alignment/>
    </xf>
    <xf numFmtId="3" fontId="2" fillId="0" borderId="61" xfId="0" applyNumberFormat="1" applyFont="1" applyBorder="1" applyAlignment="1">
      <alignment/>
    </xf>
    <xf numFmtId="0" fontId="5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49" fontId="10" fillId="10" borderId="35" xfId="0" applyNumberFormat="1" applyFont="1" applyFill="1" applyBorder="1" applyAlignment="1" applyProtection="1">
      <alignment horizontal="right" vertical="center"/>
      <protection locked="0"/>
    </xf>
    <xf numFmtId="49" fontId="10" fillId="1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51" xfId="0" applyNumberFormat="1" applyBorder="1" applyAlignment="1">
      <alignment vertical="center" wrapText="1" shrinkToFit="1"/>
    </xf>
    <xf numFmtId="4" fontId="0" fillId="0" borderId="51" xfId="0" applyNumberFormat="1" applyBorder="1" applyAlignment="1">
      <alignment vertical="center" shrinkToFit="1"/>
    </xf>
    <xf numFmtId="4" fontId="0" fillId="0" borderId="0" xfId="0" applyNumberFormat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vertical="justify"/>
    </xf>
    <xf numFmtId="3" fontId="2" fillId="36" borderId="23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49" fontId="10" fillId="10" borderId="29" xfId="0" applyNumberFormat="1" applyFont="1" applyFill="1" applyBorder="1" applyAlignment="1" applyProtection="1">
      <alignment horizontal="left" vertical="center"/>
      <protection locked="0"/>
    </xf>
    <xf numFmtId="49" fontId="10" fillId="10" borderId="0" xfId="0" applyNumberFormat="1" applyFont="1" applyFill="1" applyBorder="1" applyAlignment="1" applyProtection="1">
      <alignment horizontal="left" vertical="center"/>
      <protection locked="0"/>
    </xf>
    <xf numFmtId="49" fontId="10" fillId="10" borderId="35" xfId="0" applyNumberFormat="1" applyFont="1" applyFill="1" applyBorder="1" applyAlignment="1" applyProtection="1">
      <alignment horizontal="left" vertical="center"/>
      <protection locked="0"/>
    </xf>
    <xf numFmtId="1" fontId="0" fillId="0" borderId="35" xfId="0" applyNumberFormat="1" applyFont="1" applyBorder="1" applyAlignment="1">
      <alignment horizontal="right" indent="1"/>
    </xf>
    <xf numFmtId="0" fontId="0" fillId="0" borderId="35" xfId="0" applyFont="1" applyBorder="1" applyAlignment="1">
      <alignment horizontal="right" indent="1"/>
    </xf>
    <xf numFmtId="0" fontId="0" fillId="0" borderId="36" xfId="0" applyFont="1" applyBorder="1" applyAlignment="1">
      <alignment horizontal="right" indent="1"/>
    </xf>
    <xf numFmtId="4" fontId="11" fillId="0" borderId="42" xfId="0" applyNumberFormat="1" applyFont="1" applyBorder="1" applyAlignment="1">
      <alignment horizontal="right" vertical="center" indent="1"/>
    </xf>
    <xf numFmtId="4" fontId="11" fillId="0" borderId="65" xfId="0" applyNumberFormat="1" applyFont="1" applyBorder="1" applyAlignment="1">
      <alignment horizontal="right" vertical="center" indent="1"/>
    </xf>
    <xf numFmtId="4" fontId="11" fillId="0" borderId="41" xfId="0" applyNumberFormat="1" applyFont="1" applyBorder="1" applyAlignment="1">
      <alignment horizontal="right" vertical="center" indent="1"/>
    </xf>
    <xf numFmtId="4" fontId="12" fillId="0" borderId="42" xfId="0" applyNumberFormat="1" applyFont="1" applyBorder="1" applyAlignment="1">
      <alignment vertical="center"/>
    </xf>
    <xf numFmtId="4" fontId="12" fillId="0" borderId="40" xfId="0" applyNumberFormat="1" applyFont="1" applyBorder="1" applyAlignment="1">
      <alignment vertical="center"/>
    </xf>
    <xf numFmtId="4" fontId="12" fillId="0" borderId="43" xfId="0" applyNumberFormat="1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right" vertical="center"/>
    </xf>
    <xf numFmtId="2" fontId="13" fillId="34" borderId="45" xfId="0" applyNumberFormat="1" applyFont="1" applyFill="1" applyBorder="1" applyAlignment="1">
      <alignment horizontal="right" vertical="center"/>
    </xf>
    <xf numFmtId="4" fontId="13" fillId="34" borderId="45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center"/>
    </xf>
    <xf numFmtId="3" fontId="0" fillId="0" borderId="40" xfId="0" applyNumberFormat="1" applyBorder="1" applyAlignment="1">
      <alignment vertical="center"/>
    </xf>
    <xf numFmtId="3" fontId="0" fillId="0" borderId="40" xfId="0" applyNumberFormat="1" applyBorder="1" applyAlignment="1">
      <alignment vertical="center" wrapText="1"/>
    </xf>
    <xf numFmtId="4" fontId="12" fillId="0" borderId="42" xfId="0" applyNumberFormat="1" applyFont="1" applyBorder="1" applyAlignment="1">
      <alignment horizontal="right" vertical="center" indent="1"/>
    </xf>
    <xf numFmtId="4" fontId="12" fillId="0" borderId="65" xfId="0" applyNumberFormat="1" applyFont="1" applyBorder="1" applyAlignment="1">
      <alignment horizontal="right" vertical="center" indent="1"/>
    </xf>
    <xf numFmtId="4" fontId="12" fillId="0" borderId="41" xfId="0" applyNumberFormat="1" applyFont="1" applyBorder="1" applyAlignment="1">
      <alignment horizontal="right" vertical="center" indent="1"/>
    </xf>
    <xf numFmtId="4" fontId="12" fillId="0" borderId="42" xfId="0" applyNumberFormat="1" applyFont="1" applyBorder="1" applyAlignment="1">
      <alignment horizontal="right" vertical="center"/>
    </xf>
    <xf numFmtId="4" fontId="12" fillId="0" borderId="40" xfId="0" applyNumberFormat="1" applyFont="1" applyBorder="1" applyAlignment="1">
      <alignment horizontal="right" vertical="center"/>
    </xf>
    <xf numFmtId="3" fontId="0" fillId="0" borderId="40" xfId="0" applyNumberFormat="1" applyFont="1" applyBorder="1" applyAlignment="1">
      <alignment vertical="justify" wrapText="1"/>
    </xf>
    <xf numFmtId="3" fontId="0" fillId="0" borderId="40" xfId="0" applyNumberFormat="1" applyBorder="1" applyAlignment="1">
      <alignment vertical="justify" wrapText="1"/>
    </xf>
    <xf numFmtId="3" fontId="0" fillId="0" borderId="65" xfId="0" applyNumberFormat="1" applyBorder="1" applyAlignment="1">
      <alignment vertical="justify" wrapText="1"/>
    </xf>
    <xf numFmtId="3" fontId="0" fillId="0" borderId="40" xfId="0" applyNumberFormat="1" applyFont="1" applyBorder="1" applyAlignment="1">
      <alignment vertical="center"/>
    </xf>
    <xf numFmtId="0" fontId="3" fillId="10" borderId="66" xfId="0" applyFont="1" applyFill="1" applyBorder="1" applyAlignment="1">
      <alignment/>
    </xf>
    <xf numFmtId="0" fontId="0" fillId="10" borderId="67" xfId="0" applyFill="1" applyBorder="1" applyAlignment="1">
      <alignment/>
    </xf>
    <xf numFmtId="0" fontId="0" fillId="10" borderId="60" xfId="0" applyFill="1" applyBorder="1" applyAlignment="1">
      <alignment/>
    </xf>
    <xf numFmtId="0" fontId="3" fillId="10" borderId="66" xfId="0" applyFont="1" applyFill="1" applyBorder="1" applyAlignment="1">
      <alignment horizontal="left"/>
    </xf>
    <xf numFmtId="0" fontId="57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/>
    </xf>
    <xf numFmtId="0" fontId="0" fillId="0" borderId="51" xfId="0" applyBorder="1" applyAlignment="1">
      <alignment/>
    </xf>
    <xf numFmtId="0" fontId="0" fillId="0" borderId="68" xfId="0" applyBorder="1" applyAlignment="1">
      <alignment/>
    </xf>
    <xf numFmtId="0" fontId="0" fillId="0" borderId="54" xfId="0" applyBorder="1" applyAlignment="1">
      <alignment/>
    </xf>
    <xf numFmtId="0" fontId="37" fillId="0" borderId="69" xfId="0" applyFont="1" applyBorder="1" applyAlignment="1">
      <alignment/>
    </xf>
    <xf numFmtId="0" fontId="37" fillId="0" borderId="70" xfId="0" applyFont="1" applyBorder="1" applyAlignment="1">
      <alignment/>
    </xf>
    <xf numFmtId="0" fontId="0" fillId="0" borderId="70" xfId="0" applyBorder="1" applyAlignment="1">
      <alignment/>
    </xf>
    <xf numFmtId="0" fontId="37" fillId="0" borderId="71" xfId="0" applyFont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5" xfId="0" applyBorder="1" applyAlignment="1">
      <alignment horizontal="center"/>
    </xf>
    <xf numFmtId="0" fontId="37" fillId="0" borderId="76" xfId="0" applyFont="1" applyBorder="1" applyAlignment="1">
      <alignment/>
    </xf>
    <xf numFmtId="0" fontId="37" fillId="0" borderId="77" xfId="0" applyFont="1" applyBorder="1" applyAlignment="1">
      <alignment/>
    </xf>
    <xf numFmtId="0" fontId="37" fillId="0" borderId="77" xfId="0" applyFont="1" applyBorder="1" applyAlignment="1">
      <alignment horizontal="center"/>
    </xf>
    <xf numFmtId="0" fontId="37" fillId="0" borderId="78" xfId="0" applyFont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3" fontId="9" fillId="35" borderId="51" xfId="0" applyNumberFormat="1" applyFont="1" applyFill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51" xfId="0" applyNumberFormat="1" applyFont="1" applyBorder="1" applyAlignment="1">
      <alignment horizontal="left" vertical="center"/>
    </xf>
    <xf numFmtId="0" fontId="7" fillId="8" borderId="32" xfId="0" applyFont="1" applyFill="1" applyBorder="1" applyAlignment="1">
      <alignment horizontal="left" vertical="center" indent="1"/>
    </xf>
    <xf numFmtId="0" fontId="0" fillId="8" borderId="0" xfId="0" applyFill="1" applyBorder="1" applyAlignment="1">
      <alignment/>
    </xf>
    <xf numFmtId="49" fontId="8" fillId="8" borderId="0" xfId="0" applyNumberFormat="1" applyFont="1" applyFill="1" applyBorder="1" applyAlignment="1">
      <alignment horizontal="left" vertical="center"/>
    </xf>
    <xf numFmtId="49" fontId="8" fillId="8" borderId="29" xfId="0" applyNumberFormat="1" applyFont="1" applyFill="1" applyBorder="1" applyAlignment="1">
      <alignment horizontal="left" vertical="center" wrapText="1"/>
    </xf>
    <xf numFmtId="0" fontId="0" fillId="8" borderId="29" xfId="0" applyFill="1" applyBorder="1" applyAlignment="1">
      <alignment wrapText="1"/>
    </xf>
    <xf numFmtId="0" fontId="0" fillId="8" borderId="38" xfId="0" applyFill="1" applyBorder="1" applyAlignment="1">
      <alignment wrapText="1"/>
    </xf>
    <xf numFmtId="0" fontId="0" fillId="8" borderId="32" xfId="0" applyFont="1" applyFill="1" applyBorder="1" applyAlignment="1">
      <alignment horizontal="left" vertical="center" indent="1"/>
    </xf>
    <xf numFmtId="0" fontId="10" fillId="8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 wrapText="1"/>
    </xf>
    <xf numFmtId="0" fontId="0" fillId="8" borderId="0" xfId="0" applyFill="1" applyAlignment="1">
      <alignment wrapText="1"/>
    </xf>
    <xf numFmtId="0" fontId="0" fillId="8" borderId="33" xfId="0" applyFill="1" applyBorder="1" applyAlignment="1">
      <alignment wrapText="1"/>
    </xf>
    <xf numFmtId="0" fontId="0" fillId="8" borderId="34" xfId="0" applyFont="1" applyFill="1" applyBorder="1" applyAlignment="1">
      <alignment horizontal="left" vertical="center" indent="1"/>
    </xf>
    <xf numFmtId="0" fontId="0" fillId="8" borderId="35" xfId="0" applyFont="1" applyFill="1" applyBorder="1" applyAlignment="1">
      <alignment/>
    </xf>
    <xf numFmtId="0" fontId="10" fillId="8" borderId="35" xfId="0" applyFont="1" applyFill="1" applyBorder="1" applyAlignment="1">
      <alignment horizontal="left" vertical="center"/>
    </xf>
    <xf numFmtId="0" fontId="10" fillId="8" borderId="35" xfId="0" applyFont="1" applyFill="1" applyBorder="1" applyAlignment="1">
      <alignment horizontal="left" vertical="center" wrapText="1"/>
    </xf>
    <xf numFmtId="0" fontId="10" fillId="8" borderId="36" xfId="0" applyFont="1" applyFill="1" applyBorder="1" applyAlignment="1">
      <alignment horizontal="left" vertical="center" wrapText="1"/>
    </xf>
    <xf numFmtId="3" fontId="37" fillId="34" borderId="42" xfId="0" applyNumberFormat="1" applyFont="1" applyFill="1" applyBorder="1" applyAlignment="1">
      <alignment vertical="center"/>
    </xf>
    <xf numFmtId="3" fontId="37" fillId="34" borderId="40" xfId="0" applyNumberFormat="1" applyFont="1" applyFill="1" applyBorder="1" applyAlignment="1">
      <alignment vertical="center"/>
    </xf>
    <xf numFmtId="3" fontId="37" fillId="34" borderId="65" xfId="0" applyNumberFormat="1" applyFont="1" applyFill="1" applyBorder="1" applyAlignment="1">
      <alignment vertical="center"/>
    </xf>
    <xf numFmtId="4" fontId="37" fillId="34" borderId="51" xfId="0" applyNumberFormat="1" applyFont="1" applyFill="1" applyBorder="1" applyAlignment="1">
      <alignment vertical="center" wrapText="1" shrinkToFit="1"/>
    </xf>
    <xf numFmtId="4" fontId="37" fillId="34" borderId="51" xfId="0" applyNumberFormat="1" applyFont="1" applyFill="1" applyBorder="1" applyAlignment="1">
      <alignment vertical="center" shrinkToFit="1"/>
    </xf>
    <xf numFmtId="0" fontId="10" fillId="10" borderId="35" xfId="0" applyFont="1" applyFill="1" applyBorder="1" applyAlignment="1">
      <alignment vertical="top"/>
    </xf>
    <xf numFmtId="0" fontId="0" fillId="10" borderId="35" xfId="0" applyFill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lastik\Vlastik%202017\b_nab&#237;dky%202017\22_Rekultivace%20are&#225;lu%20Plav&#237;c&#237;%20j&#225;my%20&#269;.%2052\P&#345;&#237;loha%20&#269;.2-Soupis%20stavebnich%20praci%20dodavek%20a%20sluzeb%20s%20vykazem%20vymer%20P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1 1 Pol"/>
      <sheetName val="1 2 Pol"/>
      <sheetName val="1 3 Pol"/>
      <sheetName val="1 4 Pol"/>
    </sheetNames>
    <sheetDataSet>
      <sheetData sheetId="3">
        <row r="49">
          <cell r="AE49">
            <v>0</v>
          </cell>
          <cell r="AF49">
            <v>0</v>
          </cell>
        </row>
      </sheetData>
      <sheetData sheetId="4">
        <row r="84">
          <cell r="AE84">
            <v>0</v>
          </cell>
          <cell r="AF84">
            <v>0</v>
          </cell>
        </row>
      </sheetData>
      <sheetData sheetId="5">
        <row r="78">
          <cell r="AE78">
            <v>0</v>
          </cell>
          <cell r="AF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B1">
      <selection activeCell="G24" sqref="G23:I24"/>
    </sheetView>
  </sheetViews>
  <sheetFormatPr defaultColWidth="9.00390625" defaultRowHeight="12.75"/>
  <cols>
    <col min="1" max="1" width="8.421875" style="0" hidden="1" customWidth="1"/>
    <col min="2" max="2" width="9.140625" style="0" customWidth="1"/>
    <col min="3" max="3" width="7.421875" style="0" customWidth="1"/>
    <col min="4" max="4" width="13.421875" style="0" customWidth="1"/>
    <col min="5" max="5" width="12.140625" style="0" customWidth="1"/>
    <col min="6" max="6" width="11.421875" style="0" customWidth="1"/>
    <col min="7" max="7" width="12.7109375" style="149" customWidth="1"/>
    <col min="8" max="8" width="12.7109375" style="0" customWidth="1"/>
    <col min="9" max="9" width="12.7109375" style="149" customWidth="1"/>
    <col min="10" max="10" width="6.7109375" style="149" customWidth="1"/>
    <col min="11" max="11" width="4.28125" style="0" customWidth="1"/>
    <col min="12" max="12" width="10.7109375" style="0" customWidth="1"/>
    <col min="13" max="13" width="12.7109375" style="0" bestFit="1" customWidth="1"/>
    <col min="14" max="15" width="10.7109375" style="0" customWidth="1"/>
  </cols>
  <sheetData>
    <row r="1" spans="1:10" ht="55.5" customHeight="1">
      <c r="A1" s="65" t="s">
        <v>232</v>
      </c>
      <c r="B1" s="186" t="s">
        <v>233</v>
      </c>
      <c r="C1" s="187"/>
      <c r="D1" s="187"/>
      <c r="E1" s="187"/>
      <c r="F1" s="187"/>
      <c r="G1" s="187"/>
      <c r="H1" s="187"/>
      <c r="I1" s="187"/>
      <c r="J1" s="188"/>
    </row>
    <row r="2" spans="1:15" ht="36" customHeight="1">
      <c r="A2" s="66"/>
      <c r="B2" s="251" t="s">
        <v>234</v>
      </c>
      <c r="C2" s="252"/>
      <c r="D2" s="253"/>
      <c r="E2" s="254" t="s">
        <v>305</v>
      </c>
      <c r="F2" s="255"/>
      <c r="G2" s="255"/>
      <c r="H2" s="255"/>
      <c r="I2" s="255"/>
      <c r="J2" s="256"/>
      <c r="O2" s="67"/>
    </row>
    <row r="3" spans="1:10" ht="27" customHeight="1" hidden="1">
      <c r="A3" s="66"/>
      <c r="B3" s="257"/>
      <c r="C3" s="252"/>
      <c r="D3" s="258"/>
      <c r="E3" s="259"/>
      <c r="F3" s="260"/>
      <c r="G3" s="260"/>
      <c r="H3" s="260"/>
      <c r="I3" s="260"/>
      <c r="J3" s="261"/>
    </row>
    <row r="4" spans="1:10" ht="26.25" customHeight="1">
      <c r="A4" s="66"/>
      <c r="B4" s="262"/>
      <c r="C4" s="263"/>
      <c r="D4" s="264"/>
      <c r="E4" s="265"/>
      <c r="F4" s="265"/>
      <c r="G4" s="265"/>
      <c r="H4" s="265"/>
      <c r="I4" s="265"/>
      <c r="J4" s="266"/>
    </row>
    <row r="5" spans="1:10" ht="24" customHeight="1">
      <c r="A5" s="66"/>
      <c r="B5" s="68" t="s">
        <v>235</v>
      </c>
      <c r="C5" s="69"/>
      <c r="D5" s="70" t="s">
        <v>307</v>
      </c>
      <c r="E5" s="71"/>
      <c r="F5" s="71"/>
      <c r="G5" s="71"/>
      <c r="H5" s="177" t="s">
        <v>306</v>
      </c>
      <c r="I5" s="70" t="s">
        <v>237</v>
      </c>
      <c r="J5" s="73"/>
    </row>
    <row r="6" spans="1:10" ht="15.75" customHeight="1">
      <c r="A6" s="66"/>
      <c r="B6" s="74"/>
      <c r="C6" s="71"/>
      <c r="D6" s="70" t="s">
        <v>308</v>
      </c>
      <c r="E6" s="71"/>
      <c r="F6" s="71"/>
      <c r="G6" s="71"/>
      <c r="H6" s="72" t="s">
        <v>238</v>
      </c>
      <c r="I6" s="70" t="s">
        <v>239</v>
      </c>
      <c r="J6" s="73"/>
    </row>
    <row r="7" spans="1:10" ht="15.75" customHeight="1">
      <c r="A7" s="66"/>
      <c r="B7" s="75"/>
      <c r="C7" s="76" t="s">
        <v>309</v>
      </c>
      <c r="D7" s="77" t="s">
        <v>310</v>
      </c>
      <c r="E7" s="78"/>
      <c r="F7" s="78"/>
      <c r="G7" s="78"/>
      <c r="H7" s="79"/>
      <c r="I7" s="78"/>
      <c r="J7" s="80"/>
    </row>
    <row r="8" spans="1:10" ht="24" customHeight="1" hidden="1">
      <c r="A8" s="66"/>
      <c r="B8" s="68" t="s">
        <v>240</v>
      </c>
      <c r="C8" s="69"/>
      <c r="D8" s="81"/>
      <c r="E8" s="69"/>
      <c r="F8" s="69"/>
      <c r="G8" s="82"/>
      <c r="H8" s="72" t="s">
        <v>236</v>
      </c>
      <c r="I8" s="83"/>
      <c r="J8" s="73"/>
    </row>
    <row r="9" spans="1:10" ht="15.75" customHeight="1" hidden="1">
      <c r="A9" s="66"/>
      <c r="B9" s="66"/>
      <c r="C9" s="69"/>
      <c r="D9" s="81"/>
      <c r="E9" s="69"/>
      <c r="F9" s="69"/>
      <c r="G9" s="82"/>
      <c r="H9" s="72" t="s">
        <v>238</v>
      </c>
      <c r="I9" s="83"/>
      <c r="J9" s="73"/>
    </row>
    <row r="10" spans="1:10" ht="15.75" customHeight="1" hidden="1">
      <c r="A10" s="66"/>
      <c r="B10" s="84"/>
      <c r="C10" s="85"/>
      <c r="D10" s="86"/>
      <c r="E10" s="87"/>
      <c r="F10" s="87"/>
      <c r="G10" s="88"/>
      <c r="H10" s="88"/>
      <c r="I10" s="89"/>
      <c r="J10" s="80"/>
    </row>
    <row r="11" spans="1:10" ht="24" customHeight="1">
      <c r="A11" s="66"/>
      <c r="B11" s="68" t="s">
        <v>241</v>
      </c>
      <c r="C11" s="69"/>
      <c r="D11" s="189"/>
      <c r="E11" s="189"/>
      <c r="F11" s="189"/>
      <c r="G11" s="189"/>
      <c r="H11" s="177" t="s">
        <v>306</v>
      </c>
      <c r="I11" s="179"/>
      <c r="J11" s="73"/>
    </row>
    <row r="12" spans="1:10" ht="15.75" customHeight="1">
      <c r="A12" s="66"/>
      <c r="B12" s="74"/>
      <c r="C12" s="71"/>
      <c r="D12" s="190"/>
      <c r="E12" s="190"/>
      <c r="F12" s="190"/>
      <c r="G12" s="190"/>
      <c r="H12" s="72" t="s">
        <v>238</v>
      </c>
      <c r="I12" s="179"/>
      <c r="J12" s="73"/>
    </row>
    <row r="13" spans="1:10" ht="15.75" customHeight="1">
      <c r="A13" s="66"/>
      <c r="B13" s="75"/>
      <c r="C13" s="178"/>
      <c r="D13" s="191"/>
      <c r="E13" s="191"/>
      <c r="F13" s="191"/>
      <c r="G13" s="191"/>
      <c r="H13" s="90"/>
      <c r="I13" s="78"/>
      <c r="J13" s="80"/>
    </row>
    <row r="14" spans="1:10" ht="24" customHeight="1" hidden="1">
      <c r="A14" s="66"/>
      <c r="B14" s="91" t="s">
        <v>242</v>
      </c>
      <c r="C14" s="92"/>
      <c r="D14" s="93"/>
      <c r="E14" s="94"/>
      <c r="F14" s="94"/>
      <c r="G14" s="94"/>
      <c r="H14" s="95"/>
      <c r="I14" s="94"/>
      <c r="J14" s="96"/>
    </row>
    <row r="15" spans="1:10" ht="32.25" customHeight="1" hidden="1">
      <c r="A15" s="66"/>
      <c r="B15" s="84" t="s">
        <v>243</v>
      </c>
      <c r="C15" s="97"/>
      <c r="D15" s="88"/>
      <c r="E15" s="192" t="s">
        <v>244</v>
      </c>
      <c r="F15" s="192"/>
      <c r="G15" s="193" t="s">
        <v>245</v>
      </c>
      <c r="H15" s="193"/>
      <c r="I15" s="193" t="s">
        <v>246</v>
      </c>
      <c r="J15" s="194"/>
    </row>
    <row r="16" spans="1:10" ht="23.25" customHeight="1" hidden="1">
      <c r="A16" s="66"/>
      <c r="B16" s="98" t="s">
        <v>247</v>
      </c>
      <c r="C16" s="99"/>
      <c r="D16" s="100"/>
      <c r="E16" s="195"/>
      <c r="F16" s="196"/>
      <c r="G16" s="195"/>
      <c r="H16" s="196"/>
      <c r="I16" s="195"/>
      <c r="J16" s="197"/>
    </row>
    <row r="17" spans="1:10" ht="23.25" customHeight="1" hidden="1">
      <c r="A17" s="66"/>
      <c r="B17" s="98" t="s">
        <v>248</v>
      </c>
      <c r="C17" s="99"/>
      <c r="D17" s="100"/>
      <c r="E17" s="195"/>
      <c r="F17" s="196"/>
      <c r="G17" s="195"/>
      <c r="H17" s="196"/>
      <c r="I17" s="195"/>
      <c r="J17" s="197"/>
    </row>
    <row r="18" spans="1:10" ht="23.25" customHeight="1" hidden="1">
      <c r="A18" s="66"/>
      <c r="B18" s="98" t="s">
        <v>249</v>
      </c>
      <c r="C18" s="99"/>
      <c r="D18" s="100"/>
      <c r="E18" s="195"/>
      <c r="F18" s="196"/>
      <c r="G18" s="195"/>
      <c r="H18" s="196"/>
      <c r="I18" s="195"/>
      <c r="J18" s="197"/>
    </row>
    <row r="19" spans="1:10" ht="23.25" customHeight="1" hidden="1">
      <c r="A19" s="66"/>
      <c r="B19" s="98" t="s">
        <v>250</v>
      </c>
      <c r="C19" s="99"/>
      <c r="D19" s="100"/>
      <c r="E19" s="195"/>
      <c r="F19" s="196"/>
      <c r="G19" s="195"/>
      <c r="H19" s="196"/>
      <c r="I19" s="195"/>
      <c r="J19" s="197"/>
    </row>
    <row r="20" spans="1:10" ht="23.25" customHeight="1" hidden="1">
      <c r="A20" s="66"/>
      <c r="B20" s="98" t="s">
        <v>251</v>
      </c>
      <c r="C20" s="99"/>
      <c r="D20" s="100"/>
      <c r="E20" s="195"/>
      <c r="F20" s="196"/>
      <c r="G20" s="195"/>
      <c r="H20" s="196"/>
      <c r="I20" s="195"/>
      <c r="J20" s="197"/>
    </row>
    <row r="21" spans="1:10" ht="23.25" customHeight="1" hidden="1">
      <c r="A21" s="66"/>
      <c r="B21" s="101" t="s">
        <v>246</v>
      </c>
      <c r="C21" s="102"/>
      <c r="D21" s="103"/>
      <c r="E21" s="207">
        <f>SUM(E16:F20)</f>
        <v>0</v>
      </c>
      <c r="F21" s="208"/>
      <c r="G21" s="207">
        <f>SUM(G16:H20)</f>
        <v>0</v>
      </c>
      <c r="H21" s="208"/>
      <c r="I21" s="207">
        <f>SUM(I16:J20)</f>
        <v>0</v>
      </c>
      <c r="J21" s="209"/>
    </row>
    <row r="22" spans="1:10" ht="30" customHeight="1">
      <c r="A22" s="66"/>
      <c r="B22" s="104" t="s">
        <v>252</v>
      </c>
      <c r="C22" s="99"/>
      <c r="D22" s="100"/>
      <c r="E22" s="105"/>
      <c r="F22" s="106"/>
      <c r="G22" s="107"/>
      <c r="H22" s="107"/>
      <c r="I22" s="107"/>
      <c r="J22" s="108"/>
    </row>
    <row r="23" spans="1:10" ht="30" customHeight="1">
      <c r="A23" s="66">
        <f>ZakladDPHSni*SazbaDPH1/100</f>
        <v>0</v>
      </c>
      <c r="B23" s="98" t="s">
        <v>253</v>
      </c>
      <c r="C23" s="99"/>
      <c r="D23" s="100"/>
      <c r="E23" s="109">
        <v>15</v>
      </c>
      <c r="F23" s="106" t="s">
        <v>254</v>
      </c>
      <c r="G23" s="198">
        <v>0</v>
      </c>
      <c r="H23" s="199"/>
      <c r="I23" s="199"/>
      <c r="J23" s="108" t="str">
        <f>Mena</f>
        <v>CZK</v>
      </c>
    </row>
    <row r="24" spans="1:10" ht="30" customHeight="1">
      <c r="A24" s="66">
        <f>(A23-INT(A23))*100</f>
        <v>0</v>
      </c>
      <c r="B24" s="98" t="s">
        <v>255</v>
      </c>
      <c r="C24" s="99"/>
      <c r="D24" s="100"/>
      <c r="E24" s="109">
        <f>SazbaDPH1</f>
        <v>15</v>
      </c>
      <c r="F24" s="106" t="s">
        <v>254</v>
      </c>
      <c r="G24" s="210">
        <v>0</v>
      </c>
      <c r="H24" s="211"/>
      <c r="I24" s="211"/>
      <c r="J24" s="108" t="str">
        <f>Mena</f>
        <v>CZK</v>
      </c>
    </row>
    <row r="25" spans="1:13" ht="30" customHeight="1">
      <c r="A25" s="66">
        <f>ZakladDPHZakl*SazbaDPH2/100</f>
        <v>0</v>
      </c>
      <c r="B25" s="98" t="s">
        <v>256</v>
      </c>
      <c r="C25" s="99"/>
      <c r="D25" s="100"/>
      <c r="E25" s="109">
        <v>21</v>
      </c>
      <c r="F25" s="106" t="s">
        <v>254</v>
      </c>
      <c r="G25" s="198">
        <f>ZakladDPHZaklVypocet</f>
        <v>0</v>
      </c>
      <c r="H25" s="199"/>
      <c r="I25" s="199"/>
      <c r="J25" s="108" t="str">
        <f>Mena</f>
        <v>CZK</v>
      </c>
      <c r="M25" s="182"/>
    </row>
    <row r="26" spans="1:13" ht="30" customHeight="1" thickBot="1">
      <c r="A26" s="66">
        <f>(A25-INT(A25))*100</f>
        <v>0</v>
      </c>
      <c r="B26" s="110" t="s">
        <v>257</v>
      </c>
      <c r="C26" s="111"/>
      <c r="D26" s="112"/>
      <c r="E26" s="113">
        <f>SazbaDPH2</f>
        <v>21</v>
      </c>
      <c r="F26" s="114" t="s">
        <v>254</v>
      </c>
      <c r="G26" s="200">
        <f>ZakladDPHZakl*0.21</f>
        <v>0</v>
      </c>
      <c r="H26" s="201"/>
      <c r="I26" s="201"/>
      <c r="J26" s="115" t="str">
        <f>Mena</f>
        <v>CZK</v>
      </c>
      <c r="M26" s="182"/>
    </row>
    <row r="27" spans="1:10" ht="30" customHeight="1" thickBot="1">
      <c r="A27" s="66"/>
      <c r="B27" s="116" t="s">
        <v>180</v>
      </c>
      <c r="C27" s="117"/>
      <c r="D27" s="117"/>
      <c r="E27" s="118"/>
      <c r="F27" s="119"/>
      <c r="G27" s="202">
        <f>ZakladDPHSniVypocet+ZakladDPHZaklVypocet</f>
        <v>0</v>
      </c>
      <c r="H27" s="202"/>
      <c r="I27" s="202"/>
      <c r="J27" s="120" t="str">
        <f>Mena</f>
        <v>CZK</v>
      </c>
    </row>
    <row r="28" spans="1:10" ht="30" customHeight="1" thickBot="1">
      <c r="A28" s="66" t="e">
        <f>(#REF!-INT(#REF!))*100</f>
        <v>#REF!</v>
      </c>
      <c r="B28" s="116" t="s">
        <v>258</v>
      </c>
      <c r="C28" s="121"/>
      <c r="D28" s="121"/>
      <c r="E28" s="121"/>
      <c r="F28" s="121"/>
      <c r="G28" s="203">
        <f>SUM(G25:I26)</f>
        <v>0</v>
      </c>
      <c r="H28" s="203"/>
      <c r="I28" s="203"/>
      <c r="J28" s="122" t="s">
        <v>259</v>
      </c>
    </row>
    <row r="29" spans="1:10" ht="12.75" customHeight="1">
      <c r="A29" s="66"/>
      <c r="B29" s="66"/>
      <c r="C29" s="69"/>
      <c r="D29" s="69"/>
      <c r="E29" s="69"/>
      <c r="F29" s="69"/>
      <c r="G29" s="82"/>
      <c r="H29" s="69"/>
      <c r="I29" s="82"/>
      <c r="J29" s="123"/>
    </row>
    <row r="30" spans="1:10" ht="40.5" customHeight="1">
      <c r="A30" s="66"/>
      <c r="B30" s="66"/>
      <c r="C30" s="69"/>
      <c r="D30" s="69"/>
      <c r="E30" s="69"/>
      <c r="F30" s="69"/>
      <c r="G30" s="82"/>
      <c r="H30" s="69" t="s">
        <v>260</v>
      </c>
      <c r="I30" s="82"/>
      <c r="J30" s="123"/>
    </row>
    <row r="31" spans="1:10" ht="18.75" customHeight="1">
      <c r="A31" s="66"/>
      <c r="B31" s="124"/>
      <c r="C31" s="125" t="s">
        <v>261</v>
      </c>
      <c r="D31" s="272"/>
      <c r="E31" s="273"/>
      <c r="F31" s="125" t="s">
        <v>262</v>
      </c>
      <c r="G31" s="272"/>
      <c r="H31" s="273"/>
      <c r="I31" s="273"/>
      <c r="J31" s="123"/>
    </row>
    <row r="32" spans="1:10" ht="45.75" customHeight="1">
      <c r="A32" s="66"/>
      <c r="B32" s="66"/>
      <c r="C32" s="69"/>
      <c r="D32" s="69"/>
      <c r="E32" s="69"/>
      <c r="F32" s="69"/>
      <c r="G32" s="82"/>
      <c r="H32" s="69"/>
      <c r="I32" s="82"/>
      <c r="J32" s="123"/>
    </row>
    <row r="33" spans="1:10" s="131" customFormat="1" ht="18.75" customHeight="1">
      <c r="A33" s="126"/>
      <c r="B33" s="126"/>
      <c r="C33" s="127"/>
      <c r="D33" s="128"/>
      <c r="E33" s="128"/>
      <c r="F33" s="127"/>
      <c r="G33" s="129"/>
      <c r="H33" s="128"/>
      <c r="I33" s="129"/>
      <c r="J33" s="130"/>
    </row>
    <row r="34" spans="1:10" ht="12.75" customHeight="1">
      <c r="A34" s="66"/>
      <c r="B34" s="66"/>
      <c r="C34" s="69"/>
      <c r="D34" s="204" t="s">
        <v>263</v>
      </c>
      <c r="E34" s="204"/>
      <c r="F34" s="69"/>
      <c r="G34" s="82"/>
      <c r="H34" s="132" t="s">
        <v>264</v>
      </c>
      <c r="I34" s="82"/>
      <c r="J34" s="123"/>
    </row>
    <row r="35" spans="1:10" ht="13.5" customHeight="1" thickBot="1">
      <c r="A35" s="133"/>
      <c r="B35" s="133"/>
      <c r="C35" s="134"/>
      <c r="D35" s="134"/>
      <c r="E35" s="134"/>
      <c r="F35" s="134"/>
      <c r="G35" s="135"/>
      <c r="H35" s="134"/>
      <c r="I35" s="135"/>
      <c r="J35" s="136"/>
    </row>
    <row r="36" spans="1:10" ht="15.75" customHeight="1">
      <c r="A36" s="69"/>
      <c r="B36" s="69"/>
      <c r="C36" s="69"/>
      <c r="D36" s="69"/>
      <c r="E36" s="69"/>
      <c r="F36" s="69"/>
      <c r="G36" s="82"/>
      <c r="H36" s="69"/>
      <c r="I36" s="82"/>
      <c r="J36" s="224"/>
    </row>
    <row r="37" spans="1:10" ht="19.5" customHeight="1">
      <c r="A37" s="69"/>
      <c r="B37" s="225" t="s">
        <v>332</v>
      </c>
      <c r="C37" s="69"/>
      <c r="D37" s="69"/>
      <c r="E37" s="69"/>
      <c r="F37" s="69"/>
      <c r="G37" s="82"/>
      <c r="H37" s="69"/>
      <c r="I37" s="82"/>
      <c r="J37" s="224"/>
    </row>
    <row r="38" spans="1:10" ht="11.25" customHeight="1" thickBot="1">
      <c r="A38" s="69"/>
      <c r="B38" s="225"/>
      <c r="C38" s="69"/>
      <c r="D38" s="69"/>
      <c r="E38" s="69"/>
      <c r="F38" s="69"/>
      <c r="G38" s="82"/>
      <c r="H38" s="69"/>
      <c r="I38" s="82"/>
      <c r="J38" s="224"/>
    </row>
    <row r="39" spans="1:10" ht="19.5" customHeight="1" thickBot="1">
      <c r="A39" s="69"/>
      <c r="B39" s="229" t="s">
        <v>333</v>
      </c>
      <c r="C39" s="230"/>
      <c r="D39" s="230"/>
      <c r="E39" s="230"/>
      <c r="F39" s="231"/>
      <c r="G39" s="231"/>
      <c r="H39" s="232" t="s">
        <v>334</v>
      </c>
      <c r="I39" s="233"/>
      <c r="J39" s="234"/>
    </row>
    <row r="40" spans="1:10" ht="19.5" customHeight="1" thickBot="1" thickTop="1">
      <c r="A40" s="69"/>
      <c r="B40" s="242" t="s">
        <v>335</v>
      </c>
      <c r="C40" s="243"/>
      <c r="D40" s="243"/>
      <c r="E40" s="243"/>
      <c r="F40" s="243"/>
      <c r="G40" s="243"/>
      <c r="H40" s="244">
        <v>90500000</v>
      </c>
      <c r="I40" s="244"/>
      <c r="J40" s="245"/>
    </row>
    <row r="41" spans="1:10" ht="19.5" customHeight="1" thickTop="1">
      <c r="A41" s="69"/>
      <c r="B41" s="235" t="s">
        <v>336</v>
      </c>
      <c r="C41" s="228"/>
      <c r="D41" s="228"/>
      <c r="E41" s="228"/>
      <c r="F41" s="228"/>
      <c r="G41" s="228"/>
      <c r="H41" s="236">
        <v>90733900</v>
      </c>
      <c r="I41" s="236"/>
      <c r="J41" s="237"/>
    </row>
    <row r="42" spans="1:10" ht="19.5" customHeight="1">
      <c r="A42" s="69"/>
      <c r="B42" s="246" t="s">
        <v>337</v>
      </c>
      <c r="C42" s="226"/>
      <c r="D42" s="226"/>
      <c r="E42" s="226"/>
      <c r="F42" s="226"/>
      <c r="G42" s="226"/>
      <c r="H42" s="238">
        <v>45111000</v>
      </c>
      <c r="I42" s="238"/>
      <c r="J42" s="239"/>
    </row>
    <row r="43" spans="1:10" ht="19.5" customHeight="1" thickBot="1">
      <c r="A43" s="69"/>
      <c r="B43" s="247" t="s">
        <v>338</v>
      </c>
      <c r="C43" s="227"/>
      <c r="D43" s="227"/>
      <c r="E43" s="227"/>
      <c r="F43" s="227"/>
      <c r="G43" s="227"/>
      <c r="H43" s="240">
        <v>45112330</v>
      </c>
      <c r="I43" s="240"/>
      <c r="J43" s="241"/>
    </row>
    <row r="44" spans="1:10" ht="19.5" customHeight="1">
      <c r="A44" s="69"/>
      <c r="B44" s="69"/>
      <c r="C44" s="69"/>
      <c r="D44" s="69"/>
      <c r="E44" s="69"/>
      <c r="F44" s="69"/>
      <c r="G44" s="82"/>
      <c r="H44" s="69"/>
      <c r="I44" s="82"/>
      <c r="J44" s="224"/>
    </row>
    <row r="45" spans="2:10" ht="27" customHeight="1">
      <c r="B45" s="137" t="s">
        <v>265</v>
      </c>
      <c r="C45" s="138"/>
      <c r="D45" s="138"/>
      <c r="E45" s="138"/>
      <c r="F45" s="139"/>
      <c r="G45" s="139"/>
      <c r="H45" s="139"/>
      <c r="I45" s="139"/>
      <c r="J45" s="138"/>
    </row>
    <row r="46" spans="1:10" ht="25.5" customHeight="1">
      <c r="A46" s="140" t="s">
        <v>266</v>
      </c>
      <c r="B46" s="248" t="s">
        <v>267</v>
      </c>
      <c r="C46" s="141" t="s">
        <v>268</v>
      </c>
      <c r="D46" s="142"/>
      <c r="E46" s="142"/>
      <c r="F46" s="143" t="str">
        <f>B23</f>
        <v>Základ pro sníženou DPH</v>
      </c>
      <c r="G46" s="143" t="str">
        <f>B25</f>
        <v>Základ pro základní DPH</v>
      </c>
      <c r="H46" s="144" t="s">
        <v>269</v>
      </c>
      <c r="I46" s="144" t="s">
        <v>270</v>
      </c>
      <c r="J46"/>
    </row>
    <row r="47" spans="1:10" ht="25.5" customHeight="1" hidden="1">
      <c r="A47" s="140">
        <v>1</v>
      </c>
      <c r="B47" s="249" t="s">
        <v>271</v>
      </c>
      <c r="C47" s="205"/>
      <c r="D47" s="206"/>
      <c r="E47" s="206"/>
      <c r="F47" s="145">
        <f>'[1]1 1 Pol'!AE49+'[1]1 2 Pol'!AE84+'[1]1 3 Pol'!AE78</f>
        <v>0</v>
      </c>
      <c r="G47" s="146">
        <f>'[1]1 1 Pol'!AF49+'[1]1 2 Pol'!AF84+'[1]1 3 Pol'!AF78</f>
        <v>0</v>
      </c>
      <c r="H47" s="147">
        <f>(F47*SazbaDPH1/100)+(G47*SazbaDPH2/100)</f>
        <v>0</v>
      </c>
      <c r="I47" s="147">
        <f aca="true" t="shared" si="0" ref="I47:I60">F47+G47+H47</f>
        <v>0</v>
      </c>
      <c r="J47"/>
    </row>
    <row r="48" spans="1:10" ht="25.5" customHeight="1">
      <c r="A48" s="140">
        <v>3</v>
      </c>
      <c r="B48" s="250" t="s">
        <v>312</v>
      </c>
      <c r="C48" s="215" t="s">
        <v>212</v>
      </c>
      <c r="D48" s="206"/>
      <c r="E48" s="206"/>
      <c r="F48" s="180">
        <v>0</v>
      </c>
      <c r="G48" s="181">
        <f>'položkový rozpočet'!F8</f>
        <v>0</v>
      </c>
      <c r="H48" s="181">
        <f>G48*0.21</f>
        <v>0</v>
      </c>
      <c r="I48" s="181">
        <f t="shared" si="0"/>
        <v>0</v>
      </c>
      <c r="J48"/>
    </row>
    <row r="49" spans="1:10" ht="39" customHeight="1">
      <c r="A49" s="140">
        <v>3</v>
      </c>
      <c r="B49" s="250" t="s">
        <v>313</v>
      </c>
      <c r="C49" s="212" t="s">
        <v>213</v>
      </c>
      <c r="D49" s="213"/>
      <c r="E49" s="214"/>
      <c r="F49" s="180">
        <v>0</v>
      </c>
      <c r="G49" s="181">
        <f>'položkový rozpočet'!F43</f>
        <v>0</v>
      </c>
      <c r="H49" s="181">
        <f aca="true" t="shared" si="1" ref="H49:H60">G49*0.21</f>
        <v>0</v>
      </c>
      <c r="I49" s="181">
        <f t="shared" si="0"/>
        <v>0</v>
      </c>
      <c r="J49"/>
    </row>
    <row r="50" spans="1:13" ht="38.25" customHeight="1">
      <c r="A50" s="140">
        <v>3</v>
      </c>
      <c r="B50" s="250" t="s">
        <v>282</v>
      </c>
      <c r="C50" s="212" t="s">
        <v>214</v>
      </c>
      <c r="D50" s="213"/>
      <c r="E50" s="214"/>
      <c r="F50" s="180">
        <v>0</v>
      </c>
      <c r="G50" s="181">
        <f>'položkový rozpočet'!F61</f>
        <v>0</v>
      </c>
      <c r="H50" s="181">
        <f t="shared" si="1"/>
        <v>0</v>
      </c>
      <c r="I50" s="181">
        <f t="shared" si="0"/>
        <v>0</v>
      </c>
      <c r="J50"/>
      <c r="K50" s="148"/>
      <c r="L50" s="148"/>
      <c r="M50" s="148"/>
    </row>
    <row r="51" spans="1:10" ht="25.5" customHeight="1">
      <c r="A51" s="140">
        <v>3</v>
      </c>
      <c r="B51" s="250" t="s">
        <v>314</v>
      </c>
      <c r="C51" s="212" t="s">
        <v>324</v>
      </c>
      <c r="D51" s="213"/>
      <c r="E51" s="214"/>
      <c r="F51" s="180">
        <v>0</v>
      </c>
      <c r="G51" s="181">
        <f>'položkový rozpočet'!F77</f>
        <v>0</v>
      </c>
      <c r="H51" s="181">
        <f t="shared" si="1"/>
        <v>0</v>
      </c>
      <c r="I51" s="181">
        <f aca="true" t="shared" si="2" ref="I51:I56">F51+G51+H51</f>
        <v>0</v>
      </c>
      <c r="J51"/>
    </row>
    <row r="52" spans="1:13" ht="25.5" customHeight="1">
      <c r="A52" s="140">
        <v>3</v>
      </c>
      <c r="B52" s="250" t="s">
        <v>315</v>
      </c>
      <c r="C52" s="212" t="s">
        <v>215</v>
      </c>
      <c r="D52" s="213"/>
      <c r="E52" s="214"/>
      <c r="F52" s="180">
        <v>0</v>
      </c>
      <c r="G52" s="181">
        <f>'položkový rozpočet'!F91</f>
        <v>0</v>
      </c>
      <c r="H52" s="181">
        <f t="shared" si="1"/>
        <v>0</v>
      </c>
      <c r="I52" s="181">
        <f t="shared" si="2"/>
        <v>0</v>
      </c>
      <c r="J52"/>
      <c r="K52" s="148"/>
      <c r="L52" s="148"/>
      <c r="M52" s="148"/>
    </row>
    <row r="53" spans="1:10" ht="25.5" customHeight="1">
      <c r="A53" s="140">
        <v>3</v>
      </c>
      <c r="B53" s="250" t="s">
        <v>316</v>
      </c>
      <c r="C53" s="212" t="s">
        <v>216</v>
      </c>
      <c r="D53" s="213"/>
      <c r="E53" s="214"/>
      <c r="F53" s="180">
        <v>0</v>
      </c>
      <c r="G53" s="181">
        <f>'položkový rozpočet'!F100</f>
        <v>0</v>
      </c>
      <c r="H53" s="181">
        <f t="shared" si="1"/>
        <v>0</v>
      </c>
      <c r="I53" s="181">
        <f t="shared" si="2"/>
        <v>0</v>
      </c>
      <c r="J53"/>
    </row>
    <row r="54" spans="1:13" ht="25.5" customHeight="1">
      <c r="A54" s="140">
        <v>3</v>
      </c>
      <c r="B54" s="250" t="s">
        <v>317</v>
      </c>
      <c r="C54" s="212" t="s">
        <v>217</v>
      </c>
      <c r="D54" s="213"/>
      <c r="E54" s="214"/>
      <c r="F54" s="180">
        <v>0</v>
      </c>
      <c r="G54" s="181">
        <f>'položkový rozpočet'!F109</f>
        <v>0</v>
      </c>
      <c r="H54" s="181">
        <f t="shared" si="1"/>
        <v>0</v>
      </c>
      <c r="I54" s="181">
        <f t="shared" si="2"/>
        <v>0</v>
      </c>
      <c r="J54"/>
      <c r="K54" s="148"/>
      <c r="L54" s="148"/>
      <c r="M54" s="148"/>
    </row>
    <row r="55" spans="1:10" ht="25.5" customHeight="1">
      <c r="A55" s="140">
        <v>3</v>
      </c>
      <c r="B55" s="250" t="s">
        <v>318</v>
      </c>
      <c r="C55" s="212" t="s">
        <v>218</v>
      </c>
      <c r="D55" s="213"/>
      <c r="E55" s="214"/>
      <c r="F55" s="180">
        <v>0</v>
      </c>
      <c r="G55" s="181">
        <f>'položkový rozpočet'!F116</f>
        <v>0</v>
      </c>
      <c r="H55" s="181">
        <f t="shared" si="1"/>
        <v>0</v>
      </c>
      <c r="I55" s="181">
        <f t="shared" si="2"/>
        <v>0</v>
      </c>
      <c r="J55"/>
    </row>
    <row r="56" spans="1:13" ht="25.5" customHeight="1">
      <c r="A56" s="140">
        <v>3</v>
      </c>
      <c r="B56" s="250" t="s">
        <v>319</v>
      </c>
      <c r="C56" s="212" t="s">
        <v>219</v>
      </c>
      <c r="D56" s="213"/>
      <c r="E56" s="214"/>
      <c r="F56" s="180">
        <v>0</v>
      </c>
      <c r="G56" s="181">
        <f>'položkový rozpočet'!F126</f>
        <v>0</v>
      </c>
      <c r="H56" s="181">
        <f t="shared" si="1"/>
        <v>0</v>
      </c>
      <c r="I56" s="181">
        <f t="shared" si="2"/>
        <v>0</v>
      </c>
      <c r="J56"/>
      <c r="K56" s="148"/>
      <c r="L56" s="148"/>
      <c r="M56" s="148"/>
    </row>
    <row r="57" spans="1:10" ht="25.5" customHeight="1">
      <c r="A57" s="140">
        <v>3</v>
      </c>
      <c r="B57" s="250" t="s">
        <v>320</v>
      </c>
      <c r="C57" s="212" t="s">
        <v>220</v>
      </c>
      <c r="D57" s="213"/>
      <c r="E57" s="214"/>
      <c r="F57" s="180">
        <v>0</v>
      </c>
      <c r="G57" s="181">
        <f>'položkový rozpočet'!F134</f>
        <v>0</v>
      </c>
      <c r="H57" s="181">
        <f t="shared" si="1"/>
        <v>0</v>
      </c>
      <c r="I57" s="181">
        <f t="shared" si="0"/>
        <v>0</v>
      </c>
      <c r="J57"/>
    </row>
    <row r="58" spans="1:13" ht="25.5" customHeight="1">
      <c r="A58" s="140">
        <v>3</v>
      </c>
      <c r="B58" s="250" t="s">
        <v>321</v>
      </c>
      <c r="C58" s="215" t="s">
        <v>221</v>
      </c>
      <c r="D58" s="206"/>
      <c r="E58" s="206"/>
      <c r="F58" s="180">
        <v>0</v>
      </c>
      <c r="G58" s="181">
        <f>'položkový rozpočet'!F152</f>
        <v>0</v>
      </c>
      <c r="H58" s="181">
        <f t="shared" si="1"/>
        <v>0</v>
      </c>
      <c r="I58" s="181">
        <f>F58+G58+H58</f>
        <v>0</v>
      </c>
      <c r="J58"/>
      <c r="K58" s="148"/>
      <c r="L58" s="148"/>
      <c r="M58" s="148"/>
    </row>
    <row r="59" spans="1:13" ht="25.5" customHeight="1">
      <c r="A59" s="140">
        <v>3</v>
      </c>
      <c r="B59" s="250" t="s">
        <v>322</v>
      </c>
      <c r="C59" s="212" t="s">
        <v>222</v>
      </c>
      <c r="D59" s="213"/>
      <c r="E59" s="214"/>
      <c r="F59" s="180">
        <v>0</v>
      </c>
      <c r="G59" s="181">
        <f>'položkový rozpočet'!F160</f>
        <v>0</v>
      </c>
      <c r="H59" s="181">
        <f t="shared" si="1"/>
        <v>0</v>
      </c>
      <c r="I59" s="181">
        <f t="shared" si="0"/>
        <v>0</v>
      </c>
      <c r="J59"/>
      <c r="K59" s="148"/>
      <c r="L59" s="148"/>
      <c r="M59" s="148"/>
    </row>
    <row r="60" spans="1:10" ht="25.5" customHeight="1">
      <c r="A60" s="140">
        <v>1</v>
      </c>
      <c r="B60" s="250" t="s">
        <v>323</v>
      </c>
      <c r="C60" s="215" t="s">
        <v>223</v>
      </c>
      <c r="D60" s="206"/>
      <c r="E60" s="206"/>
      <c r="F60" s="180">
        <v>0</v>
      </c>
      <c r="G60" s="181">
        <f>'položkový rozpočet'!F177</f>
        <v>0</v>
      </c>
      <c r="H60" s="181">
        <f t="shared" si="1"/>
        <v>0</v>
      </c>
      <c r="I60" s="181">
        <f t="shared" si="0"/>
        <v>0</v>
      </c>
      <c r="J60"/>
    </row>
    <row r="61" spans="1:10" ht="25.5" customHeight="1">
      <c r="A61" s="140"/>
      <c r="B61" s="267" t="s">
        <v>272</v>
      </c>
      <c r="C61" s="268"/>
      <c r="D61" s="268"/>
      <c r="E61" s="269"/>
      <c r="F61" s="270">
        <f>SUM(F47:F60)</f>
        <v>0</v>
      </c>
      <c r="G61" s="271">
        <f>SUM(G47:G60)</f>
        <v>0</v>
      </c>
      <c r="H61" s="271">
        <f>SUM(H47:H60)</f>
        <v>0</v>
      </c>
      <c r="I61" s="271">
        <f>SUM(F61:H61)</f>
        <v>0</v>
      </c>
      <c r="J61"/>
    </row>
    <row r="65" spans="7:10" ht="12.75">
      <c r="G65" s="150"/>
      <c r="H65" s="148"/>
      <c r="I65" s="150"/>
      <c r="J65" s="150"/>
    </row>
  </sheetData>
  <sheetProtection password="F3B0" sheet="1"/>
  <protectedRanges>
    <protectedRange sqref="D11:G13 C13 I11 I12 D31:E31 G31:I31" name="Oblast1"/>
  </protectedRanges>
  <mergeCells count="62">
    <mergeCell ref="B40:G40"/>
    <mergeCell ref="B41:G41"/>
    <mergeCell ref="B42:G42"/>
    <mergeCell ref="B43:G43"/>
    <mergeCell ref="H39:J39"/>
    <mergeCell ref="H40:J40"/>
    <mergeCell ref="H41:J41"/>
    <mergeCell ref="H42:J42"/>
    <mergeCell ref="H43:J43"/>
    <mergeCell ref="C48:E48"/>
    <mergeCell ref="C57:E57"/>
    <mergeCell ref="C59:E59"/>
    <mergeCell ref="C60:E60"/>
    <mergeCell ref="B39:G39"/>
    <mergeCell ref="D31:E31"/>
    <mergeCell ref="G31:I31"/>
    <mergeCell ref="B61:E61"/>
    <mergeCell ref="C55:E55"/>
    <mergeCell ref="C56:E56"/>
    <mergeCell ref="C49:E49"/>
    <mergeCell ref="C50:E50"/>
    <mergeCell ref="C51:E51"/>
    <mergeCell ref="C52:E52"/>
    <mergeCell ref="C53:E53"/>
    <mergeCell ref="C54:E54"/>
    <mergeCell ref="C58:E58"/>
    <mergeCell ref="G26:I26"/>
    <mergeCell ref="G27:I27"/>
    <mergeCell ref="G28:I28"/>
    <mergeCell ref="D34:E34"/>
    <mergeCell ref="C47:E47"/>
    <mergeCell ref="E21:F21"/>
    <mergeCell ref="G21:H21"/>
    <mergeCell ref="I21:J21"/>
    <mergeCell ref="G23:I23"/>
    <mergeCell ref="G24:I24"/>
    <mergeCell ref="G25:I25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D13:G13"/>
    <mergeCell ref="E15:F15"/>
    <mergeCell ref="G15:H15"/>
    <mergeCell ref="I15:J15"/>
    <mergeCell ref="E16:F16"/>
    <mergeCell ref="G16:H16"/>
    <mergeCell ref="I16:J16"/>
    <mergeCell ref="B1:J1"/>
    <mergeCell ref="E2:J2"/>
    <mergeCell ref="E3:J3"/>
    <mergeCell ref="E4:J4"/>
    <mergeCell ref="D11:G11"/>
    <mergeCell ref="D12:G12"/>
  </mergeCells>
  <printOptions horizontalCentered="1"/>
  <pageMargins left="0.1968503937007874" right="0.1968503937007874" top="0.7874015748031497" bottom="0.7874015748031497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56">
      <selection activeCell="D175" sqref="D175"/>
    </sheetView>
  </sheetViews>
  <sheetFormatPr defaultColWidth="9.140625" defaultRowHeight="12.75"/>
  <cols>
    <col min="1" max="1" width="6.7109375" style="4" bestFit="1" customWidth="1"/>
    <col min="2" max="2" width="66.28125" style="2" customWidth="1"/>
    <col min="3" max="3" width="10.7109375" style="2" bestFit="1" customWidth="1"/>
    <col min="4" max="4" width="13.57421875" style="4" customWidth="1"/>
    <col min="5" max="5" width="12.57421875" style="5" customWidth="1"/>
    <col min="6" max="6" width="16.00390625" style="6" bestFit="1" customWidth="1"/>
    <col min="7" max="7" width="9.140625" style="2" customWidth="1"/>
    <col min="8" max="8" width="14.57421875" style="33" bestFit="1" customWidth="1"/>
    <col min="9" max="9" width="59.140625" style="33" customWidth="1"/>
    <col min="10" max="16384" width="9.140625" style="2" customWidth="1"/>
  </cols>
  <sheetData>
    <row r="1" spans="1:3" ht="18">
      <c r="A1" s="1" t="s">
        <v>304</v>
      </c>
      <c r="C1" s="3"/>
    </row>
    <row r="2" spans="2:3" ht="9" customHeight="1" thickBot="1">
      <c r="B2" s="3"/>
      <c r="C2" s="3"/>
    </row>
    <row r="3" spans="1:8" ht="17.25" thickBot="1" thickTop="1">
      <c r="A3" s="216" t="s">
        <v>279</v>
      </c>
      <c r="B3" s="217"/>
      <c r="C3" s="217"/>
      <c r="D3" s="217"/>
      <c r="E3" s="217"/>
      <c r="F3" s="218"/>
      <c r="H3" s="220"/>
    </row>
    <row r="4" spans="1:8" ht="16.5" thickTop="1">
      <c r="A4" s="157" t="s">
        <v>40</v>
      </c>
      <c r="B4" s="158" t="s">
        <v>278</v>
      </c>
      <c r="C4" s="159" t="s">
        <v>274</v>
      </c>
      <c r="D4" s="160" t="s">
        <v>275</v>
      </c>
      <c r="E4" s="161" t="s">
        <v>276</v>
      </c>
      <c r="F4" s="162" t="s">
        <v>277</v>
      </c>
      <c r="H4" s="220"/>
    </row>
    <row r="5" spans="1:6" ht="15.75">
      <c r="A5" s="151"/>
      <c r="B5" s="152"/>
      <c r="C5" s="153"/>
      <c r="D5" s="154"/>
      <c r="E5" s="155" t="s">
        <v>0</v>
      </c>
      <c r="F5" s="156" t="s">
        <v>0</v>
      </c>
    </row>
    <row r="6" spans="1:8" ht="15">
      <c r="A6" s="20" t="s">
        <v>5</v>
      </c>
      <c r="B6" s="21" t="s">
        <v>1</v>
      </c>
      <c r="C6" s="22" t="s">
        <v>3</v>
      </c>
      <c r="D6" s="22">
        <v>1</v>
      </c>
      <c r="E6" s="163">
        <v>0</v>
      </c>
      <c r="F6" s="164">
        <f>PRODUCT(D6:E6)</f>
        <v>0</v>
      </c>
      <c r="H6" s="220"/>
    </row>
    <row r="7" spans="1:8" ht="15.75" thickBot="1">
      <c r="A7" s="40" t="s">
        <v>6</v>
      </c>
      <c r="B7" s="41" t="s">
        <v>2</v>
      </c>
      <c r="C7" s="42" t="s">
        <v>4</v>
      </c>
      <c r="D7" s="42">
        <v>180</v>
      </c>
      <c r="E7" s="165">
        <v>0</v>
      </c>
      <c r="F7" s="166">
        <f>PRODUCT(D7:E7)</f>
        <v>0</v>
      </c>
      <c r="H7" s="220"/>
    </row>
    <row r="8" spans="1:7" ht="17.25" thickBot="1" thickTop="1">
      <c r="A8" s="219" t="s">
        <v>280</v>
      </c>
      <c r="B8" s="217"/>
      <c r="C8" s="217"/>
      <c r="D8" s="217"/>
      <c r="E8" s="217"/>
      <c r="F8" s="167">
        <f>SUM(F6:F7)</f>
        <v>0</v>
      </c>
      <c r="G8" s="16"/>
    </row>
    <row r="9" spans="1:7" ht="16.5" thickBot="1" thickTop="1">
      <c r="A9" s="17"/>
      <c r="B9" s="16"/>
      <c r="C9" s="17"/>
      <c r="D9" s="17"/>
      <c r="E9" s="18"/>
      <c r="F9" s="18"/>
      <c r="G9" s="16"/>
    </row>
    <row r="10" spans="1:6" ht="17.25" thickBot="1" thickTop="1">
      <c r="A10" s="216" t="s">
        <v>281</v>
      </c>
      <c r="B10" s="217" t="s">
        <v>213</v>
      </c>
      <c r="C10" s="217"/>
      <c r="D10" s="217"/>
      <c r="E10" s="217"/>
      <c r="F10" s="218">
        <f>SUM(F13:F42)</f>
        <v>0</v>
      </c>
    </row>
    <row r="11" spans="1:6" ht="16.5" thickTop="1">
      <c r="A11" s="157" t="s">
        <v>40</v>
      </c>
      <c r="B11" s="158" t="s">
        <v>278</v>
      </c>
      <c r="C11" s="159" t="s">
        <v>274</v>
      </c>
      <c r="D11" s="160" t="s">
        <v>275</v>
      </c>
      <c r="E11" s="161" t="s">
        <v>276</v>
      </c>
      <c r="F11" s="162" t="s">
        <v>277</v>
      </c>
    </row>
    <row r="12" spans="1:6" ht="15.75">
      <c r="A12" s="151"/>
      <c r="B12" s="152"/>
      <c r="C12" s="153"/>
      <c r="D12" s="154"/>
      <c r="E12" s="155" t="s">
        <v>0</v>
      </c>
      <c r="F12" s="156" t="s">
        <v>0</v>
      </c>
    </row>
    <row r="13" spans="1:6" ht="60">
      <c r="A13" s="7" t="s">
        <v>7</v>
      </c>
      <c r="B13" s="64" t="s">
        <v>231</v>
      </c>
      <c r="C13" s="8" t="s">
        <v>36</v>
      </c>
      <c r="D13" s="19">
        <v>1</v>
      </c>
      <c r="E13" s="9">
        <v>0</v>
      </c>
      <c r="F13" s="10">
        <f aca="true" t="shared" si="0" ref="F13:F35">E13*D13</f>
        <v>0</v>
      </c>
    </row>
    <row r="14" spans="1:6" ht="15">
      <c r="A14" s="20" t="s">
        <v>8</v>
      </c>
      <c r="B14" s="183" t="s">
        <v>230</v>
      </c>
      <c r="C14" s="22" t="s">
        <v>36</v>
      </c>
      <c r="D14" s="23">
        <v>1</v>
      </c>
      <c r="E14" s="24">
        <v>0</v>
      </c>
      <c r="F14" s="31">
        <f t="shared" si="0"/>
        <v>0</v>
      </c>
    </row>
    <row r="15" spans="1:6" ht="30">
      <c r="A15" s="26" t="s">
        <v>9</v>
      </c>
      <c r="B15" s="184" t="s">
        <v>325</v>
      </c>
      <c r="C15" s="22" t="s">
        <v>36</v>
      </c>
      <c r="D15" s="23">
        <v>1</v>
      </c>
      <c r="E15" s="24">
        <v>0</v>
      </c>
      <c r="F15" s="31">
        <f>E15*D15</f>
        <v>0</v>
      </c>
    </row>
    <row r="16" spans="1:6" ht="15">
      <c r="A16" s="26" t="s">
        <v>10</v>
      </c>
      <c r="B16" s="27" t="s">
        <v>37</v>
      </c>
      <c r="C16" s="28" t="s">
        <v>36</v>
      </c>
      <c r="D16" s="29">
        <v>1</v>
      </c>
      <c r="E16" s="30">
        <v>0</v>
      </c>
      <c r="F16" s="31">
        <f t="shared" si="0"/>
        <v>0</v>
      </c>
    </row>
    <row r="17" spans="1:6" ht="15">
      <c r="A17" s="26" t="s">
        <v>11</v>
      </c>
      <c r="B17" s="27" t="s">
        <v>38</v>
      </c>
      <c r="C17" s="28" t="s">
        <v>36</v>
      </c>
      <c r="D17" s="29">
        <v>1</v>
      </c>
      <c r="E17" s="30">
        <v>0</v>
      </c>
      <c r="F17" s="31">
        <f t="shared" si="0"/>
        <v>0</v>
      </c>
    </row>
    <row r="18" spans="1:9" ht="15">
      <c r="A18" s="26" t="s">
        <v>12</v>
      </c>
      <c r="B18" s="27" t="s">
        <v>47</v>
      </c>
      <c r="C18" s="28" t="s">
        <v>36</v>
      </c>
      <c r="D18" s="29">
        <v>1</v>
      </c>
      <c r="E18" s="30">
        <v>0</v>
      </c>
      <c r="F18" s="31">
        <f t="shared" si="0"/>
        <v>0</v>
      </c>
      <c r="I18" s="221"/>
    </row>
    <row r="19" spans="1:9" ht="18">
      <c r="A19" s="26" t="s">
        <v>13</v>
      </c>
      <c r="B19" s="27" t="s">
        <v>17</v>
      </c>
      <c r="C19" s="28" t="s">
        <v>228</v>
      </c>
      <c r="D19" s="29">
        <v>804</v>
      </c>
      <c r="E19" s="30">
        <v>0</v>
      </c>
      <c r="F19" s="31">
        <f t="shared" si="0"/>
        <v>0</v>
      </c>
      <c r="I19" s="221"/>
    </row>
    <row r="20" spans="1:9" ht="18">
      <c r="A20" s="26" t="s">
        <v>14</v>
      </c>
      <c r="B20" s="27" t="s">
        <v>23</v>
      </c>
      <c r="C20" s="28" t="s">
        <v>229</v>
      </c>
      <c r="D20" s="32">
        <v>1200</v>
      </c>
      <c r="E20" s="30">
        <v>0</v>
      </c>
      <c r="F20" s="31">
        <f t="shared" si="0"/>
        <v>0</v>
      </c>
      <c r="H20" s="221"/>
      <c r="I20" s="221"/>
    </row>
    <row r="21" spans="1:9" ht="18">
      <c r="A21" s="26" t="s">
        <v>15</v>
      </c>
      <c r="B21" s="27" t="s">
        <v>24</v>
      </c>
      <c r="C21" s="28" t="s">
        <v>229</v>
      </c>
      <c r="D21" s="32">
        <v>430</v>
      </c>
      <c r="E21" s="30">
        <v>0</v>
      </c>
      <c r="F21" s="31">
        <f t="shared" si="0"/>
        <v>0</v>
      </c>
      <c r="I21" s="221"/>
    </row>
    <row r="22" spans="1:10" ht="18">
      <c r="A22" s="26" t="s">
        <v>20</v>
      </c>
      <c r="B22" s="27" t="s">
        <v>25</v>
      </c>
      <c r="C22" s="28" t="s">
        <v>229</v>
      </c>
      <c r="D22" s="29">
        <v>16</v>
      </c>
      <c r="E22" s="30">
        <v>0</v>
      </c>
      <c r="F22" s="31">
        <f t="shared" si="0"/>
        <v>0</v>
      </c>
      <c r="I22" s="221"/>
      <c r="J22" s="4"/>
    </row>
    <row r="23" spans="1:10" ht="18">
      <c r="A23" s="26" t="s">
        <v>21</v>
      </c>
      <c r="B23" s="27" t="s">
        <v>18</v>
      </c>
      <c r="C23" s="28" t="s">
        <v>228</v>
      </c>
      <c r="D23" s="29">
        <v>160</v>
      </c>
      <c r="E23" s="30">
        <v>0</v>
      </c>
      <c r="F23" s="31">
        <f t="shared" si="0"/>
        <v>0</v>
      </c>
      <c r="J23" s="4"/>
    </row>
    <row r="24" spans="1:6" ht="18">
      <c r="A24" s="26" t="s">
        <v>31</v>
      </c>
      <c r="B24" s="27" t="s">
        <v>26</v>
      </c>
      <c r="C24" s="28" t="s">
        <v>229</v>
      </c>
      <c r="D24" s="32">
        <v>65</v>
      </c>
      <c r="E24" s="30">
        <v>0</v>
      </c>
      <c r="F24" s="31">
        <f t="shared" si="0"/>
        <v>0</v>
      </c>
    </row>
    <row r="25" spans="1:6" ht="18">
      <c r="A25" s="26" t="s">
        <v>32</v>
      </c>
      <c r="B25" s="27" t="s">
        <v>27</v>
      </c>
      <c r="C25" s="28" t="s">
        <v>229</v>
      </c>
      <c r="D25" s="29">
        <v>117</v>
      </c>
      <c r="E25" s="30">
        <v>0</v>
      </c>
      <c r="F25" s="31">
        <f t="shared" si="0"/>
        <v>0</v>
      </c>
    </row>
    <row r="26" spans="1:7" ht="15">
      <c r="A26" s="26" t="s">
        <v>33</v>
      </c>
      <c r="B26" s="27" t="s">
        <v>19</v>
      </c>
      <c r="C26" s="28" t="s">
        <v>16</v>
      </c>
      <c r="D26" s="29">
        <v>5</v>
      </c>
      <c r="E26" s="30">
        <v>0</v>
      </c>
      <c r="F26" s="31">
        <f t="shared" si="0"/>
        <v>0</v>
      </c>
      <c r="G26" s="33"/>
    </row>
    <row r="27" spans="1:6" ht="18">
      <c r="A27" s="26" t="s">
        <v>34</v>
      </c>
      <c r="B27" s="27" t="s">
        <v>22</v>
      </c>
      <c r="C27" s="28" t="s">
        <v>229</v>
      </c>
      <c r="D27" s="29">
        <v>31</v>
      </c>
      <c r="E27" s="30">
        <v>0</v>
      </c>
      <c r="F27" s="31">
        <f t="shared" si="0"/>
        <v>0</v>
      </c>
    </row>
    <row r="28" spans="1:6" ht="18">
      <c r="A28" s="26" t="s">
        <v>35</v>
      </c>
      <c r="B28" s="27" t="s">
        <v>28</v>
      </c>
      <c r="C28" s="28" t="s">
        <v>229</v>
      </c>
      <c r="D28" s="32">
        <v>76</v>
      </c>
      <c r="E28" s="30">
        <v>0</v>
      </c>
      <c r="F28" s="31">
        <f t="shared" si="0"/>
        <v>0</v>
      </c>
    </row>
    <row r="29" spans="1:6" ht="18">
      <c r="A29" s="26" t="s">
        <v>49</v>
      </c>
      <c r="B29" s="27" t="s">
        <v>29</v>
      </c>
      <c r="C29" s="28" t="s">
        <v>229</v>
      </c>
      <c r="D29" s="29">
        <v>230</v>
      </c>
      <c r="E29" s="30">
        <v>0</v>
      </c>
      <c r="F29" s="31">
        <f t="shared" si="0"/>
        <v>0</v>
      </c>
    </row>
    <row r="30" spans="1:6" ht="30">
      <c r="A30" s="26" t="s">
        <v>50</v>
      </c>
      <c r="B30" s="34" t="s">
        <v>39</v>
      </c>
      <c r="C30" s="28" t="s">
        <v>229</v>
      </c>
      <c r="D30" s="29">
        <v>680</v>
      </c>
      <c r="E30" s="30">
        <v>0</v>
      </c>
      <c r="F30" s="31">
        <f t="shared" si="0"/>
        <v>0</v>
      </c>
    </row>
    <row r="31" spans="1:6" ht="30">
      <c r="A31" s="26" t="s">
        <v>51</v>
      </c>
      <c r="B31" s="34" t="s">
        <v>30</v>
      </c>
      <c r="C31" s="28" t="s">
        <v>229</v>
      </c>
      <c r="D31" s="32">
        <v>150</v>
      </c>
      <c r="E31" s="30">
        <v>0</v>
      </c>
      <c r="F31" s="31">
        <f t="shared" si="0"/>
        <v>0</v>
      </c>
    </row>
    <row r="32" spans="1:6" ht="18">
      <c r="A32" s="26" t="s">
        <v>52</v>
      </c>
      <c r="B32" s="34" t="s">
        <v>43</v>
      </c>
      <c r="C32" s="28" t="s">
        <v>229</v>
      </c>
      <c r="D32" s="32">
        <v>1299</v>
      </c>
      <c r="E32" s="30">
        <v>0</v>
      </c>
      <c r="F32" s="31">
        <f t="shared" si="0"/>
        <v>0</v>
      </c>
    </row>
    <row r="33" spans="1:6" ht="30">
      <c r="A33" s="26" t="s">
        <v>53</v>
      </c>
      <c r="B33" s="34" t="s">
        <v>45</v>
      </c>
      <c r="C33" s="28" t="s">
        <v>229</v>
      </c>
      <c r="D33" s="29">
        <v>340</v>
      </c>
      <c r="E33" s="30">
        <v>0</v>
      </c>
      <c r="F33" s="31">
        <f t="shared" si="0"/>
        <v>0</v>
      </c>
    </row>
    <row r="34" spans="1:6" ht="15">
      <c r="A34" s="26" t="s">
        <v>54</v>
      </c>
      <c r="B34" s="34" t="s">
        <v>44</v>
      </c>
      <c r="C34" s="28" t="s">
        <v>16</v>
      </c>
      <c r="D34" s="32">
        <v>2032</v>
      </c>
      <c r="E34" s="30">
        <v>0</v>
      </c>
      <c r="F34" s="31">
        <f t="shared" si="0"/>
        <v>0</v>
      </c>
    </row>
    <row r="35" spans="1:6" ht="15">
      <c r="A35" s="26" t="s">
        <v>55</v>
      </c>
      <c r="B35" s="34" t="s">
        <v>181</v>
      </c>
      <c r="C35" s="28" t="s">
        <v>16</v>
      </c>
      <c r="D35" s="29">
        <v>578</v>
      </c>
      <c r="E35" s="30">
        <v>0</v>
      </c>
      <c r="F35" s="31">
        <f t="shared" si="0"/>
        <v>0</v>
      </c>
    </row>
    <row r="36" spans="1:6" ht="15">
      <c r="A36" s="26" t="s">
        <v>56</v>
      </c>
      <c r="B36" s="34" t="s">
        <v>182</v>
      </c>
      <c r="C36" s="28" t="s">
        <v>16</v>
      </c>
      <c r="D36" s="29">
        <v>5</v>
      </c>
      <c r="E36" s="30">
        <v>0</v>
      </c>
      <c r="F36" s="31">
        <f aca="true" t="shared" si="1" ref="F36:F42">E36*D36</f>
        <v>0</v>
      </c>
    </row>
    <row r="37" spans="1:6" ht="30">
      <c r="A37" s="26" t="s">
        <v>57</v>
      </c>
      <c r="B37" s="35" t="s">
        <v>187</v>
      </c>
      <c r="C37" s="28" t="s">
        <v>16</v>
      </c>
      <c r="D37" s="29">
        <v>578</v>
      </c>
      <c r="E37" s="30">
        <v>0</v>
      </c>
      <c r="F37" s="31">
        <f t="shared" si="1"/>
        <v>0</v>
      </c>
    </row>
    <row r="38" spans="1:6" ht="30">
      <c r="A38" s="26" t="s">
        <v>58</v>
      </c>
      <c r="B38" s="35" t="s">
        <v>188</v>
      </c>
      <c r="C38" s="28" t="s">
        <v>16</v>
      </c>
      <c r="D38" s="29">
        <v>578</v>
      </c>
      <c r="E38" s="30">
        <v>0</v>
      </c>
      <c r="F38" s="31">
        <f t="shared" si="1"/>
        <v>0</v>
      </c>
    </row>
    <row r="39" spans="1:6" ht="15">
      <c r="A39" s="26" t="s">
        <v>60</v>
      </c>
      <c r="B39" s="34" t="s">
        <v>48</v>
      </c>
      <c r="C39" s="28" t="s">
        <v>16</v>
      </c>
      <c r="D39" s="29">
        <v>45</v>
      </c>
      <c r="E39" s="30">
        <v>0</v>
      </c>
      <c r="F39" s="31">
        <f t="shared" si="1"/>
        <v>0</v>
      </c>
    </row>
    <row r="40" spans="1:6" ht="18">
      <c r="A40" s="26" t="s">
        <v>62</v>
      </c>
      <c r="B40" s="27" t="s">
        <v>46</v>
      </c>
      <c r="C40" s="28" t="s">
        <v>229</v>
      </c>
      <c r="D40" s="36">
        <v>134.5</v>
      </c>
      <c r="E40" s="30">
        <v>0</v>
      </c>
      <c r="F40" s="31">
        <f t="shared" si="1"/>
        <v>0</v>
      </c>
    </row>
    <row r="41" spans="1:6" ht="18">
      <c r="A41" s="26" t="s">
        <v>64</v>
      </c>
      <c r="B41" s="27" t="s">
        <v>42</v>
      </c>
      <c r="C41" s="28" t="s">
        <v>228</v>
      </c>
      <c r="D41" s="29">
        <v>3300</v>
      </c>
      <c r="E41" s="30">
        <v>0</v>
      </c>
      <c r="F41" s="31">
        <f t="shared" si="1"/>
        <v>0</v>
      </c>
    </row>
    <row r="42" spans="1:6" ht="30.75" thickBot="1">
      <c r="A42" s="11" t="s">
        <v>326</v>
      </c>
      <c r="B42" s="37" t="s">
        <v>41</v>
      </c>
      <c r="C42" s="13" t="s">
        <v>228</v>
      </c>
      <c r="D42" s="38">
        <v>750</v>
      </c>
      <c r="E42" s="14">
        <v>0</v>
      </c>
      <c r="F42" s="15">
        <f t="shared" si="1"/>
        <v>0</v>
      </c>
    </row>
    <row r="43" spans="1:6" ht="17.25" thickBot="1" thickTop="1">
      <c r="A43" s="219" t="s">
        <v>283</v>
      </c>
      <c r="B43" s="217"/>
      <c r="C43" s="217"/>
      <c r="D43" s="217"/>
      <c r="E43" s="217"/>
      <c r="F43" s="167">
        <f>SUM(F13:F42)</f>
        <v>0</v>
      </c>
    </row>
    <row r="44" spans="1:6" ht="16.5" customHeight="1" thickBot="1" thickTop="1">
      <c r="A44" s="168"/>
      <c r="B44" s="169"/>
      <c r="C44" s="168"/>
      <c r="D44" s="168"/>
      <c r="E44" s="170"/>
      <c r="F44" s="170"/>
    </row>
    <row r="45" spans="1:6" ht="17.25" thickBot="1" thickTop="1">
      <c r="A45" s="216" t="s">
        <v>284</v>
      </c>
      <c r="B45" s="217" t="s">
        <v>214</v>
      </c>
      <c r="C45" s="217"/>
      <c r="D45" s="217"/>
      <c r="E45" s="217"/>
      <c r="F45" s="218">
        <f>SUM(F48:F58)</f>
        <v>0</v>
      </c>
    </row>
    <row r="46" spans="1:6" ht="16.5" thickTop="1">
      <c r="A46" s="157" t="s">
        <v>40</v>
      </c>
      <c r="B46" s="158" t="s">
        <v>278</v>
      </c>
      <c r="C46" s="159" t="s">
        <v>274</v>
      </c>
      <c r="D46" s="160" t="s">
        <v>275</v>
      </c>
      <c r="E46" s="161" t="s">
        <v>276</v>
      </c>
      <c r="F46" s="162" t="s">
        <v>277</v>
      </c>
    </row>
    <row r="47" spans="1:8" ht="15.75">
      <c r="A47" s="151"/>
      <c r="B47" s="152"/>
      <c r="C47" s="153"/>
      <c r="D47" s="154"/>
      <c r="E47" s="155" t="s">
        <v>0</v>
      </c>
      <c r="F47" s="156" t="s">
        <v>0</v>
      </c>
      <c r="H47" s="222"/>
    </row>
    <row r="48" spans="1:6" ht="15">
      <c r="A48" s="20" t="s">
        <v>67</v>
      </c>
      <c r="B48" s="21" t="s">
        <v>183</v>
      </c>
      <c r="C48" s="22" t="s">
        <v>16</v>
      </c>
      <c r="D48" s="23">
        <v>15</v>
      </c>
      <c r="E48" s="24">
        <v>0</v>
      </c>
      <c r="F48" s="25">
        <f>E48*D48</f>
        <v>0</v>
      </c>
    </row>
    <row r="49" spans="1:6" ht="15">
      <c r="A49" s="26" t="s">
        <v>68</v>
      </c>
      <c r="B49" s="27" t="s">
        <v>184</v>
      </c>
      <c r="C49" s="28" t="s">
        <v>16</v>
      </c>
      <c r="D49" s="29">
        <v>15</v>
      </c>
      <c r="E49" s="30">
        <v>0</v>
      </c>
      <c r="F49" s="31">
        <f>E49*D49</f>
        <v>0</v>
      </c>
    </row>
    <row r="50" spans="1:6" ht="15">
      <c r="A50" s="26" t="s">
        <v>70</v>
      </c>
      <c r="B50" s="21" t="s">
        <v>59</v>
      </c>
      <c r="C50" s="22" t="s">
        <v>16</v>
      </c>
      <c r="D50" s="23">
        <v>900</v>
      </c>
      <c r="E50" s="24">
        <v>0</v>
      </c>
      <c r="F50" s="25">
        <f aca="true" t="shared" si="2" ref="F50:F55">E50*D50</f>
        <v>0</v>
      </c>
    </row>
    <row r="51" spans="1:6" ht="15">
      <c r="A51" s="26" t="s">
        <v>71</v>
      </c>
      <c r="B51" s="27" t="s">
        <v>61</v>
      </c>
      <c r="C51" s="28" t="s">
        <v>16</v>
      </c>
      <c r="D51" s="29">
        <v>900</v>
      </c>
      <c r="E51" s="30">
        <v>0</v>
      </c>
      <c r="F51" s="31">
        <f t="shared" si="2"/>
        <v>0</v>
      </c>
    </row>
    <row r="52" spans="1:6" ht="15">
      <c r="A52" s="26" t="s">
        <v>72</v>
      </c>
      <c r="B52" s="27" t="s">
        <v>63</v>
      </c>
      <c r="C52" s="28" t="s">
        <v>16</v>
      </c>
      <c r="D52" s="29">
        <v>21964</v>
      </c>
      <c r="E52" s="30">
        <v>0</v>
      </c>
      <c r="F52" s="31">
        <f t="shared" si="2"/>
        <v>0</v>
      </c>
    </row>
    <row r="53" spans="1:6" ht="15">
      <c r="A53" s="26" t="s">
        <v>74</v>
      </c>
      <c r="B53" s="27" t="s">
        <v>65</v>
      </c>
      <c r="C53" s="28" t="s">
        <v>16</v>
      </c>
      <c r="D53" s="29">
        <v>21964</v>
      </c>
      <c r="E53" s="30">
        <v>0</v>
      </c>
      <c r="F53" s="31">
        <f t="shared" si="2"/>
        <v>0</v>
      </c>
    </row>
    <row r="54" spans="1:6" ht="15">
      <c r="A54" s="26" t="s">
        <v>77</v>
      </c>
      <c r="B54" s="27" t="s">
        <v>66</v>
      </c>
      <c r="C54" s="28" t="s">
        <v>16</v>
      </c>
      <c r="D54" s="29">
        <v>11824</v>
      </c>
      <c r="E54" s="30">
        <v>0</v>
      </c>
      <c r="F54" s="31">
        <f t="shared" si="2"/>
        <v>0</v>
      </c>
    </row>
    <row r="55" spans="1:6" ht="30">
      <c r="A55" s="26" t="s">
        <v>78</v>
      </c>
      <c r="B55" s="35" t="s">
        <v>186</v>
      </c>
      <c r="C55" s="28" t="s">
        <v>16</v>
      </c>
      <c r="D55" s="32">
        <v>20193</v>
      </c>
      <c r="E55" s="30">
        <v>0</v>
      </c>
      <c r="F55" s="31">
        <f t="shared" si="2"/>
        <v>0</v>
      </c>
    </row>
    <row r="56" spans="1:6" ht="15">
      <c r="A56" s="26" t="s">
        <v>79</v>
      </c>
      <c r="B56" s="27" t="s">
        <v>69</v>
      </c>
      <c r="C56" s="28" t="s">
        <v>16</v>
      </c>
      <c r="D56" s="32">
        <v>3001</v>
      </c>
      <c r="E56" s="30">
        <v>0</v>
      </c>
      <c r="F56" s="31">
        <f>E56*D56</f>
        <v>0</v>
      </c>
    </row>
    <row r="57" spans="1:6" ht="18">
      <c r="A57" s="26" t="s">
        <v>81</v>
      </c>
      <c r="B57" s="27" t="s">
        <v>189</v>
      </c>
      <c r="C57" s="28" t="s">
        <v>228</v>
      </c>
      <c r="D57" s="32">
        <v>4500</v>
      </c>
      <c r="E57" s="30">
        <v>0</v>
      </c>
      <c r="F57" s="31">
        <f>E57*D57</f>
        <v>0</v>
      </c>
    </row>
    <row r="58" spans="1:8" ht="15">
      <c r="A58" s="26" t="s">
        <v>83</v>
      </c>
      <c r="B58" s="27" t="s">
        <v>47</v>
      </c>
      <c r="C58" s="28" t="s">
        <v>36</v>
      </c>
      <c r="D58" s="29">
        <v>1</v>
      </c>
      <c r="E58" s="30">
        <v>0</v>
      </c>
      <c r="F58" s="31">
        <f>E58*D58</f>
        <v>0</v>
      </c>
      <c r="H58" s="220"/>
    </row>
    <row r="59" spans="1:6" ht="30">
      <c r="A59" s="26" t="s">
        <v>86</v>
      </c>
      <c r="B59" s="35" t="s">
        <v>328</v>
      </c>
      <c r="C59" s="28" t="s">
        <v>228</v>
      </c>
      <c r="D59" s="185">
        <v>4050</v>
      </c>
      <c r="E59" s="30">
        <v>0</v>
      </c>
      <c r="F59" s="31">
        <f>E59*D59</f>
        <v>0</v>
      </c>
    </row>
    <row r="60" spans="1:6" ht="30.75" thickBot="1">
      <c r="A60" s="26" t="s">
        <v>88</v>
      </c>
      <c r="B60" s="35" t="s">
        <v>329</v>
      </c>
      <c r="C60" s="28" t="s">
        <v>228</v>
      </c>
      <c r="D60" s="32">
        <v>4050</v>
      </c>
      <c r="E60" s="30">
        <v>0</v>
      </c>
      <c r="F60" s="31">
        <f>E60*D60</f>
        <v>0</v>
      </c>
    </row>
    <row r="61" spans="1:6" ht="17.25" thickBot="1" thickTop="1">
      <c r="A61" s="219" t="s">
        <v>285</v>
      </c>
      <c r="B61" s="217"/>
      <c r="C61" s="217"/>
      <c r="D61" s="217"/>
      <c r="E61" s="217"/>
      <c r="F61" s="167">
        <f>SUM(F48:F60)</f>
        <v>0</v>
      </c>
    </row>
    <row r="62" spans="1:6" ht="16.5" thickBot="1" thickTop="1">
      <c r="A62" s="168"/>
      <c r="B62" s="169"/>
      <c r="C62" s="168"/>
      <c r="D62" s="168"/>
      <c r="E62" s="170"/>
      <c r="F62" s="170"/>
    </row>
    <row r="63" spans="1:6" ht="16.5" customHeight="1" thickBot="1" thickTop="1">
      <c r="A63" s="216" t="s">
        <v>286</v>
      </c>
      <c r="B63" s="217" t="s">
        <v>214</v>
      </c>
      <c r="C63" s="217"/>
      <c r="D63" s="217"/>
      <c r="E63" s="217"/>
      <c r="F63" s="218">
        <f>SUM(F62:F75)</f>
        <v>25257150</v>
      </c>
    </row>
    <row r="64" spans="1:6" ht="16.5" thickTop="1">
      <c r="A64" s="157" t="s">
        <v>40</v>
      </c>
      <c r="B64" s="158" t="s">
        <v>278</v>
      </c>
      <c r="C64" s="159" t="s">
        <v>274</v>
      </c>
      <c r="D64" s="160" t="s">
        <v>275</v>
      </c>
      <c r="E64" s="161" t="s">
        <v>276</v>
      </c>
      <c r="F64" s="162" t="s">
        <v>277</v>
      </c>
    </row>
    <row r="65" spans="1:6" ht="15.75">
      <c r="A65" s="151"/>
      <c r="B65" s="152"/>
      <c r="C65" s="153"/>
      <c r="D65" s="154"/>
      <c r="E65" s="155" t="s">
        <v>0</v>
      </c>
      <c r="F65" s="156" t="s">
        <v>0</v>
      </c>
    </row>
    <row r="66" spans="1:6" ht="15">
      <c r="A66" s="20" t="s">
        <v>92</v>
      </c>
      <c r="B66" s="21" t="s">
        <v>89</v>
      </c>
      <c r="C66" s="22" t="s">
        <v>16</v>
      </c>
      <c r="D66" s="23">
        <v>15</v>
      </c>
      <c r="E66" s="24">
        <v>0</v>
      </c>
      <c r="F66" s="25">
        <f aca="true" t="shared" si="3" ref="F66:F76">E66*D66</f>
        <v>0</v>
      </c>
    </row>
    <row r="67" spans="1:6" ht="15">
      <c r="A67" s="26" t="s">
        <v>94</v>
      </c>
      <c r="B67" s="27" t="s">
        <v>73</v>
      </c>
      <c r="C67" s="28" t="s">
        <v>16</v>
      </c>
      <c r="D67" s="32">
        <v>22542</v>
      </c>
      <c r="E67" s="30">
        <v>0</v>
      </c>
      <c r="F67" s="31">
        <f t="shared" si="3"/>
        <v>0</v>
      </c>
    </row>
    <row r="68" spans="1:6" ht="30">
      <c r="A68" s="26" t="s">
        <v>95</v>
      </c>
      <c r="B68" s="34" t="s">
        <v>75</v>
      </c>
      <c r="C68" s="28" t="s">
        <v>16</v>
      </c>
      <c r="D68" s="29">
        <v>900</v>
      </c>
      <c r="E68" s="30">
        <v>0</v>
      </c>
      <c r="F68" s="31">
        <f t="shared" si="3"/>
        <v>0</v>
      </c>
    </row>
    <row r="69" spans="1:6" ht="15">
      <c r="A69" s="26" t="s">
        <v>102</v>
      </c>
      <c r="B69" s="27" t="s">
        <v>76</v>
      </c>
      <c r="C69" s="28" t="s">
        <v>16</v>
      </c>
      <c r="D69" s="32">
        <v>2032</v>
      </c>
      <c r="E69" s="30">
        <v>0</v>
      </c>
      <c r="F69" s="31">
        <f t="shared" si="3"/>
        <v>0</v>
      </c>
    </row>
    <row r="70" spans="1:6" ht="15">
      <c r="A70" s="26" t="s">
        <v>104</v>
      </c>
      <c r="B70" s="27" t="s">
        <v>90</v>
      </c>
      <c r="C70" s="28" t="s">
        <v>16</v>
      </c>
      <c r="D70" s="29">
        <v>578</v>
      </c>
      <c r="E70" s="30">
        <v>0</v>
      </c>
      <c r="F70" s="31">
        <f t="shared" si="3"/>
        <v>0</v>
      </c>
    </row>
    <row r="71" spans="1:6" ht="15">
      <c r="A71" s="26" t="s">
        <v>106</v>
      </c>
      <c r="B71" s="27" t="s">
        <v>91</v>
      </c>
      <c r="C71" s="28" t="s">
        <v>16</v>
      </c>
      <c r="D71" s="29">
        <v>5</v>
      </c>
      <c r="E71" s="30">
        <v>0</v>
      </c>
      <c r="F71" s="31">
        <f t="shared" si="3"/>
        <v>0</v>
      </c>
    </row>
    <row r="72" spans="1:6" ht="15">
      <c r="A72" s="26" t="s">
        <v>107</v>
      </c>
      <c r="B72" s="34" t="s">
        <v>80</v>
      </c>
      <c r="C72" s="28" t="s">
        <v>16</v>
      </c>
      <c r="D72" s="29">
        <v>45</v>
      </c>
      <c r="E72" s="30">
        <v>0</v>
      </c>
      <c r="F72" s="31">
        <f t="shared" si="3"/>
        <v>0</v>
      </c>
    </row>
    <row r="73" spans="1:6" ht="18">
      <c r="A73" s="26" t="s">
        <v>108</v>
      </c>
      <c r="B73" s="34" t="s">
        <v>82</v>
      </c>
      <c r="C73" s="28" t="s">
        <v>229</v>
      </c>
      <c r="D73" s="36">
        <v>134.5</v>
      </c>
      <c r="E73" s="30">
        <v>0</v>
      </c>
      <c r="F73" s="31">
        <f t="shared" si="3"/>
        <v>0</v>
      </c>
    </row>
    <row r="74" spans="1:6" ht="15">
      <c r="A74" s="26" t="s">
        <v>109</v>
      </c>
      <c r="B74" s="27" t="s">
        <v>84</v>
      </c>
      <c r="C74" s="28" t="s">
        <v>16</v>
      </c>
      <c r="D74" s="29">
        <v>10</v>
      </c>
      <c r="E74" s="30">
        <v>0</v>
      </c>
      <c r="F74" s="31">
        <f t="shared" si="3"/>
        <v>0</v>
      </c>
    </row>
    <row r="75" spans="1:6" ht="15">
      <c r="A75" s="26" t="s">
        <v>113</v>
      </c>
      <c r="B75" s="27" t="s">
        <v>85</v>
      </c>
      <c r="C75" s="28" t="s">
        <v>16</v>
      </c>
      <c r="D75" s="32">
        <v>15</v>
      </c>
      <c r="E75" s="30">
        <v>0</v>
      </c>
      <c r="F75" s="31">
        <f t="shared" si="3"/>
        <v>0</v>
      </c>
    </row>
    <row r="76" spans="1:6" ht="15.75" thickBot="1">
      <c r="A76" s="11" t="s">
        <v>115</v>
      </c>
      <c r="B76" s="12" t="s">
        <v>87</v>
      </c>
      <c r="C76" s="13" t="s">
        <v>185</v>
      </c>
      <c r="D76" s="39">
        <v>4000</v>
      </c>
      <c r="E76" s="14">
        <v>0</v>
      </c>
      <c r="F76" s="15">
        <f t="shared" si="3"/>
        <v>0</v>
      </c>
    </row>
    <row r="77" spans="1:9" s="16" customFormat="1" ht="17.25" thickBot="1" thickTop="1">
      <c r="A77" s="219" t="s">
        <v>287</v>
      </c>
      <c r="B77" s="217"/>
      <c r="C77" s="217"/>
      <c r="D77" s="217"/>
      <c r="E77" s="217"/>
      <c r="F77" s="167">
        <f>SUM(F66:F76)</f>
        <v>0</v>
      </c>
      <c r="H77" s="223"/>
      <c r="I77" s="223"/>
    </row>
    <row r="78" spans="1:9" s="16" customFormat="1" ht="16.5" thickBot="1" thickTop="1">
      <c r="A78" s="171"/>
      <c r="B78" s="172"/>
      <c r="C78" s="171"/>
      <c r="D78" s="171"/>
      <c r="E78" s="173"/>
      <c r="F78" s="173"/>
      <c r="H78" s="223"/>
      <c r="I78" s="223"/>
    </row>
    <row r="79" spans="1:6" ht="16.5" customHeight="1" thickBot="1" thickTop="1">
      <c r="A79" s="216" t="s">
        <v>288</v>
      </c>
      <c r="B79" s="217" t="s">
        <v>214</v>
      </c>
      <c r="C79" s="217"/>
      <c r="D79" s="217"/>
      <c r="E79" s="217"/>
      <c r="F79" s="218">
        <f>SUM(F79:F92)</f>
        <v>25257150</v>
      </c>
    </row>
    <row r="80" spans="1:6" ht="16.5" thickTop="1">
      <c r="A80" s="157" t="s">
        <v>40</v>
      </c>
      <c r="B80" s="158" t="s">
        <v>278</v>
      </c>
      <c r="C80" s="159" t="s">
        <v>274</v>
      </c>
      <c r="D80" s="160" t="s">
        <v>275</v>
      </c>
      <c r="E80" s="161" t="s">
        <v>276</v>
      </c>
      <c r="F80" s="162" t="s">
        <v>277</v>
      </c>
    </row>
    <row r="81" spans="1:6" ht="15.75">
      <c r="A81" s="151"/>
      <c r="B81" s="152"/>
      <c r="C81" s="153"/>
      <c r="D81" s="154"/>
      <c r="E81" s="155" t="s">
        <v>0</v>
      </c>
      <c r="F81" s="156" t="s">
        <v>0</v>
      </c>
    </row>
    <row r="82" spans="1:6" ht="15">
      <c r="A82" s="20" t="s">
        <v>116</v>
      </c>
      <c r="B82" s="21" t="s">
        <v>96</v>
      </c>
      <c r="C82" s="22" t="s">
        <v>3</v>
      </c>
      <c r="D82" s="23">
        <v>1</v>
      </c>
      <c r="E82" s="24">
        <v>0</v>
      </c>
      <c r="F82" s="25">
        <f>E82*D82</f>
        <v>0</v>
      </c>
    </row>
    <row r="83" spans="1:6" ht="15">
      <c r="A83" s="26" t="s">
        <v>118</v>
      </c>
      <c r="B83" s="27" t="s">
        <v>166</v>
      </c>
      <c r="C83" s="28" t="s">
        <v>3</v>
      </c>
      <c r="D83" s="29">
        <v>1</v>
      </c>
      <c r="E83" s="30">
        <v>0</v>
      </c>
      <c r="F83" s="25">
        <f aca="true" t="shared" si="4" ref="F83:F90">E83*D83</f>
        <v>0</v>
      </c>
    </row>
    <row r="84" spans="1:6" ht="15">
      <c r="A84" s="26" t="s">
        <v>120</v>
      </c>
      <c r="B84" s="27" t="s">
        <v>93</v>
      </c>
      <c r="C84" s="28" t="s">
        <v>3</v>
      </c>
      <c r="D84" s="29">
        <v>8</v>
      </c>
      <c r="E84" s="30">
        <v>0</v>
      </c>
      <c r="F84" s="25">
        <f t="shared" si="4"/>
        <v>0</v>
      </c>
    </row>
    <row r="85" spans="1:6" ht="15">
      <c r="A85" s="26" t="s">
        <v>124</v>
      </c>
      <c r="B85" s="27" t="s">
        <v>97</v>
      </c>
      <c r="C85" s="28" t="s">
        <v>98</v>
      </c>
      <c r="D85" s="29">
        <v>380</v>
      </c>
      <c r="E85" s="30">
        <v>0</v>
      </c>
      <c r="F85" s="25">
        <f t="shared" si="4"/>
        <v>0</v>
      </c>
    </row>
    <row r="86" spans="1:6" ht="15">
      <c r="A86" s="26" t="s">
        <v>125</v>
      </c>
      <c r="B86" s="27" t="s">
        <v>99</v>
      </c>
      <c r="C86" s="28" t="s">
        <v>98</v>
      </c>
      <c r="D86" s="29">
        <v>333</v>
      </c>
      <c r="E86" s="30">
        <v>0</v>
      </c>
      <c r="F86" s="25">
        <f t="shared" si="4"/>
        <v>0</v>
      </c>
    </row>
    <row r="87" spans="1:6" ht="15">
      <c r="A87" s="26" t="s">
        <v>126</v>
      </c>
      <c r="B87" s="27" t="s">
        <v>100</v>
      </c>
      <c r="C87" s="28" t="s">
        <v>3</v>
      </c>
      <c r="D87" s="29">
        <v>2</v>
      </c>
      <c r="E87" s="30">
        <v>0</v>
      </c>
      <c r="F87" s="25">
        <f t="shared" si="4"/>
        <v>0</v>
      </c>
    </row>
    <row r="88" spans="1:6" ht="15">
      <c r="A88" s="26" t="s">
        <v>127</v>
      </c>
      <c r="B88" s="27" t="s">
        <v>101</v>
      </c>
      <c r="C88" s="28" t="s">
        <v>3</v>
      </c>
      <c r="D88" s="29">
        <v>8</v>
      </c>
      <c r="E88" s="30">
        <v>0</v>
      </c>
      <c r="F88" s="25">
        <f t="shared" si="4"/>
        <v>0</v>
      </c>
    </row>
    <row r="89" spans="1:6" ht="15">
      <c r="A89" s="26" t="s">
        <v>128</v>
      </c>
      <c r="B89" s="27" t="s">
        <v>103</v>
      </c>
      <c r="C89" s="28" t="s">
        <v>3</v>
      </c>
      <c r="D89" s="29">
        <v>8</v>
      </c>
      <c r="E89" s="30">
        <v>0</v>
      </c>
      <c r="F89" s="25">
        <f t="shared" si="4"/>
        <v>0</v>
      </c>
    </row>
    <row r="90" spans="1:6" ht="15.75" thickBot="1">
      <c r="A90" s="11" t="s">
        <v>132</v>
      </c>
      <c r="B90" s="12" t="s">
        <v>105</v>
      </c>
      <c r="C90" s="13" t="s">
        <v>98</v>
      </c>
      <c r="D90" s="38">
        <v>116</v>
      </c>
      <c r="E90" s="14">
        <v>0</v>
      </c>
      <c r="F90" s="15">
        <f t="shared" si="4"/>
        <v>0</v>
      </c>
    </row>
    <row r="91" spans="1:9" s="16" customFormat="1" ht="17.25" thickBot="1" thickTop="1">
      <c r="A91" s="219">
        <v>0</v>
      </c>
      <c r="B91" s="217"/>
      <c r="C91" s="217"/>
      <c r="D91" s="217"/>
      <c r="E91" s="217"/>
      <c r="F91" s="167">
        <f>SUM(F82:F90)</f>
        <v>0</v>
      </c>
      <c r="H91" s="223"/>
      <c r="I91" s="223"/>
    </row>
    <row r="92" spans="1:9" s="16" customFormat="1" ht="16.5" thickBot="1" thickTop="1">
      <c r="A92" s="171"/>
      <c r="B92" s="172"/>
      <c r="C92" s="171"/>
      <c r="D92" s="171"/>
      <c r="E92" s="173"/>
      <c r="F92" s="173"/>
      <c r="H92" s="223"/>
      <c r="I92" s="223"/>
    </row>
    <row r="93" spans="1:6" ht="16.5" customHeight="1" thickBot="1" thickTop="1">
      <c r="A93" s="216" t="s">
        <v>289</v>
      </c>
      <c r="B93" s="217" t="s">
        <v>214</v>
      </c>
      <c r="C93" s="217"/>
      <c r="D93" s="217"/>
      <c r="E93" s="217"/>
      <c r="F93" s="218">
        <f>SUM(F93:F110)</f>
        <v>25257150</v>
      </c>
    </row>
    <row r="94" spans="1:6" ht="16.5" thickTop="1">
      <c r="A94" s="157" t="s">
        <v>40</v>
      </c>
      <c r="B94" s="158" t="s">
        <v>278</v>
      </c>
      <c r="C94" s="159" t="s">
        <v>274</v>
      </c>
      <c r="D94" s="160" t="s">
        <v>275</v>
      </c>
      <c r="E94" s="161" t="s">
        <v>276</v>
      </c>
      <c r="F94" s="162" t="s">
        <v>277</v>
      </c>
    </row>
    <row r="95" spans="1:6" ht="15.75">
      <c r="A95" s="151"/>
      <c r="B95" s="152"/>
      <c r="C95" s="153"/>
      <c r="D95" s="154"/>
      <c r="E95" s="155" t="s">
        <v>0</v>
      </c>
      <c r="F95" s="156" t="s">
        <v>0</v>
      </c>
    </row>
    <row r="96" spans="1:6" ht="15">
      <c r="A96" s="20" t="s">
        <v>133</v>
      </c>
      <c r="B96" s="21" t="s">
        <v>110</v>
      </c>
      <c r="C96" s="22" t="s">
        <v>111</v>
      </c>
      <c r="D96" s="23">
        <v>36</v>
      </c>
      <c r="E96" s="24">
        <v>0</v>
      </c>
      <c r="F96" s="25">
        <f>E96*D96</f>
        <v>0</v>
      </c>
    </row>
    <row r="97" spans="1:6" ht="15">
      <c r="A97" s="26" t="s">
        <v>134</v>
      </c>
      <c r="B97" s="27" t="s">
        <v>112</v>
      </c>
      <c r="C97" s="28" t="s">
        <v>111</v>
      </c>
      <c r="D97" s="29">
        <v>36</v>
      </c>
      <c r="E97" s="30">
        <v>0</v>
      </c>
      <c r="F97" s="31">
        <f>E97*D97</f>
        <v>0</v>
      </c>
    </row>
    <row r="98" spans="1:6" ht="15">
      <c r="A98" s="26" t="s">
        <v>136</v>
      </c>
      <c r="B98" s="27" t="s">
        <v>114</v>
      </c>
      <c r="C98" s="28" t="s">
        <v>111</v>
      </c>
      <c r="D98" s="29">
        <v>36</v>
      </c>
      <c r="E98" s="30">
        <v>0</v>
      </c>
      <c r="F98" s="31">
        <f>E98*D98</f>
        <v>0</v>
      </c>
    </row>
    <row r="99" spans="1:6" ht="15.75" thickBot="1">
      <c r="A99" s="40" t="s">
        <v>138</v>
      </c>
      <c r="B99" s="41" t="s">
        <v>117</v>
      </c>
      <c r="C99" s="42" t="s">
        <v>111</v>
      </c>
      <c r="D99" s="43">
        <v>30</v>
      </c>
      <c r="E99" s="44">
        <v>0</v>
      </c>
      <c r="F99" s="45">
        <f>E99*D99</f>
        <v>0</v>
      </c>
    </row>
    <row r="100" spans="1:9" s="16" customFormat="1" ht="17.25" thickBot="1" thickTop="1">
      <c r="A100" s="219" t="s">
        <v>290</v>
      </c>
      <c r="B100" s="217"/>
      <c r="C100" s="217"/>
      <c r="D100" s="217"/>
      <c r="E100" s="217"/>
      <c r="F100" s="167">
        <f>SUM(F96:F99)</f>
        <v>0</v>
      </c>
      <c r="H100" s="223"/>
      <c r="I100" s="223"/>
    </row>
    <row r="101" spans="1:9" s="16" customFormat="1" ht="16.5" thickBot="1" thickTop="1">
      <c r="A101" s="171"/>
      <c r="B101" s="172"/>
      <c r="C101" s="171"/>
      <c r="D101" s="171"/>
      <c r="E101" s="173"/>
      <c r="F101" s="173"/>
      <c r="H101" s="223"/>
      <c r="I101" s="223"/>
    </row>
    <row r="102" spans="1:6" ht="16.5" customHeight="1" thickBot="1" thickTop="1">
      <c r="A102" s="216" t="s">
        <v>291</v>
      </c>
      <c r="B102" s="217" t="s">
        <v>214</v>
      </c>
      <c r="C102" s="217"/>
      <c r="D102" s="217"/>
      <c r="E102" s="217"/>
      <c r="F102" s="218">
        <f>SUM(F102:F124)</f>
        <v>25257150</v>
      </c>
    </row>
    <row r="103" spans="1:6" ht="16.5" thickTop="1">
      <c r="A103" s="157" t="s">
        <v>40</v>
      </c>
      <c r="B103" s="158" t="s">
        <v>278</v>
      </c>
      <c r="C103" s="159" t="s">
        <v>274</v>
      </c>
      <c r="D103" s="160" t="s">
        <v>275</v>
      </c>
      <c r="E103" s="161" t="s">
        <v>276</v>
      </c>
      <c r="F103" s="162" t="s">
        <v>277</v>
      </c>
    </row>
    <row r="104" spans="1:6" ht="15.75">
      <c r="A104" s="151"/>
      <c r="B104" s="152"/>
      <c r="C104" s="153"/>
      <c r="D104" s="154"/>
      <c r="E104" s="155" t="s">
        <v>0</v>
      </c>
      <c r="F104" s="156" t="s">
        <v>0</v>
      </c>
    </row>
    <row r="105" spans="1:6" ht="15">
      <c r="A105" s="20" t="s">
        <v>139</v>
      </c>
      <c r="B105" s="21" t="s">
        <v>119</v>
      </c>
      <c r="C105" s="22" t="s">
        <v>3</v>
      </c>
      <c r="D105" s="23">
        <v>22</v>
      </c>
      <c r="E105" s="24">
        <v>0</v>
      </c>
      <c r="F105" s="25">
        <f>E105*D105</f>
        <v>0</v>
      </c>
    </row>
    <row r="106" spans="1:6" ht="15">
      <c r="A106" s="26" t="s">
        <v>142</v>
      </c>
      <c r="B106" s="27" t="s">
        <v>121</v>
      </c>
      <c r="C106" s="28" t="s">
        <v>3</v>
      </c>
      <c r="D106" s="29">
        <v>3</v>
      </c>
      <c r="E106" s="30">
        <v>0</v>
      </c>
      <c r="F106" s="31">
        <f>E106*D106</f>
        <v>0</v>
      </c>
    </row>
    <row r="107" spans="1:6" ht="15">
      <c r="A107" s="26" t="s">
        <v>143</v>
      </c>
      <c r="B107" s="27" t="s">
        <v>122</v>
      </c>
      <c r="C107" s="28" t="s">
        <v>3</v>
      </c>
      <c r="D107" s="29">
        <v>2</v>
      </c>
      <c r="E107" s="30">
        <v>0</v>
      </c>
      <c r="F107" s="31">
        <f>E107*D107</f>
        <v>0</v>
      </c>
    </row>
    <row r="108" spans="1:6" ht="15.75" thickBot="1">
      <c r="A108" s="26" t="s">
        <v>145</v>
      </c>
      <c r="B108" s="27" t="s">
        <v>123</v>
      </c>
      <c r="C108" s="28" t="s">
        <v>3</v>
      </c>
      <c r="D108" s="29">
        <v>3</v>
      </c>
      <c r="E108" s="30">
        <v>0</v>
      </c>
      <c r="F108" s="31">
        <f>E108*D108</f>
        <v>0</v>
      </c>
    </row>
    <row r="109" spans="1:9" s="16" customFormat="1" ht="17.25" thickBot="1" thickTop="1">
      <c r="A109" s="219" t="s">
        <v>292</v>
      </c>
      <c r="B109" s="217"/>
      <c r="C109" s="217"/>
      <c r="D109" s="217"/>
      <c r="E109" s="217"/>
      <c r="F109" s="167">
        <f>SUM(F105:F108)</f>
        <v>0</v>
      </c>
      <c r="H109" s="223"/>
      <c r="I109" s="223"/>
    </row>
    <row r="110" spans="1:9" s="16" customFormat="1" ht="16.5" thickBot="1" thickTop="1">
      <c r="A110" s="171"/>
      <c r="B110" s="172"/>
      <c r="C110" s="171"/>
      <c r="D110" s="171"/>
      <c r="E110" s="173"/>
      <c r="F110" s="173"/>
      <c r="H110" s="223"/>
      <c r="I110" s="223"/>
    </row>
    <row r="111" spans="1:6" ht="16.5" customHeight="1" thickBot="1" thickTop="1">
      <c r="A111" s="216" t="s">
        <v>294</v>
      </c>
      <c r="B111" s="217" t="s">
        <v>214</v>
      </c>
      <c r="C111" s="217"/>
      <c r="D111" s="217"/>
      <c r="E111" s="217"/>
      <c r="F111" s="218">
        <f>SUM(F111:F139)</f>
        <v>25257150</v>
      </c>
    </row>
    <row r="112" spans="1:6" ht="16.5" thickTop="1">
      <c r="A112" s="157" t="s">
        <v>40</v>
      </c>
      <c r="B112" s="158" t="s">
        <v>278</v>
      </c>
      <c r="C112" s="159" t="s">
        <v>274</v>
      </c>
      <c r="D112" s="160" t="s">
        <v>275</v>
      </c>
      <c r="E112" s="161" t="s">
        <v>276</v>
      </c>
      <c r="F112" s="162" t="s">
        <v>277</v>
      </c>
    </row>
    <row r="113" spans="1:6" ht="15.75">
      <c r="A113" s="151"/>
      <c r="B113" s="152"/>
      <c r="C113" s="153"/>
      <c r="D113" s="154"/>
      <c r="E113" s="155" t="s">
        <v>0</v>
      </c>
      <c r="F113" s="156" t="s">
        <v>0</v>
      </c>
    </row>
    <row r="114" spans="1:6" ht="15">
      <c r="A114" s="20" t="s">
        <v>147</v>
      </c>
      <c r="B114" s="21" t="s">
        <v>129</v>
      </c>
      <c r="C114" s="22" t="s">
        <v>3</v>
      </c>
      <c r="D114" s="23">
        <v>240</v>
      </c>
      <c r="E114" s="24">
        <v>0</v>
      </c>
      <c r="F114" s="25">
        <f>E114*D114</f>
        <v>0</v>
      </c>
    </row>
    <row r="115" spans="1:6" ht="15.75" thickBot="1">
      <c r="A115" s="20" t="s">
        <v>151</v>
      </c>
      <c r="B115" s="21" t="s">
        <v>137</v>
      </c>
      <c r="C115" s="22" t="s">
        <v>3</v>
      </c>
      <c r="D115" s="23">
        <v>105</v>
      </c>
      <c r="E115" s="24">
        <v>0</v>
      </c>
      <c r="F115" s="25">
        <f>E115*D115</f>
        <v>0</v>
      </c>
    </row>
    <row r="116" spans="1:9" s="16" customFormat="1" ht="17.25" thickBot="1" thickTop="1">
      <c r="A116" s="219" t="s">
        <v>293</v>
      </c>
      <c r="B116" s="217"/>
      <c r="C116" s="217"/>
      <c r="D116" s="217"/>
      <c r="E116" s="217"/>
      <c r="F116" s="167">
        <f>SUM(F114:F115)</f>
        <v>0</v>
      </c>
      <c r="H116" s="223"/>
      <c r="I116" s="223"/>
    </row>
    <row r="117" spans="1:9" s="16" customFormat="1" ht="16.5" thickBot="1" thickTop="1">
      <c r="A117" s="171"/>
      <c r="B117" s="172"/>
      <c r="C117" s="171"/>
      <c r="D117" s="171"/>
      <c r="E117" s="173"/>
      <c r="F117" s="173"/>
      <c r="H117" s="223"/>
      <c r="I117" s="223"/>
    </row>
    <row r="118" spans="1:6" ht="16.5" customHeight="1" thickBot="1" thickTop="1">
      <c r="A118" s="216" t="s">
        <v>295</v>
      </c>
      <c r="B118" s="217" t="s">
        <v>214</v>
      </c>
      <c r="C118" s="217"/>
      <c r="D118" s="217"/>
      <c r="E118" s="217"/>
      <c r="F118" s="218">
        <f>SUM(F118:F146)</f>
        <v>25257150</v>
      </c>
    </row>
    <row r="119" spans="1:6" ht="16.5" thickTop="1">
      <c r="A119" s="157" t="s">
        <v>40</v>
      </c>
      <c r="B119" s="158" t="s">
        <v>278</v>
      </c>
      <c r="C119" s="159" t="s">
        <v>274</v>
      </c>
      <c r="D119" s="160" t="s">
        <v>275</v>
      </c>
      <c r="E119" s="161" t="s">
        <v>276</v>
      </c>
      <c r="F119" s="162" t="s">
        <v>277</v>
      </c>
    </row>
    <row r="120" spans="1:6" ht="15.75">
      <c r="A120" s="151"/>
      <c r="B120" s="152"/>
      <c r="C120" s="153"/>
      <c r="D120" s="154"/>
      <c r="E120" s="155" t="s">
        <v>0</v>
      </c>
      <c r="F120" s="156" t="s">
        <v>0</v>
      </c>
    </row>
    <row r="121" spans="1:6" ht="15">
      <c r="A121" s="46" t="s">
        <v>152</v>
      </c>
      <c r="B121" s="47" t="s">
        <v>191</v>
      </c>
      <c r="C121" s="48" t="s">
        <v>3</v>
      </c>
      <c r="D121" s="49">
        <v>936</v>
      </c>
      <c r="E121" s="50">
        <v>0</v>
      </c>
      <c r="F121" s="51">
        <f>E121*D121</f>
        <v>0</v>
      </c>
    </row>
    <row r="122" spans="1:6" ht="15">
      <c r="A122" s="46" t="s">
        <v>156</v>
      </c>
      <c r="B122" s="47" t="s">
        <v>192</v>
      </c>
      <c r="C122" s="48" t="s">
        <v>3</v>
      </c>
      <c r="D122" s="49">
        <v>694</v>
      </c>
      <c r="E122" s="50">
        <v>0</v>
      </c>
      <c r="F122" s="51">
        <f>E122*D122</f>
        <v>0</v>
      </c>
    </row>
    <row r="123" spans="1:6" ht="15">
      <c r="A123" s="52" t="s">
        <v>157</v>
      </c>
      <c r="B123" s="53" t="s">
        <v>190</v>
      </c>
      <c r="C123" s="54" t="s">
        <v>3</v>
      </c>
      <c r="D123" s="55">
        <v>936</v>
      </c>
      <c r="E123" s="56">
        <v>0</v>
      </c>
      <c r="F123" s="57">
        <f>E123*D123</f>
        <v>0</v>
      </c>
    </row>
    <row r="124" spans="1:6" ht="15">
      <c r="A124" s="52" t="s">
        <v>158</v>
      </c>
      <c r="B124" s="53" t="s">
        <v>131</v>
      </c>
      <c r="C124" s="54" t="s">
        <v>3</v>
      </c>
      <c r="D124" s="55">
        <v>159</v>
      </c>
      <c r="E124" s="56">
        <v>0</v>
      </c>
      <c r="F124" s="57">
        <f>E124*D124</f>
        <v>0</v>
      </c>
    </row>
    <row r="125" spans="1:6" ht="15.75" thickBot="1">
      <c r="A125" s="52" t="s">
        <v>160</v>
      </c>
      <c r="B125" s="53" t="s">
        <v>135</v>
      </c>
      <c r="C125" s="54" t="s">
        <v>3</v>
      </c>
      <c r="D125" s="55">
        <v>72</v>
      </c>
      <c r="E125" s="56">
        <v>0</v>
      </c>
      <c r="F125" s="57">
        <f>E125*D125</f>
        <v>0</v>
      </c>
    </row>
    <row r="126" spans="1:9" s="16" customFormat="1" ht="17.25" thickBot="1" thickTop="1">
      <c r="A126" s="219" t="s">
        <v>296</v>
      </c>
      <c r="B126" s="217"/>
      <c r="C126" s="217"/>
      <c r="D126" s="217"/>
      <c r="E126" s="217"/>
      <c r="F126" s="167">
        <f>SUM(F121:F125)</f>
        <v>0</v>
      </c>
      <c r="H126" s="223"/>
      <c r="I126" s="223"/>
    </row>
    <row r="127" spans="1:9" s="16" customFormat="1" ht="16.5" thickBot="1" thickTop="1">
      <c r="A127" s="171"/>
      <c r="B127" s="172"/>
      <c r="C127" s="171"/>
      <c r="D127" s="171"/>
      <c r="E127" s="173"/>
      <c r="F127" s="173"/>
      <c r="H127" s="223"/>
      <c r="I127" s="223"/>
    </row>
    <row r="128" spans="1:6" ht="16.5" customHeight="1" thickBot="1" thickTop="1">
      <c r="A128" s="216" t="s">
        <v>297</v>
      </c>
      <c r="B128" s="217" t="s">
        <v>214</v>
      </c>
      <c r="C128" s="217"/>
      <c r="D128" s="217"/>
      <c r="E128" s="217"/>
      <c r="F128" s="218">
        <f>SUM(F128:F159)</f>
        <v>25257150</v>
      </c>
    </row>
    <row r="129" spans="1:6" ht="16.5" thickTop="1">
      <c r="A129" s="157" t="s">
        <v>40</v>
      </c>
      <c r="B129" s="158" t="s">
        <v>278</v>
      </c>
      <c r="C129" s="159" t="s">
        <v>274</v>
      </c>
      <c r="D129" s="160" t="s">
        <v>275</v>
      </c>
      <c r="E129" s="161" t="s">
        <v>276</v>
      </c>
      <c r="F129" s="162" t="s">
        <v>277</v>
      </c>
    </row>
    <row r="130" spans="1:6" ht="15.75">
      <c r="A130" s="151"/>
      <c r="B130" s="152"/>
      <c r="C130" s="153"/>
      <c r="D130" s="154"/>
      <c r="E130" s="155" t="s">
        <v>0</v>
      </c>
      <c r="F130" s="156" t="s">
        <v>0</v>
      </c>
    </row>
    <row r="131" spans="1:6" ht="15">
      <c r="A131" s="26" t="s">
        <v>161</v>
      </c>
      <c r="B131" s="21" t="s">
        <v>191</v>
      </c>
      <c r="C131" s="28" t="s">
        <v>3</v>
      </c>
      <c r="D131" s="29">
        <v>96</v>
      </c>
      <c r="E131" s="30">
        <v>0</v>
      </c>
      <c r="F131" s="31">
        <f>E131*D131</f>
        <v>0</v>
      </c>
    </row>
    <row r="132" spans="1:6" ht="15">
      <c r="A132" s="26" t="s">
        <v>162</v>
      </c>
      <c r="B132" s="27" t="s">
        <v>130</v>
      </c>
      <c r="C132" s="28" t="s">
        <v>3</v>
      </c>
      <c r="D132" s="29">
        <v>96</v>
      </c>
      <c r="E132" s="30">
        <v>0</v>
      </c>
      <c r="F132" s="31">
        <f>E132*D132</f>
        <v>0</v>
      </c>
    </row>
    <row r="133" spans="1:6" ht="15.75" thickBot="1">
      <c r="A133" s="26" t="s">
        <v>163</v>
      </c>
      <c r="B133" s="27" t="s">
        <v>135</v>
      </c>
      <c r="C133" s="28" t="s">
        <v>3</v>
      </c>
      <c r="D133" s="29">
        <v>16</v>
      </c>
      <c r="E133" s="30">
        <v>0</v>
      </c>
      <c r="F133" s="31">
        <f>E133*D133</f>
        <v>0</v>
      </c>
    </row>
    <row r="134" spans="1:9" s="16" customFormat="1" ht="17.25" thickBot="1" thickTop="1">
      <c r="A134" s="219" t="s">
        <v>298</v>
      </c>
      <c r="B134" s="217"/>
      <c r="C134" s="217"/>
      <c r="D134" s="217"/>
      <c r="E134" s="217"/>
      <c r="F134" s="167">
        <f>SUM(F131:F133)</f>
        <v>0</v>
      </c>
      <c r="H134" s="223"/>
      <c r="I134" s="223"/>
    </row>
    <row r="135" spans="1:9" s="16" customFormat="1" ht="16.5" thickBot="1" thickTop="1">
      <c r="A135" s="171"/>
      <c r="B135" s="172"/>
      <c r="C135" s="171"/>
      <c r="D135" s="171"/>
      <c r="E135" s="173"/>
      <c r="F135" s="173"/>
      <c r="H135" s="223"/>
      <c r="I135" s="223"/>
    </row>
    <row r="136" spans="1:6" ht="16.5" customHeight="1" thickBot="1" thickTop="1">
      <c r="A136" s="216" t="s">
        <v>299</v>
      </c>
      <c r="B136" s="217" t="s">
        <v>214</v>
      </c>
      <c r="C136" s="217"/>
      <c r="D136" s="217"/>
      <c r="E136" s="217"/>
      <c r="F136" s="218">
        <f>SUM(F136:F170)</f>
        <v>25257150</v>
      </c>
    </row>
    <row r="137" spans="1:6" ht="16.5" thickTop="1">
      <c r="A137" s="157" t="s">
        <v>40</v>
      </c>
      <c r="B137" s="158" t="s">
        <v>278</v>
      </c>
      <c r="C137" s="159" t="s">
        <v>274</v>
      </c>
      <c r="D137" s="160" t="s">
        <v>275</v>
      </c>
      <c r="E137" s="161" t="s">
        <v>276</v>
      </c>
      <c r="F137" s="162" t="s">
        <v>277</v>
      </c>
    </row>
    <row r="138" spans="1:6" ht="15.75">
      <c r="A138" s="151"/>
      <c r="B138" s="152"/>
      <c r="C138" s="153"/>
      <c r="D138" s="154"/>
      <c r="E138" s="155" t="s">
        <v>0</v>
      </c>
      <c r="F138" s="156" t="s">
        <v>0</v>
      </c>
    </row>
    <row r="139" spans="1:8" ht="15">
      <c r="A139" s="26" t="s">
        <v>164</v>
      </c>
      <c r="B139" s="27" t="s">
        <v>140</v>
      </c>
      <c r="C139" s="28" t="s">
        <v>3</v>
      </c>
      <c r="D139" s="29">
        <v>25</v>
      </c>
      <c r="E139" s="30">
        <v>0</v>
      </c>
      <c r="F139" s="31">
        <f>PRODUCT(D139:E139)</f>
        <v>0</v>
      </c>
      <c r="H139" s="220"/>
    </row>
    <row r="140" spans="1:6" ht="30">
      <c r="A140" s="26" t="s">
        <v>167</v>
      </c>
      <c r="B140" s="34" t="s">
        <v>141</v>
      </c>
      <c r="C140" s="28" t="s">
        <v>3</v>
      </c>
      <c r="D140" s="29">
        <v>5</v>
      </c>
      <c r="E140" s="30">
        <v>0</v>
      </c>
      <c r="F140" s="31">
        <f aca="true" t="shared" si="5" ref="F140:F151">PRODUCT(D140:E140)</f>
        <v>0</v>
      </c>
    </row>
    <row r="141" spans="1:6" ht="15">
      <c r="A141" s="26" t="s">
        <v>169</v>
      </c>
      <c r="B141" s="27" t="s">
        <v>144</v>
      </c>
      <c r="C141" s="28" t="s">
        <v>3</v>
      </c>
      <c r="D141" s="29">
        <v>345</v>
      </c>
      <c r="E141" s="30">
        <v>0</v>
      </c>
      <c r="F141" s="31">
        <f t="shared" si="5"/>
        <v>0</v>
      </c>
    </row>
    <row r="142" spans="1:6" ht="15">
      <c r="A142" s="26" t="s">
        <v>171</v>
      </c>
      <c r="B142" s="27" t="s">
        <v>146</v>
      </c>
      <c r="C142" s="28" t="s">
        <v>3</v>
      </c>
      <c r="D142" s="29">
        <v>35</v>
      </c>
      <c r="E142" s="30">
        <v>0</v>
      </c>
      <c r="F142" s="31">
        <f t="shared" si="5"/>
        <v>0</v>
      </c>
    </row>
    <row r="143" spans="1:6" ht="30">
      <c r="A143" s="26" t="s">
        <v>172</v>
      </c>
      <c r="B143" s="34" t="s">
        <v>150</v>
      </c>
      <c r="C143" s="28" t="s">
        <v>3</v>
      </c>
      <c r="D143" s="29">
        <v>18</v>
      </c>
      <c r="E143" s="30">
        <v>0</v>
      </c>
      <c r="F143" s="31">
        <f t="shared" si="5"/>
        <v>0</v>
      </c>
    </row>
    <row r="144" spans="1:9" s="58" customFormat="1" ht="15">
      <c r="A144" s="26" t="s">
        <v>173</v>
      </c>
      <c r="B144" s="27" t="s">
        <v>148</v>
      </c>
      <c r="C144" s="28" t="s">
        <v>3</v>
      </c>
      <c r="D144" s="29">
        <v>2</v>
      </c>
      <c r="E144" s="30">
        <v>0</v>
      </c>
      <c r="F144" s="31">
        <f t="shared" si="5"/>
        <v>0</v>
      </c>
      <c r="H144" s="33"/>
      <c r="I144" s="33"/>
    </row>
    <row r="145" spans="1:6" ht="15">
      <c r="A145" s="52" t="s">
        <v>176</v>
      </c>
      <c r="B145" s="27" t="s">
        <v>149</v>
      </c>
      <c r="C145" s="28" t="s">
        <v>3</v>
      </c>
      <c r="D145" s="29">
        <v>2</v>
      </c>
      <c r="E145" s="30">
        <v>0</v>
      </c>
      <c r="F145" s="31">
        <f t="shared" si="5"/>
        <v>0</v>
      </c>
    </row>
    <row r="146" spans="1:6" ht="15">
      <c r="A146" s="26" t="s">
        <v>177</v>
      </c>
      <c r="B146" s="27" t="s">
        <v>155</v>
      </c>
      <c r="C146" s="28" t="s">
        <v>3</v>
      </c>
      <c r="D146" s="29">
        <v>3</v>
      </c>
      <c r="E146" s="30">
        <v>0</v>
      </c>
      <c r="F146" s="31">
        <f t="shared" si="5"/>
        <v>0</v>
      </c>
    </row>
    <row r="147" spans="1:6" ht="15">
      <c r="A147" s="26" t="s">
        <v>178</v>
      </c>
      <c r="B147" s="27" t="s">
        <v>153</v>
      </c>
      <c r="C147" s="28" t="s">
        <v>3</v>
      </c>
      <c r="D147" s="29">
        <v>756</v>
      </c>
      <c r="E147" s="30">
        <v>0</v>
      </c>
      <c r="F147" s="31">
        <f t="shared" si="5"/>
        <v>0</v>
      </c>
    </row>
    <row r="148" spans="1:6" ht="15">
      <c r="A148" s="26" t="s">
        <v>199</v>
      </c>
      <c r="B148" s="27" t="s">
        <v>154</v>
      </c>
      <c r="C148" s="28" t="s">
        <v>3</v>
      </c>
      <c r="D148" s="29">
        <v>540</v>
      </c>
      <c r="E148" s="30">
        <v>0</v>
      </c>
      <c r="F148" s="31">
        <f t="shared" si="5"/>
        <v>0</v>
      </c>
    </row>
    <row r="149" spans="1:6" ht="15">
      <c r="A149" s="26" t="s">
        <v>200</v>
      </c>
      <c r="B149" s="53" t="s">
        <v>226</v>
      </c>
      <c r="C149" s="54" t="s">
        <v>3</v>
      </c>
      <c r="D149" s="55">
        <v>216</v>
      </c>
      <c r="E149" s="56">
        <v>0</v>
      </c>
      <c r="F149" s="57">
        <f t="shared" si="5"/>
        <v>0</v>
      </c>
    </row>
    <row r="150" spans="1:6" ht="15">
      <c r="A150" s="26" t="s">
        <v>201</v>
      </c>
      <c r="B150" s="27" t="s">
        <v>159</v>
      </c>
      <c r="C150" s="28" t="s">
        <v>3</v>
      </c>
      <c r="D150" s="29">
        <v>264</v>
      </c>
      <c r="E150" s="30">
        <v>0</v>
      </c>
      <c r="F150" s="31">
        <f t="shared" si="5"/>
        <v>0</v>
      </c>
    </row>
    <row r="151" spans="1:6" ht="15.75" thickBot="1">
      <c r="A151" s="26" t="s">
        <v>202</v>
      </c>
      <c r="B151" s="27" t="s">
        <v>165</v>
      </c>
      <c r="C151" s="28" t="s">
        <v>3</v>
      </c>
      <c r="D151" s="29">
        <v>16</v>
      </c>
      <c r="E151" s="30">
        <v>0</v>
      </c>
      <c r="F151" s="31">
        <f t="shared" si="5"/>
        <v>0</v>
      </c>
    </row>
    <row r="152" spans="1:9" s="16" customFormat="1" ht="17.25" thickBot="1" thickTop="1">
      <c r="A152" s="219" t="s">
        <v>300</v>
      </c>
      <c r="B152" s="217"/>
      <c r="C152" s="217"/>
      <c r="D152" s="217"/>
      <c r="E152" s="217"/>
      <c r="F152" s="167">
        <f>SUM(F139:F151)</f>
        <v>0</v>
      </c>
      <c r="H152" s="223"/>
      <c r="I152" s="223"/>
    </row>
    <row r="153" spans="1:9" s="16" customFormat="1" ht="16.5" thickBot="1" thickTop="1">
      <c r="A153" s="171"/>
      <c r="B153" s="172"/>
      <c r="C153" s="171"/>
      <c r="D153" s="171"/>
      <c r="E153" s="173"/>
      <c r="F153" s="173"/>
      <c r="H153" s="223"/>
      <c r="I153" s="223"/>
    </row>
    <row r="154" spans="1:6" ht="16.5" customHeight="1" thickBot="1" thickTop="1">
      <c r="A154" s="216" t="s">
        <v>301</v>
      </c>
      <c r="B154" s="217" t="s">
        <v>214</v>
      </c>
      <c r="C154" s="217"/>
      <c r="D154" s="217"/>
      <c r="E154" s="217"/>
      <c r="F154" s="218">
        <f>SUM(F154:F186)</f>
        <v>25257150</v>
      </c>
    </row>
    <row r="155" spans="1:6" ht="16.5" thickTop="1">
      <c r="A155" s="157" t="s">
        <v>40</v>
      </c>
      <c r="B155" s="158" t="s">
        <v>278</v>
      </c>
      <c r="C155" s="159" t="s">
        <v>274</v>
      </c>
      <c r="D155" s="160" t="s">
        <v>275</v>
      </c>
      <c r="E155" s="161" t="s">
        <v>276</v>
      </c>
      <c r="F155" s="162" t="s">
        <v>277</v>
      </c>
    </row>
    <row r="156" spans="1:6" ht="15.75">
      <c r="A156" s="151"/>
      <c r="B156" s="152"/>
      <c r="C156" s="153"/>
      <c r="D156" s="154"/>
      <c r="E156" s="155" t="s">
        <v>0</v>
      </c>
      <c r="F156" s="156" t="s">
        <v>0</v>
      </c>
    </row>
    <row r="157" spans="1:6" ht="15">
      <c r="A157" s="26" t="s">
        <v>203</v>
      </c>
      <c r="B157" s="27" t="s">
        <v>153</v>
      </c>
      <c r="C157" s="28" t="s">
        <v>3</v>
      </c>
      <c r="D157" s="29">
        <v>96</v>
      </c>
      <c r="E157" s="30">
        <v>0</v>
      </c>
      <c r="F157" s="31">
        <f>PRODUCT(D157:E157)</f>
        <v>0</v>
      </c>
    </row>
    <row r="158" spans="1:6" ht="15">
      <c r="A158" s="26" t="s">
        <v>204</v>
      </c>
      <c r="B158" s="27" t="s">
        <v>154</v>
      </c>
      <c r="C158" s="28" t="s">
        <v>3</v>
      </c>
      <c r="D158" s="29">
        <v>96</v>
      </c>
      <c r="E158" s="30">
        <v>0</v>
      </c>
      <c r="F158" s="31">
        <f>PRODUCT(D158:E158)</f>
        <v>0</v>
      </c>
    </row>
    <row r="159" spans="1:6" ht="15.75" thickBot="1">
      <c r="A159" s="26" t="s">
        <v>205</v>
      </c>
      <c r="B159" s="27" t="s">
        <v>165</v>
      </c>
      <c r="C159" s="28" t="s">
        <v>3</v>
      </c>
      <c r="D159" s="29">
        <v>16</v>
      </c>
      <c r="E159" s="30">
        <v>0</v>
      </c>
      <c r="F159" s="31">
        <f>PRODUCT(D159:E159)</f>
        <v>0</v>
      </c>
    </row>
    <row r="160" spans="1:9" s="16" customFormat="1" ht="17.25" thickBot="1" thickTop="1">
      <c r="A160" s="219" t="s">
        <v>302</v>
      </c>
      <c r="B160" s="217"/>
      <c r="C160" s="217"/>
      <c r="D160" s="217"/>
      <c r="E160" s="217"/>
      <c r="F160" s="167">
        <f>SUM(F157:F159)</f>
        <v>0</v>
      </c>
      <c r="H160" s="223"/>
      <c r="I160" s="223"/>
    </row>
    <row r="161" spans="1:9" s="16" customFormat="1" ht="16.5" thickBot="1" thickTop="1">
      <c r="A161" s="171"/>
      <c r="B161" s="172"/>
      <c r="C161" s="171"/>
      <c r="D161" s="171"/>
      <c r="E161" s="173"/>
      <c r="F161" s="173"/>
      <c r="H161" s="223"/>
      <c r="I161" s="223"/>
    </row>
    <row r="162" spans="1:6" ht="16.5" customHeight="1" thickBot="1" thickTop="1">
      <c r="A162" s="216" t="s">
        <v>303</v>
      </c>
      <c r="B162" s="217" t="s">
        <v>214</v>
      </c>
      <c r="C162" s="217"/>
      <c r="D162" s="217"/>
      <c r="E162" s="217"/>
      <c r="F162" s="218">
        <f>SUM(F162:F194)</f>
        <v>25257150</v>
      </c>
    </row>
    <row r="163" spans="1:6" ht="16.5" thickTop="1">
      <c r="A163" s="157" t="s">
        <v>40</v>
      </c>
      <c r="B163" s="158" t="s">
        <v>278</v>
      </c>
      <c r="C163" s="159" t="s">
        <v>274</v>
      </c>
      <c r="D163" s="160" t="s">
        <v>275</v>
      </c>
      <c r="E163" s="161" t="s">
        <v>276</v>
      </c>
      <c r="F163" s="162" t="s">
        <v>277</v>
      </c>
    </row>
    <row r="164" spans="1:6" ht="15.75">
      <c r="A164" s="151"/>
      <c r="B164" s="152"/>
      <c r="C164" s="153"/>
      <c r="D164" s="154"/>
      <c r="E164" s="155" t="s">
        <v>0</v>
      </c>
      <c r="F164" s="156" t="s">
        <v>0</v>
      </c>
    </row>
    <row r="165" spans="1:8" ht="30">
      <c r="A165" s="26" t="s">
        <v>206</v>
      </c>
      <c r="B165" s="34" t="s">
        <v>168</v>
      </c>
      <c r="C165" s="28" t="s">
        <v>4</v>
      </c>
      <c r="D165" s="29">
        <v>120</v>
      </c>
      <c r="E165" s="30">
        <v>0</v>
      </c>
      <c r="F165" s="31">
        <f aca="true" t="shared" si="6" ref="F165:F175">E165*D165</f>
        <v>0</v>
      </c>
      <c r="H165" s="220"/>
    </row>
    <row r="166" spans="1:8" ht="15">
      <c r="A166" s="26" t="s">
        <v>207</v>
      </c>
      <c r="B166" s="34" t="s">
        <v>170</v>
      </c>
      <c r="C166" s="28" t="s">
        <v>4</v>
      </c>
      <c r="D166" s="29">
        <v>200</v>
      </c>
      <c r="E166" s="30">
        <v>0</v>
      </c>
      <c r="F166" s="31">
        <f t="shared" si="6"/>
        <v>0</v>
      </c>
      <c r="H166" s="220"/>
    </row>
    <row r="167" spans="1:6" ht="15">
      <c r="A167" s="26" t="s">
        <v>208</v>
      </c>
      <c r="B167" s="34" t="s">
        <v>197</v>
      </c>
      <c r="C167" s="28" t="s">
        <v>4</v>
      </c>
      <c r="D167" s="29">
        <v>450</v>
      </c>
      <c r="E167" s="30">
        <v>0</v>
      </c>
      <c r="F167" s="31">
        <f t="shared" si="6"/>
        <v>0</v>
      </c>
    </row>
    <row r="168" spans="1:6" ht="15">
      <c r="A168" s="26" t="s">
        <v>209</v>
      </c>
      <c r="B168" s="34" t="s">
        <v>198</v>
      </c>
      <c r="C168" s="28" t="s">
        <v>4</v>
      </c>
      <c r="D168" s="29">
        <v>120</v>
      </c>
      <c r="E168" s="30">
        <v>0</v>
      </c>
      <c r="F168" s="31">
        <f t="shared" si="6"/>
        <v>0</v>
      </c>
    </row>
    <row r="169" spans="1:6" ht="15">
      <c r="A169" s="26" t="s">
        <v>210</v>
      </c>
      <c r="B169" s="34" t="s">
        <v>174</v>
      </c>
      <c r="C169" s="28" t="s">
        <v>4</v>
      </c>
      <c r="D169" s="29">
        <v>770</v>
      </c>
      <c r="E169" s="30">
        <v>0</v>
      </c>
      <c r="F169" s="31">
        <f t="shared" si="6"/>
        <v>0</v>
      </c>
    </row>
    <row r="170" spans="1:6" ht="15">
      <c r="A170" s="26" t="s">
        <v>211</v>
      </c>
      <c r="B170" s="27" t="s">
        <v>175</v>
      </c>
      <c r="C170" s="28" t="s">
        <v>111</v>
      </c>
      <c r="D170" s="29">
        <v>30</v>
      </c>
      <c r="E170" s="59">
        <v>0</v>
      </c>
      <c r="F170" s="31">
        <f t="shared" si="6"/>
        <v>0</v>
      </c>
    </row>
    <row r="171" spans="1:8" ht="15">
      <c r="A171" s="26" t="s">
        <v>224</v>
      </c>
      <c r="B171" s="27" t="s">
        <v>179</v>
      </c>
      <c r="C171" s="28" t="s">
        <v>4</v>
      </c>
      <c r="D171" s="32">
        <v>120</v>
      </c>
      <c r="E171" s="30">
        <v>0</v>
      </c>
      <c r="F171" s="31">
        <f t="shared" si="6"/>
        <v>0</v>
      </c>
      <c r="H171" s="220"/>
    </row>
    <row r="172" spans="1:6" ht="15">
      <c r="A172" s="26" t="s">
        <v>227</v>
      </c>
      <c r="B172" s="27" t="s">
        <v>195</v>
      </c>
      <c r="C172" s="28" t="s">
        <v>3</v>
      </c>
      <c r="D172" s="32">
        <v>10</v>
      </c>
      <c r="E172" s="30">
        <v>0</v>
      </c>
      <c r="F172" s="31">
        <f t="shared" si="6"/>
        <v>0</v>
      </c>
    </row>
    <row r="173" spans="1:6" ht="15">
      <c r="A173" s="26" t="s">
        <v>273</v>
      </c>
      <c r="B173" s="27" t="s">
        <v>196</v>
      </c>
      <c r="C173" s="28" t="s">
        <v>3</v>
      </c>
      <c r="D173" s="32">
        <v>2</v>
      </c>
      <c r="E173" s="30">
        <v>0</v>
      </c>
      <c r="F173" s="31">
        <f t="shared" si="6"/>
        <v>0</v>
      </c>
    </row>
    <row r="174" spans="1:6" ht="15">
      <c r="A174" s="26" t="s">
        <v>327</v>
      </c>
      <c r="B174" s="27" t="s">
        <v>193</v>
      </c>
      <c r="C174" s="28" t="s">
        <v>3</v>
      </c>
      <c r="D174" s="29">
        <v>1</v>
      </c>
      <c r="E174" s="30">
        <v>0</v>
      </c>
      <c r="F174" s="31">
        <f t="shared" si="6"/>
        <v>0</v>
      </c>
    </row>
    <row r="175" spans="1:6" ht="15">
      <c r="A175" s="26" t="s">
        <v>330</v>
      </c>
      <c r="B175" s="27" t="s">
        <v>194</v>
      </c>
      <c r="C175" s="28" t="s">
        <v>3</v>
      </c>
      <c r="D175" s="29">
        <v>1</v>
      </c>
      <c r="E175" s="30">
        <v>0</v>
      </c>
      <c r="F175" s="31">
        <f t="shared" si="6"/>
        <v>0</v>
      </c>
    </row>
    <row r="176" spans="1:6" ht="15.75" thickBot="1">
      <c r="A176" s="26" t="s">
        <v>331</v>
      </c>
      <c r="B176" s="27" t="s">
        <v>225</v>
      </c>
      <c r="C176" s="28" t="s">
        <v>3</v>
      </c>
      <c r="D176" s="29">
        <v>1</v>
      </c>
      <c r="E176" s="30">
        <v>0</v>
      </c>
      <c r="F176" s="31">
        <f>E176*D176</f>
        <v>0</v>
      </c>
    </row>
    <row r="177" spans="1:9" s="16" customFormat="1" ht="17.25" thickBot="1" thickTop="1">
      <c r="A177" s="219" t="s">
        <v>311</v>
      </c>
      <c r="B177" s="217"/>
      <c r="C177" s="217"/>
      <c r="D177" s="217"/>
      <c r="E177" s="217"/>
      <c r="F177" s="167">
        <f>SUM(F165:F176)</f>
        <v>0</v>
      </c>
      <c r="H177" s="223"/>
      <c r="I177" s="223"/>
    </row>
    <row r="178" spans="1:7" ht="15.75" thickTop="1">
      <c r="A178" s="61"/>
      <c r="B178" s="60"/>
      <c r="C178" s="61"/>
      <c r="D178" s="61"/>
      <c r="E178" s="62"/>
      <c r="F178" s="62"/>
      <c r="G178" s="16"/>
    </row>
    <row r="179" spans="1:7" ht="15">
      <c r="A179" s="17"/>
      <c r="B179" s="174"/>
      <c r="C179" s="174"/>
      <c r="D179" s="17"/>
      <c r="E179" s="175"/>
      <c r="F179" s="176"/>
      <c r="G179" s="16"/>
    </row>
    <row r="180" spans="2:3" ht="15">
      <c r="B180" s="63"/>
      <c r="C180" s="63"/>
    </row>
    <row r="181" spans="2:3" ht="15">
      <c r="B181" s="63"/>
      <c r="C181" s="63"/>
    </row>
  </sheetData>
  <sheetProtection password="F3B0" sheet="1"/>
  <protectedRanges>
    <protectedRange sqref="E6:E7 E13:E42 E48:E60 E66:E76 E82:E90 E96:E99 E105:E108 E114:E115 E121:E125 E131:E133 E139:E151 E157:E159 E165:E176" name="Oblast1"/>
  </protectedRanges>
  <mergeCells count="26">
    <mergeCell ref="A162:F162"/>
    <mergeCell ref="A177:E177"/>
    <mergeCell ref="A128:F128"/>
    <mergeCell ref="A134:E134"/>
    <mergeCell ref="A136:F136"/>
    <mergeCell ref="A152:E152"/>
    <mergeCell ref="A154:F154"/>
    <mergeCell ref="A160:E160"/>
    <mergeCell ref="A102:F102"/>
    <mergeCell ref="A109:E109"/>
    <mergeCell ref="A111:F111"/>
    <mergeCell ref="A116:E116"/>
    <mergeCell ref="A118:F118"/>
    <mergeCell ref="A126:E126"/>
    <mergeCell ref="A63:F63"/>
    <mergeCell ref="A77:E77"/>
    <mergeCell ref="A79:F79"/>
    <mergeCell ref="A91:E91"/>
    <mergeCell ref="A93:F93"/>
    <mergeCell ref="A100:E100"/>
    <mergeCell ref="A3:F3"/>
    <mergeCell ref="A8:E8"/>
    <mergeCell ref="A10:F10"/>
    <mergeCell ref="A43:E43"/>
    <mergeCell ref="A45:F45"/>
    <mergeCell ref="A61:E61"/>
  </mergeCells>
  <printOptions horizontalCentered="1"/>
  <pageMargins left="0.1968503937007874" right="0.1968503937007874" top="0.7874015748031497" bottom="0.3937007874015748" header="0.2362204724409449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ENVIRO-EKOANALYTIKA,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Janíček</dc:creator>
  <cp:keywords/>
  <dc:description/>
  <cp:lastModifiedBy>Vlastimil Gonsior</cp:lastModifiedBy>
  <cp:lastPrinted>2018-01-30T12:17:43Z</cp:lastPrinted>
  <dcterms:created xsi:type="dcterms:W3CDTF">2005-07-18T10:25:14Z</dcterms:created>
  <dcterms:modified xsi:type="dcterms:W3CDTF">2018-01-30T12:23:59Z</dcterms:modified>
  <cp:category/>
  <cp:version/>
  <cp:contentType/>
  <cp:contentStatus/>
</cp:coreProperties>
</file>