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bookViews>
    <workbookView xWindow="270" yWindow="585" windowWidth="24615" windowHeight="13740" activeTab="4"/>
  </bookViews>
  <sheets>
    <sheet name="Rekapitulace stavby" sheetId="1" r:id="rId1"/>
    <sheet name="SO 01 - Hrubé úpravy terénu" sheetId="2" r:id="rId2"/>
    <sheet name="SO 02.1 - Nádrže A.1 a A.2" sheetId="3" r:id="rId3"/>
    <sheet name="SO 02.2 - Nádrže B.1 a B.2" sheetId="4" r:id="rId4"/>
    <sheet name="SO 02.3 - Nádrže C.1 a C.2" sheetId="5" r:id="rId5"/>
    <sheet name="SO 02.4 - Nádrž D" sheetId="6" r:id="rId6"/>
    <sheet name="SO 02.5 - Vegetační kalov..." sheetId="7" r:id="rId7"/>
    <sheet name="SO 03 - Odtokové potrubí" sheetId="8" r:id="rId8"/>
    <sheet name="SO 04 - Obslužné cesty" sheetId="9" r:id="rId9"/>
    <sheet name="SO 05 - Konečné úpravy a ..." sheetId="10" r:id="rId10"/>
    <sheet name="PS 01 - Aktivní provzdušň..." sheetId="11" r:id="rId11"/>
    <sheet name="PS 02 - Čerpání vyčištěný..." sheetId="12" r:id="rId12"/>
    <sheet name="PS 03 - Přípojka NN" sheetId="13" r:id="rId13"/>
    <sheet name="VON - Vedlejší a ostatní ..." sheetId="14" r:id="rId14"/>
    <sheet name="Pokyny pro vyplnění" sheetId="15" r:id="rId15"/>
  </sheets>
  <definedNames>
    <definedName name="_xlnm._FilterDatabase" localSheetId="10" hidden="1">'PS 01 - Aktivní provzdušň...'!$C$77:$K$83</definedName>
    <definedName name="_xlnm._FilterDatabase" localSheetId="11" hidden="1">'PS 02 - Čerpání vyčištěný...'!$C$83:$K$161</definedName>
    <definedName name="_xlnm._FilterDatabase" localSheetId="12" hidden="1">'PS 03 - Přípojka NN'!$C$75:$K$77</definedName>
    <definedName name="_xlnm._FilterDatabase" localSheetId="1" hidden="1">'SO 01 - Hrubé úpravy terénu'!$C$77:$K$232</definedName>
    <definedName name="_xlnm._FilterDatabase" localSheetId="2" hidden="1">'SO 02.1 - Nádrže A.1 a A.2'!$C$84:$K$230</definedName>
    <definedName name="_xlnm._FilterDatabase" localSheetId="3" hidden="1">'SO 02.2 - Nádrže B.1 a B.2'!$C$83:$K$161</definedName>
    <definedName name="_xlnm._FilterDatabase" localSheetId="4" hidden="1">'SO 02.3 - Nádrže C.1 a C.2'!$C$83:$K$159</definedName>
    <definedName name="_xlnm._FilterDatabase" localSheetId="5" hidden="1">'SO 02.4 - Nádrž D'!$C$82:$K$159</definedName>
    <definedName name="_xlnm._FilterDatabase" localSheetId="6" hidden="1">'SO 02.5 - Vegetační kalov...'!$C$82:$K$127</definedName>
    <definedName name="_xlnm._FilterDatabase" localSheetId="7" hidden="1">'SO 03 - Odtokové potrubí'!$C$81:$K$170</definedName>
    <definedName name="_xlnm._FilterDatabase" localSheetId="8" hidden="1">'SO 04 - Obslužné cesty'!$C$79:$K$123</definedName>
    <definedName name="_xlnm._FilterDatabase" localSheetId="9" hidden="1">'SO 05 - Konečné úpravy a ...'!$C$78:$K$175</definedName>
    <definedName name="_xlnm._FilterDatabase" localSheetId="13" hidden="1">'VON - Vedlejší a ostatní ...'!$C$79:$K$95</definedName>
    <definedName name="_xlnm.Print_Area" localSheetId="14">'Pokyny pro vyplnění'!$B$2:$K$69,'Pokyny pro vyplnění'!$B$72:$K$116,'Pokyny pro vyplnění'!$B$119:$K$188,'Pokyny pro vyplnění'!$B$196:$K$216</definedName>
    <definedName name="_xlnm.Print_Area" localSheetId="10">'PS 01 - Aktivní provzdušň...'!$C$4:$J$36,'PS 01 - Aktivní provzdušň...'!$C$42:$J$59,'PS 01 - Aktivní provzdušň...'!$C$65:$K$83</definedName>
    <definedName name="_xlnm.Print_Area" localSheetId="11">'PS 02 - Čerpání vyčištěný...'!$C$4:$J$36,'PS 02 - Čerpání vyčištěný...'!$C$42:$J$65,'PS 02 - Čerpání vyčištěný...'!$C$71:$K$161</definedName>
    <definedName name="_xlnm.Print_Area" localSheetId="12">'PS 03 - Přípojka NN'!$C$4:$J$36,'PS 03 - Přípojka NN'!$C$42:$J$57,'PS 03 - Přípojka NN'!$C$63:$K$77</definedName>
    <definedName name="_xlnm.Print_Area" localSheetId="0">'Rekapitulace stavby'!$D$4:$AO$33,'Rekapitulace stavby'!$C$39:$AQ$65</definedName>
    <definedName name="_xlnm.Print_Area" localSheetId="1">'SO 01 - Hrubé úpravy terénu'!$C$4:$J$36,'SO 01 - Hrubé úpravy terénu'!$C$42:$J$59,'SO 01 - Hrubé úpravy terénu'!$C$65:$K$232</definedName>
    <definedName name="_xlnm.Print_Area" localSheetId="2">'SO 02.1 - Nádrže A.1 a A.2'!$C$4:$J$36,'SO 02.1 - Nádrže A.1 a A.2'!$C$42:$J$66,'SO 02.1 - Nádrže A.1 a A.2'!$C$72:$K$230</definedName>
    <definedName name="_xlnm.Print_Area" localSheetId="3">'SO 02.2 - Nádrže B.1 a B.2'!$C$4:$J$36,'SO 02.2 - Nádrže B.1 a B.2'!$C$42:$J$65,'SO 02.2 - Nádrže B.1 a B.2'!$C$71:$K$161</definedName>
    <definedName name="_xlnm.Print_Area" localSheetId="4">'SO 02.3 - Nádrže C.1 a C.2'!$C$4:$J$36,'SO 02.3 - Nádrže C.1 a C.2'!$C$42:$J$65,'SO 02.3 - Nádrže C.1 a C.2'!$C$71:$K$159</definedName>
    <definedName name="_xlnm.Print_Area" localSheetId="5">'SO 02.4 - Nádrž D'!$C$4:$J$36,'SO 02.4 - Nádrž D'!$C$42:$J$64,'SO 02.4 - Nádrž D'!$C$70:$K$159</definedName>
    <definedName name="_xlnm.Print_Area" localSheetId="6">'SO 02.5 - Vegetační kalov...'!$C$4:$J$36,'SO 02.5 - Vegetační kalov...'!$C$42:$J$64,'SO 02.5 - Vegetační kalov...'!$C$70:$K$127</definedName>
    <definedName name="_xlnm.Print_Area" localSheetId="7">'SO 03 - Odtokové potrubí'!$C$4:$J$36,'SO 03 - Odtokové potrubí'!$C$42:$J$63,'SO 03 - Odtokové potrubí'!$C$69:$K$170</definedName>
    <definedName name="_xlnm.Print_Area" localSheetId="8">'SO 04 - Obslužné cesty'!$C$4:$J$36,'SO 04 - Obslužné cesty'!$C$42:$J$61,'SO 04 - Obslužné cesty'!$C$67:$K$123</definedName>
    <definedName name="_xlnm.Print_Area" localSheetId="9">'SO 05 - Konečné úpravy a ...'!$C$4:$J$36,'SO 05 - Konečné úpravy a ...'!$C$42:$J$60,'SO 05 - Konečné úpravy a ...'!$C$66:$K$175</definedName>
    <definedName name="_xlnm.Print_Area" localSheetId="13">'VON - Vedlejší a ostatní ...'!$C$4:$J$36,'VON - Vedlejší a ostatní ...'!$C$42:$J$61,'VON - Vedlejší a ostatní ...'!$C$67:$K$95</definedName>
    <definedName name="_xlnm.Print_Titles" localSheetId="0">'Rekapitulace stavby'!$49:$49</definedName>
    <definedName name="_xlnm.Print_Titles" localSheetId="1">'SO 01 - Hrubé úpravy terénu'!$77:$77</definedName>
    <definedName name="_xlnm.Print_Titles" localSheetId="2">'SO 02.1 - Nádrže A.1 a A.2'!$84:$84</definedName>
    <definedName name="_xlnm.Print_Titles" localSheetId="3">'SO 02.2 - Nádrže B.1 a B.2'!$83:$83</definedName>
    <definedName name="_xlnm.Print_Titles" localSheetId="4">'SO 02.3 - Nádrže C.1 a C.2'!$83:$83</definedName>
    <definedName name="_xlnm.Print_Titles" localSheetId="5">'SO 02.4 - Nádrž D'!$82:$82</definedName>
    <definedName name="_xlnm.Print_Titles" localSheetId="6">'SO 02.5 - Vegetační kalov...'!$82:$82</definedName>
    <definedName name="_xlnm.Print_Titles" localSheetId="7">'SO 03 - Odtokové potrubí'!$81:$81</definedName>
    <definedName name="_xlnm.Print_Titles" localSheetId="8">'SO 04 - Obslužné cesty'!$79:$79</definedName>
    <definedName name="_xlnm.Print_Titles" localSheetId="9">'SO 05 - Konečné úpravy a ...'!$78:$78</definedName>
    <definedName name="_xlnm.Print_Titles" localSheetId="10">'PS 01 - Aktivní provzdušň...'!$77:$77</definedName>
    <definedName name="_xlnm.Print_Titles" localSheetId="11">'PS 02 - Čerpání vyčištěný...'!$83:$83</definedName>
    <definedName name="_xlnm.Print_Titles" localSheetId="12">'PS 03 - Přípojka NN'!$75:$75</definedName>
    <definedName name="_xlnm.Print_Titles" localSheetId="13">'VON - Vedlejší a ostatní ...'!$79:$79</definedName>
  </definedNames>
  <calcPr fullCalcOnLoad="1"/>
</workbook>
</file>

<file path=xl/sharedStrings.xml><?xml version="1.0" encoding="utf-8"?>
<sst xmlns="http://schemas.openxmlformats.org/spreadsheetml/2006/main" count="10531" uniqueCount="1011">
  <si>
    <t>Export VZ</t>
  </si>
  <si>
    <t>List obsahuje:</t>
  </si>
  <si>
    <t>1) Rekapitulace stavby</t>
  </si>
  <si>
    <t>2) Rekapitulace objektů stavby a soupisů prací</t>
  </si>
  <si>
    <t>3.0</t>
  </si>
  <si>
    <t/>
  </si>
  <si>
    <t>False</t>
  </si>
  <si>
    <t>{0d65a4ad-f80c-475b-802a-aefa8a0cc48d}</t>
  </si>
  <si>
    <t>&gt;&gt;  skryté sloupce  &lt;&lt;</t>
  </si>
  <si>
    <t>0,01</t>
  </si>
  <si>
    <t>21</t>
  </si>
  <si>
    <t>15</t>
  </si>
  <si>
    <t>REKAPITULACE STAVBY</t>
  </si>
  <si>
    <t>v ---  níže se nacházejí doplnkové a pomocné údaje k sestavám  --- v</t>
  </si>
  <si>
    <t>Návod na vyplnění</t>
  </si>
  <si>
    <t>0,001</t>
  </si>
  <si>
    <t>Kód:</t>
  </si>
  <si>
    <t>061/13/08/2015</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</si>
  <si>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</si>
  <si>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</si>
  <si>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Kohinoor Mariánské Radčice - Biotechnologický systém ČDV z MR1</t>
  </si>
  <si>
    <t>KSO:</t>
  </si>
  <si>
    <t>CC-CZ:</t>
  </si>
  <si>
    <t>Místo:</t>
  </si>
  <si>
    <t>Mariánské Radčice</t>
  </si>
  <si>
    <t>Datum:</t>
  </si>
  <si>
    <t>9. 2. 2018</t>
  </si>
  <si>
    <t>Zadavatel:</t>
  </si>
  <si>
    <t>IČ:</t>
  </si>
  <si>
    <t>00007536</t>
  </si>
  <si>
    <t>Palivový kombinát Ústí, s.p.</t>
  </si>
  <si>
    <t>DIČ:</t>
  </si>
  <si>
    <t>CZ00007536</t>
  </si>
  <si>
    <t>Uchazeč:</t>
  </si>
  <si>
    <t>Vyplň údaj</t>
  </si>
  <si>
    <t>Projektant:</t>
  </si>
  <si>
    <t>25449001</t>
  </si>
  <si>
    <t>Terén Design, s. r. o.</t>
  </si>
  <si>
    <t>CZ25449001</t>
  </si>
  <si>
    <t>True</t>
  </si>
  <si>
    <t>Poznámka:</t>
  </si>
  <si>
    <t xml:space="preserve">Každá položka výkazu výměr musí být v rámci nabídkového rozpočtu nabídnuta komplexní, včetně všech pomocných konstrukcí a prací potřebných k řádnému a provozuschopnému dokončení díla. Zadavatel nebude v průběhu realizace díla akceptovat požadavky na zvýšení ceny díla o cenu konstrukcí a prací, které uchazeč objektivně mohl případně měl předpokládat při vynaložení odborné péče při zpracování nabídkové ceny v součinnosti s příslušnou projektovou dokumentací stavby. Uchazeč o zakázku je odpovědný za cenu díla.
Uchazeč do nabídkové ceny zahrne také náklady spojené s umístěním stavby. Jedná se zejména o náklady na zřízení, údržbu a odstranění objektů zařízení staveniště včetně vnitrostaveništních komunikací a skladovacích ploch, provozní vlivy, mimostaveništní doprava, náklady na kompletační činnost a zpracování dokumentace skutečného provedení stavby. </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</si>
  <si>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</si>
  <si>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</si>
  <si>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</si>
  <si>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</si>
  <si>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</si>
  <si>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</si>
  <si>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</si>
  <si>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</si>
  <si>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</si>
  <si>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</si>
  <si>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</si>
  <si>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</si>
  <si>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</si>
  <si>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</si>
  <si>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</si>
  <si>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</si>
  <si>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</si>
  <si>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</si>
  <si>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</si>
  <si>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</si>
  <si>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</si>
  <si>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</si>
  <si>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</si>
  <si>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</si>
  <si>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</si>
  <si>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</si>
  <si>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</si>
  <si>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</si>
  <si>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</si>
  <si>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</si>
  <si>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</si>
  <si>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</si>
  <si>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</si>
  <si>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</si>
  <si>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</si>
  <si>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</si>
  <si>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</si>
  <si>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</si>
  <si>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</si>
  <si>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01</t>
  </si>
  <si>
    <t>Hrubé úpravy terénu</t>
  </si>
  <si>
    <t>STA</t>
  </si>
  <si>
    <t>1</t>
  </si>
  <si>
    <t>{066d0aff-1595-46f2-a05a-587b466447ad}</t>
  </si>
  <si>
    <t>2</t>
  </si>
  <si>
    <t>SO 02.1</t>
  </si>
  <si>
    <t>Nádrže A.1 a A.2</t>
  </si>
  <si>
    <t>{43705440-533b-4c03-aa3a-8021ce0a3b65}</t>
  </si>
  <si>
    <t>SO 02.2</t>
  </si>
  <si>
    <t>Nádrže B.1 a B.2</t>
  </si>
  <si>
    <t>{e02e6369-6bf9-4497-9700-87ccb74e590f}</t>
  </si>
  <si>
    <t>SO 02.3</t>
  </si>
  <si>
    <t>Nádrže C.1 a C.2</t>
  </si>
  <si>
    <t>{f3cccada-e479-42c9-bda4-b1376532cc5b}</t>
  </si>
  <si>
    <t>SO 02.4</t>
  </si>
  <si>
    <t>Nádrž D</t>
  </si>
  <si>
    <t>{18e5c28a-d4ea-44c8-a42a-5efdd74258d5}</t>
  </si>
  <si>
    <t>SO 02.5</t>
  </si>
  <si>
    <t>Vegetační kalové pole</t>
  </si>
  <si>
    <t>{c958c913-d064-4847-82e6-e9125079c9e0}</t>
  </si>
  <si>
    <t>SO 03</t>
  </si>
  <si>
    <t>Odtokové potrubí</t>
  </si>
  <si>
    <t>{f1a3fdac-c3e2-4cf5-863d-0ff3643333a6}</t>
  </si>
  <si>
    <t>SO 04</t>
  </si>
  <si>
    <t>Obslužné cesty</t>
  </si>
  <si>
    <t>{94e1125b-8201-483d-a52f-2db751bd99ee}</t>
  </si>
  <si>
    <t>SO 05</t>
  </si>
  <si>
    <t>Konečné úpravy a ozelenění</t>
  </si>
  <si>
    <t>{ae4b2874-5e0d-489b-ba21-4091e5ee3619}</t>
  </si>
  <si>
    <t>PS 01</t>
  </si>
  <si>
    <t>Aktivní provzdušňování</t>
  </si>
  <si>
    <t>PRO</t>
  </si>
  <si>
    <t>{361692ef-3787-4461-891a-b261149c9cbe}</t>
  </si>
  <si>
    <t>PS 02</t>
  </si>
  <si>
    <t>Čerpání vyčištěných důlních vod</t>
  </si>
  <si>
    <t>{0dce0eb8-57cc-4f0d-83a6-64f794cc4d30}</t>
  </si>
  <si>
    <t>PS 03</t>
  </si>
  <si>
    <t>Přípojka NN</t>
  </si>
  <si>
    <t>{f154a454-255a-499b-8c9e-26ac3a7f984f}</t>
  </si>
  <si>
    <t>VON</t>
  </si>
  <si>
    <t>Vedlejší a ostatní náklady</t>
  </si>
  <si>
    <t>{e6168bfd-b76b-4671-8173-168fa89b8064}</t>
  </si>
  <si>
    <t>1) Krycí list soupisu</t>
  </si>
  <si>
    <t>2) Rekapitulace</t>
  </si>
  <si>
    <t>3) Soupis prací</t>
  </si>
  <si>
    <t>Zpět na list:</t>
  </si>
  <si>
    <t>Rekapitulace stavby</t>
  </si>
  <si>
    <t>KRYCÍ LIST SOUPISU</t>
  </si>
  <si>
    <t>Objekt:</t>
  </si>
  <si>
    <t>SO 01 - Hrubé úpravy terénu</t>
  </si>
  <si>
    <t xml:space="preserve">Každá položka výkazu výměr musí být v rámci nabídkového rozpočtu nabídnuta komplexní, včetně všech pomocných konstrukcí a prací potřebných k řádnému a provozuschopnému dokončení díla. Zadavatel nebude v průběhu realizace díla akceptovat požadavky na zvýšení ceny díla o cenu konstrukcí a prací, které uchazeč objektivně mohl případně měl předpokládat při vynaložení odborné péče při zpracování nabídkové ceny v součinnosti s příslušnou projektovou dokumentací stavby. Uchazeč o zakázku je odpovědný za cenu díla. Uchazeč do nabídkové ceny zahrne také náklady spojené s umístěním stavby. Jedná se zejména o náklady na zřízení, údržbu a odstranění objektů zařízení staveniště včetně vnitrostaveništních komunikací a skladovacích ploch, provozní vlivy, mimostaveništní doprava, náklady na kompletační činnost a zpracování dokumentace skutečného provedení stavby. </t>
  </si>
  <si>
    <t>REKAPITULACE ČLENĚNÍ SOUPISU PRACÍ</t>
  </si>
  <si>
    <t>Kód dílu - Popis</t>
  </si>
  <si>
    <t>Cena celkem [CZK]</t>
  </si>
  <si>
    <t>Náklady soupisu celkem</t>
  </si>
  <si>
    <t>-1</t>
  </si>
  <si>
    <t>HSV - Práce a dodávky HSV</t>
  </si>
  <si>
    <t xml:space="preserve">    1 - Zemní práce</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</si>
  <si>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</si>
  <si>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</si>
  <si>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</si>
  <si>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</si>
  <si>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</si>
  <si>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</si>
  <si>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</si>
  <si>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</si>
  <si>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</si>
  <si>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</si>
  <si>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</si>
  <si>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</si>
  <si>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</si>
  <si>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</si>
  <si>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</si>
  <si>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</si>
  <si>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</si>
  <si>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</si>
  <si>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</si>
  <si>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111201401</t>
  </si>
  <si>
    <t>Spálení odstraněných křovin a stromů na hromadách průměru kmene do 100 mm pro jakoukoliv plochu</t>
  </si>
  <si>
    <t>m2</t>
  </si>
  <si>
    <t>CS ÚRS 2018 01</t>
  </si>
  <si>
    <t>4</t>
  </si>
  <si>
    <t>PSC</t>
  </si>
  <si>
    <t xml:space="preserve">Poznámka k souboru cen:
1. V ceně jsou započteny i náklady snesení křovin na hromady, přihrnování, očištění spáleniště, uložení popela a zbytků na hromadu. 2. V ceně nejsou započteny náklady na popř. nutné použití kropícího vozu, tyto se oceňují samostatně. 3. Množství jednotek se určí samostatně za každý objekt v m2 půdorysné plochy, z níž byly křoviny a stromy shromážděny. </t>
  </si>
  <si>
    <t>P</t>
  </si>
  <si>
    <t>Poznámka k položce:
kácení zajistí právnická osoba</t>
  </si>
  <si>
    <t>VV</t>
  </si>
  <si>
    <t>38000</t>
  </si>
  <si>
    <t>46</t>
  </si>
  <si>
    <t>111203203</t>
  </si>
  <si>
    <t>Odstranění křovin a stromů s ponecháním kořenů průměru kmene do 100 mm, při jakémkoliv sklonu terénu mimo LTM, při celkové ploše přes 10 000 m2</t>
  </si>
  <si>
    <t xml:space="preserve">Poznámka k souboru cen:
1. Cenu -3201 lze použít i pro LTM při jakékoliv celkové ploše jednotlivě přes 30 m2. 2. Ceny jsou určeny pro případy, kdy kořeny (pařezy) se ponechají v půdě z důvodu stabilizace území. 3. V cenách jsou započteny i náklady na případné nutné odklizení na hromady do vzdálenosti 50 m nebo naložení na dopravní prostředek. 4. Množství jednotek se určí samostatně za každý objekt v m2 plochy rovné součtu půdorysných ploch omezených obalovými křivkami korun jednotlivých křovin a stromů, popř. jejich skupin, jejichž koruny se půdorysně překrývají; je-li tento součet ploch větší než půdorysná plocha staveniště, počítá se pouze s plochou staveniště. 5. Ponechané pařezy a kořeny nesmějí přesahovat výšku 150 mm nad přilehlým terénem; v této výšce se také měří průměr kmene. </t>
  </si>
  <si>
    <t>Poznámka k položce:
Položka nezahrnuje kácení, to zajišťuje objednatel.
Zhotovitel zajištuje i odstranění a likvidaci kořenů.</t>
  </si>
  <si>
    <t>111211131</t>
  </si>
  <si>
    <t>Pálení větví stromů se snášením na hromady listnatých v rovině nebo ve svahu do 1:3, průměru kmene do 30 cm</t>
  </si>
  <si>
    <t>kus</t>
  </si>
  <si>
    <t>6</t>
  </si>
  <si>
    <t xml:space="preserve">Poznámka k souboru cen:
1. V ceně jsou započteny i náklady na snesení klestu na hromady, přihrnování, očištění spáleniště, uložení popela a zbytků na hromadu. 2. V ceně nejsou započteny náklady na případné nutné použití kropícího vozu, tyto se oceňují samostatně. 3. Měrná jednotka je 1 strom. </t>
  </si>
  <si>
    <t>60</t>
  </si>
  <si>
    <t>3</t>
  </si>
  <si>
    <t>111211132</t>
  </si>
  <si>
    <t>Pálení větví stromů se snášením na hromady listnatých v rovině nebo ve svahu do 1:3, průměru kmene přes 30 cm</t>
  </si>
  <si>
    <t>8</t>
  </si>
  <si>
    <t>20</t>
  </si>
  <si>
    <t>112201101</t>
  </si>
  <si>
    <t>Odstranění pařezů s jejich vykopáním, vytrháním nebo odstřelením, s přesekáním kořenů průměru přes 100 do 300 mm</t>
  </si>
  <si>
    <t>10</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</si>
  <si>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</si>
  <si>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5</t>
  </si>
  <si>
    <t>112201102</t>
  </si>
  <si>
    <t>Odstranění pařezů s jejich vykopáním, vytrháním nebo odstřelením, s přesekáním kořenů průměru přes 300 do 500 mm</t>
  </si>
  <si>
    <t>12</t>
  </si>
  <si>
    <t>112201103</t>
  </si>
  <si>
    <t>Odstranění pařezů s jejich vykopáním, vytrháním nebo odstřelením, s přesekáním kořenů průměru přes 500 do 700 mm</t>
  </si>
  <si>
    <t>14</t>
  </si>
  <si>
    <t>7</t>
  </si>
  <si>
    <t>121101103</t>
  </si>
  <si>
    <t>Sejmutí ornice nebo lesní půdy s vodorovným přemístěním na hromady v místě upotřebení nebo na dočasné či trvalé skládky se složením, na vzdálenost přes 100 do 250 m</t>
  </si>
  <si>
    <t>m3</t>
  </si>
  <si>
    <t>16</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</si>
  <si>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</si>
  <si>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41000*0,15</t>
  </si>
  <si>
    <t>Součet</t>
  </si>
  <si>
    <t>122201104</t>
  </si>
  <si>
    <t>Odkopávky a prokopávky nezapažené s přehozením výkopku na vzdálenost do 3 m nebo s naložením na dopravní prostředek v hornině tř. 3 přes 5 000 m3</t>
  </si>
  <si>
    <t>18</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</si>
  <si>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</si>
  <si>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20000*0,50</t>
  </si>
  <si>
    <t>9</t>
  </si>
  <si>
    <t>122201109</t>
  </si>
  <si>
    <t>Odkopávky a prokopávky nezapažené s přehozením výkopku na vzdálenost do 3 m nebo s naložením na dopravní prostředek v hornině tř. 3 Příplatek k cenám za lepivost horniny tř. 3</t>
  </si>
  <si>
    <t>10000*0,50</t>
  </si>
  <si>
    <t>122301104</t>
  </si>
  <si>
    <t>Odkopávky a prokopávky nezapažené s přehozením výkopku na vzdálenost do 3 m nebo s naložením na dopravní prostředek v hornině tř. 4 přes 5 000 m3</t>
  </si>
  <si>
    <t>22</t>
  </si>
  <si>
    <t>11</t>
  </si>
  <si>
    <t>122301109</t>
  </si>
  <si>
    <t>Odkopávky a prokopávky nezapažené s přehozením výkopku na vzdálenost do 3 m nebo s naložením na dopravní prostředek v hornině tř. 4 Příplatek k cenám za lepivost horniny tř. 4</t>
  </si>
  <si>
    <t>24</t>
  </si>
  <si>
    <t>131201104</t>
  </si>
  <si>
    <t>Hloubení nezapažených jam a zářezů s urovnáním dna do předepsaného profilu a spádu v hornině tř. 3 přes 5 000 m3</t>
  </si>
  <si>
    <t>26</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</si>
  <si>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</si>
  <si>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13</t>
  </si>
  <si>
    <t>131201109</t>
  </si>
  <si>
    <t>Hloubení nezapažených jam a zářezů s urovnáním dna do předepsaného profilu a spádu Příplatek k cenám za lepivost horniny tř. 3</t>
  </si>
  <si>
    <t>28</t>
  </si>
  <si>
    <t>131301104</t>
  </si>
  <si>
    <t>Hloubení nezapažených jam a zářezů s urovnáním dna do předepsaného profilu a spádu v hornině tř. 4 přes 5 000 m3</t>
  </si>
  <si>
    <t>30</t>
  </si>
  <si>
    <t>131301109</t>
  </si>
  <si>
    <t>Hloubení nezapažených jam a zářezů s urovnáním dna do předepsaného profilu a spádu Příplatek k cenám za lepivost horniny tř. 4</t>
  </si>
  <si>
    <t>32</t>
  </si>
  <si>
    <t>132201203</t>
  </si>
  <si>
    <t>Hloubení zapažených i nezapažených rýh šířky přes 600 do 2 000 mm s urovnáním dna do předepsaného profilu a spádu v hornině tř. 3 přes 1 000 do 5 000 m3</t>
  </si>
  <si>
    <t>34</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</si>
  <si>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</si>
  <si>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9800*0,50</t>
  </si>
  <si>
    <t>17</t>
  </si>
  <si>
    <t>132201209</t>
  </si>
  <si>
    <t>Hloubení zapažených i nezapažených rýh šířky přes 600 do 2 000 mm s urovnáním dna do předepsaného profilu a spádu v hornině tř. 3 Příplatek k cenám za lepivost horniny tř. 3</t>
  </si>
  <si>
    <t>36</t>
  </si>
  <si>
    <t>4900*0,50</t>
  </si>
  <si>
    <t>132301203</t>
  </si>
  <si>
    <t>Hloubení zapažených i nezapažených rýh šířky přes 600 do 2 000 mm s urovnáním dna do předepsaného profilu a spádu v hornině tř. 4 přes 1 000 do 5 000 m3</t>
  </si>
  <si>
    <t>38</t>
  </si>
  <si>
    <t>19</t>
  </si>
  <si>
    <t>132301209</t>
  </si>
  <si>
    <t>Hloubení zapažených i nezapažených rýh šířky přes 600 do 2 000 mm s urovnáním dna do předepsaného profilu a spádu v hornině tř. 4 Příplatek k cenám za lepivost horniny tř. 4</t>
  </si>
  <si>
    <t>40</t>
  </si>
  <si>
    <t>162201401</t>
  </si>
  <si>
    <t>Vodorovné přemístění větví, kmenů nebo pařezů s naložením, složením a dopravou do 1000 m větví stromů listnatých, průměru kmene přes 100 do 300 mm</t>
  </si>
  <si>
    <t>42</t>
  </si>
  <si>
    <t xml:space="preserve">Poznámka k souboru cen:
1. Průměr kmene i pařezu se měří v místě řezu. 2. Měrná jednotka je 1 strom. </t>
  </si>
  <si>
    <t>162201402</t>
  </si>
  <si>
    <t>Vodorovné přemístění větví, kmenů nebo pařezů s naložením, složením a dopravou do 1000 m větví stromů listnatých, průměru kmene přes 300 do 500 mm</t>
  </si>
  <si>
    <t>44</t>
  </si>
  <si>
    <t>162201403</t>
  </si>
  <si>
    <t>Vodorovné přemístění větví, kmenů nebo pařezů s naložením, složením a dopravou do 1000 m větví stromů listnatých, průměru kmene přes 500 do 700 mm</t>
  </si>
  <si>
    <t>23</t>
  </si>
  <si>
    <t>162201465</t>
  </si>
  <si>
    <t>Vodorovné přemístění větví, kmenů nebo pařezů s naložením, složením a dopravou do 3000 m kmenů stromů listnatých, průměru přes 100 do 300 mm</t>
  </si>
  <si>
    <t>48</t>
  </si>
  <si>
    <t>162201466</t>
  </si>
  <si>
    <t>Vodorovné přemístění větví, kmenů nebo pařezů s naložením, složením a dopravou do 3000 m kmenů stromů listnatých, průměru přes 300 do 500 mm</t>
  </si>
  <si>
    <t>50</t>
  </si>
  <si>
    <t>25</t>
  </si>
  <si>
    <t>162201467</t>
  </si>
  <si>
    <t>Vodorovné přemístění větví, kmenů nebo pařezů s naložením, složením a dopravou do 3000 m kmenů stromů listnatých, průměru přes 500 do 700 mm</t>
  </si>
  <si>
    <t>52</t>
  </si>
  <si>
    <t>162301102</t>
  </si>
  <si>
    <t>Vodorovné přemístění výkopku nebo sypaniny po suchu na obvyklém dopravním prostředku, bez naložení výkopku, avšak se složením bez rozhrnutí z horniny tř. 1 až 4 na vzdálenost přes 500 do 1 000 m</t>
  </si>
  <si>
    <t>54</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</si>
  <si>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</si>
  <si>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27</t>
  </si>
  <si>
    <t>162301421</t>
  </si>
  <si>
    <t>Vodorovné přemístění větví, kmenů nebo pařezů s naložením, složením a dopravou do 5000 m pařezů kmenů, průměru přes 100 do 300 mm</t>
  </si>
  <si>
    <t>56</t>
  </si>
  <si>
    <t>162301422</t>
  </si>
  <si>
    <t>Vodorovné přemístění větví, kmenů nebo pařezů s naložením, složením a dopravou do 5000 m pařezů kmenů, průměru přes 300 do 500 mm</t>
  </si>
  <si>
    <t>58</t>
  </si>
  <si>
    <t>29</t>
  </si>
  <si>
    <t>162301423</t>
  </si>
  <si>
    <t>Vodorovné přemístění větví, kmenů nebo pařezů s naložením, složením a dopravou do 5000 m pařezů kmenů, průměru přes 500 do 700 mm</t>
  </si>
  <si>
    <t>162301501</t>
  </si>
  <si>
    <t>Vodorovné přemístění smýcených křovin do průměru kmene 100 mm na vzdálenost do 5 000 m</t>
  </si>
  <si>
    <t>62</t>
  </si>
  <si>
    <t xml:space="preserve">Poznámka k souboru cen:
1. Ceny nelze použít pro přemístění křovin do 50 m; toto přemístění je započteno v cenách souboru cen 111 20-11 Odstranění křovin a stromů s odstraněním kořenů této části a 111 20-32 Odstranění křovin a stromů s ponecháním kořenů části A 03 Zemní práce pro objekty oborů 831 až 833. 2. V cenách jsou započteny i náklady na složení křovin z dopravního prostředku do hromad na vykázaném místě. </t>
  </si>
  <si>
    <t>31</t>
  </si>
  <si>
    <t>162301921</t>
  </si>
  <si>
    <t>Vodorovné přemístění větví, kmenů nebo pařezů s naložením, složením a dopravou Příplatek k cenám za každých dalších i započatých 5000 m přes 5000 m pařezů kmenů, průměru přes 100 do 300 mm</t>
  </si>
  <si>
    <t>64</t>
  </si>
  <si>
    <t>162301922</t>
  </si>
  <si>
    <t>Vodorovné přemístění větví, kmenů nebo pařezů s naložením, složením a dopravou Příplatek k cenám za každých dalších i započatých 5000 m přes 5000 m pařezů kmenů, průměru přes 300 do 500 mm</t>
  </si>
  <si>
    <t>66</t>
  </si>
  <si>
    <t>33</t>
  </si>
  <si>
    <t>162301923</t>
  </si>
  <si>
    <t>Vodorovné přemístění větví, kmenů nebo pařezů s naložením, složením a dopravou Příplatek k cenám za každých dalších i započatých 5000 m přes 5000 m pařezů kmenů, průměru přes 500 do 700 mm</t>
  </si>
  <si>
    <t>68</t>
  </si>
  <si>
    <t>M</t>
  </si>
  <si>
    <t>NC 0000</t>
  </si>
  <si>
    <t>Likvidace pařezů na řízené skládce s poplatkem</t>
  </si>
  <si>
    <t>ks</t>
  </si>
  <si>
    <t>70</t>
  </si>
  <si>
    <t>35</t>
  </si>
  <si>
    <t>162401101</t>
  </si>
  <si>
    <t>Vodorovné přemístění výkopku nebo sypaniny po suchu na obvyklém dopravním prostředku, bez naložení výkopku, avšak se složením bez rozhrnutí z horniny tř. 1 až 4 na vzdálenost přes 1 000 do 1 500 m</t>
  </si>
  <si>
    <t>72</t>
  </si>
  <si>
    <t>49800</t>
  </si>
  <si>
    <t>171101103</t>
  </si>
  <si>
    <t>Uložení sypaniny do násypů s rozprostřením sypaniny ve vrstvách a s hrubým urovnáním zhutněných s uzavřením povrchu násypu z hornin soudržných s předepsanou mírou zhutnění v procentech výsledků zkoušek Proctor-Standard (dále jen PS) přes 96 do 100 % PS</t>
  </si>
  <si>
    <t>74</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</si>
  <si>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</si>
  <si>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31000</t>
  </si>
  <si>
    <t>37</t>
  </si>
  <si>
    <t>NC 0000.35</t>
  </si>
  <si>
    <t>polní geotechnická zkouška</t>
  </si>
  <si>
    <t>76</t>
  </si>
  <si>
    <t>NC 0000.36</t>
  </si>
  <si>
    <t>statická zatěžovací zkouška deskou</t>
  </si>
  <si>
    <t>78</t>
  </si>
  <si>
    <t>39</t>
  </si>
  <si>
    <t>171201201</t>
  </si>
  <si>
    <t>Uložení sypaniny na skládky</t>
  </si>
  <si>
    <t>80</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</si>
  <si>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</si>
  <si>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82</t>
  </si>
  <si>
    <t>41</t>
  </si>
  <si>
    <t>174201201</t>
  </si>
  <si>
    <t>Zásyp jam po pařezech výkopkem z horniny získané při dobývání pařezů s hrubým urovnáním povrchu zasypávky průměru pařezu přes 100 do 300 mm</t>
  </si>
  <si>
    <t>84</t>
  </si>
  <si>
    <t xml:space="preserve">Poznámka k souboru cen:
1. Zásyp jam po pařezech průměru přes 100 do 300 mm se neoceňuje v případě, že se současně provádí sejmutí ornice. 2. Nestačí-li pro zasypání jámy po pařezu výkopek získaný při dobývání pařezu a je-li projektem předepsáno, oceňuje se se doplnění jámy do úrovně okolního terénu cenou 174 10-1101 Zásyp sypaninou jam, šachet, rýh nebo kolem objektů. 3. Průměr pařezu se měří v místě řezu. </t>
  </si>
  <si>
    <t>174201202</t>
  </si>
  <si>
    <t>Zásyp jam po pařezech výkopkem z horniny získané při dobývání pařezů s hrubým urovnáním povrchu zasypávky průměru pařezu přes 300 do 500 mm</t>
  </si>
  <si>
    <t>86</t>
  </si>
  <si>
    <t>43</t>
  </si>
  <si>
    <t>174201203</t>
  </si>
  <si>
    <t>Zásyp jam po pařezech výkopkem z horniny získané při dobývání pařezů s hrubým urovnáním povrchu zasypávky průměru pařezu přes 500 do 700 mm</t>
  </si>
  <si>
    <t>88</t>
  </si>
  <si>
    <t>181305111</t>
  </si>
  <si>
    <t>Převrstvení ornice na skládce</t>
  </si>
  <si>
    <t>90</t>
  </si>
  <si>
    <t xml:space="preserve">Poznámka k souboru cen:
1. Cenu lze použít i pro převrstvení podorniční vrstvy a rekultivovatelných zemin. 2. Objem převrstvené ornice se měří v nakypřeném stavu. </t>
  </si>
  <si>
    <t>45</t>
  </si>
  <si>
    <t>181951102</t>
  </si>
  <si>
    <t>Úprava pláně vyrovnáním výškových rozdílů v hornině tř. 1 až 4 se zhutněním</t>
  </si>
  <si>
    <t>92</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</si>
  <si>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</si>
  <si>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41000</t>
  </si>
  <si>
    <t>SO 02.1 - Nádrže A.1 a A.2</t>
  </si>
  <si>
    <t xml:space="preserve">    2 - Zakládání</t>
  </si>
  <si>
    <t xml:space="preserve">    4 - Vodorovné konstrukce</t>
  </si>
  <si>
    <t xml:space="preserve">    8 - Trubní vedení</t>
  </si>
  <si>
    <t xml:space="preserve">    9 - Ostatní konstrukce a práce, bourání</t>
  </si>
  <si>
    <t xml:space="preserve">    998 - Přesun hmot</t>
  </si>
  <si>
    <t>PSV - Práce a dodávky PSV</t>
  </si>
  <si>
    <t xml:space="preserve">    711 - Izolace proti vodě, vlhkosti a plynům</t>
  </si>
  <si>
    <t>115001102</t>
  </si>
  <si>
    <t>Převedení vody potrubím průměru DN přes 100 do 150</t>
  </si>
  <si>
    <t>m</t>
  </si>
  <si>
    <t xml:space="preserve">Poznámka k souboru cen:
1. Ceny lze použít na převedení vody na vzdálenost větší než 20 m, tedy za každý další metr přes 20 m. 2. Ceny lze použít i pro převedení vody žlaby; přitom lze použít ceny : a) 1101 pro žlaby rozvinutého obvodu do 0,30 m, b) 1102 pro žlaby rozvinutého obvodu do 0,50 m, c) 1103 pro žlaby rozvinutého obvodu do 0,80 m, d) 1104 pro žlaby rozvinutého obvodu do 1,00 m, e) 1105 pro žlaby rozvinutého obvodu do 2,00 m, f) 1106 pro žlaby rozvinutého obvodu do 3,00 m. 3. Ceny lze použít i pro ocenění výtlačného potrubí. 4. Ceny lze použít jen pro převedení vody, získané čerpáním při provádění stavebních prací. 5. V ceně jsou započteny i náklady na: a) montáž a demontáž potrubí nebo žlabu, těsnění po dobu provozu a opotřebení hmot, b) podpěrné konstrukce dřevěné. 6. V ceně nejsou započteny náklady na nutné zemní práce; tyto se oceňují příslušnými cenami souborů cen této části. </t>
  </si>
  <si>
    <t>115101201</t>
  </si>
  <si>
    <t>Čerpání vody na dopravní výšku do 10 m s uvažovaným průměrným přítokem do 500 l/min</t>
  </si>
  <si>
    <t>hod</t>
  </si>
  <si>
    <t xml:space="preserve">Poznámka k souboru cen: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 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</si>
  <si>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250</t>
  </si>
  <si>
    <t>115101301</t>
  </si>
  <si>
    <t>Pohotovost záložní čerpací soupravy pro dopravní výšku do 10 m s uvažovaným průměrným přítokem do 500 l/min</t>
  </si>
  <si>
    <t>den</t>
  </si>
  <si>
    <t xml:space="preserve">Poznámka k souboru cen: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</si>
  <si>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150</t>
  </si>
  <si>
    <t>132201201</t>
  </si>
  <si>
    <t>Hloubení zapažených i nezapažených rýh šířky přes 600 do 2 000 mm s urovnáním dna do předepsaného profilu a spádu v hornině tř. 3 do 100 m3</t>
  </si>
  <si>
    <t>40*1*1,40*0,50</t>
  </si>
  <si>
    <t>28*0,50</t>
  </si>
  <si>
    <t>132301201</t>
  </si>
  <si>
    <t>Hloubení zapažených i nezapažených rýh šířky přes 600 do 2 000 mm s urovnáním dna do předepsaného profilu a spádu v hornině tř. 4 do 100 m3</t>
  </si>
  <si>
    <t>153311211</t>
  </si>
  <si>
    <t>Zřízení armování strmých svahů, násypů nebo opěrných stěn vrstvou z geomříže tuhé, ve sklonu do 1:2</t>
  </si>
  <si>
    <t xml:space="preserve">Poznámka k souboru cen:
1. V cenách jsou započteny i náklady na položení geomříží a jejich spojení včetně přesahů. V cenách nejsou započteny náklady na dodávku geomříží, která se ocení ve specifikaci. Ztratné včetně přesahů lze stanovit ve výši 15 až 20 %. 2. V cenách nejsou započteny náklady na monolitická nebo prefabrikovaná čela opěrných stěn. </t>
  </si>
  <si>
    <t>11,50*80,55*2</t>
  </si>
  <si>
    <t>11,50*35,05*2</t>
  </si>
  <si>
    <t>693210220</t>
  </si>
  <si>
    <t>geomříže jednoosé HDPE s tahovou pevností 65 kN/m</t>
  </si>
  <si>
    <t>2658,8*1,15 "Přepočtené koeficientem množství</t>
  </si>
  <si>
    <t>162301101</t>
  </si>
  <si>
    <t>Vodorovné přemístění výkopku nebo sypaniny po suchu na obvyklém dopravním prostředku, bez naložení výkopku, avšak se složením bez rozhrnutí z horniny tř. 1 až 4 na vzdálenost přes 50 do 500 m</t>
  </si>
  <si>
    <t>4000</t>
  </si>
  <si>
    <t>200</t>
  </si>
  <si>
    <t>167101102</t>
  </si>
  <si>
    <t>Nakládání, skládání a překládání neulehlého výkopku nebo sypaniny nakládání, množství přes 100 m3, z hornin tř. 1 až 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</si>
  <si>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</si>
  <si>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171101104</t>
  </si>
  <si>
    <t>Uložení sypaniny do násypů s rozprostřením sypaniny ve vrstvách a s hrubým urovnáním zhutněných s uzavřením povrchu násypu z hornin soudržných s předepsanou mírou zhutnění v procentech výsledků zkoušek Proctor-Standard (dále jen PS) přes 100 do 102 % PS</t>
  </si>
  <si>
    <t>693</t>
  </si>
  <si>
    <t>171101105</t>
  </si>
  <si>
    <t>Uložení sypaniny do násypů s rozprostřením sypaniny ve vrstvách a s hrubým urovnáním zhutněných s uzavřením povrchu násypu z hornin soudržných s předepsanou mírou zhutnění v procentech výsledků zkoušek Proctor-Standard (dále jen PS) na 103 % PS</t>
  </si>
  <si>
    <t>174101101</t>
  </si>
  <si>
    <t>Zásyp sypaninou z jakékoliv horniny s uložením výkopku ve vrstvách se zhutněním jam, šachet, rýh nebo kolem objektů v těchto vykopávkách</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</si>
  <si>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</si>
  <si>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181301113</t>
  </si>
  <si>
    <t>Rozprostření a urovnání ornice v rovině nebo ve svahu sklonu do 1:5 při souvislé ploše přes 500 m2, tl. vrstvy přes 150 do 200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</si>
  <si>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</si>
  <si>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181411132</t>
  </si>
  <si>
    <t>Založení trávníku na půdě předem připravené plochy do 1000 m2 výsevem včetně utažení parkového na svahu přes 1:5 do 1:2</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</si>
  <si>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</si>
  <si>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9000</t>
  </si>
  <si>
    <t>005724150</t>
  </si>
  <si>
    <t>osivo směs travní parková směs exclusive</t>
  </si>
  <si>
    <t>kg</t>
  </si>
  <si>
    <t>9000*0,025 "Přepočtené koeficientem množství</t>
  </si>
  <si>
    <t>183102133</t>
  </si>
  <si>
    <t>Hloubení jamek pro vysazování rostlin v zemině tř.1 až 4 bez výměny půdy na svahu přes 1:5 do 1:2, objemu přes 0,02 do 0,05 m3</t>
  </si>
  <si>
    <t xml:space="preserve">Poznámka k souboru cen:
1. V cenách jsou započteny i náklady na případné naložení přebytečných výkopků na dopravní prostředek, odvoz na vzdálenost do 20 km a složení výkopků. 2. V cenách nejsou započteny náklady na uložení odpadu na skládku. 3. V cenách o sklonu svahu přes 1:1 jsou uvažovány podmínky pro svahy běžně schůdné; bez použití lezeckých technik. V případě použití lezeckých technik se tyto náklady oceňují individuálně. </t>
  </si>
  <si>
    <t>183102315</t>
  </si>
  <si>
    <t>Hloubení jamek pro vysazování rostlin v zemině tř.1 až 4 s výměnou půdy z 100% na svahu přes 1:5 do 1:2, objemu přes 0,125 do 0,40 m3</t>
  </si>
  <si>
    <t xml:space="preserve">Poznámka k souboru cen:
1. V cenách jsou započteny i náklady na případné naložení přebytečných výkopků na dopravní prostředek, odvoz na vzdálenost do 20 km a složení výkopků. 2. V cenách nejsou započteny náklady na: a) substrát, tyto náklady se oceňují ve specifikaci, b) uložení odpadu na skládku. 3. V cenách o sklonu svahu přes 1:1 jsou uvažovány podmínky pro svahy běžně schůdné; bez použití lezeckých technik. V případě použití lezeckých technik se tyto náklady oceňují individuálně. </t>
  </si>
  <si>
    <t>103211000</t>
  </si>
  <si>
    <t>zahradní substrát pro výsadbu VL</t>
  </si>
  <si>
    <t>190*0,40</t>
  </si>
  <si>
    <t>184102125</t>
  </si>
  <si>
    <t>Výsadba dřeviny s balem do předem vyhloubené jamky se zalitím na svahu přes 1:5 do 1:2, při průměru balu přes 500 do 600 mm</t>
  </si>
  <si>
    <t xml:space="preserve">Poznámka k souboru cen: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</si>
  <si>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NC 0000.6</t>
  </si>
  <si>
    <t>Dodávka stromů vysokokmen dle PD včetně dopravy</t>
  </si>
  <si>
    <t>NC 0000.7</t>
  </si>
  <si>
    <t>Dodávka stromů dle PD - 4 - 5 letý výpěstek</t>
  </si>
  <si>
    <t>184102411</t>
  </si>
  <si>
    <t>Výsadba keře bez balu do předem vyhloubené jamky se zalitím na svahu přes 1:5 do 1:2 výšky do 1 m v terénu</t>
  </si>
  <si>
    <t xml:space="preserve">Poznámka k souboru cen:
1. Ceny lze použít i pro výsadbu růží. 2. V cenách nejsou započteny náklady na vysazované dřeviny, tyto se oceňují ve specifikaci. 3. Výška keře se měří před sestřižením. 4. V cenách o sklonu svahu přes 1:1 jsou uvažovány podmínky pro svahy běžně schůdné; bez použití lezeckých technik. V případě použití lezeckých technik se tyto náklady oceňují individuálně. </t>
  </si>
  <si>
    <t>NC 0000.8</t>
  </si>
  <si>
    <t>Dodávka keřů dle PD</t>
  </si>
  <si>
    <t>185803211</t>
  </si>
  <si>
    <t>Uválcování trávníku v rovině nebo na svahu do 1:5</t>
  </si>
  <si>
    <t>185851121</t>
  </si>
  <si>
    <t>Dovoz vody pro zálivku rostlin na vzdálenost do 1000 m</t>
  </si>
  <si>
    <t xml:space="preserve">Poznámka k souboru cen:
1. Ceny lze použít pouze tehdy, když není voda dostupná z vodovodního řádu. 2. V cenách jsou započteny i náklady na čerpání vody do cisterny. 3. V cenách nejsou započteny náklady na dodání vody. Tyto náklady se oceňují individuálně. </t>
  </si>
  <si>
    <t>9000*0,01</t>
  </si>
  <si>
    <t>NC 0000.9</t>
  </si>
  <si>
    <t>Montáž a dodávka plochy mokřadní vegetace s výsadbou sazenic 5 ks/m2, tj. 117000 ks, celková plocha 23400 m2, komplet včetně dopravy</t>
  </si>
  <si>
    <t>998231311</t>
  </si>
  <si>
    <t>Přesun hmot pro sadovnické a krajinářské úpravy - strojně dopravní vzdálenost do 5000 m</t>
  </si>
  <si>
    <t>PS 01 - Aktivní provzdušňování</t>
  </si>
  <si>
    <t>OST - Ostatní</t>
  </si>
  <si>
    <t xml:space="preserve">    OST - Ostatní</t>
  </si>
  <si>
    <t>OST</t>
  </si>
  <si>
    <t>Ostatní</t>
  </si>
  <si>
    <t>NC 0000.10</t>
  </si>
  <si>
    <t>Montáž a dodávka dmychadel řady BAH 10/30........včetně dopravy komplet</t>
  </si>
  <si>
    <t>NC 0000.11</t>
  </si>
  <si>
    <t>Montáž a dodávka ocelových kontejnérů, 5x3 m, výška 2,5 m, dle PD včetně dopravy</t>
  </si>
  <si>
    <t>NC 0000.12</t>
  </si>
  <si>
    <t>Montážní a stavební přípomoce pro dmychala a kontejnery komplet</t>
  </si>
  <si>
    <t>PS 02 - Čerpání vyčištěných důlních vod</t>
  </si>
  <si>
    <t>131201102</t>
  </si>
  <si>
    <t>Hloubení nezapažených jam a zářezů s urovnáním dna do předepsaného profilu a spádu v hornině tř. 3 přes 100 do 1 000 m3</t>
  </si>
  <si>
    <t>390*0,50</t>
  </si>
  <si>
    <t>131301102</t>
  </si>
  <si>
    <t>Hloubení nezapažených jam a zářezů s urovnáním dna do předepsaného profilu a spádu v hornině tř. 4 přes 100 do 1 000 m3</t>
  </si>
  <si>
    <t>390</t>
  </si>
  <si>
    <t>334</t>
  </si>
  <si>
    <t>182101101</t>
  </si>
  <si>
    <t>Svahování trvalých svahů do projektovaných profilů s potřebným přemístěním výkopku při svahování v zářezech v hornině tř. 1 až 4</t>
  </si>
  <si>
    <t>213141113</t>
  </si>
  <si>
    <t>Zřízení vrstvy z geotextilie filtrační, separační, odvodňovací, ochranné, výztužné nebo protierozní v rovině nebo ve sklonu do 1:5, šířky přes 6 do 8,5 m</t>
  </si>
  <si>
    <t>693110110</t>
  </si>
  <si>
    <t>geotextilie tkaná PES 100/50kN/m</t>
  </si>
  <si>
    <t>334*1,15 "Přepočtené koeficientem množství</t>
  </si>
  <si>
    <t>215901101</t>
  </si>
  <si>
    <t>Zhutnění podloží pod násypy z rostlé horniny tř. 1 až 4 z hornin soudružných do 92 % PS a nesoudržných sypkých relativní ulehlosti I(d) do 0,8</t>
  </si>
  <si>
    <t xml:space="preserve">Poznámka k souboru cen:
1. Cena je určena pro zhutnění ploch vodorovných nebo ve sklonu do 1 : 5, je-li předepsáno zhutnění do hloubky 0,7 m od pláně. 2. Cenu nelze použít pro zhutnění podloží z hornin konzistence kašovité až tekoucí. 3. Míru zhutnění podloží předepisuje projekt. 4. Množství jednotek se určí v m2 půdorysné plochy zhutněného podloží. </t>
  </si>
  <si>
    <t>451571111</t>
  </si>
  <si>
    <t>Lože pod dlažby ze štěrkopísků, tl. vrstvy do 100 mm</t>
  </si>
  <si>
    <t>230</t>
  </si>
  <si>
    <t>465511127</t>
  </si>
  <si>
    <t>Dlažba z lomového kamene lomařsky upraveného na sucho s vyklínováním kamenem, s vyplněním spár těženým kamenivem, drnem nebo ornicí s osetím, tl. kamene 200 mm</t>
  </si>
  <si>
    <t xml:space="preserve">Poznámka k souboru cen:
1. Ceny neplatí pro: a) dlažby o sklonu přes 1:1; tyto se oceňují příslušnými cenami souboru cen 326 21-1 . Zdivo nadzákladové z lomového kamene upraveného. 2. V cenách nejsou započteny náklady na: a) podkladní betonové lože; toto se oceňuje cenami souboru cen 451 31-51 Podkladní a výplňové vrstvy z betonu prostého, b) lože z kameniva; toto se oceňuje cenami souboru cen 451 . . - . . Lože z kameniva. 3. Plocha se stanoví v m2 rozvinuté lícní plochy dlažby. </t>
  </si>
  <si>
    <t>NC 0000.40</t>
  </si>
  <si>
    <t>montáž a dodávka potrubí PEHD DN 400 včetně šoupěte dle PD</t>
  </si>
  <si>
    <t>564231111</t>
  </si>
  <si>
    <t>Podklad nebo podsyp ze štěrkopísku ŠP s rozprostřením, vlhčením a zhutněním, po zhutnění tl. 100 mm</t>
  </si>
  <si>
    <t>NC 0000.39</t>
  </si>
  <si>
    <t>montáž a dodávka fólie kaučuk/HDPE 2 mm do zámku</t>
  </si>
  <si>
    <t>998321011</t>
  </si>
  <si>
    <t>Přesun hmot pro objekty hráze přehradní zemní a kamenité dopravní vzdálenost do 500 m</t>
  </si>
  <si>
    <t>NC 0000.33</t>
  </si>
  <si>
    <t>Montáž a dodávka čerpacích studní DN 2000 mm včetně zemních prací, komplet dle PD</t>
  </si>
  <si>
    <t>262144</t>
  </si>
  <si>
    <t>NC 0000.13</t>
  </si>
  <si>
    <t>Montáž a dodávka čerpadel Amarex Krt.....dle PD včetně dopravy</t>
  </si>
  <si>
    <t>NC 0000.14</t>
  </si>
  <si>
    <t>Montážní a stavební přípomoce pro čerpadla komplet</t>
  </si>
  <si>
    <t>NC 0000.41</t>
  </si>
  <si>
    <t>montáž a dodávka HDPE 250 ( 315x28,70 mm ) včetně zemních prací, podsypů, zásypů, pomocného materiálu, komplet dle PD</t>
  </si>
  <si>
    <t>PS 03 - Přípojka NN</t>
  </si>
  <si>
    <t>PS03</t>
  </si>
  <si>
    <t>Kompletní zhotovení PS03 dle Přílohy č.2 B "Soupis PS03-oprava č.3"</t>
  </si>
  <si>
    <t>-1605024047</t>
  </si>
  <si>
    <t>VON - Vedlejší a ostatní náklady</t>
  </si>
  <si>
    <t>VRN - Vedlejší rozpočtové náklady</t>
  </si>
  <si>
    <t xml:space="preserve">    VRN1 - Průzkumné, geodetické a projektové práce</t>
  </si>
  <si>
    <t xml:space="preserve">    VRN3 - Zařízení staveniště</t>
  </si>
  <si>
    <t xml:space="preserve">    VRN4 - Inženýrská činnost</t>
  </si>
  <si>
    <t>VRN</t>
  </si>
  <si>
    <t>Vedlejší rozpočtové náklady</t>
  </si>
  <si>
    <t>VRN1</t>
  </si>
  <si>
    <t>Průzkumné, geodetické a projektové práce</t>
  </si>
  <si>
    <t>012103000</t>
  </si>
  <si>
    <t>Průzkumné, geodetické a projektové práce geodetické práce před výstavbou</t>
  </si>
  <si>
    <t>CS ÚRS 2017 01</t>
  </si>
  <si>
    <t>012303000</t>
  </si>
  <si>
    <t>Průzkumné, geodetické a projektové práce geodetické práce po výstavbě</t>
  </si>
  <si>
    <t>VRN3</t>
  </si>
  <si>
    <t>Zařízení staveniště</t>
  </si>
  <si>
    <t>032002000</t>
  </si>
  <si>
    <t>Hlavní tituly průvodních činností a nákladů zařízení staveniště vybavení staveniště</t>
  </si>
  <si>
    <t>032903000</t>
  </si>
  <si>
    <t>Zařízení staveniště vybavení staveniště náklady na provoz a údržbu vybavení staveniště</t>
  </si>
  <si>
    <t>034002000</t>
  </si>
  <si>
    <t>Hlavní tituly průvodních činností a nákladů zařízení staveniště zabezpečení staveniště</t>
  </si>
  <si>
    <t>034403000</t>
  </si>
  <si>
    <t>Zařízení staveniště zabezpečení staveniště dopravní značení na staveništi</t>
  </si>
  <si>
    <t>034503000</t>
  </si>
  <si>
    <t>Zařízení staveniště zabezpečení staveniště informační tabule</t>
  </si>
  <si>
    <t>039002000</t>
  </si>
  <si>
    <t>Hlavní tituly průvodních činností a nákladů zařízení staveniště zrušení zařízení staveniště</t>
  </si>
  <si>
    <t>VRN4</t>
  </si>
  <si>
    <t>Inženýrská činnost</t>
  </si>
  <si>
    <t>043002000</t>
  </si>
  <si>
    <t>Hlavní tituly průvodních činností a nákladů inženýrská činnost zkoušky a ostatní měření</t>
  </si>
  <si>
    <t>Poznámka k položce:
Poznámka k položce: dle technické zprávy projektové dokumentace</t>
  </si>
  <si>
    <t>049002000</t>
  </si>
  <si>
    <t>Hlavní tituly průvodních činností a nákladů inženýrská činnost ostatní inženýrská činnost</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</si>
  <si>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</si>
  <si>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</si>
  <si>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</si>
  <si>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</si>
  <si>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</si>
  <si>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</si>
  <si>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</si>
  <si>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</si>
  <si>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</si>
  <si>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</si>
  <si>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</si>
  <si>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</si>
  <si>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</si>
  <si>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Provozní soubor</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</si>
  <si>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</si>
  <si>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</si>
  <si>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</si>
  <si>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</si>
  <si>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</si>
  <si>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</si>
  <si>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</si>
  <si>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</si>
  <si>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</si>
  <si>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</si>
  <si>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</si>
  <si>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</si>
  <si>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</si>
  <si>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</si>
  <si>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</si>
  <si>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</si>
  <si>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</si>
  <si>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</si>
  <si>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</si>
  <si>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</si>
  <si>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</si>
  <si>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</si>
  <si>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</si>
  <si>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</si>
  <si>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</si>
  <si>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</si>
  <si>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</si>
  <si>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</si>
  <si>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</si>
  <si>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</si>
  <si>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</si>
  <si>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</si>
  <si>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</si>
  <si>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</si>
  <si>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</si>
  <si>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</si>
  <si>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</si>
  <si>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</si>
  <si>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</si>
  <si>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</si>
  <si>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</si>
  <si>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</si>
  <si>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</si>
  <si>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</si>
  <si>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</si>
  <si>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</si>
  <si>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</si>
  <si>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</si>
  <si>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</si>
  <si>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</si>
  <si>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</si>
  <si>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</si>
  <si>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</si>
  <si>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</si>
  <si>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</si>
  <si>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</si>
  <si>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</si>
  <si>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</si>
  <si>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</si>
  <si>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</si>
  <si>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</si>
  <si>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</si>
  <si>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</si>
  <si>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</si>
  <si>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</si>
  <si>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</si>
  <si>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</si>
  <si>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</si>
  <si>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</si>
  <si>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</si>
  <si>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</si>
  <si>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</si>
  <si>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</si>
  <si>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</si>
  <si>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</si>
  <si>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</si>
  <si>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</si>
  <si>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</si>
  <si>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</si>
  <si>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</si>
  <si>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</si>
  <si>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</si>
  <si>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</si>
  <si>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</si>
  <si>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</si>
  <si>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</si>
  <si>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</si>
  <si>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</si>
  <si>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</si>
  <si>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</si>
  <si>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</si>
  <si>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</si>
  <si>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</si>
  <si>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</si>
  <si>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</si>
  <si>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</si>
  <si>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</si>
  <si>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</si>
  <si>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</si>
  <si>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</si>
  <si>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</si>
  <si>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</si>
  <si>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</si>
  <si>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</si>
  <si>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</si>
  <si>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</si>
  <si>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</si>
  <si>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</si>
  <si>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</si>
  <si>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</si>
  <si>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</si>
  <si>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</si>
  <si>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</si>
  <si>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</si>
  <si>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</si>
  <si>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</si>
  <si>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</si>
  <si>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</si>
  <si>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</si>
  <si>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</si>
  <si>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</si>
  <si>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</si>
  <si>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</si>
  <si>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</si>
  <si>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</si>
  <si>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</si>
  <si>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</si>
  <si>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</si>
  <si>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</si>
  <si>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</si>
  <si>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</si>
  <si>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</si>
  <si>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</si>
  <si>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</si>
  <si>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</si>
  <si>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</si>
  <si>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</si>
  <si>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</si>
  <si>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</si>
  <si>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</si>
  <si>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</si>
  <si>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</si>
  <si>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</si>
  <si>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</si>
  <si>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</si>
  <si>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</si>
  <si>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</si>
  <si>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</si>
  <si>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</si>
  <si>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</si>
  <si>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</si>
  <si>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</si>
  <si>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</si>
  <si>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</si>
  <si>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</si>
  <si>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</si>
  <si>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</si>
  <si>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</si>
  <si>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</si>
  <si>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</si>
  <si>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</si>
  <si>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</si>
  <si>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</si>
  <si>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</si>
  <si>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40*1*1,4</t>
  </si>
  <si>
    <t>NC 0000.3</t>
  </si>
  <si>
    <t>Montáž a dodávka substrátu včetně nákupu, dopravy a uložení</t>
  </si>
  <si>
    <t>182201101</t>
  </si>
  <si>
    <t>Svahování trvalých svahů do projektovaných profilů s potřebným přemístěním výkopku při svahování násypů v jakékoliv hornině</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</si>
  <si>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</si>
  <si>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770</t>
  </si>
  <si>
    <t>Zakládání</t>
  </si>
  <si>
    <t>213141133</t>
  </si>
  <si>
    <t>Zřízení vrstvy z geotextilie filtrační, separační, odvodňovací, ochranné, výztužné nebo protierozní ve sklonu přes 1:2 do 1:1, šířky přes 6 do 8,5 m</t>
  </si>
  <si>
    <t xml:space="preserve">Poznámka k souboru cen: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</si>
  <si>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8000</t>
  </si>
  <si>
    <t>8500</t>
  </si>
  <si>
    <t>693110760</t>
  </si>
  <si>
    <t>Geotextilie geotextilie netkané geoNetex S (polypropylen) 500 g/m2, šíře 500 cm</t>
  </si>
  <si>
    <t>CS ÚRS 2017 02</t>
  </si>
  <si>
    <t>211458737</t>
  </si>
  <si>
    <t>16500*1,15 "Přepočtené koeficientem množství</t>
  </si>
  <si>
    <t>279113134</t>
  </si>
  <si>
    <t>Základové zdi z tvárnic ztraceného bednění včetně výplně z betonu bez zvláštních nároků na vliv prostředí třídy C 16/20, tloušťky zdiva přes 250 do 300 mm</t>
  </si>
  <si>
    <t xml:space="preserve">Poznámka k souboru cen:
1. V cenách jsou započteny i náklady na dodání a uložení betonu. 2. V cenách nejsou započteny náklady na dodání a uložení betonářské výztuže; tyto se oceňují cenami souboru cen 279 36- . . Výztuž základových zdí nosných. 3. Množství jednotek se určuje v m2 plochy zdiva. </t>
  </si>
  <si>
    <t>1138,32</t>
  </si>
  <si>
    <t>279361821</t>
  </si>
  <si>
    <t>Výztuž základových zdí nosných svislých nebo odkloněných od svislice, rovinných nebo oblých, deskových nebo žebrových, včetně výztuže jejich žeber z betonářské oceli 10 505 (R) nebo BSt 500</t>
  </si>
  <si>
    <t>t</t>
  </si>
  <si>
    <t>11,475</t>
  </si>
  <si>
    <t>NC 0000.4</t>
  </si>
  <si>
    <t>Montáž a dodávka bednění z desek Durelis  a betonového obrubníku dle PD- bednění hrázek včetně dopravy a montáže na stavbě</t>
  </si>
  <si>
    <t>NC 0000.29</t>
  </si>
  <si>
    <t>Montáž a dodávka speciálních plovákových přepážek komplet ( dle rozpisu projektanat )</t>
  </si>
  <si>
    <t>kpl</t>
  </si>
  <si>
    <t>Vodorovné konstrukce</t>
  </si>
  <si>
    <t>451311521</t>
  </si>
  <si>
    <t>Podklad z prostého betonu pod dlažbu pro prostředí s mrazovými cykly, ve vrstvě tl. přes 100 do 150 mm</t>
  </si>
  <si>
    <t xml:space="preserve">Poznámka k souboru cen:
1. Ceny lze použít i pro podklady z prostého betonu pod schody a pod prefabrikované konstrukce. 2. Ceny neplatí pro: a) těsnící nebo opevňovací betonovou vrstvu; tato se oceňuje cenami souboru cen 457 31- . . Těsnicí vrstva z betonu odolného proti agresivnímu prostředí b) podklad z prostého betonu pod dlažbu dna vývaru; tento se oceňuje cenami souboru cen 321 31-11 Konstrukce z prostého betonu. 3. V cenách nejsou započteny náklady na úpravu a těsnění dilatačních spár; tyto se oceňují cenami souboru cen 931 . . - . . Úprava dilatační spáry konstrukcí z prostého nebo železového betonu. 4. Plocha se stanoví v m2 dlažby, pod níž je podklad určen. </t>
  </si>
  <si>
    <t>20*1,40</t>
  </si>
  <si>
    <t>56*1,40</t>
  </si>
  <si>
    <t>451571112</t>
  </si>
  <si>
    <t>Lože pod dlažby ze štěrkopísků, tl. vrstvy přes 100 do 150 mm</t>
  </si>
  <si>
    <t xml:space="preserve">Poznámka k souboru cen:
1. Ceny lze použít i pro zřízení podkladního lože pod patky a konstrukce z prefabrikátů. 2. V cenách jsou započteny i náklady na urovnání líce vrstvy. 3. Plocha se stanoví v m2 dlažby, pod kterou je lože určeno. </t>
  </si>
  <si>
    <t>2500</t>
  </si>
  <si>
    <t>451572111</t>
  </si>
  <si>
    <t>Lože pod potrubí, stoky a drobné objekty v otevřeném výkopu z kameniva drobného těženého 0 až 4 mm</t>
  </si>
  <si>
    <t xml:space="preserve">Poznámka k souboru cen:
1. Ceny -1111 a -1192 lze použít i pro zřízení sběrných vrstev nad drenážními trubkami. 2. V cenách -5111 a -1192 jsou započteny i náklady na prohození výkopku získaného při zemních pracích. </t>
  </si>
  <si>
    <t>464571121</t>
  </si>
  <si>
    <t>Pohoz dna nebo svahů jakékoliv tloušťky z kameniva těženého hrubého, z terénu, frakce do 63 mm</t>
  </si>
  <si>
    <t xml:space="preserve">Poznámka k souboru cen:
1. Ceny neplatí pro zpevnění dna nebo svahů drceným kamenivem 63-125 mm prolévaným cementovou maltou s uzavírací vrstvou tl.do 50 mm z betonu, na povrchu uhlazenou; tyto práce se oceňují cenami souboru cen 469 52-1 . Zpevnění drceným kamenivem 63-125 mm prolévaným cementovou maltou. 2. V cenách jsou započteny i náklady na úpravu jednotlivých kamenů hmotnosti přes 500 kg dodatečným rozpojením na místě uložení. 3. Objem se stanoví v m3 pohozu. </t>
  </si>
  <si>
    <t>55</t>
  </si>
  <si>
    <t>120</t>
  </si>
  <si>
    <t>NC 0000.45</t>
  </si>
  <si>
    <t>montáž a dodávka pískového lože pod fólii tl. 100 mm dle PD komplet</t>
  </si>
  <si>
    <t>NC 0000.42</t>
  </si>
  <si>
    <t>montáž a dodávka betonových kanálů dle PD komplet</t>
  </si>
  <si>
    <t>NC 0000.38</t>
  </si>
  <si>
    <t>montáž a dodávka ŠK s rozdělovacícm objektem včetně tří šoupat DN 400 a DN 250, komplet dle PD</t>
  </si>
  <si>
    <t>NC 0000.1</t>
  </si>
  <si>
    <t>Montáž a dodávka kaskády - aerační ( betonové schody )</t>
  </si>
  <si>
    <t>NC 0000.2</t>
  </si>
  <si>
    <t>Montáž a dodávka ochranné vrstvy těsnící bariéry, mocnost 350 mm - dle PD včetně přesunu hmot</t>
  </si>
  <si>
    <t>Trubní vedení</t>
  </si>
  <si>
    <t>871395221</t>
  </si>
  <si>
    <t>Kanalizační potrubí z tvrdého PVC v otevřeném výkopu ve sklonu do 20 %, hladkého plnostěnného jednovrstvého, tuhost třídy SN 8 DN 400</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</si>
  <si>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&amp;gt;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</si>
  <si>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Ostatní konstrukce a práce, bourání</t>
  </si>
  <si>
    <t>919411131R</t>
  </si>
  <si>
    <t>Zídka aerační kaskády z betonu prostého tř. C30/37, vedené ve sklonu kaskády</t>
  </si>
  <si>
    <t>863613337</t>
  </si>
  <si>
    <t>Poznámka k položce:
Aerační zídka přechází před vtokem do žlabu ze sklonu shodného s kaskádou do roviny se skosením - viz. výkresová dokumentace (D.1.2b.2; D.1.2b.3).
1. V cenách nejsou započteny náklady na:
a) zemní práce, které se oceňují cenami souborů cen katalogu 800-1 Zemní práce,
b) zábradlí, které se oceňuje cenami části A 01 katalogu 821-1 Mosty,
c) ocelovou výztuž římsy, která se oceňuje cenami části A 01 katalogu 821-1 Mosty.
2. Pro výpočet přesunu hmot se celková hmotnost položky sníží o hmotnost betonu, pokud je beton dodáván přímo na místo zabudování nebo do prostoru technologické manipulace.</t>
  </si>
  <si>
    <t>998</t>
  </si>
  <si>
    <t>Přesun hmot</t>
  </si>
  <si>
    <t>998332011</t>
  </si>
  <si>
    <t>Přesun hmot pro úpravy vodních toků a kanály, hráze rybníků apod. dopravní vzdálenost do 500 m</t>
  </si>
  <si>
    <t xml:space="preserve">Poznámka k souboru cen:
1. Ceny jsou určeny pro jakoukoliv konstrukčně-materiálovou charakteristiku. </t>
  </si>
  <si>
    <t>PSV</t>
  </si>
  <si>
    <t>Práce a dodávky PSV</t>
  </si>
  <si>
    <t>711</t>
  </si>
  <si>
    <t>Izolace proti vodě, vlhkosti a plynům</t>
  </si>
  <si>
    <t>711462103</t>
  </si>
  <si>
    <t>Provedení izolace proti povrchové a podpovrchové tlakové vodě fóliemi na ploše svislé S přilepenou v plné ploše</t>
  </si>
  <si>
    <t xml:space="preserve">Poznámka k souboru cen:
1. Izolace plochy jednotlivě do 10 m2 se oceňují skladebně cenou příslušné izolace a cenou 711 49-9097 Příplatek za plochu do 10 m2. 2. Cenami lze oceňovat i montáž izolací proti zemní vlhkosti. </t>
  </si>
  <si>
    <t>4200</t>
  </si>
  <si>
    <t>12345R</t>
  </si>
  <si>
    <t>fólie zemní hydroizolační, šířka 2,05 délka role 20 m</t>
  </si>
  <si>
    <t>Poznámka k položce:
Poznámka k položce: Plošné parametry nejsou rozhodujícím kritériem. Zásadní podmínkou jsou fyzikálně mechanické vlastnosti fólie, které musí odpovídat fólii EPDM tl. 1,5mm.</t>
  </si>
  <si>
    <t>8200*1,2 "Přepočtené koeficientem množství</t>
  </si>
  <si>
    <t>998711101</t>
  </si>
  <si>
    <t>Přesun hmot pro izolace proti vodě, vlhkosti a plynům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</si>
  <si>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</si>
  <si>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SO 02.2 - Nádrže B.1 a B.2</t>
  </si>
  <si>
    <t>75</t>
  </si>
  <si>
    <t>1000*2</t>
  </si>
  <si>
    <t>2100*2</t>
  </si>
  <si>
    <t>3*2</t>
  </si>
  <si>
    <t>NC 0000.30</t>
  </si>
  <si>
    <t>Montáž a dodávka provzdušňování - talířové aerační elementy komplet ( dle rozpisu projektanta )</t>
  </si>
  <si>
    <t>NC 0000.31</t>
  </si>
  <si>
    <t>Montáž a dodávka plovoucích mokřadních ostrovů komplet ( dle rozpisu projektanta )</t>
  </si>
  <si>
    <t>14400</t>
  </si>
  <si>
    <t>geotextilie z polypropylenových vláken netkaná, šíře 500 cm, 500 g/m2</t>
  </si>
  <si>
    <t>Poznámka k položce:
Poznámka k položce: geoNETEX S 500, Plošná hmotnost: 500 g/m2, Pevnost v tahu (podélně/příčně): 30/20 kN/m, Statické protržení (CBR): 3800 N, Funkce: F, F+S, D, P  Šířka max.: 5 m, Délka nábalu: 80 m</t>
  </si>
  <si>
    <t>14400*1,15 "Přepočtené koeficientem množství</t>
  </si>
  <si>
    <t>NC 0000.46</t>
  </si>
  <si>
    <t>montáž a dodávka pískového lože pod fólii tl. 100 mm, dle PD komplet</t>
  </si>
  <si>
    <t>100*2</t>
  </si>
  <si>
    <t>NC0000.32a</t>
  </si>
  <si>
    <t>Montáž a dodávka provzdušnění - aerační linka + trubní rozvody ( dle rozpisu projektanta )</t>
  </si>
  <si>
    <t>-1519817165</t>
  </si>
  <si>
    <t>Poznámka k položce:
Hlavní vzduchové potrubí DN 200 - 1x na nádrž
Plovoucí odbočky DN 90 - 2x v jedné buňce - celkem 6 buněk
Odbočka navrtávací - navrtání segmentu, popř. pevná spoj (lepení/svár)</t>
  </si>
  <si>
    <t>3800*2</t>
  </si>
  <si>
    <t>283220820R</t>
  </si>
  <si>
    <t>fólie zemní hydroizolační šířka 2,05 délka role 20 m</t>
  </si>
  <si>
    <t>7600*1,2 "Přepočtené koeficientem množství</t>
  </si>
  <si>
    <t>SO 02.3 - Nádrže C.1 a C.2</t>
  </si>
  <si>
    <t>160</t>
  </si>
  <si>
    <t>350</t>
  </si>
  <si>
    <t>180</t>
  </si>
  <si>
    <t>Montáž a dodávka bednění z desek Durelis - bednění hrázek včetně dopravy a montáže na stavbě</t>
  </si>
  <si>
    <t>8100*2</t>
  </si>
  <si>
    <t>212755218</t>
  </si>
  <si>
    <t>Trativody bez lože z drenážních trubek plastových flexibilních D 200 mm</t>
  </si>
  <si>
    <t xml:space="preserve">Poznámka k souboru cen:
1. Ceny jsou určeny pro uložení drenážních trubek do výkopu bez lože a obsypu. 2. Trativody včetně lože a obsypu trubek se ocení cenami souboru cen 212 75-2 . Trativody z drenážních trubek katalogu 827-1 Vedení trubní dálková a přípojná – vodovody a kanalizace. </t>
  </si>
  <si>
    <t>550*2</t>
  </si>
  <si>
    <t>NC 0000.28</t>
  </si>
  <si>
    <t>Montáž a dodávka kontrolní přepadové šachty DN 500 mm komplet dle PD</t>
  </si>
  <si>
    <t>16000</t>
  </si>
  <si>
    <t>16000*1,15 "Přepočtené koeficientem množství</t>
  </si>
  <si>
    <t>451311511</t>
  </si>
  <si>
    <t>Podklad z prostého betonu pod dlažbu pro prostředí s mrazovými cykly, ve vrstvě tl. do 100 mm</t>
  </si>
  <si>
    <t>170</t>
  </si>
  <si>
    <t>464541111</t>
  </si>
  <si>
    <t>Pohoz dna nebo svahů jakékoliv tloušťky ze štěrkodrtí, z terénu, frakce do 63 mm</t>
  </si>
  <si>
    <t>Poznámka k položce:
jedná se o vrstvy kameniva frakce dle PD</t>
  </si>
  <si>
    <t>5200*2</t>
  </si>
  <si>
    <t>1350*2</t>
  </si>
  <si>
    <t>NC 0000.43</t>
  </si>
  <si>
    <t>montáž a dodávka betonových žlabů dle PD komplet</t>
  </si>
  <si>
    <t>NC 0000.47</t>
  </si>
  <si>
    <t>montáž a dodávka pískového lože pod fólii dle PD komplet</t>
  </si>
  <si>
    <t>871R</t>
  </si>
  <si>
    <t>Montáž a dodávka rozvodného potrubí z PEHD ve sklonu do 1 %, min. tuhost třídy SN 8, DN 200</t>
  </si>
  <si>
    <t>Poznámka k položce:
Použití 3x na jednu nádrž</t>
  </si>
  <si>
    <t>6*85 "počet x délka hlavního rozvodného potrubí"</t>
  </si>
  <si>
    <t>871R1</t>
  </si>
  <si>
    <t>Montáž a dodávka drenážního potrubí z PEHD, DN 200, SN8</t>
  </si>
  <si>
    <t>-1591137742</t>
  </si>
  <si>
    <t xml:space="preserve">Poznámka k souboru cen:
1. V cenách potrubí nejsou započteny náklady na: a) dodání potrubí; potrubí se oceňuje ve specifikaci; ztratné lze dohodnout u trub polyetylénových ve výši 1,5 %; u trub z tvrdého PVC ve výši 3 %, b) dodání tvarovek; tvarovky se oceňují ve specifikaci. 2. Ceny -2111 jsou určeny i pro plošné kolektory primárních okruhů tepelných čerpadel. </t>
  </si>
  <si>
    <t>Poznámka k položce:
12 větví po 87bm s napojením do šachty (délka napojení 50m). Napojení orig. spojkami dodávané výrobcem.</t>
  </si>
  <si>
    <t>12*87+50 "početxdélka větve+napojení šachty - drenážní potrubí DN 200, PEHD, SN 8</t>
  </si>
  <si>
    <t>NC 0000.27</t>
  </si>
  <si>
    <t>Montáž a dodávka odboček DN 200/110 - navrtávací hrdla - komplet dle PD</t>
  </si>
  <si>
    <t>18*2*3 "počet dvojitých odboček na jedné větevi x počet vybočení na staničení x počet větví"</t>
  </si>
  <si>
    <t>NC0000.32b</t>
  </si>
  <si>
    <t>Poznámka k položce:
Rozvodné potrubí DN 200 - 3x na každou nádrž
Hlavní vzduchové potrubí DN 200 - 1x na každou nádrž
Odbočka DN 63 - 20x na každou nádrž
Aerační potrubí DN 16 - 9x na jednu odbočku</t>
  </si>
  <si>
    <t>4000*2</t>
  </si>
  <si>
    <t>283220820</t>
  </si>
  <si>
    <t>fólie zemní hydroizolační mPVC, tl. 2 mm, šířka 2,05 délka role 20 m, světle zelená</t>
  </si>
  <si>
    <t>Poznámka k položce:
Poznámka k položce: Součinitel difuze radonu D ( m2/s ) =  1.8E-11</t>
  </si>
  <si>
    <t>8000*1,2 "Přepočtené koeficientem množství</t>
  </si>
  <si>
    <t>SO 02.4 - Nádrž D</t>
  </si>
  <si>
    <t>290</t>
  </si>
  <si>
    <t>1800</t>
  </si>
  <si>
    <t>2000</t>
  </si>
  <si>
    <t>3000</t>
  </si>
  <si>
    <t>19000</t>
  </si>
  <si>
    <t>693110730</t>
  </si>
  <si>
    <t>geotextilie z polypropylenových vláken netkaná, šíře 500 cm, 300 g/m2</t>
  </si>
  <si>
    <t>Poznámka k položce:
Poznámka k položce: geoNETEX S 300, Plošná hmotnost: 300 g/m2, Pevnost v tahu (podélně/příčně): 15,5/8 kN/m, Statické protržení (CBR): 2100 N, Funkce: F, F+S  Šířka max.: 5 m, Délka nábalu: 110 m</t>
  </si>
  <si>
    <t>19000*1,15 "Přepočtené koeficientem množství</t>
  </si>
  <si>
    <t>451561111</t>
  </si>
  <si>
    <t>Lože pod dlažby z kameniva drceného drobného, tl. vrstvy do 100 mm</t>
  </si>
  <si>
    <t>463212111</t>
  </si>
  <si>
    <t>Rovnanina z lomového kamene upraveného, tříděného jakékoliv tloušťky rovnaniny s vyklínováním spár a dutin úlomky kamene</t>
  </si>
  <si>
    <t xml:space="preserve">Poznámka k souboru cen:
1. Ceny lze použít i pro rovnaniny za opěrami a křídly pro jakýkoliv jejich sklon. 2. Ceny neplatí s výjimkou rovnanin za opěrami a křídly pro rovnaninu o sklonu přes 1:1; tyto se oceňují cenami 321 21-4511 Zdivo nadzákladové z lomového kamene na sucho s tím, že vyplnění spár a dutin těženým kamenivem se oceňuje cenou 469 57-1112 Vyplnění otvorů kamenivem těženým v množství 0,25 m3 kameniva na 1 m3 rovnaniny. 3. Množství měrných jednotek a) rovnaniny se stanoví v m3 konstrukce rovnaniny, b) příplatků se stanoví v m2 vypracovaných líců. </t>
  </si>
  <si>
    <t>40*0,50</t>
  </si>
  <si>
    <t>463212191</t>
  </si>
  <si>
    <t>Rovnanina z lomového kamene upraveného, tříděného Příplatek k cenám za vypracování líce</t>
  </si>
  <si>
    <t>NC 0000.44</t>
  </si>
  <si>
    <t>9500</t>
  </si>
  <si>
    <t>9500*1,2 "Přepočtené koeficientem množství</t>
  </si>
  <si>
    <t>SO 02.5 - Vegetační kalové pole</t>
  </si>
  <si>
    <t>260</t>
  </si>
  <si>
    <t>2800</t>
  </si>
  <si>
    <t>2800*1,15 "Přepočtené koeficientem množství</t>
  </si>
  <si>
    <t>NC 0000.26</t>
  </si>
  <si>
    <t>Montáž a dodávka dřevěného objektu s uzamykatelným krytem, dle specifikace PD včetně dopravy komplet</t>
  </si>
  <si>
    <t>1400</t>
  </si>
  <si>
    <t>1400*1,2 "Přepočtené koeficientem množství</t>
  </si>
  <si>
    <t>SO 03 - Odtokové potrubí</t>
  </si>
  <si>
    <t xml:space="preserve">    5 - Komunikace pozemní</t>
  </si>
  <si>
    <t>115001104</t>
  </si>
  <si>
    <t>Převedení vody potrubím průměru DN přes 250 do 300</t>
  </si>
  <si>
    <t>131301101</t>
  </si>
  <si>
    <t>Hloubení nezapažených jam a zářezů s urovnáním dna do předepsaného profilu a spádu v hornině tř. 4 do 100 m3</t>
  </si>
  <si>
    <t>1301522800</t>
  </si>
  <si>
    <t>1,5*9*2,82 "šířkaxdélkaxprům. hloubka startovací jámy</t>
  </si>
  <si>
    <t>2*2*3 "šířkaxdélkaxprům. hloubka cílové jámy</t>
  </si>
  <si>
    <t>-0,07 "zaokrouhlení</t>
  </si>
  <si>
    <t>132201202</t>
  </si>
  <si>
    <t>Hloubení zapažených i nezapažených rýh šířky přes 600 do 2 000 mm s urovnáním dna do předepsaného profilu a spádu v hornině tř. 3 přes 100 do 1 000 m3</t>
  </si>
  <si>
    <t>800*0,50</t>
  </si>
  <si>
    <t>400*0,50</t>
  </si>
  <si>
    <t>132301202</t>
  </si>
  <si>
    <t>Hloubení zapažených i nezapažených rýh šířky přes 600 do 2 000 mm s urovnáním dna do předepsaného profilu a spádu v hornině tř. 4 přes 100 do 1 000 m3</t>
  </si>
  <si>
    <t>1417211R</t>
  </si>
  <si>
    <t>Řízený zemní protlak v hornině tř. 1 až 4, včetně protlačení trub v hloubce do 6 m vnějšího průměru 600 mm</t>
  </si>
  <si>
    <t xml:space="preserve">Poznámka k souboru cen:
1. V cenách jsou započteny i náklady na: a) vodorovné přemístění výkopku z protlačovaného potrubí a svislé přemístění výkopku z montážní jámy na přilehlé území a případné přehození na povrchu. b) úpravu čela potrubí pro protlačení; 2. V cenách nejsou započteny náklady na: a) zemní práce nutné pro provedení protlaku (např. startovací a cílové jámy), b) čerpání vody, c) montáž vedení a jeho náležitosti, slouží-li protlačená trouba jako ochranné potrubí, d) dodávku potrubí, určeného k protlačení; toto potrubí se oceňuje ve specifikaci, ztratné lze stanovit ve výši 3 %, e) překládání a zajišťování inženýrských sítí, procházejících montážními a startovacími jámami, f) vytyčení směru protlaku a stávajících inženýrských sítí, g) případnou další úpravu trub (svařování, řezání apod.) předcházející vlastnímu protlaku potrubí. </t>
  </si>
  <si>
    <t>Poznámka k položce:
Ocelová trouba 610/16 v celé délce 18m zůstane jako trvalá ochrana odpadního potrubí DN500. Mezikruží chráničky a odpadního potrubí bude ponecháno bez výplně.</t>
  </si>
  <si>
    <t xml:space="preserve">18 "délka protlaku D600(m) </t>
  </si>
  <si>
    <t>151101201</t>
  </si>
  <si>
    <t>Zřízení pažení stěn výkopu bez rozepření nebo vzepření příložné, hloubky do 4 m</t>
  </si>
  <si>
    <t xml:space="preserve">Poznámka k souboru cen:
1. Ceny nelze použít pro oceňování rozepřeného pažení stěn rýh pro podzemní vedení; toto se oceňuje cenami souboru cen 151 . 0-11 Zřízení pažení a rozepření stěn rýh pro podzemní vedení pro všechny šířky rýhy. 2. Plocha mezer mezi pažinami příložného pažení se od plochy příložného pažení neodečítá; nezapažené plochy u pažení zátažného nebo hnaného se od plochy pažení odečítají. </t>
  </si>
  <si>
    <t>250*1*2</t>
  </si>
  <si>
    <t>151101211</t>
  </si>
  <si>
    <t>Odstranění pažení stěn výkopu s uložením pažin na vzdálenost do 3 m od okraje výkopu příložné, hloubky do 4 m</t>
  </si>
  <si>
    <t>151101401</t>
  </si>
  <si>
    <t>Zřízení vzepření zapažených stěn výkopů s potřebným přepažováním při roubení příložném, hloubky do 4 m</t>
  </si>
  <si>
    <t xml:space="preserve">Poznámka k souboru cen:
1. Ceny nelze použít pro kotvení zapažených stěn zvenku; toto kotvení se oceňuje příslušnými cenami katalogu 800-2 Zvláštní zakládání objektů. </t>
  </si>
  <si>
    <t>151101411</t>
  </si>
  <si>
    <t>Odstranění vzepření stěn výkopů s uložením materiálu na vzdálenost do 3 m od kraje výkopu při roubení příložném, hloubky do 4 m</t>
  </si>
  <si>
    <t>1776343413</t>
  </si>
  <si>
    <t>1114432692</t>
  </si>
  <si>
    <t>Poznámka k položce:
Přeprava nadbilančních zemin z protlačovaného potrubí do místa stavby nádrží</t>
  </si>
  <si>
    <t>175151101</t>
  </si>
  <si>
    <t>Obsypání potrubí strojně sypaninou z vhodných hornin tř. 1 až 4 nebo materiálem připraveným podél výkopu ve vzdálenosti do 3 m od jeho kraje, pro jakoukoliv hloubku výkopu a míru zhutnění bez prohození sypaniny</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</si>
  <si>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</si>
  <si>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500</t>
  </si>
  <si>
    <t>50-(11,2*0,785) "objem jam protlaku, ponížený o kubaturu odpadního potrubí"</t>
  </si>
  <si>
    <t>583312010</t>
  </si>
  <si>
    <t>štěrkopísek netříděný</t>
  </si>
  <si>
    <t>100</t>
  </si>
  <si>
    <t>80*0,50</t>
  </si>
  <si>
    <t>NC 0000.5</t>
  </si>
  <si>
    <t>Montáž a dodávka odtokového objektu komplet dle popisu v PD včetně dopravy ( uzamykatelný, dvojitá dlužová stěna, opevnění kamennou rovnaninou, osazen do betonového lože</t>
  </si>
  <si>
    <t>Komunikace pozemní</t>
  </si>
  <si>
    <t>572330111</t>
  </si>
  <si>
    <t>Vyspravení krytu komunikací po překopech inženýrských sítí plochy do 15 m2 živičnou směsí z kameniva těženého nebo ze štěrkopísku obaleného asfaltem po zhutnění tl. přes 20 do 50 mm</t>
  </si>
  <si>
    <t>1151848074</t>
  </si>
  <si>
    <t xml:space="preserve">Poznámka k souboru cen:
1. Ceny jsou určeny pro vyspravení krytů po překopech pro inženýrské sítě trvalé i dočasné (předepíše-li to projekt). 2. Ceny jsou určeny pouze pro případy havárií, přeložek nebo běžných oprav inženýrských sítí. 3. Ceny nelze použít v rámci výstavby nových inženýrských sítí. 4. V cenách nejsou započteny náklady na: a) postřik živičný spojovací, který se oceňuje cenami souboru cen 573 2.-11 Postřik živičný spojovací části A 01 tohoto katalogu, b) zdrsňovací posyp, který se oceňuje cenami 578 90-112 Zdrsňovací posyp litého asfaltu z kameniva drobného drceného obaleného asfaltem při překopech inženýrských sítí, 572 40-41 Posyp živičného podkladu nebo krytu části C 01 tohoto katalogu. </t>
  </si>
  <si>
    <t>67890R</t>
  </si>
  <si>
    <t>Kanalizační potrubí z PEHD systém KG, pokládaného do otevřeného výkopu ve sklonu do 1 %, tuhost třídy SN 8 DN 500</t>
  </si>
  <si>
    <t>1943052613</t>
  </si>
  <si>
    <t xml:space="preserve">Poznámka k položce:
Potrubí spojené svařením "na tupo".
1. V cenách jsou započteny i náklady na dodání trub včetně sváru.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</si>
  <si>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NC 0000.48</t>
  </si>
  <si>
    <t>montáž a dodávka kanalizačních šachet vnitřní DN 1000, celobetonové, stupadla, poklopové krytí, dle PD komplet</t>
  </si>
  <si>
    <t>998276101</t>
  </si>
  <si>
    <t>Přesun hmot pro trubní vedení hloubené z trub z plastických hmot nebo sklolaminátových pro vodovody nebo kanalizace v otevřeném výkopu dopravní vzdálenost do 15 m</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</si>
  <si>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</si>
  <si>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SO 04 - Obslužné cesty</t>
  </si>
  <si>
    <t>122202202</t>
  </si>
  <si>
    <t>Odkopávky a prokopávky nezapažené pro silnice s přemístěním výkopku v příčných profilech na vzdálenost do 15 m nebo s naložením na dopravní prostředek v hornině tř. 3 přes 100 do 1 000 m3</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</si>
  <si>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</si>
  <si>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122202209</t>
  </si>
  <si>
    <t>Odkopávky a prokopávky nezapažené pro silnice s přemístěním výkopku v příčných profilech na vzdálenost do 15 m nebo s naložením na dopravní prostředek v hornině tř. 3 Příplatek k cenám za lepivost horniny tř. 3</t>
  </si>
  <si>
    <t>122302202</t>
  </si>
  <si>
    <t>Odkopávky a prokopávky nezapažené pro silnice s přemístěním výkopku v příčných profilech na vzdálenost do 15 m nebo s naložením na dopravní prostředek v hornině tř. 4 přes 100 do 1 000 m3</t>
  </si>
  <si>
    <t>122302209</t>
  </si>
  <si>
    <t>Odkopávky a prokopávky nezapažené pro silnice s přemístěním výkopku v příčných profilech na vzdálenost do 15 m nebo s naložením na dopravní prostředek v hornině tř. 4 Příplatek k cenám za lepivost horniny tř. 4</t>
  </si>
  <si>
    <t>171102104</t>
  </si>
  <si>
    <t>Uložení sypaniny do zhutněných násypů pro dálnice a letiště s rozprostřením sypaniny ve vrstvách, s hrubým urovnáním a uzavřením povrchu násypu z hornin soudržných s předepsanou mírou zhutnění v procentech výsledků zkoušek Proctor-Standard (dále jen PS) na 102 % PS</t>
  </si>
  <si>
    <t xml:space="preserve">Poznámka k souboru cen:
1. Ceny lze použít i pro sypaniny odebírané z hald, pro hlušinu apod. 2. Ceny lze použít i pro uložení sypaniny s předepsaným zhutněním na trvalé skládky. 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4. Zajišťuje-li se předepsané zhutnění násypu přesypáním podle čl. 120 ČSN 73 3050, ocení se odstranění přesypané části jako odkopávka příslušnou cenou této části. </t>
  </si>
  <si>
    <t>800</t>
  </si>
  <si>
    <t>181102302</t>
  </si>
  <si>
    <t>Úprava pláně na stavbách dálnic strojně v zářezech mimo skalních se zhutněním</t>
  </si>
  <si>
    <t xml:space="preserve">Poznámka k souboru cen:
1. Ceny se zhutněním jsou určeny pro všechny míry zhutnění. 2. Ceny 10-2301, 10-2302, 20-2301 a 20-2305 jsou určeny pro urovnání nově zřizovaných ploch vodorovných nebo ve sklonu do 1:5 pod zpevnění ploch jakéhokoliv druhu, pod humusování, drnování a dále předepíše-li projekt urovnání pláně z jiného důvodu. 3. Cena 10-2303 je určena pro vyplnění sypaninou prohlubní zářezů v horninách třídy II a III. 4. Ceny neplatí pro zhutnění podloží pod násypy; toto zhutnění se oceňuje cenou 215 90-1101 Zhutnění podloží pod násypy. 5. Ceny neplatí pro urovnání lavic (berem) šířky do 3 m přerušujících svahy, pro urovnání dna příkopů pro jakoukoliv jejich šířku; toto urovnání se oceňuje cenami souboru cen 182 . 0-11 Svahování trvalých svahů do projektovaných profilů A 01 tohoto katalogu. 6. Urovnání ploch ve sklonu přes 1:5 (svahování) se oceňuje cenou 182 20-1101 Svahování trvalých svahů do projektovaných profilů, části A 01 tohoto katalogu. 7. Vyplnění prohlubní v horninách třídy II a III betonem nebo stabilizací se oceňuje cenami části A 01 Zřízení konstrukcí katalogu 822-1 Komunikace pozemní a letiště. </t>
  </si>
  <si>
    <t>5500</t>
  </si>
  <si>
    <t>564761111</t>
  </si>
  <si>
    <t>Podklad nebo kryt z kameniva hrubého drceného vel. 32-63 mm s rozprostřením a zhutněním, po zhutnění tl. 200 mm</t>
  </si>
  <si>
    <t>564861111</t>
  </si>
  <si>
    <t>Podklad ze štěrkodrti ŠD s rozprostřením a zhutněním, po zhutnění tl. 200 mm</t>
  </si>
  <si>
    <t>569903311</t>
  </si>
  <si>
    <t>Zřízení zemních krajnic z hornin jakékoliv třídy se zhutněním</t>
  </si>
  <si>
    <t xml:space="preserve">Poznámka k souboru cen:
1. Ceny jsou určeny pro jakoukoliv tloušťku krajnice. 2. V cenách nejsou započteny náklady na opatření zeminy a její přemístění k místu zabudování, které se oceňují podle ustanovení čl. 3111 Všeobecných podmínek části A 01 tohoto katalogu. </t>
  </si>
  <si>
    <t>571907115</t>
  </si>
  <si>
    <t>Posyp podkladu nebo krytu s rozprostřením a zhutněním kamenivem drceným nebo těženým, v množství přes 50 do 55 kg/m2</t>
  </si>
  <si>
    <t>998225111</t>
  </si>
  <si>
    <t>Přesun hmot pro komunikace s krytem z kameniva, monolitickým betonovým nebo živičným dopravní vzdálenost do 200 m jakékoliv délky objektu</t>
  </si>
  <si>
    <t xml:space="preserve">Poznámka k souboru cen:
1. Ceny lze použít i pro plochy letišť s krytem monolitickým betonovým nebo živičným. </t>
  </si>
  <si>
    <t>SO 05 - Konečné úpravy a ozelenění</t>
  </si>
  <si>
    <t>155131311</t>
  </si>
  <si>
    <t>Zřízení protierozního zpevnění svahů geomříží nebo georohoží včetně plošného kotvení ocelovými skobami, ve sklonu do 1:2</t>
  </si>
  <si>
    <t xml:space="preserve">Poznámka k souboru cen:
1. V cenách jsou započteny i náklady na ukotvení horního okraje geomříže nebo georohože do mělké rýhy ocelovými skobami, na zřízení rýhy i její zasypání, na instalaci geomříže nebo georohože včetně přesahů a na plošné kotvení ocelovými skobami z betonářské oceli. 2. V cenách nejsou započteny náklady na dodávku geomříží nebo georohoží, která se oceňuje ve specifikaci. Ztratné včetně přesahů a kotvení krajů lze stanovit ve výši 15 až 20 %. </t>
  </si>
  <si>
    <t>23456</t>
  </si>
  <si>
    <t>georohož zelená 25 x 2 m</t>
  </si>
  <si>
    <t>155131312</t>
  </si>
  <si>
    <t>Zřízení protierozního zpevnění svahů geomříží nebo georohoží včetně plošného kotvení ocelovými skobami, ve sklonu přes 1:2 do 1:1</t>
  </si>
  <si>
    <t>3500</t>
  </si>
  <si>
    <t>34567</t>
  </si>
  <si>
    <t>155131313</t>
  </si>
  <si>
    <t>Zřízení protierozního zpevnění svahů geomříží nebo georohoží včetně plošného kotvení ocelovými skobami, ve sklonu přes 1:1</t>
  </si>
  <si>
    <t>693210670</t>
  </si>
  <si>
    <t>geomříž dvouosá PES s tahovou pevností podélně 150kN/m příčně 30kN/m</t>
  </si>
  <si>
    <t>500*1,15 "Přepočtené koeficientem množství</t>
  </si>
  <si>
    <t>930</t>
  </si>
  <si>
    <t>1200</t>
  </si>
  <si>
    <t>181151322</t>
  </si>
  <si>
    <t>Plošná úprava terénu v zemině tř. 1 až 4 s urovnáním povrchu bez doplnění ornice souvislé plochy přes 500 m2 při nerovnostech terénu přes 100 do 150 mm na svahu přes 1:5 do 1:2</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</si>
  <si>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</si>
  <si>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6200</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</si>
</sst>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8">
    <font>
      <sz val="8"/>
      <name val="Trebuchet MS"/>
      <family val="2"/>
    </font>
    <font>
      <sz val="10"/>
      <name val="Arial"/>
      <family val="2"/>
    </font>
    <font>
      <sz val="8"/>
      <color indexed="55"/>
      <name val="Trebuchet MS"/>
      <family val="2"/>
    </font>
    <font>
      <sz val="9"/>
      <name val="Trebuchet MS"/>
      <family val="2"/>
    </font>
    <font>
      <b/>
      <sz val="12"/>
      <name val="Trebuchet MS"/>
      <family val="2"/>
    </font>
    <font>
      <sz val="11"/>
      <name val="Trebuchet MS"/>
      <family val="2"/>
    </font>
    <font>
      <sz val="12"/>
      <color indexed="56"/>
      <name val="Trebuchet MS"/>
      <family val="2"/>
    </font>
    <font>
      <sz val="10"/>
      <color indexed="56"/>
      <name val="Trebuchet MS"/>
      <family val="2"/>
    </font>
    <font>
      <sz val="8"/>
      <color indexed="56"/>
      <name val="Trebuchet MS"/>
      <family val="2"/>
    </font>
    <font>
      <sz val="8"/>
      <color indexed="63"/>
      <name val="Trebuchet MS"/>
      <family val="2"/>
    </font>
    <font>
      <sz val="8"/>
      <color indexed="10"/>
      <name val="Trebuchet MS"/>
      <family val="2"/>
    </font>
    <font>
      <sz val="8"/>
      <color indexed="43"/>
      <name val="Trebuchet MS"/>
      <family val="2"/>
    </font>
    <font>
      <sz val="10"/>
      <name val="Trebuchet MS"/>
      <family val="2"/>
    </font>
    <font>
      <sz val="10"/>
      <color indexed="16"/>
      <name val="Trebuchet MS"/>
      <family val="2"/>
    </font>
    <font>
      <u val="single"/>
      <sz val="10"/>
      <color indexed="12"/>
      <name val="Trebuchet MS"/>
      <family val="2"/>
    </font>
    <font>
      <sz val="8"/>
      <color indexed="48"/>
      <name val="Trebuchet MS"/>
      <family val="2"/>
    </font>
    <font>
      <b/>
      <sz val="16"/>
      <name val="Trebuchet MS"/>
      <family val="2"/>
    </font>
    <font>
      <b/>
      <sz val="12"/>
      <color indexed="55"/>
      <name val="Trebuchet MS"/>
      <family val="2"/>
    </font>
    <font>
      <sz val="9"/>
      <color indexed="55"/>
      <name val="Trebuchet MS"/>
      <family val="2"/>
    </font>
    <font>
      <b/>
      <sz val="8"/>
      <color indexed="55"/>
      <name val="Trebuchet MS"/>
      <family val="2"/>
    </font>
    <font>
      <b/>
      <sz val="10"/>
      <name val="Trebuchet MS"/>
      <family val="2"/>
    </font>
    <font>
      <b/>
      <sz val="9"/>
      <name val="Trebuchet MS"/>
      <family val="2"/>
    </font>
    <font>
      <sz val="12"/>
      <color indexed="55"/>
      <name val="Trebuchet MS"/>
      <family val="2"/>
    </font>
    <font>
      <b/>
      <sz val="12"/>
      <color indexed="16"/>
      <name val="Trebuchet MS"/>
      <family val="2"/>
    </font>
    <font>
      <sz val="12"/>
      <name val="Trebuchet MS"/>
      <family val="2"/>
    </font>
    <font>
      <sz val="18"/>
      <color indexed="12"/>
      <name val="Wingdings 2"/>
      <family val="2"/>
    </font>
    <font>
      <b/>
      <sz val="11"/>
      <color indexed="56"/>
      <name val="Trebuchet MS"/>
      <family val="2"/>
    </font>
    <font>
      <sz val="11"/>
      <color indexed="56"/>
      <name val="Trebuchet MS"/>
      <family val="2"/>
    </font>
    <font>
      <b/>
      <sz val="11"/>
      <name val="Trebuchet MS"/>
      <family val="2"/>
    </font>
    <font>
      <sz val="11"/>
      <color indexed="55"/>
      <name val="Trebuchet MS"/>
      <family val="2"/>
    </font>
    <font>
      <sz val="10"/>
      <color indexed="12"/>
      <name val="Trebuchet MS"/>
      <family val="2"/>
    </font>
    <font>
      <sz val="8"/>
      <color indexed="16"/>
      <name val="Trebuchet MS"/>
      <family val="2"/>
    </font>
    <font>
      <b/>
      <sz val="8"/>
      <name val="Trebuchet MS"/>
      <family val="2"/>
    </font>
    <font>
      <sz val="7"/>
      <color indexed="55"/>
      <name val="Trebuchet MS"/>
      <family val="2"/>
    </font>
    <font>
      <i/>
      <sz val="7"/>
      <color indexed="55"/>
      <name val="Trebuchet MS"/>
      <family val="2"/>
    </font>
    <font>
      <i/>
      <sz val="8"/>
      <color indexed="12"/>
      <name val="Trebuchet MS"/>
      <family val="2"/>
    </font>
    <font>
      <i/>
      <sz val="9"/>
      <name val="Trebuchet MS"/>
      <family val="2"/>
    </font>
    <font>
      <u val="single"/>
      <sz val="11"/>
      <color theme="10"/>
      <name val="Calibri"/>
      <family val="2"/>
      <scheme val="minor"/>
    </font>
  </fonts>
  <fills count="5">
    <fill>
      <patternFill/>
    </fill>
    <fill>
      <patternFill patternType="gray125"/>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6">
    <border>
      <left/>
      <right/>
      <top/>
      <bottom/>
      <diagonal/>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style="hair">
        <color indexed="8"/>
      </top>
      <bottom/>
    </border>
    <border>
      <left/>
      <right/>
      <top/>
      <bottom style="hair">
        <color indexed="8"/>
      </bottom>
    </border>
    <border>
      <left style="hair">
        <color indexed="8"/>
      </left>
      <right/>
      <top style="hair">
        <color indexed="8"/>
      </top>
      <bottom style="hair">
        <color indexed="8"/>
      </bottom>
    </border>
    <border>
      <left/>
      <right/>
      <top style="hair">
        <color indexed="8"/>
      </top>
      <bottom style="hair">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style="hair">
        <color indexed="55"/>
      </top>
      <bottom/>
    </border>
    <border>
      <left/>
      <right style="hair">
        <color indexed="55"/>
      </right>
      <top style="hair">
        <color indexed="55"/>
      </top>
      <bottom/>
    </border>
    <border>
      <left/>
      <right style="hair">
        <color indexed="55"/>
      </right>
      <top/>
      <bottom/>
    </border>
    <border>
      <left/>
      <right style="hair">
        <color indexed="8"/>
      </right>
      <top style="hair">
        <color indexed="8"/>
      </top>
      <bottom style="hair">
        <color indexed="8"/>
      </bottom>
    </border>
    <border>
      <left style="hair">
        <color indexed="55"/>
      </left>
      <right/>
      <top style="hair">
        <color indexed="55"/>
      </top>
      <bottom style="hair">
        <color indexed="55"/>
      </bottom>
    </border>
    <border>
      <left/>
      <right/>
      <top style="hair">
        <color indexed="55"/>
      </top>
      <bottom style="hair">
        <color indexed="55"/>
      </bottom>
    </border>
    <border>
      <left/>
      <right style="hair">
        <color indexed="55"/>
      </right>
      <top style="hair">
        <color indexed="55"/>
      </top>
      <bottom style="hair">
        <color indexed="55"/>
      </bottom>
    </border>
    <border>
      <left style="hair">
        <color indexed="55"/>
      </left>
      <right/>
      <top style="hair">
        <color indexed="55"/>
      </top>
      <bottom/>
    </border>
    <border>
      <left style="hair">
        <color indexed="55"/>
      </left>
      <right/>
      <top/>
      <bottom/>
    </border>
    <border>
      <left style="hair">
        <color indexed="55"/>
      </left>
      <right/>
      <top/>
      <bottom style="hair">
        <color indexed="55"/>
      </bottom>
    </border>
    <border>
      <left/>
      <right/>
      <top/>
      <bottom style="hair">
        <color indexed="55"/>
      </bottom>
    </border>
    <border>
      <left/>
      <right style="hair">
        <color indexed="55"/>
      </right>
      <top/>
      <bottom style="hair">
        <color indexed="55"/>
      </bottom>
    </border>
    <border>
      <left style="hair">
        <color indexed="55"/>
      </left>
      <right style="hair">
        <color indexed="55"/>
      </right>
      <top style="hair">
        <color indexed="55"/>
      </top>
      <bottom style="hair">
        <color indexed="55"/>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style="thin">
        <color indexed="8"/>
      </right>
      <top style="hair">
        <color indexed="55"/>
      </top>
      <bottom/>
    </border>
    <border>
      <left/>
      <right style="thin">
        <color indexed="8"/>
      </right>
      <top style="hair">
        <color indexed="8"/>
      </top>
      <bottom style="hair">
        <color indexed="8"/>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0" borderId="0" applyNumberFormat="0" applyFill="0" applyBorder="0" applyAlignment="0" applyProtection="0"/>
  </cellStyleXfs>
  <cellXfs count="373">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pplyProtection="1">
      <alignment horizontal="center" vertical="center"/>
      <protection locked="0"/>
    </xf>
    <xf numFmtId="0" fontId="11" fillId="2" borderId="0" xfId="0" applyFont="1" applyFill="1" applyAlignment="1" applyProtection="1">
      <alignment horizontal="left" vertical="center"/>
      <protection/>
    </xf>
    <xf numFmtId="0" fontId="12" fillId="2" borderId="0" xfId="0" applyFont="1" applyFill="1" applyAlignment="1" applyProtection="1">
      <alignment vertical="center"/>
      <protection/>
    </xf>
    <xf numFmtId="0" fontId="13" fillId="2" borderId="0" xfId="0" applyFont="1" applyFill="1" applyAlignment="1" applyProtection="1">
      <alignment horizontal="left" vertical="center"/>
      <protection/>
    </xf>
    <xf numFmtId="0" fontId="14" fillId="2" borderId="0" xfId="20" applyFont="1" applyFill="1" applyAlignment="1" applyProtection="1">
      <alignment vertical="center"/>
      <protection/>
    </xf>
    <xf numFmtId="0" fontId="37" fillId="2" borderId="0" xfId="20" applyFill="1"/>
    <xf numFmtId="0" fontId="0" fillId="2" borderId="0" xfId="0" applyFill="1"/>
    <xf numFmtId="0" fontId="11" fillId="2" borderId="0" xfId="0" applyFont="1" applyFill="1" applyAlignment="1">
      <alignment horizontal="lef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16" fillId="0" borderId="0" xfId="0" applyFont="1" applyBorder="1" applyAlignment="1">
      <alignment horizontal="left" vertical="center"/>
    </xf>
    <xf numFmtId="0" fontId="0" fillId="0" borderId="5" xfId="0" applyBorder="1"/>
    <xf numFmtId="0" fontId="15" fillId="0" borderId="0" xfId="0" applyFont="1" applyAlignment="1">
      <alignment horizontal="left" vertical="center"/>
    </xf>
    <xf numFmtId="0" fontId="17" fillId="0" borderId="0" xfId="0" applyFont="1" applyAlignment="1">
      <alignment horizontal="left" vertical="center"/>
    </xf>
    <xf numFmtId="0" fontId="18" fillId="0" borderId="0" xfId="0" applyFont="1" applyBorder="1" applyAlignment="1">
      <alignment horizontal="left" vertical="top"/>
    </xf>
    <xf numFmtId="0" fontId="3" fillId="0" borderId="0" xfId="0" applyFont="1" applyBorder="1" applyAlignment="1">
      <alignment horizontal="left" vertical="center"/>
    </xf>
    <xf numFmtId="0" fontId="4" fillId="0" borderId="0" xfId="0" applyFont="1" applyBorder="1" applyAlignment="1">
      <alignment horizontal="left" vertical="top"/>
    </xf>
    <xf numFmtId="0" fontId="18" fillId="0" borderId="0" xfId="0" applyFont="1" applyBorder="1" applyAlignment="1">
      <alignment horizontal="left" vertical="center"/>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xf numFmtId="0" fontId="0" fillId="0" borderId="4" xfId="0" applyFont="1" applyBorder="1" applyAlignment="1">
      <alignment vertical="center"/>
    </xf>
    <xf numFmtId="0" fontId="0" fillId="0" borderId="0" xfId="0" applyFont="1" applyBorder="1" applyAlignment="1">
      <alignment vertical="center"/>
    </xf>
    <xf numFmtId="0" fontId="20" fillId="0" borderId="7" xfId="0" applyFont="1" applyBorder="1" applyAlignment="1">
      <alignment horizontal="left" vertical="center"/>
    </xf>
    <xf numFmtId="0" fontId="0" fillId="0" borderId="7" xfId="0" applyFont="1" applyBorder="1" applyAlignment="1">
      <alignment vertical="center"/>
    </xf>
    <xf numFmtId="0" fontId="0" fillId="0" borderId="5"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5" xfId="0" applyFont="1" applyBorder="1" applyAlignment="1">
      <alignment vertical="center"/>
    </xf>
    <xf numFmtId="0" fontId="0" fillId="4" borderId="0" xfId="0" applyFont="1" applyFill="1" applyBorder="1" applyAlignment="1">
      <alignment vertical="center"/>
    </xf>
    <xf numFmtId="0" fontId="4" fillId="4" borderId="8" xfId="0" applyFont="1" applyFill="1" applyBorder="1" applyAlignment="1">
      <alignment horizontal="left" vertical="center"/>
    </xf>
    <xf numFmtId="0" fontId="0" fillId="4" borderId="9" xfId="0" applyFont="1" applyFill="1" applyBorder="1" applyAlignment="1">
      <alignment vertical="center"/>
    </xf>
    <xf numFmtId="0" fontId="4" fillId="4" borderId="9" xfId="0" applyFont="1" applyFill="1" applyBorder="1" applyAlignment="1">
      <alignment horizontal="center" vertical="center"/>
    </xf>
    <xf numFmtId="0" fontId="0" fillId="4" borderId="5"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6" fillId="0" borderId="0" xfId="0" applyFont="1" applyAlignment="1">
      <alignment horizontal="left" vertical="center"/>
    </xf>
    <xf numFmtId="0" fontId="3" fillId="0" borderId="4" xfId="0" applyFont="1" applyBorder="1" applyAlignment="1">
      <alignment vertical="center"/>
    </xf>
    <xf numFmtId="0" fontId="18" fillId="0" borderId="0" xfId="0" applyFont="1" applyAlignment="1">
      <alignment horizontal="left" vertical="center"/>
    </xf>
    <xf numFmtId="0" fontId="4" fillId="0" borderId="4" xfId="0" applyFont="1" applyBorder="1" applyAlignment="1">
      <alignment vertical="center"/>
    </xf>
    <xf numFmtId="0" fontId="4" fillId="0" borderId="0" xfId="0" applyFont="1" applyAlignment="1">
      <alignment horizontal="left" vertical="center"/>
    </xf>
    <xf numFmtId="0" fontId="21" fillId="0" borderId="0" xfId="0" applyFont="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3" fillId="4" borderId="16" xfId="0" applyFont="1" applyFill="1" applyBorder="1" applyAlignment="1">
      <alignment horizontal="center" vertical="center"/>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0" fontId="0" fillId="0" borderId="20" xfId="0" applyFont="1" applyBorder="1" applyAlignment="1">
      <alignment vertical="center"/>
    </xf>
    <xf numFmtId="0" fontId="23" fillId="0" borderId="0" xfId="0" applyFont="1" applyAlignment="1">
      <alignment horizontal="left" vertical="center"/>
    </xf>
    <xf numFmtId="0" fontId="23" fillId="0" borderId="0" xfId="0" applyFont="1" applyAlignment="1">
      <alignment vertical="center"/>
    </xf>
    <xf numFmtId="0" fontId="4" fillId="0" borderId="0" xfId="0" applyFont="1" applyAlignment="1">
      <alignment horizontal="center" vertical="center"/>
    </xf>
    <xf numFmtId="4" fontId="22" fillId="0" borderId="21" xfId="0" applyNumberFormat="1" applyFont="1" applyBorder="1" applyAlignment="1">
      <alignment vertical="center"/>
    </xf>
    <xf numFmtId="4" fontId="22" fillId="0" borderId="0" xfId="0" applyNumberFormat="1" applyFont="1" applyBorder="1" applyAlignment="1">
      <alignment vertical="center"/>
    </xf>
    <xf numFmtId="166" fontId="22" fillId="0" borderId="0" xfId="0" applyNumberFormat="1" applyFont="1" applyBorder="1" applyAlignment="1">
      <alignment vertical="center"/>
    </xf>
    <xf numFmtId="4" fontId="22" fillId="0" borderId="15" xfId="0" applyNumberFormat="1" applyFont="1" applyBorder="1" applyAlignment="1">
      <alignment vertical="center"/>
    </xf>
    <xf numFmtId="0" fontId="24" fillId="0" borderId="0" xfId="0" applyFont="1" applyAlignment="1">
      <alignment horizontal="left" vertical="center"/>
    </xf>
    <xf numFmtId="0" fontId="25" fillId="0" borderId="0" xfId="20" applyFont="1" applyAlignment="1">
      <alignment horizontal="center" vertical="center"/>
    </xf>
    <xf numFmtId="0" fontId="5" fillId="0" borderId="4" xfId="0" applyFont="1" applyBorder="1" applyAlignment="1">
      <alignment vertical="center"/>
    </xf>
    <xf numFmtId="0" fontId="26" fillId="0" borderId="0" xfId="0" applyFont="1" applyAlignment="1">
      <alignment vertical="center"/>
    </xf>
    <xf numFmtId="0" fontId="27" fillId="0" borderId="0" xfId="0" applyFont="1" applyAlignment="1">
      <alignment vertical="center"/>
    </xf>
    <xf numFmtId="0" fontId="28" fillId="0" borderId="0" xfId="0" applyFont="1" applyAlignment="1">
      <alignment horizontal="center" vertical="center"/>
    </xf>
    <xf numFmtId="4" fontId="29" fillId="0" borderId="21" xfId="0" applyNumberFormat="1" applyFont="1" applyBorder="1" applyAlignment="1">
      <alignment vertical="center"/>
    </xf>
    <xf numFmtId="4" fontId="29" fillId="0" borderId="0" xfId="0" applyNumberFormat="1" applyFont="1" applyBorder="1" applyAlignment="1">
      <alignment vertical="center"/>
    </xf>
    <xf numFmtId="166" fontId="29" fillId="0" borderId="0" xfId="0" applyNumberFormat="1" applyFont="1" applyBorder="1" applyAlignment="1">
      <alignment vertical="center"/>
    </xf>
    <xf numFmtId="4" fontId="29" fillId="0" borderId="15" xfId="0" applyNumberFormat="1" applyFont="1" applyBorder="1" applyAlignment="1">
      <alignment vertical="center"/>
    </xf>
    <xf numFmtId="0" fontId="5" fillId="0" borderId="0" xfId="0" applyFont="1" applyAlignment="1">
      <alignment horizontal="left" vertical="center"/>
    </xf>
    <xf numFmtId="4" fontId="29" fillId="0" borderId="22" xfId="0" applyNumberFormat="1" applyFont="1" applyBorder="1" applyAlignment="1">
      <alignment vertical="center"/>
    </xf>
    <xf numFmtId="4" fontId="29" fillId="0" borderId="23" xfId="0" applyNumberFormat="1" applyFont="1" applyBorder="1" applyAlignment="1">
      <alignment vertical="center"/>
    </xf>
    <xf numFmtId="166" fontId="29" fillId="0" borderId="23" xfId="0" applyNumberFormat="1" applyFont="1" applyBorder="1" applyAlignment="1">
      <alignment vertical="center"/>
    </xf>
    <xf numFmtId="4" fontId="29" fillId="0" borderId="24" xfId="0" applyNumberFormat="1" applyFont="1" applyBorder="1" applyAlignment="1">
      <alignment vertical="center"/>
    </xf>
    <xf numFmtId="0" fontId="8" fillId="0" borderId="0" xfId="0" applyFont="1" applyAlignment="1" applyProtection="1">
      <alignment/>
      <protection locked="0"/>
    </xf>
    <xf numFmtId="4" fontId="0" fillId="3" borderId="25" xfId="0" applyNumberFormat="1" applyFont="1" applyFill="1" applyBorder="1" applyAlignment="1" applyProtection="1">
      <alignment vertical="center"/>
      <protection locked="0"/>
    </xf>
    <xf numFmtId="0" fontId="0" fillId="0" borderId="0" xfId="0" applyFont="1" applyAlignment="1" applyProtection="1">
      <alignment vertical="center"/>
      <protection locked="0"/>
    </xf>
    <xf numFmtId="0" fontId="9" fillId="0" borderId="0" xfId="0" applyFont="1" applyAlignment="1" applyProtection="1">
      <alignment vertical="center"/>
      <protection locked="0"/>
    </xf>
    <xf numFmtId="0" fontId="10" fillId="0" borderId="0" xfId="0" applyFont="1" applyAlignment="1" applyProtection="1">
      <alignment vertical="center"/>
      <protection locked="0"/>
    </xf>
    <xf numFmtId="4" fontId="35" fillId="3" borderId="25" xfId="0" applyNumberFormat="1" applyFont="1" applyFill="1" applyBorder="1" applyAlignment="1" applyProtection="1">
      <alignment vertical="center"/>
      <protection locked="0"/>
    </xf>
    <xf numFmtId="0" fontId="0" fillId="0" borderId="0" xfId="0" applyAlignment="1" applyProtection="1">
      <alignment vertical="top"/>
      <protection locked="0"/>
    </xf>
    <xf numFmtId="0" fontId="0" fillId="0" borderId="26" xfId="0" applyFont="1" applyBorder="1" applyAlignment="1" applyProtection="1">
      <alignment vertical="center" wrapText="1"/>
      <protection locked="0"/>
    </xf>
    <xf numFmtId="0" fontId="0" fillId="0" borderId="27" xfId="0" applyFont="1" applyBorder="1" applyAlignment="1" applyProtection="1">
      <alignment vertical="center" wrapText="1"/>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horizontal="center" vertical="center" wrapText="1"/>
      <protection locked="0"/>
    </xf>
    <xf numFmtId="0" fontId="0" fillId="0" borderId="30" xfId="0" applyFont="1" applyBorder="1" applyAlignment="1" applyProtection="1">
      <alignment horizontal="center"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28"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29"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1" xfId="0" applyFont="1" applyBorder="1" applyAlignment="1" applyProtection="1">
      <alignment vertical="center" wrapText="1"/>
      <protection locked="0"/>
    </xf>
    <xf numFmtId="0" fontId="12" fillId="0" borderId="32" xfId="0"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6" xfId="0" applyFont="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28"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8" fillId="0" borderId="32" xfId="0" applyFont="1" applyBorder="1" applyAlignment="1" applyProtection="1">
      <alignment horizontal="left" vertical="center"/>
      <protection locked="0"/>
    </xf>
    <xf numFmtId="0" fontId="28" fillId="0" borderId="32" xfId="0" applyFont="1" applyBorder="1" applyAlignment="1" applyProtection="1">
      <alignment horizontal="center" vertical="center"/>
      <protection locked="0"/>
    </xf>
    <xf numFmtId="0" fontId="5" fillId="0" borderId="32" xfId="0" applyFont="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29"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1" xfId="0" applyFont="1" applyBorder="1" applyAlignment="1" applyProtection="1">
      <alignment horizontal="left" vertical="center"/>
      <protection locked="0"/>
    </xf>
    <xf numFmtId="0" fontId="12"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2"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5" fillId="0" borderId="29" xfId="0" applyFont="1" applyBorder="1" applyAlignment="1" applyProtection="1">
      <alignment horizontal="left" vertical="center" wrapText="1"/>
      <protection locked="0"/>
    </xf>
    <xf numFmtId="0" fontId="5" fillId="0" borderId="30" xfId="0" applyFont="1" applyBorder="1" applyAlignment="1" applyProtection="1">
      <alignment horizontal="left" vertical="center" wrapText="1"/>
      <protection locked="0"/>
    </xf>
    <xf numFmtId="0" fontId="3" fillId="0" borderId="29" xfId="0" applyFont="1" applyBorder="1" applyAlignment="1" applyProtection="1">
      <alignment horizontal="left" vertical="center" wrapText="1"/>
      <protection locked="0"/>
    </xf>
    <xf numFmtId="0" fontId="3" fillId="0" borderId="30" xfId="0" applyFont="1" applyBorder="1" applyAlignment="1" applyProtection="1">
      <alignment horizontal="left" vertical="center" wrapText="1"/>
      <protection locked="0"/>
    </xf>
    <xf numFmtId="0" fontId="3" fillId="0" borderId="30" xfId="0" applyFont="1" applyBorder="1" applyAlignment="1" applyProtection="1">
      <alignment horizontal="left" vertical="center"/>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1"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8" fillId="0" borderId="0" xfId="0" applyFont="1" applyBorder="1" applyAlignment="1" applyProtection="1">
      <alignment vertical="center"/>
      <protection locked="0"/>
    </xf>
    <xf numFmtId="0" fontId="5" fillId="0" borderId="32" xfId="0" applyFont="1" applyBorder="1" applyAlignment="1" applyProtection="1">
      <alignment vertical="center"/>
      <protection locked="0"/>
    </xf>
    <xf numFmtId="0" fontId="28" fillId="0" borderId="32"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2" xfId="0" applyBorder="1" applyAlignment="1" applyProtection="1">
      <alignment vertical="top"/>
      <protection locked="0"/>
    </xf>
    <xf numFmtId="0" fontId="28" fillId="0" borderId="32" xfId="0" applyFont="1" applyBorder="1" applyAlignment="1" applyProtection="1">
      <alignment horizontal="left"/>
      <protection locked="0"/>
    </xf>
    <xf numFmtId="0" fontId="5" fillId="0" borderId="32" xfId="0" applyFont="1" applyBorder="1" applyAlignment="1" applyProtection="1">
      <alignment/>
      <protection locked="0"/>
    </xf>
    <xf numFmtId="0" fontId="0" fillId="0" borderId="29" xfId="0" applyFont="1" applyBorder="1" applyAlignment="1" applyProtection="1">
      <alignment vertical="top"/>
      <protection locked="0"/>
    </xf>
    <xf numFmtId="0" fontId="0" fillId="0" borderId="30"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2" borderId="0" xfId="0" applyFill="1" applyProtection="1">
      <protection/>
    </xf>
    <xf numFmtId="0" fontId="30" fillId="2" borderId="0" xfId="20" applyFont="1" applyFill="1" applyAlignment="1" applyProtection="1">
      <alignment vertical="center"/>
      <protection/>
    </xf>
    <xf numFmtId="0" fontId="37" fillId="2" borderId="0" xfId="20" applyFill="1" applyProtection="1">
      <protection/>
    </xf>
    <xf numFmtId="0" fontId="0" fillId="0" borderId="0" xfId="0" applyProtection="1">
      <protection/>
    </xf>
    <xf numFmtId="0" fontId="0" fillId="0" borderId="0" xfId="0" applyFont="1" applyAlignment="1" applyProtection="1">
      <alignment horizontal="left" vertical="center"/>
      <protection/>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5" fillId="0" borderId="0" xfId="0" applyFont="1" applyAlignment="1" applyProtection="1">
      <alignment horizontal="left" vertical="center"/>
      <protection/>
    </xf>
    <xf numFmtId="0" fontId="18" fillId="0" borderId="0" xfId="0" applyFont="1" applyBorder="1" applyAlignment="1" applyProtection="1">
      <alignment horizontal="left" vertical="center"/>
      <protection/>
    </xf>
    <xf numFmtId="0" fontId="0" fillId="0" borderId="0" xfId="0" applyFont="1" applyAlignment="1" applyProtection="1">
      <alignment vertical="center"/>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5" xfId="0" applyFont="1" applyBorder="1" applyAlignment="1" applyProtection="1">
      <alignment vertical="center"/>
      <protection/>
    </xf>
    <xf numFmtId="0" fontId="3" fillId="0" borderId="0" xfId="0" applyFont="1" applyBorder="1" applyAlignment="1" applyProtection="1">
      <alignment horizontal="left" vertical="center"/>
      <protection/>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5" xfId="0" applyFont="1" applyBorder="1" applyAlignment="1" applyProtection="1">
      <alignment vertical="center" wrapText="1"/>
      <protection/>
    </xf>
    <xf numFmtId="0" fontId="0" fillId="0" borderId="0" xfId="0" applyFont="1" applyAlignment="1" applyProtection="1">
      <alignment vertical="center" wrapText="1"/>
      <protection/>
    </xf>
    <xf numFmtId="0" fontId="0" fillId="0" borderId="13" xfId="0" applyFont="1" applyBorder="1" applyAlignment="1" applyProtection="1">
      <alignment vertical="center"/>
      <protection/>
    </xf>
    <xf numFmtId="0" fontId="0" fillId="0" borderId="34" xfId="0" applyFont="1" applyBorder="1" applyAlignment="1" applyProtection="1">
      <alignment vertical="center"/>
      <protection/>
    </xf>
    <xf numFmtId="0" fontId="20" fillId="0" borderId="0" xfId="0" applyFont="1" applyBorder="1" applyAlignment="1" applyProtection="1">
      <alignment horizontal="left" vertical="center"/>
      <protection/>
    </xf>
    <xf numFmtId="4" fontId="23"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Border="1" applyAlignment="1" applyProtection="1">
      <alignment horizontal="left" vertical="center"/>
      <protection/>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right" vertical="center"/>
      <protection/>
    </xf>
    <xf numFmtId="0" fontId="4" fillId="4" borderId="9" xfId="0" applyFont="1" applyFill="1" applyBorder="1" applyAlignment="1" applyProtection="1">
      <alignment horizontal="center" vertical="center"/>
      <protection/>
    </xf>
    <xf numFmtId="4" fontId="4" fillId="4" borderId="9" xfId="0" applyNumberFormat="1" applyFont="1" applyFill="1" applyBorder="1" applyAlignment="1" applyProtection="1">
      <alignment vertical="center"/>
      <protection/>
    </xf>
    <xf numFmtId="0" fontId="0" fillId="4" borderId="3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3" xfId="0" applyFont="1" applyBorder="1" applyAlignment="1" applyProtection="1">
      <alignment vertical="center"/>
      <protection/>
    </xf>
    <xf numFmtId="0" fontId="3" fillId="4" borderId="0" xfId="0" applyFont="1" applyFill="1" applyBorder="1" applyAlignment="1" applyProtection="1">
      <alignment horizontal="left" vertical="center"/>
      <protection/>
    </xf>
    <xf numFmtId="0" fontId="3" fillId="4" borderId="0" xfId="0" applyFont="1" applyFill="1" applyBorder="1" applyAlignment="1" applyProtection="1">
      <alignment horizontal="right" vertical="center"/>
      <protection/>
    </xf>
    <xf numFmtId="0" fontId="0" fillId="4" borderId="5" xfId="0" applyFont="1" applyFill="1" applyBorder="1" applyAlignment="1" applyProtection="1">
      <alignment vertical="center"/>
      <protection/>
    </xf>
    <xf numFmtId="0" fontId="23"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6" fillId="0" borderId="0" xfId="0" applyFont="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7" fillId="0" borderId="0" xfId="0" applyFont="1" applyAlignment="1" applyProtection="1">
      <alignment vertical="center"/>
      <protection/>
    </xf>
    <xf numFmtId="0" fontId="16" fillId="0" borderId="0" xfId="0" applyFont="1" applyAlignment="1" applyProtection="1">
      <alignment horizontal="left" vertical="center"/>
      <protection/>
    </xf>
    <xf numFmtId="0" fontId="18" fillId="0" borderId="0" xfId="0" applyFont="1" applyAlignment="1" applyProtection="1">
      <alignment horizontal="left" vertical="center"/>
      <protection/>
    </xf>
    <xf numFmtId="0" fontId="3" fillId="0" borderId="0" xfId="0" applyFont="1" applyAlignment="1" applyProtection="1">
      <alignment horizontal="left" vertical="center"/>
      <protection/>
    </xf>
    <xf numFmtId="165" fontId="3" fillId="0" borderId="0" xfId="0" applyNumberFormat="1" applyFont="1" applyAlignment="1" applyProtection="1">
      <alignment horizontal="left" vertical="center"/>
      <protection/>
    </xf>
    <xf numFmtId="0" fontId="0" fillId="0" borderId="4" xfId="0" applyFont="1" applyBorder="1" applyAlignment="1" applyProtection="1">
      <alignment horizontal="center" vertical="center" wrapText="1"/>
      <protection/>
    </xf>
    <xf numFmtId="0" fontId="3" fillId="4" borderId="17" xfId="0" applyFont="1" applyFill="1" applyBorder="1" applyAlignment="1" applyProtection="1">
      <alignment horizontal="center" vertical="center" wrapText="1"/>
      <protection/>
    </xf>
    <xf numFmtId="0" fontId="3" fillId="4" borderId="18" xfId="0" applyFont="1" applyFill="1" applyBorder="1" applyAlignment="1" applyProtection="1">
      <alignment horizontal="center" vertical="center" wrapText="1"/>
      <protection/>
    </xf>
    <xf numFmtId="0" fontId="3" fillId="4" borderId="19" xfId="0" applyFont="1" applyFill="1" applyBorder="1" applyAlignment="1" applyProtection="1">
      <alignment horizontal="center" vertical="center" wrapText="1"/>
      <protection/>
    </xf>
    <xf numFmtId="0" fontId="18" fillId="0" borderId="17" xfId="0" applyFont="1" applyBorder="1" applyAlignment="1" applyProtection="1">
      <alignment horizontal="center" vertical="center" wrapText="1"/>
      <protection/>
    </xf>
    <xf numFmtId="0" fontId="18" fillId="0" borderId="18" xfId="0" applyFont="1" applyBorder="1" applyAlignment="1" applyProtection="1">
      <alignment horizontal="center" vertical="center" wrapText="1"/>
      <protection/>
    </xf>
    <xf numFmtId="0" fontId="18" fillId="0" borderId="19"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23" fillId="0" borderId="0" xfId="0" applyFont="1" applyAlignment="1" applyProtection="1">
      <alignment horizontal="left" vertical="center"/>
      <protection/>
    </xf>
    <xf numFmtId="4" fontId="23" fillId="0" borderId="0" xfId="0" applyNumberFormat="1" applyFont="1" applyAlignment="1" applyProtection="1">
      <alignment/>
      <protection/>
    </xf>
    <xf numFmtId="0" fontId="0" fillId="0" borderId="20" xfId="0" applyFont="1" applyBorder="1" applyAlignment="1" applyProtection="1">
      <alignment vertical="center"/>
      <protection/>
    </xf>
    <xf numFmtId="166" fontId="31" fillId="0" borderId="13" xfId="0" applyNumberFormat="1" applyFont="1" applyBorder="1" applyAlignment="1" applyProtection="1">
      <alignment/>
      <protection/>
    </xf>
    <xf numFmtId="166" fontId="31" fillId="0" borderId="14" xfId="0" applyNumberFormat="1" applyFont="1" applyBorder="1" applyAlignment="1" applyProtection="1">
      <alignment/>
      <protection/>
    </xf>
    <xf numFmtId="4" fontId="32" fillId="0" borderId="0" xfId="0" applyNumberFormat="1" applyFont="1" applyAlignment="1" applyProtection="1">
      <alignment vertical="center"/>
      <protection/>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4" fontId="6" fillId="0" borderId="0" xfId="0" applyNumberFormat="1" applyFont="1" applyAlignment="1" applyProtection="1">
      <alignment/>
      <protection/>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pplyProtection="1">
      <alignment horizontal="center"/>
      <protection/>
    </xf>
    <xf numFmtId="4" fontId="8" fillId="0" borderId="0" xfId="0" applyNumberFormat="1" applyFont="1" applyAlignment="1" applyProtection="1">
      <alignment vertical="center"/>
      <protection/>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5" xfId="0" applyFont="1" applyBorder="1" applyAlignment="1" applyProtection="1">
      <alignment horizontal="center" vertical="center"/>
      <protection/>
    </xf>
    <xf numFmtId="49" fontId="0" fillId="0" borderId="25" xfId="0" applyNumberFormat="1" applyFont="1" applyBorder="1" applyAlignment="1" applyProtection="1">
      <alignment horizontal="left" vertical="center" wrapText="1"/>
      <protection/>
    </xf>
    <xf numFmtId="0" fontId="0" fillId="0" borderId="25" xfId="0" applyFont="1" applyBorder="1" applyAlignment="1" applyProtection="1">
      <alignment horizontal="left" vertical="center" wrapText="1"/>
      <protection/>
    </xf>
    <xf numFmtId="0" fontId="0" fillId="0" borderId="25" xfId="0" applyFont="1" applyBorder="1" applyAlignment="1" applyProtection="1">
      <alignment horizontal="center" vertical="center" wrapText="1"/>
      <protection/>
    </xf>
    <xf numFmtId="167" fontId="0" fillId="0" borderId="25" xfId="0" applyNumberFormat="1" applyFont="1" applyBorder="1" applyAlignment="1" applyProtection="1">
      <alignment vertical="center"/>
      <protection/>
    </xf>
    <xf numFmtId="4" fontId="0" fillId="0" borderId="25" xfId="0" applyNumberFormat="1" applyFont="1" applyBorder="1" applyAlignment="1" applyProtection="1">
      <alignment vertical="center"/>
      <protection/>
    </xf>
    <xf numFmtId="0" fontId="2" fillId="3" borderId="25" xfId="0" applyFont="1" applyFill="1" applyBorder="1" applyAlignment="1" applyProtection="1">
      <alignment horizontal="left" vertical="center"/>
      <protection/>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pplyProtection="1">
      <alignment vertical="center"/>
      <protection/>
    </xf>
    <xf numFmtId="0" fontId="33" fillId="0" borderId="0" xfId="0" applyFont="1" applyAlignment="1" applyProtection="1">
      <alignment horizontal="left" vertical="center"/>
      <protection/>
    </xf>
    <xf numFmtId="0" fontId="34" fillId="0" borderId="0" xfId="0" applyFont="1" applyAlignment="1" applyProtection="1">
      <alignment vertical="center" wrapText="1"/>
      <protection/>
    </xf>
    <xf numFmtId="0" fontId="0" fillId="0" borderId="21" xfId="0" applyFont="1" applyBorder="1" applyAlignment="1" applyProtection="1">
      <alignment vertical="center"/>
      <protection/>
    </xf>
    <xf numFmtId="0" fontId="0" fillId="0" borderId="15"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35" fillId="0" borderId="25" xfId="0" applyFont="1" applyBorder="1" applyAlignment="1" applyProtection="1">
      <alignment horizontal="center" vertical="center"/>
      <protection/>
    </xf>
    <xf numFmtId="49" fontId="35" fillId="0" borderId="25" xfId="0" applyNumberFormat="1" applyFont="1" applyBorder="1" applyAlignment="1" applyProtection="1">
      <alignment horizontal="left" vertical="center" wrapText="1"/>
      <protection/>
    </xf>
    <xf numFmtId="0" fontId="35" fillId="0" borderId="25" xfId="0" applyFont="1" applyBorder="1" applyAlignment="1" applyProtection="1">
      <alignment horizontal="left" vertical="center" wrapText="1"/>
      <protection/>
    </xf>
    <xf numFmtId="0" fontId="35" fillId="0" borderId="25" xfId="0" applyFont="1" applyBorder="1" applyAlignment="1" applyProtection="1">
      <alignment horizontal="center" vertical="center" wrapText="1"/>
      <protection/>
    </xf>
    <xf numFmtId="167" fontId="35" fillId="0" borderId="25" xfId="0" applyNumberFormat="1" applyFont="1" applyBorder="1" applyAlignment="1" applyProtection="1">
      <alignment vertical="center"/>
      <protection/>
    </xf>
    <xf numFmtId="4" fontId="35" fillId="0" borderId="25" xfId="0" applyNumberFormat="1" applyFont="1" applyBorder="1" applyAlignment="1" applyProtection="1">
      <alignment vertical="center"/>
      <protection/>
    </xf>
    <xf numFmtId="0" fontId="35" fillId="0" borderId="4" xfId="0" applyFont="1" applyBorder="1" applyAlignment="1" applyProtection="1">
      <alignment vertical="center"/>
      <protection/>
    </xf>
    <xf numFmtId="0" fontId="35" fillId="3" borderId="25" xfId="0" applyFont="1" applyFill="1" applyBorder="1" applyAlignment="1" applyProtection="1">
      <alignment horizontal="left" vertical="center"/>
      <protection/>
    </xf>
    <xf numFmtId="0" fontId="35" fillId="0" borderId="0" xfId="0" applyFont="1" applyBorder="1" applyAlignment="1" applyProtection="1">
      <alignment horizontal="center" vertical="center"/>
      <protection/>
    </xf>
    <xf numFmtId="0" fontId="10" fillId="0" borderId="22" xfId="0" applyFont="1" applyBorder="1" applyAlignment="1" applyProtection="1">
      <alignment vertical="center"/>
      <protection/>
    </xf>
    <xf numFmtId="0" fontId="10" fillId="0" borderId="23" xfId="0" applyFont="1" applyBorder="1" applyAlignment="1" applyProtection="1">
      <alignment vertical="center"/>
      <protection/>
    </xf>
    <xf numFmtId="0" fontId="10" fillId="0" borderId="24" xfId="0" applyFont="1" applyBorder="1" applyAlignment="1" applyProtection="1">
      <alignment vertical="center"/>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2" fillId="0" borderId="23" xfId="0" applyFont="1" applyBorder="1" applyAlignment="1" applyProtection="1">
      <alignment horizontal="center"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35" fillId="0" borderId="23" xfId="0" applyFont="1" applyBorder="1" applyAlignment="1" applyProtection="1">
      <alignment horizontal="center" vertical="center"/>
      <protection/>
    </xf>
    <xf numFmtId="0" fontId="26" fillId="0" borderId="0" xfId="0" applyFont="1" applyAlignment="1">
      <alignment horizontal="left" vertical="center" wrapText="1"/>
    </xf>
    <xf numFmtId="4" fontId="27" fillId="0" borderId="0" xfId="0" applyNumberFormat="1" applyFont="1" applyAlignment="1">
      <alignment vertical="center"/>
    </xf>
    <xf numFmtId="0" fontId="27" fillId="0" borderId="0" xfId="0" applyFont="1" applyAlignment="1">
      <alignment vertical="center"/>
    </xf>
    <xf numFmtId="4" fontId="23" fillId="0" borderId="0" xfId="0" applyNumberFormat="1" applyFont="1" applyAlignment="1">
      <alignment horizontal="right" vertical="center"/>
    </xf>
    <xf numFmtId="0" fontId="19" fillId="0" borderId="0" xfId="0" applyFont="1" applyAlignment="1">
      <alignment horizontal="left" vertical="top" wrapText="1"/>
    </xf>
    <xf numFmtId="0" fontId="19" fillId="0" borderId="0" xfId="0" applyFont="1" applyAlignment="1">
      <alignment horizontal="left" vertical="center"/>
    </xf>
    <xf numFmtId="0" fontId="3" fillId="0" borderId="0" xfId="0" applyFont="1" applyBorder="1" applyAlignment="1">
      <alignment horizontal="left" vertical="center"/>
    </xf>
    <xf numFmtId="0" fontId="0" fillId="0" borderId="0" xfId="0" applyBorder="1"/>
    <xf numFmtId="0" fontId="4" fillId="0" borderId="0" xfId="0" applyFont="1" applyBorder="1" applyAlignment="1">
      <alignment horizontal="left" vertical="top" wrapText="1"/>
    </xf>
    <xf numFmtId="0" fontId="15" fillId="4" borderId="0" xfId="0" applyFont="1" applyFill="1" applyAlignment="1">
      <alignment horizontal="center" vertical="center"/>
    </xf>
    <xf numFmtId="0" fontId="0" fillId="0" borderId="0" xfId="0"/>
    <xf numFmtId="4" fontId="23" fillId="0" borderId="0" xfId="0" applyNumberFormat="1" applyFont="1" applyAlignment="1">
      <alignment vertical="center"/>
    </xf>
    <xf numFmtId="0" fontId="22" fillId="0" borderId="20" xfId="0" applyFont="1" applyBorder="1" applyAlignment="1">
      <alignment horizontal="center" vertical="center"/>
    </xf>
    <xf numFmtId="0" fontId="22"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4" fillId="4" borderId="9" xfId="0" applyFont="1" applyFill="1" applyBorder="1" applyAlignment="1">
      <alignment horizontal="left" vertical="center"/>
    </xf>
    <xf numFmtId="0" fontId="0" fillId="4" borderId="9" xfId="0" applyFont="1" applyFill="1" applyBorder="1" applyAlignment="1">
      <alignment vertical="center"/>
    </xf>
    <xf numFmtId="4" fontId="4" fillId="4" borderId="9" xfId="0" applyNumberFormat="1" applyFont="1" applyFill="1" applyBorder="1" applyAlignment="1">
      <alignment vertical="center"/>
    </xf>
    <xf numFmtId="0" fontId="0" fillId="4" borderId="16" xfId="0" applyFont="1" applyFill="1" applyBorder="1" applyAlignment="1">
      <alignment vertical="center"/>
    </xf>
    <xf numFmtId="0" fontId="3" fillId="4" borderId="8" xfId="0" applyFont="1" applyFill="1" applyBorder="1" applyAlignment="1">
      <alignment horizontal="center" vertical="center"/>
    </xf>
    <xf numFmtId="0" fontId="3" fillId="4" borderId="9" xfId="0" applyFont="1" applyFill="1" applyBorder="1" applyAlignment="1">
      <alignment horizontal="left" vertical="center"/>
    </xf>
    <xf numFmtId="0" fontId="3" fillId="4" borderId="9" xfId="0" applyFont="1" applyFill="1" applyBorder="1" applyAlignment="1">
      <alignment horizontal="center" vertical="center"/>
    </xf>
    <xf numFmtId="0" fontId="3" fillId="4" borderId="9" xfId="0" applyFont="1" applyFill="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xf>
    <xf numFmtId="4" fontId="19" fillId="0" borderId="0" xfId="0" applyNumberFormat="1" applyFont="1" applyBorder="1" applyAlignment="1">
      <alignment vertical="center"/>
    </xf>
    <xf numFmtId="0" fontId="2" fillId="0" borderId="0" xfId="0" applyFont="1" applyBorder="1" applyAlignment="1">
      <alignment vertical="center"/>
    </xf>
    <xf numFmtId="164" fontId="2" fillId="0" borderId="0" xfId="0" applyNumberFormat="1" applyFont="1" applyBorder="1" applyAlignment="1">
      <alignment horizontal="center" vertical="center"/>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lignment horizontal="left" vertical="center"/>
    </xf>
    <xf numFmtId="0" fontId="3" fillId="0" borderId="0" xfId="0" applyFont="1" applyBorder="1" applyAlignment="1">
      <alignment horizontal="left" vertical="center" wrapText="1"/>
    </xf>
    <xf numFmtId="4" fontId="20" fillId="0" borderId="7" xfId="0" applyNumberFormat="1" applyFont="1" applyBorder="1" applyAlignment="1">
      <alignment vertical="center"/>
    </xf>
    <xf numFmtId="0" fontId="0" fillId="0" borderId="7" xfId="0" applyFont="1" applyBorder="1" applyAlignment="1">
      <alignment vertical="center"/>
    </xf>
    <xf numFmtId="0" fontId="2" fillId="0" borderId="0" xfId="0" applyFont="1" applyBorder="1" applyAlignment="1">
      <alignment horizontal="right" vertical="center"/>
    </xf>
    <xf numFmtId="0" fontId="3" fillId="0" borderId="0" xfId="0" applyFont="1" applyBorder="1" applyAlignment="1" applyProtection="1">
      <alignment horizontal="left" vertical="center" wrapText="1"/>
      <protection/>
    </xf>
    <xf numFmtId="0" fontId="0" fillId="0" borderId="0" xfId="0" applyFont="1" applyBorder="1" applyAlignment="1" applyProtection="1">
      <alignment horizontal="left" vertical="center"/>
      <protection/>
    </xf>
    <xf numFmtId="0" fontId="15" fillId="4" borderId="0" xfId="0" applyFont="1" applyFill="1" applyAlignment="1" applyProtection="1">
      <alignment horizontal="center" vertical="center"/>
      <protection/>
    </xf>
    <xf numFmtId="0" fontId="0" fillId="0" borderId="0" xfId="0" applyProtection="1">
      <protection/>
    </xf>
    <xf numFmtId="0" fontId="18" fillId="0" borderId="0" xfId="0" applyFont="1" applyBorder="1" applyAlignment="1" applyProtection="1">
      <alignment horizontal="left" vertical="center" wrapText="1"/>
      <protection/>
    </xf>
    <xf numFmtId="0" fontId="18"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18" fillId="0" borderId="0" xfId="0" applyFont="1" applyAlignment="1" applyProtection="1">
      <alignment horizontal="left" vertical="center" wrapText="1"/>
      <protection/>
    </xf>
    <xf numFmtId="0" fontId="18" fillId="0" borderId="0" xfId="0" applyFont="1" applyAlignment="1" applyProtection="1">
      <alignment horizontal="left" vertical="center"/>
      <protection/>
    </xf>
    <xf numFmtId="0" fontId="4" fillId="0" borderId="0" xfId="0" applyFont="1" applyAlignment="1" applyProtection="1">
      <alignment horizontal="left" vertical="center" wrapText="1"/>
      <protection/>
    </xf>
    <xf numFmtId="0" fontId="0" fillId="0" borderId="0" xfId="0" applyFont="1" applyAlignment="1" applyProtection="1">
      <alignment vertical="center"/>
      <protection/>
    </xf>
    <xf numFmtId="0" fontId="30" fillId="2" borderId="0" xfId="20" applyFont="1" applyFill="1" applyAlignment="1" applyProtection="1">
      <alignment vertical="center"/>
      <protection/>
    </xf>
    <xf numFmtId="0" fontId="3" fillId="0" borderId="0" xfId="0" applyFont="1" applyBorder="1" applyAlignment="1" applyProtection="1">
      <alignment horizontal="left" vertical="center" wrapText="1"/>
      <protection locked="0"/>
    </xf>
    <xf numFmtId="0" fontId="16" fillId="0" borderId="0" xfId="0" applyFont="1" applyBorder="1" applyAlignment="1" applyProtection="1">
      <alignment horizontal="center" vertical="center" wrapText="1"/>
      <protection locked="0"/>
    </xf>
    <xf numFmtId="0" fontId="28" fillId="0" borderId="32" xfId="0" applyFont="1" applyBorder="1" applyAlignment="1" applyProtection="1">
      <alignment horizontal="left" wrapText="1"/>
      <protection locked="0"/>
    </xf>
    <xf numFmtId="49" fontId="3" fillId="0" borderId="0" xfId="0" applyNumberFormat="1" applyFont="1" applyBorder="1" applyAlignment="1" applyProtection="1">
      <alignment horizontal="left" vertical="center" wrapText="1"/>
      <protection locked="0"/>
    </xf>
    <xf numFmtId="0" fontId="16" fillId="0" borderId="0" xfId="0" applyFont="1" applyBorder="1" applyAlignment="1" applyProtection="1">
      <alignment horizontal="center" vertical="center"/>
      <protection locked="0"/>
    </xf>
    <xf numFmtId="0" fontId="28" fillId="0" borderId="32" xfId="0" applyFont="1" applyBorder="1" applyAlignment="1" applyProtection="1">
      <alignment horizontal="left"/>
      <protection locked="0"/>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1025" name="Picture 1">
          <a:hlinkClick r:id="rId3"/>
        </xdr:cNvPr>
        <xdr:cNvPicPr preferRelativeResize="1">
          <a:picLocks noChangeAspect="1"/>
        </xdr:cNvPicPr>
      </xdr:nvPicPr>
      <xdr:blipFill>
        <a:blip r:embed="rId1"/>
        <a:stretch>
          <a:fillRect/>
        </a:stretch>
      </xdr:blipFill>
      <xdr:spPr bwMode="auto">
        <a:xfrm>
          <a:off x="0" y="0"/>
          <a:ext cx="266700" cy="266700"/>
        </a:xfrm>
        <a:prstGeom prst="rect">
          <a:avLst/>
        </a:prstGeom>
        <a:noFill/>
        <a:ln w="9525">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10241"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11265"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12289"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13313"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14337"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049"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3073"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4097"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5121"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6145"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7169"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8193"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9217"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66"/>
  <sheetViews>
    <sheetView showGridLines="0" workbookViewId="0" topLeftCell="A1">
      <pane ySplit="1" topLeftCell="A37" activePane="bottomLeft" state="frozen"/>
      <selection pane="bottomLeft" activeCell="AG51" sqref="AG51:AM5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7" t="s">
        <v>0</v>
      </c>
      <c r="B1" s="8"/>
      <c r="C1" s="8"/>
      <c r="D1" s="9" t="s">
        <v>1</v>
      </c>
      <c r="E1" s="8"/>
      <c r="F1" s="8"/>
      <c r="G1" s="8"/>
      <c r="H1" s="8"/>
      <c r="I1" s="8"/>
      <c r="J1" s="8"/>
      <c r="K1" s="10" t="s">
        <v>2</v>
      </c>
      <c r="L1" s="10"/>
      <c r="M1" s="10"/>
      <c r="N1" s="10"/>
      <c r="O1" s="10"/>
      <c r="P1" s="10"/>
      <c r="Q1" s="10"/>
      <c r="R1" s="10"/>
      <c r="S1" s="10"/>
      <c r="T1" s="8"/>
      <c r="U1" s="8"/>
      <c r="V1" s="8"/>
      <c r="W1" s="10" t="s">
        <v>3</v>
      </c>
      <c r="X1" s="10"/>
      <c r="Y1" s="10"/>
      <c r="Z1" s="10"/>
      <c r="AA1" s="10"/>
      <c r="AB1" s="10"/>
      <c r="AC1" s="10"/>
      <c r="AD1" s="10"/>
      <c r="AE1" s="10"/>
      <c r="AF1" s="10"/>
      <c r="AG1" s="10"/>
      <c r="AH1" s="10"/>
      <c r="AI1" s="11"/>
      <c r="AJ1" s="12"/>
      <c r="AK1" s="12"/>
      <c r="AL1" s="12"/>
      <c r="AM1" s="12"/>
      <c r="AN1" s="12"/>
      <c r="AO1" s="12"/>
      <c r="AP1" s="12"/>
      <c r="AQ1" s="12"/>
      <c r="AR1" s="12"/>
      <c r="AS1" s="12"/>
      <c r="AT1" s="12"/>
      <c r="AU1" s="12"/>
      <c r="AV1" s="12"/>
      <c r="AW1" s="12"/>
      <c r="AX1" s="12"/>
      <c r="AY1" s="12"/>
      <c r="AZ1" s="12"/>
      <c r="BA1" s="13" t="s">
        <v>4</v>
      </c>
      <c r="BB1" s="13" t="s">
        <v>5</v>
      </c>
      <c r="BC1" s="12"/>
      <c r="BD1" s="12"/>
      <c r="BE1" s="12"/>
      <c r="BF1" s="12"/>
      <c r="BG1" s="12"/>
      <c r="BH1" s="12"/>
      <c r="BI1" s="12"/>
      <c r="BJ1" s="12"/>
      <c r="BK1" s="12"/>
      <c r="BL1" s="12"/>
      <c r="BM1" s="12"/>
      <c r="BN1" s="12"/>
      <c r="BO1" s="12"/>
      <c r="BP1" s="12"/>
      <c r="BQ1" s="12"/>
      <c r="BR1" s="12"/>
      <c r="BT1" s="14" t="s">
        <v>6</v>
      </c>
      <c r="BU1" s="14" t="s">
        <v>6</v>
      </c>
      <c r="BV1" s="14" t="s">
        <v>7</v>
      </c>
    </row>
    <row r="2" spans="3:72" ht="36.95" customHeight="1">
      <c r="AR2" s="324" t="s">
        <v>8</v>
      </c>
      <c r="AS2" s="325"/>
      <c r="AT2" s="325"/>
      <c r="AU2" s="325"/>
      <c r="AV2" s="325"/>
      <c r="AW2" s="325"/>
      <c r="AX2" s="325"/>
      <c r="AY2" s="325"/>
      <c r="AZ2" s="325"/>
      <c r="BA2" s="325"/>
      <c r="BB2" s="325"/>
      <c r="BC2" s="325"/>
      <c r="BD2" s="325"/>
      <c r="BE2" s="325"/>
      <c r="BS2" s="15" t="s">
        <v>9</v>
      </c>
      <c r="BT2" s="15" t="s">
        <v>10</v>
      </c>
    </row>
    <row r="3" spans="2:72" ht="6.95" customHeight="1">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8"/>
      <c r="BS3" s="15" t="s">
        <v>9</v>
      </c>
      <c r="BT3" s="15" t="s">
        <v>11</v>
      </c>
    </row>
    <row r="4" spans="2:71" ht="36.95" customHeight="1">
      <c r="B4" s="19"/>
      <c r="C4" s="20"/>
      <c r="D4" s="21" t="s">
        <v>12</v>
      </c>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2"/>
      <c r="AS4" s="23" t="s">
        <v>13</v>
      </c>
      <c r="BE4" s="24" t="s">
        <v>14</v>
      </c>
      <c r="BS4" s="15" t="s">
        <v>15</v>
      </c>
    </row>
    <row r="5" spans="2:71" ht="14.45" customHeight="1">
      <c r="B5" s="19"/>
      <c r="C5" s="20"/>
      <c r="D5" s="25" t="s">
        <v>16</v>
      </c>
      <c r="E5" s="20"/>
      <c r="F5" s="20"/>
      <c r="G5" s="20"/>
      <c r="H5" s="20"/>
      <c r="I5" s="20"/>
      <c r="J5" s="20"/>
      <c r="K5" s="321" t="s">
        <v>17</v>
      </c>
      <c r="L5" s="322"/>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2"/>
      <c r="AL5" s="322"/>
      <c r="AM5" s="322"/>
      <c r="AN5" s="322"/>
      <c r="AO5" s="322"/>
      <c r="AP5" s="20"/>
      <c r="AQ5" s="22"/>
      <c r="BE5" s="319" t="s">
        <v>18</v>
      </c>
      <c r="BS5" s="15" t="s">
        <v>9</v>
      </c>
    </row>
    <row r="6" spans="2:71" ht="36.95" customHeight="1">
      <c r="B6" s="19"/>
      <c r="C6" s="20"/>
      <c r="D6" s="27" t="s">
        <v>19</v>
      </c>
      <c r="E6" s="20"/>
      <c r="F6" s="20"/>
      <c r="G6" s="20"/>
      <c r="H6" s="20"/>
      <c r="I6" s="20"/>
      <c r="J6" s="20"/>
      <c r="K6" s="323" t="s">
        <v>20</v>
      </c>
      <c r="L6" s="322"/>
      <c r="M6" s="322"/>
      <c r="N6" s="322"/>
      <c r="O6" s="322"/>
      <c r="P6" s="322"/>
      <c r="Q6" s="322"/>
      <c r="R6" s="322"/>
      <c r="S6" s="322"/>
      <c r="T6" s="322"/>
      <c r="U6" s="322"/>
      <c r="V6" s="322"/>
      <c r="W6" s="322"/>
      <c r="X6" s="322"/>
      <c r="Y6" s="322"/>
      <c r="Z6" s="322"/>
      <c r="AA6" s="322"/>
      <c r="AB6" s="322"/>
      <c r="AC6" s="322"/>
      <c r="AD6" s="322"/>
      <c r="AE6" s="322"/>
      <c r="AF6" s="322"/>
      <c r="AG6" s="322"/>
      <c r="AH6" s="322"/>
      <c r="AI6" s="322"/>
      <c r="AJ6" s="322"/>
      <c r="AK6" s="322"/>
      <c r="AL6" s="322"/>
      <c r="AM6" s="322"/>
      <c r="AN6" s="322"/>
      <c r="AO6" s="322"/>
      <c r="AP6" s="20"/>
      <c r="AQ6" s="22"/>
      <c r="BE6" s="320"/>
      <c r="BS6" s="15" t="s">
        <v>9</v>
      </c>
    </row>
    <row r="7" spans="2:71" ht="14.45" customHeight="1">
      <c r="B7" s="19"/>
      <c r="C7" s="20"/>
      <c r="D7" s="28" t="s">
        <v>21</v>
      </c>
      <c r="E7" s="20"/>
      <c r="F7" s="20"/>
      <c r="G7" s="20"/>
      <c r="H7" s="20"/>
      <c r="I7" s="20"/>
      <c r="J7" s="20"/>
      <c r="K7" s="26" t="s">
        <v>5</v>
      </c>
      <c r="L7" s="20"/>
      <c r="M7" s="20"/>
      <c r="N7" s="20"/>
      <c r="O7" s="20"/>
      <c r="P7" s="20"/>
      <c r="Q7" s="20"/>
      <c r="R7" s="20"/>
      <c r="S7" s="20"/>
      <c r="T7" s="20"/>
      <c r="U7" s="20"/>
      <c r="V7" s="20"/>
      <c r="W7" s="20"/>
      <c r="X7" s="20"/>
      <c r="Y7" s="20"/>
      <c r="Z7" s="20"/>
      <c r="AA7" s="20"/>
      <c r="AB7" s="20"/>
      <c r="AC7" s="20"/>
      <c r="AD7" s="20"/>
      <c r="AE7" s="20"/>
      <c r="AF7" s="20"/>
      <c r="AG7" s="20"/>
      <c r="AH7" s="20"/>
      <c r="AI7" s="20"/>
      <c r="AJ7" s="20"/>
      <c r="AK7" s="28" t="s">
        <v>22</v>
      </c>
      <c r="AL7" s="20"/>
      <c r="AM7" s="20"/>
      <c r="AN7" s="26" t="s">
        <v>5</v>
      </c>
      <c r="AO7" s="20"/>
      <c r="AP7" s="20"/>
      <c r="AQ7" s="22"/>
      <c r="BE7" s="320"/>
      <c r="BS7" s="15" t="s">
        <v>9</v>
      </c>
    </row>
    <row r="8" spans="2:71" ht="14.45" customHeight="1">
      <c r="B8" s="19"/>
      <c r="C8" s="20"/>
      <c r="D8" s="28" t="s">
        <v>23</v>
      </c>
      <c r="E8" s="20"/>
      <c r="F8" s="20"/>
      <c r="G8" s="20"/>
      <c r="H8" s="20"/>
      <c r="I8" s="20"/>
      <c r="J8" s="20"/>
      <c r="K8" s="26" t="s">
        <v>24</v>
      </c>
      <c r="L8" s="20"/>
      <c r="M8" s="20"/>
      <c r="N8" s="20"/>
      <c r="O8" s="20"/>
      <c r="P8" s="20"/>
      <c r="Q8" s="20"/>
      <c r="R8" s="20"/>
      <c r="S8" s="20"/>
      <c r="T8" s="20"/>
      <c r="U8" s="20"/>
      <c r="V8" s="20"/>
      <c r="W8" s="20"/>
      <c r="X8" s="20"/>
      <c r="Y8" s="20"/>
      <c r="Z8" s="20"/>
      <c r="AA8" s="20"/>
      <c r="AB8" s="20"/>
      <c r="AC8" s="20"/>
      <c r="AD8" s="20"/>
      <c r="AE8" s="20"/>
      <c r="AF8" s="20"/>
      <c r="AG8" s="20"/>
      <c r="AH8" s="20"/>
      <c r="AI8" s="20"/>
      <c r="AJ8" s="20"/>
      <c r="AK8" s="28" t="s">
        <v>25</v>
      </c>
      <c r="AL8" s="20"/>
      <c r="AM8" s="20"/>
      <c r="AN8" s="29" t="s">
        <v>26</v>
      </c>
      <c r="AO8" s="20"/>
      <c r="AP8" s="20"/>
      <c r="AQ8" s="22"/>
      <c r="BE8" s="320"/>
      <c r="BS8" s="15" t="s">
        <v>9</v>
      </c>
    </row>
    <row r="9" spans="2:71" ht="14.45" customHeight="1">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2"/>
      <c r="BE9" s="320"/>
      <c r="BS9" s="15" t="s">
        <v>9</v>
      </c>
    </row>
    <row r="10" spans="2:71" ht="14.45" customHeight="1">
      <c r="B10" s="19"/>
      <c r="C10" s="20"/>
      <c r="D10" s="28" t="s">
        <v>27</v>
      </c>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8" t="s">
        <v>28</v>
      </c>
      <c r="AL10" s="20"/>
      <c r="AM10" s="20"/>
      <c r="AN10" s="26" t="s">
        <v>29</v>
      </c>
      <c r="AO10" s="20"/>
      <c r="AP10" s="20"/>
      <c r="AQ10" s="22"/>
      <c r="BE10" s="320"/>
      <c r="BS10" s="15" t="s">
        <v>9</v>
      </c>
    </row>
    <row r="11" spans="2:71" ht="18.4" customHeight="1">
      <c r="B11" s="19"/>
      <c r="C11" s="20"/>
      <c r="D11" s="20"/>
      <c r="E11" s="26" t="s">
        <v>30</v>
      </c>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8" t="s">
        <v>31</v>
      </c>
      <c r="AL11" s="20"/>
      <c r="AM11" s="20"/>
      <c r="AN11" s="26" t="s">
        <v>32</v>
      </c>
      <c r="AO11" s="20"/>
      <c r="AP11" s="20"/>
      <c r="AQ11" s="22"/>
      <c r="BE11" s="320"/>
      <c r="BS11" s="15" t="s">
        <v>9</v>
      </c>
    </row>
    <row r="12" spans="2:71" ht="6.95" customHeight="1">
      <c r="B12" s="19"/>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2"/>
      <c r="BE12" s="320"/>
      <c r="BS12" s="15" t="s">
        <v>9</v>
      </c>
    </row>
    <row r="13" spans="2:71" ht="14.45" customHeight="1">
      <c r="B13" s="19"/>
      <c r="C13" s="20"/>
      <c r="D13" s="28" t="s">
        <v>33</v>
      </c>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8" t="s">
        <v>28</v>
      </c>
      <c r="AL13" s="20"/>
      <c r="AM13" s="20"/>
      <c r="AN13" s="30" t="s">
        <v>34</v>
      </c>
      <c r="AO13" s="20"/>
      <c r="AP13" s="20"/>
      <c r="AQ13" s="22"/>
      <c r="BE13" s="320"/>
      <c r="BS13" s="15" t="s">
        <v>9</v>
      </c>
    </row>
    <row r="14" spans="2:71" ht="15">
      <c r="B14" s="19"/>
      <c r="C14" s="20"/>
      <c r="D14" s="20"/>
      <c r="E14" s="346" t="s">
        <v>34</v>
      </c>
      <c r="F14" s="347"/>
      <c r="G14" s="347"/>
      <c r="H14" s="347"/>
      <c r="I14" s="347"/>
      <c r="J14" s="347"/>
      <c r="K14" s="347"/>
      <c r="L14" s="347"/>
      <c r="M14" s="347"/>
      <c r="N14" s="347"/>
      <c r="O14" s="347"/>
      <c r="P14" s="347"/>
      <c r="Q14" s="347"/>
      <c r="R14" s="347"/>
      <c r="S14" s="347"/>
      <c r="T14" s="347"/>
      <c r="U14" s="347"/>
      <c r="V14" s="347"/>
      <c r="W14" s="347"/>
      <c r="X14" s="347"/>
      <c r="Y14" s="347"/>
      <c r="Z14" s="347"/>
      <c r="AA14" s="347"/>
      <c r="AB14" s="347"/>
      <c r="AC14" s="347"/>
      <c r="AD14" s="347"/>
      <c r="AE14" s="347"/>
      <c r="AF14" s="347"/>
      <c r="AG14" s="347"/>
      <c r="AH14" s="347"/>
      <c r="AI14" s="347"/>
      <c r="AJ14" s="347"/>
      <c r="AK14" s="28" t="s">
        <v>31</v>
      </c>
      <c r="AL14" s="20"/>
      <c r="AM14" s="20"/>
      <c r="AN14" s="30" t="s">
        <v>34</v>
      </c>
      <c r="AO14" s="20"/>
      <c r="AP14" s="20"/>
      <c r="AQ14" s="22"/>
      <c r="BE14" s="320"/>
      <c r="BS14" s="15" t="s">
        <v>9</v>
      </c>
    </row>
    <row r="15" spans="2:71" ht="6.95" customHeight="1">
      <c r="B15" s="19"/>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2"/>
      <c r="BE15" s="320"/>
      <c r="BS15" s="15" t="s">
        <v>6</v>
      </c>
    </row>
    <row r="16" spans="2:71" ht="14.45" customHeight="1">
      <c r="B16" s="19"/>
      <c r="C16" s="20"/>
      <c r="D16" s="28" t="s">
        <v>35</v>
      </c>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8" t="s">
        <v>28</v>
      </c>
      <c r="AL16" s="20"/>
      <c r="AM16" s="20"/>
      <c r="AN16" s="26" t="s">
        <v>36</v>
      </c>
      <c r="AO16" s="20"/>
      <c r="AP16" s="20"/>
      <c r="AQ16" s="22"/>
      <c r="BE16" s="320"/>
      <c r="BS16" s="15" t="s">
        <v>6</v>
      </c>
    </row>
    <row r="17" spans="2:71" ht="18.4" customHeight="1">
      <c r="B17" s="19"/>
      <c r="C17" s="20"/>
      <c r="D17" s="20"/>
      <c r="E17" s="26" t="s">
        <v>37</v>
      </c>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8" t="s">
        <v>31</v>
      </c>
      <c r="AL17" s="20"/>
      <c r="AM17" s="20"/>
      <c r="AN17" s="26" t="s">
        <v>38</v>
      </c>
      <c r="AO17" s="20"/>
      <c r="AP17" s="20"/>
      <c r="AQ17" s="22"/>
      <c r="BE17" s="320"/>
      <c r="BS17" s="15" t="s">
        <v>39</v>
      </c>
    </row>
    <row r="18" spans="2:71" ht="6.95" customHeight="1">
      <c r="B18" s="19"/>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2"/>
      <c r="BE18" s="320"/>
      <c r="BS18" s="15" t="s">
        <v>9</v>
      </c>
    </row>
    <row r="19" spans="2:71" ht="14.45" customHeight="1">
      <c r="B19" s="19"/>
      <c r="C19" s="20"/>
      <c r="D19" s="28" t="s">
        <v>40</v>
      </c>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2"/>
      <c r="BE19" s="320"/>
      <c r="BS19" s="15" t="s">
        <v>9</v>
      </c>
    </row>
    <row r="20" spans="2:71" ht="114" customHeight="1">
      <c r="B20" s="19"/>
      <c r="C20" s="20"/>
      <c r="D20" s="20"/>
      <c r="E20" s="348" t="s">
        <v>41</v>
      </c>
      <c r="F20" s="348"/>
      <c r="G20" s="348"/>
      <c r="H20" s="348"/>
      <c r="I20" s="348"/>
      <c r="J20" s="348"/>
      <c r="K20" s="348"/>
      <c r="L20" s="348"/>
      <c r="M20" s="348"/>
      <c r="N20" s="348"/>
      <c r="O20" s="348"/>
      <c r="P20" s="348"/>
      <c r="Q20" s="348"/>
      <c r="R20" s="348"/>
      <c r="S20" s="348"/>
      <c r="T20" s="348"/>
      <c r="U20" s="348"/>
      <c r="V20" s="348"/>
      <c r="W20" s="348"/>
      <c r="X20" s="348"/>
      <c r="Y20" s="348"/>
      <c r="Z20" s="348"/>
      <c r="AA20" s="348"/>
      <c r="AB20" s="348"/>
      <c r="AC20" s="348"/>
      <c r="AD20" s="348"/>
      <c r="AE20" s="348"/>
      <c r="AF20" s="348"/>
      <c r="AG20" s="348"/>
      <c r="AH20" s="348"/>
      <c r="AI20" s="348"/>
      <c r="AJ20" s="348"/>
      <c r="AK20" s="348"/>
      <c r="AL20" s="348"/>
      <c r="AM20" s="348"/>
      <c r="AN20" s="348"/>
      <c r="AO20" s="20"/>
      <c r="AP20" s="20"/>
      <c r="AQ20" s="22"/>
      <c r="BE20" s="320"/>
      <c r="BS20" s="15" t="s">
        <v>6</v>
      </c>
    </row>
    <row r="21" spans="2:57" ht="6.95" customHeight="1">
      <c r="B21" s="19"/>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2"/>
      <c r="BE21" s="320"/>
    </row>
    <row r="22" spans="2:57" ht="6.95" customHeight="1">
      <c r="B22" s="19"/>
      <c r="C22" s="20"/>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20"/>
      <c r="AQ22" s="22"/>
      <c r="BE22" s="320"/>
    </row>
    <row r="23" spans="2:57" s="1" customFormat="1" ht="25.9" customHeight="1">
      <c r="B23" s="32"/>
      <c r="C23" s="33"/>
      <c r="D23" s="34" t="s">
        <v>42</v>
      </c>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49">
        <f>ROUND(AG51,2)</f>
        <v>0</v>
      </c>
      <c r="AL23" s="350"/>
      <c r="AM23" s="350"/>
      <c r="AN23" s="350"/>
      <c r="AO23" s="350"/>
      <c r="AP23" s="33"/>
      <c r="AQ23" s="36"/>
      <c r="BE23" s="320"/>
    </row>
    <row r="24" spans="2:57" s="1" customFormat="1" ht="6.95" customHeight="1">
      <c r="B24" s="32"/>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6"/>
      <c r="BE24" s="320"/>
    </row>
    <row r="25" spans="2:57" s="1" customFormat="1" ht="13.5">
      <c r="B25" s="32"/>
      <c r="C25" s="33"/>
      <c r="D25" s="33"/>
      <c r="E25" s="33"/>
      <c r="F25" s="33"/>
      <c r="G25" s="33"/>
      <c r="H25" s="33"/>
      <c r="I25" s="33"/>
      <c r="J25" s="33"/>
      <c r="K25" s="33"/>
      <c r="L25" s="351" t="s">
        <v>43</v>
      </c>
      <c r="M25" s="351"/>
      <c r="N25" s="351"/>
      <c r="O25" s="351"/>
      <c r="P25" s="33"/>
      <c r="Q25" s="33"/>
      <c r="R25" s="33"/>
      <c r="S25" s="33"/>
      <c r="T25" s="33"/>
      <c r="U25" s="33"/>
      <c r="V25" s="33"/>
      <c r="W25" s="351" t="s">
        <v>44</v>
      </c>
      <c r="X25" s="351"/>
      <c r="Y25" s="351"/>
      <c r="Z25" s="351"/>
      <c r="AA25" s="351"/>
      <c r="AB25" s="351"/>
      <c r="AC25" s="351"/>
      <c r="AD25" s="351"/>
      <c r="AE25" s="351"/>
      <c r="AF25" s="33"/>
      <c r="AG25" s="33"/>
      <c r="AH25" s="33"/>
      <c r="AI25" s="33"/>
      <c r="AJ25" s="33"/>
      <c r="AK25" s="351" t="s">
        <v>45</v>
      </c>
      <c r="AL25" s="351"/>
      <c r="AM25" s="351"/>
      <c r="AN25" s="351"/>
      <c r="AO25" s="351"/>
      <c r="AP25" s="33"/>
      <c r="AQ25" s="36"/>
      <c r="BE25" s="320"/>
    </row>
    <row r="26" spans="2:57" s="2" customFormat="1" ht="14.45" customHeight="1" hidden="1">
      <c r="B26" s="37"/>
      <c r="C26" s="38"/>
      <c r="D26" s="39" t="s">
        <v>46</v>
      </c>
      <c r="E26" s="38"/>
      <c r="F26" s="39" t="s">
        <v>47</v>
      </c>
      <c r="G26" s="38"/>
      <c r="H26" s="38"/>
      <c r="I26" s="38"/>
      <c r="J26" s="38"/>
      <c r="K26" s="38"/>
      <c r="L26" s="345">
        <v>0.21</v>
      </c>
      <c r="M26" s="344"/>
      <c r="N26" s="344"/>
      <c r="O26" s="344"/>
      <c r="P26" s="38"/>
      <c r="Q26" s="38"/>
      <c r="R26" s="38"/>
      <c r="S26" s="38"/>
      <c r="T26" s="38"/>
      <c r="U26" s="38"/>
      <c r="V26" s="38"/>
      <c r="W26" s="343">
        <f>ROUND(AZ51,2)</f>
        <v>0</v>
      </c>
      <c r="X26" s="344"/>
      <c r="Y26" s="344"/>
      <c r="Z26" s="344"/>
      <c r="AA26" s="344"/>
      <c r="AB26" s="344"/>
      <c r="AC26" s="344"/>
      <c r="AD26" s="344"/>
      <c r="AE26" s="344"/>
      <c r="AF26" s="38"/>
      <c r="AG26" s="38"/>
      <c r="AH26" s="38"/>
      <c r="AI26" s="38"/>
      <c r="AJ26" s="38"/>
      <c r="AK26" s="343">
        <f>ROUND(AV51,2)</f>
        <v>0</v>
      </c>
      <c r="AL26" s="344"/>
      <c r="AM26" s="344"/>
      <c r="AN26" s="344"/>
      <c r="AO26" s="344"/>
      <c r="AP26" s="38"/>
      <c r="AQ26" s="40"/>
      <c r="BE26" s="320"/>
    </row>
    <row r="27" spans="2:57" s="2" customFormat="1" ht="14.45" customHeight="1" hidden="1">
      <c r="B27" s="37"/>
      <c r="C27" s="38"/>
      <c r="D27" s="38"/>
      <c r="E27" s="38"/>
      <c r="F27" s="39" t="s">
        <v>48</v>
      </c>
      <c r="G27" s="38"/>
      <c r="H27" s="38"/>
      <c r="I27" s="38"/>
      <c r="J27" s="38"/>
      <c r="K27" s="38"/>
      <c r="L27" s="345">
        <v>0.15</v>
      </c>
      <c r="M27" s="344"/>
      <c r="N27" s="344"/>
      <c r="O27" s="344"/>
      <c r="P27" s="38"/>
      <c r="Q27" s="38"/>
      <c r="R27" s="38"/>
      <c r="S27" s="38"/>
      <c r="T27" s="38"/>
      <c r="U27" s="38"/>
      <c r="V27" s="38"/>
      <c r="W27" s="343">
        <f>ROUND(BA51,2)</f>
        <v>0</v>
      </c>
      <c r="X27" s="344"/>
      <c r="Y27" s="344"/>
      <c r="Z27" s="344"/>
      <c r="AA27" s="344"/>
      <c r="AB27" s="344"/>
      <c r="AC27" s="344"/>
      <c r="AD27" s="344"/>
      <c r="AE27" s="344"/>
      <c r="AF27" s="38"/>
      <c r="AG27" s="38"/>
      <c r="AH27" s="38"/>
      <c r="AI27" s="38"/>
      <c r="AJ27" s="38"/>
      <c r="AK27" s="343">
        <f>ROUND(AW51,2)</f>
        <v>0</v>
      </c>
      <c r="AL27" s="344"/>
      <c r="AM27" s="344"/>
      <c r="AN27" s="344"/>
      <c r="AO27" s="344"/>
      <c r="AP27" s="38"/>
      <c r="AQ27" s="40"/>
      <c r="BE27" s="320"/>
    </row>
    <row r="28" spans="2:57" s="2" customFormat="1" ht="14.45" customHeight="1">
      <c r="B28" s="37"/>
      <c r="C28" s="38"/>
      <c r="D28" s="39" t="s">
        <v>46</v>
      </c>
      <c r="E28" s="38"/>
      <c r="F28" s="39" t="s">
        <v>49</v>
      </c>
      <c r="G28" s="38"/>
      <c r="H28" s="38"/>
      <c r="I28" s="38"/>
      <c r="J28" s="38"/>
      <c r="K28" s="38"/>
      <c r="L28" s="345">
        <v>0.21</v>
      </c>
      <c r="M28" s="344"/>
      <c r="N28" s="344"/>
      <c r="O28" s="344"/>
      <c r="P28" s="38"/>
      <c r="Q28" s="38"/>
      <c r="R28" s="38"/>
      <c r="S28" s="38"/>
      <c r="T28" s="38"/>
      <c r="U28" s="38"/>
      <c r="V28" s="38"/>
      <c r="W28" s="343">
        <f>ROUND(BB51,2)</f>
        <v>0</v>
      </c>
      <c r="X28" s="344"/>
      <c r="Y28" s="344"/>
      <c r="Z28" s="344"/>
      <c r="AA28" s="344"/>
      <c r="AB28" s="344"/>
      <c r="AC28" s="344"/>
      <c r="AD28" s="344"/>
      <c r="AE28" s="344"/>
      <c r="AF28" s="38"/>
      <c r="AG28" s="38"/>
      <c r="AH28" s="38"/>
      <c r="AI28" s="38"/>
      <c r="AJ28" s="38"/>
      <c r="AK28" s="343">
        <f>W28*0.21</f>
        <v>0</v>
      </c>
      <c r="AL28" s="344"/>
      <c r="AM28" s="344"/>
      <c r="AN28" s="344"/>
      <c r="AO28" s="344"/>
      <c r="AP28" s="38"/>
      <c r="AQ28" s="40"/>
      <c r="BE28" s="320"/>
    </row>
    <row r="29" spans="2:57" s="2" customFormat="1" ht="14.45" customHeight="1">
      <c r="B29" s="37"/>
      <c r="C29" s="38"/>
      <c r="D29" s="38"/>
      <c r="E29" s="38"/>
      <c r="F29" s="39" t="s">
        <v>50</v>
      </c>
      <c r="G29" s="38"/>
      <c r="H29" s="38"/>
      <c r="I29" s="38"/>
      <c r="J29" s="38"/>
      <c r="K29" s="38"/>
      <c r="L29" s="345">
        <v>0.15</v>
      </c>
      <c r="M29" s="344"/>
      <c r="N29" s="344"/>
      <c r="O29" s="344"/>
      <c r="P29" s="38"/>
      <c r="Q29" s="38"/>
      <c r="R29" s="38"/>
      <c r="S29" s="38"/>
      <c r="T29" s="38"/>
      <c r="U29" s="38"/>
      <c r="V29" s="38"/>
      <c r="W29" s="343">
        <f>ROUND(BC51,2)</f>
        <v>0</v>
      </c>
      <c r="X29" s="344"/>
      <c r="Y29" s="344"/>
      <c r="Z29" s="344"/>
      <c r="AA29" s="344"/>
      <c r="AB29" s="344"/>
      <c r="AC29" s="344"/>
      <c r="AD29" s="344"/>
      <c r="AE29" s="344"/>
      <c r="AF29" s="38"/>
      <c r="AG29" s="38"/>
      <c r="AH29" s="38"/>
      <c r="AI29" s="38"/>
      <c r="AJ29" s="38"/>
      <c r="AK29" s="343">
        <f>W29*0.15</f>
        <v>0</v>
      </c>
      <c r="AL29" s="344"/>
      <c r="AM29" s="344"/>
      <c r="AN29" s="344"/>
      <c r="AO29" s="344"/>
      <c r="AP29" s="38"/>
      <c r="AQ29" s="40"/>
      <c r="BE29" s="320"/>
    </row>
    <row r="30" spans="2:57" s="2" customFormat="1" ht="14.45" customHeight="1" hidden="1">
      <c r="B30" s="37"/>
      <c r="C30" s="38"/>
      <c r="D30" s="38"/>
      <c r="E30" s="38"/>
      <c r="F30" s="39" t="s">
        <v>51</v>
      </c>
      <c r="G30" s="38"/>
      <c r="H30" s="38"/>
      <c r="I30" s="38"/>
      <c r="J30" s="38"/>
      <c r="K30" s="38"/>
      <c r="L30" s="345">
        <v>0</v>
      </c>
      <c r="M30" s="344"/>
      <c r="N30" s="344"/>
      <c r="O30" s="344"/>
      <c r="P30" s="38"/>
      <c r="Q30" s="38"/>
      <c r="R30" s="38"/>
      <c r="S30" s="38"/>
      <c r="T30" s="38"/>
      <c r="U30" s="38"/>
      <c r="V30" s="38"/>
      <c r="W30" s="343">
        <f>ROUND(BD51,2)</f>
        <v>0</v>
      </c>
      <c r="X30" s="344"/>
      <c r="Y30" s="344"/>
      <c r="Z30" s="344"/>
      <c r="AA30" s="344"/>
      <c r="AB30" s="344"/>
      <c r="AC30" s="344"/>
      <c r="AD30" s="344"/>
      <c r="AE30" s="344"/>
      <c r="AF30" s="38"/>
      <c r="AG30" s="38"/>
      <c r="AH30" s="38"/>
      <c r="AI30" s="38"/>
      <c r="AJ30" s="38"/>
      <c r="AK30" s="343">
        <v>0</v>
      </c>
      <c r="AL30" s="344"/>
      <c r="AM30" s="344"/>
      <c r="AN30" s="344"/>
      <c r="AO30" s="344"/>
      <c r="AP30" s="38"/>
      <c r="AQ30" s="40"/>
      <c r="BE30" s="320"/>
    </row>
    <row r="31" spans="2:57" s="1" customFormat="1" ht="6.95" customHeight="1">
      <c r="B31" s="3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6"/>
      <c r="BE31" s="320"/>
    </row>
    <row r="32" spans="2:57" s="1" customFormat="1" ht="25.9" customHeight="1">
      <c r="B32" s="32"/>
      <c r="C32" s="41"/>
      <c r="D32" s="42" t="s">
        <v>52</v>
      </c>
      <c r="E32" s="43"/>
      <c r="F32" s="43"/>
      <c r="G32" s="43"/>
      <c r="H32" s="43"/>
      <c r="I32" s="43"/>
      <c r="J32" s="43"/>
      <c r="K32" s="43"/>
      <c r="L32" s="43"/>
      <c r="M32" s="43"/>
      <c r="N32" s="43"/>
      <c r="O32" s="43"/>
      <c r="P32" s="43"/>
      <c r="Q32" s="43"/>
      <c r="R32" s="43"/>
      <c r="S32" s="43"/>
      <c r="T32" s="44" t="s">
        <v>53</v>
      </c>
      <c r="U32" s="43"/>
      <c r="V32" s="43"/>
      <c r="W32" s="43"/>
      <c r="X32" s="331" t="s">
        <v>54</v>
      </c>
      <c r="Y32" s="332"/>
      <c r="Z32" s="332"/>
      <c r="AA32" s="332"/>
      <c r="AB32" s="332"/>
      <c r="AC32" s="43"/>
      <c r="AD32" s="43"/>
      <c r="AE32" s="43"/>
      <c r="AF32" s="43"/>
      <c r="AG32" s="43"/>
      <c r="AH32" s="43"/>
      <c r="AI32" s="43"/>
      <c r="AJ32" s="43"/>
      <c r="AK32" s="333">
        <f>SUM(AK23:AK30)</f>
        <v>0</v>
      </c>
      <c r="AL32" s="332"/>
      <c r="AM32" s="332"/>
      <c r="AN32" s="332"/>
      <c r="AO32" s="334"/>
      <c r="AP32" s="41"/>
      <c r="AQ32" s="45"/>
      <c r="BE32" s="320"/>
    </row>
    <row r="33" spans="2:43" s="1" customFormat="1" ht="6.95" customHeight="1">
      <c r="B33" s="32"/>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6"/>
    </row>
    <row r="34" spans="2:43" s="1" customFormat="1" ht="6.95" customHeight="1">
      <c r="B34" s="46"/>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8"/>
    </row>
    <row r="38" spans="2:44" s="1" customFormat="1" ht="6.95" customHeight="1">
      <c r="B38" s="49"/>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32"/>
    </row>
    <row r="39" spans="2:44" s="1" customFormat="1" ht="36.95" customHeight="1">
      <c r="B39" s="32"/>
      <c r="C39" s="51" t="s">
        <v>55</v>
      </c>
      <c r="AR39" s="32"/>
    </row>
    <row r="40" spans="2:44" s="1" customFormat="1" ht="6.95" customHeight="1">
      <c r="B40" s="32"/>
      <c r="AR40" s="32"/>
    </row>
    <row r="41" spans="2:44" s="3" customFormat="1" ht="14.45" customHeight="1">
      <c r="B41" s="52"/>
      <c r="C41" s="53" t="s">
        <v>16</v>
      </c>
      <c r="L41" s="3" t="str">
        <f>K5</f>
        <v>061/13/08/2015</v>
      </c>
      <c r="AR41" s="52"/>
    </row>
    <row r="42" spans="2:44" s="4" customFormat="1" ht="36.95" customHeight="1">
      <c r="B42" s="54"/>
      <c r="C42" s="55" t="s">
        <v>19</v>
      </c>
      <c r="L42" s="339" t="str">
        <f>K6</f>
        <v>Kohinoor Mariánské Radčice - Biotechnologický systém ČDV z MR1</v>
      </c>
      <c r="M42" s="340"/>
      <c r="N42" s="340"/>
      <c r="O42" s="340"/>
      <c r="P42" s="340"/>
      <c r="Q42" s="340"/>
      <c r="R42" s="340"/>
      <c r="S42" s="340"/>
      <c r="T42" s="340"/>
      <c r="U42" s="340"/>
      <c r="V42" s="340"/>
      <c r="W42" s="340"/>
      <c r="X42" s="340"/>
      <c r="Y42" s="340"/>
      <c r="Z42" s="340"/>
      <c r="AA42" s="340"/>
      <c r="AB42" s="340"/>
      <c r="AC42" s="340"/>
      <c r="AD42" s="340"/>
      <c r="AE42" s="340"/>
      <c r="AF42" s="340"/>
      <c r="AG42" s="340"/>
      <c r="AH42" s="340"/>
      <c r="AI42" s="340"/>
      <c r="AJ42" s="340"/>
      <c r="AK42" s="340"/>
      <c r="AL42" s="340"/>
      <c r="AM42" s="340"/>
      <c r="AN42" s="340"/>
      <c r="AO42" s="340"/>
      <c r="AR42" s="54"/>
    </row>
    <row r="43" spans="2:44" s="1" customFormat="1" ht="6.95" customHeight="1">
      <c r="B43" s="32"/>
      <c r="AR43" s="32"/>
    </row>
    <row r="44" spans="2:44" s="1" customFormat="1" ht="15">
      <c r="B44" s="32"/>
      <c r="C44" s="53" t="s">
        <v>23</v>
      </c>
      <c r="L44" s="56" t="str">
        <f>IF(K8="","",K8)</f>
        <v>Mariánské Radčice</v>
      </c>
      <c r="AI44" s="53" t="s">
        <v>25</v>
      </c>
      <c r="AM44" s="341" t="str">
        <f>IF(AN8="","",AN8)</f>
        <v>9. 2. 2018</v>
      </c>
      <c r="AN44" s="341"/>
      <c r="AR44" s="32"/>
    </row>
    <row r="45" spans="2:44" s="1" customFormat="1" ht="6.95" customHeight="1">
      <c r="B45" s="32"/>
      <c r="AR45" s="32"/>
    </row>
    <row r="46" spans="2:56" s="1" customFormat="1" ht="15">
      <c r="B46" s="32"/>
      <c r="C46" s="53" t="s">
        <v>27</v>
      </c>
      <c r="L46" s="3" t="str">
        <f>IF(E11="","",E11)</f>
        <v>Palivový kombinát Ústí, s.p.</v>
      </c>
      <c r="AI46" s="53" t="s">
        <v>35</v>
      </c>
      <c r="AM46" s="342" t="str">
        <f>IF(E17="","",E17)</f>
        <v>Terén Design, s. r. o.</v>
      </c>
      <c r="AN46" s="342"/>
      <c r="AO46" s="342"/>
      <c r="AP46" s="342"/>
      <c r="AR46" s="32"/>
      <c r="AS46" s="327" t="s">
        <v>56</v>
      </c>
      <c r="AT46" s="328"/>
      <c r="AU46" s="57"/>
      <c r="AV46" s="57"/>
      <c r="AW46" s="57"/>
      <c r="AX46" s="57"/>
      <c r="AY46" s="57"/>
      <c r="AZ46" s="57"/>
      <c r="BA46" s="57"/>
      <c r="BB46" s="57"/>
      <c r="BC46" s="57"/>
      <c r="BD46" s="58"/>
    </row>
    <row r="47" spans="2:56" s="1" customFormat="1" ht="15">
      <c r="B47" s="32"/>
      <c r="C47" s="53" t="s">
        <v>33</v>
      </c>
      <c r="L47" s="3" t="str">
        <f>IF(E14="Vyplň údaj","",E14)</f>
        <v/>
      </c>
      <c r="AR47" s="32"/>
      <c r="AS47" s="329"/>
      <c r="AT47" s="330"/>
      <c r="AU47" s="33"/>
      <c r="AV47" s="33"/>
      <c r="AW47" s="33"/>
      <c r="AX47" s="33"/>
      <c r="AY47" s="33"/>
      <c r="AZ47" s="33"/>
      <c r="BA47" s="33"/>
      <c r="BB47" s="33"/>
      <c r="BC47" s="33"/>
      <c r="BD47" s="59"/>
    </row>
    <row r="48" spans="2:56" s="1" customFormat="1" ht="10.9" customHeight="1">
      <c r="B48" s="32"/>
      <c r="AR48" s="32"/>
      <c r="AS48" s="329"/>
      <c r="AT48" s="330"/>
      <c r="AU48" s="33"/>
      <c r="AV48" s="33"/>
      <c r="AW48" s="33"/>
      <c r="AX48" s="33"/>
      <c r="AY48" s="33"/>
      <c r="AZ48" s="33"/>
      <c r="BA48" s="33"/>
      <c r="BB48" s="33"/>
      <c r="BC48" s="33"/>
      <c r="BD48" s="59"/>
    </row>
    <row r="49" spans="2:56" s="1" customFormat="1" ht="29.25" customHeight="1">
      <c r="B49" s="32"/>
      <c r="C49" s="335" t="s">
        <v>57</v>
      </c>
      <c r="D49" s="336"/>
      <c r="E49" s="336"/>
      <c r="F49" s="336"/>
      <c r="G49" s="336"/>
      <c r="H49" s="43"/>
      <c r="I49" s="337" t="s">
        <v>58</v>
      </c>
      <c r="J49" s="336"/>
      <c r="K49" s="336"/>
      <c r="L49" s="336"/>
      <c r="M49" s="336"/>
      <c r="N49" s="336"/>
      <c r="O49" s="336"/>
      <c r="P49" s="336"/>
      <c r="Q49" s="336"/>
      <c r="R49" s="336"/>
      <c r="S49" s="336"/>
      <c r="T49" s="336"/>
      <c r="U49" s="336"/>
      <c r="V49" s="336"/>
      <c r="W49" s="336"/>
      <c r="X49" s="336"/>
      <c r="Y49" s="336"/>
      <c r="Z49" s="336"/>
      <c r="AA49" s="336"/>
      <c r="AB49" s="336"/>
      <c r="AC49" s="336"/>
      <c r="AD49" s="336"/>
      <c r="AE49" s="336"/>
      <c r="AF49" s="336"/>
      <c r="AG49" s="338" t="s">
        <v>59</v>
      </c>
      <c r="AH49" s="336"/>
      <c r="AI49" s="336"/>
      <c r="AJ49" s="336"/>
      <c r="AK49" s="336"/>
      <c r="AL49" s="336"/>
      <c r="AM49" s="336"/>
      <c r="AN49" s="337" t="s">
        <v>60</v>
      </c>
      <c r="AO49" s="336"/>
      <c r="AP49" s="336"/>
      <c r="AQ49" s="60" t="s">
        <v>61</v>
      </c>
      <c r="AR49" s="32"/>
      <c r="AS49" s="61" t="s">
        <v>62</v>
      </c>
      <c r="AT49" s="62" t="s">
        <v>63</v>
      </c>
      <c r="AU49" s="62" t="s">
        <v>64</v>
      </c>
      <c r="AV49" s="62" t="s">
        <v>65</v>
      </c>
      <c r="AW49" s="62" t="s">
        <v>66</v>
      </c>
      <c r="AX49" s="62" t="s">
        <v>67</v>
      </c>
      <c r="AY49" s="62" t="s">
        <v>68</v>
      </c>
      <c r="AZ49" s="62" t="s">
        <v>69</v>
      </c>
      <c r="BA49" s="62" t="s">
        <v>70</v>
      </c>
      <c r="BB49" s="62" t="s">
        <v>71</v>
      </c>
      <c r="BC49" s="62" t="s">
        <v>72</v>
      </c>
      <c r="BD49" s="63" t="s">
        <v>73</v>
      </c>
    </row>
    <row r="50" spans="2:56" s="1" customFormat="1" ht="10.9" customHeight="1">
      <c r="B50" s="32"/>
      <c r="AR50" s="32"/>
      <c r="AS50" s="64"/>
      <c r="AT50" s="57"/>
      <c r="AU50" s="57"/>
      <c r="AV50" s="57"/>
      <c r="AW50" s="57"/>
      <c r="AX50" s="57"/>
      <c r="AY50" s="57"/>
      <c r="AZ50" s="57"/>
      <c r="BA50" s="57"/>
      <c r="BB50" s="57"/>
      <c r="BC50" s="57"/>
      <c r="BD50" s="58"/>
    </row>
    <row r="51" spans="2:90" s="4" customFormat="1" ht="32.45" customHeight="1">
      <c r="B51" s="54"/>
      <c r="C51" s="65" t="s">
        <v>74</v>
      </c>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318">
        <f>ROUND(SUM(AG52:AG64),2)</f>
        <v>0</v>
      </c>
      <c r="AH51" s="318"/>
      <c r="AI51" s="318"/>
      <c r="AJ51" s="318"/>
      <c r="AK51" s="318"/>
      <c r="AL51" s="318"/>
      <c r="AM51" s="318"/>
      <c r="AN51" s="326">
        <f>AG51*1.21</f>
        <v>0</v>
      </c>
      <c r="AO51" s="326"/>
      <c r="AP51" s="326"/>
      <c r="AQ51" s="67" t="s">
        <v>5</v>
      </c>
      <c r="AR51" s="54"/>
      <c r="AS51" s="68">
        <f>ROUND(SUM(AS52:AS64),2)</f>
        <v>0</v>
      </c>
      <c r="AT51" s="69">
        <f aca="true" t="shared" si="0" ref="AT51:AT64">ROUND(SUM(AV51:AW51),2)</f>
        <v>0</v>
      </c>
      <c r="AU51" s="70">
        <f>ROUND(SUM(AU52:AU64),5)</f>
        <v>0</v>
      </c>
      <c r="AV51" s="69">
        <f>ROUND(AZ51*L26,2)</f>
        <v>0</v>
      </c>
      <c r="AW51" s="69">
        <f>ROUND(BA51*L27,2)</f>
        <v>0</v>
      </c>
      <c r="AX51" s="69">
        <f>ROUND(BB51*L26,2)</f>
        <v>0</v>
      </c>
      <c r="AY51" s="69">
        <f>ROUND(BC51*L27,2)</f>
        <v>0</v>
      </c>
      <c r="AZ51" s="69">
        <f>ROUND(SUM(AZ52:AZ64),2)</f>
        <v>0</v>
      </c>
      <c r="BA51" s="69">
        <f>ROUND(SUM(BA52:BA64),2)</f>
        <v>0</v>
      </c>
      <c r="BB51" s="69">
        <f>ROUND(SUM(BB52:BB64),2)</f>
        <v>0</v>
      </c>
      <c r="BC51" s="69">
        <f>ROUND(SUM(BC52:BC64),2)</f>
        <v>0</v>
      </c>
      <c r="BD51" s="71">
        <f>ROUND(SUM(BD52:BD64),2)</f>
        <v>0</v>
      </c>
      <c r="BS51" s="55" t="s">
        <v>75</v>
      </c>
      <c r="BT51" s="55" t="s">
        <v>76</v>
      </c>
      <c r="BU51" s="72" t="s">
        <v>77</v>
      </c>
      <c r="BV51" s="55" t="s">
        <v>78</v>
      </c>
      <c r="BW51" s="55" t="s">
        <v>7</v>
      </c>
      <c r="BX51" s="55" t="s">
        <v>79</v>
      </c>
      <c r="CL51" s="55" t="s">
        <v>5</v>
      </c>
    </row>
    <row r="52" spans="1:91" s="5" customFormat="1" ht="16.5" customHeight="1">
      <c r="A52" s="73" t="s">
        <v>80</v>
      </c>
      <c r="B52" s="74"/>
      <c r="C52" s="75"/>
      <c r="D52" s="315" t="s">
        <v>81</v>
      </c>
      <c r="E52" s="315"/>
      <c r="F52" s="315"/>
      <c r="G52" s="315"/>
      <c r="H52" s="315"/>
      <c r="I52" s="76"/>
      <c r="J52" s="315" t="s">
        <v>82</v>
      </c>
      <c r="K52" s="315"/>
      <c r="L52" s="315"/>
      <c r="M52" s="315"/>
      <c r="N52" s="315"/>
      <c r="O52" s="315"/>
      <c r="P52" s="315"/>
      <c r="Q52" s="315"/>
      <c r="R52" s="315"/>
      <c r="S52" s="315"/>
      <c r="T52" s="315"/>
      <c r="U52" s="315"/>
      <c r="V52" s="315"/>
      <c r="W52" s="315"/>
      <c r="X52" s="315"/>
      <c r="Y52" s="315"/>
      <c r="Z52" s="315"/>
      <c r="AA52" s="315"/>
      <c r="AB52" s="315"/>
      <c r="AC52" s="315"/>
      <c r="AD52" s="315"/>
      <c r="AE52" s="315"/>
      <c r="AF52" s="315"/>
      <c r="AG52" s="316">
        <f ca="1">'SO 01 - Hrubé úpravy terénu'!J27</f>
        <v>0</v>
      </c>
      <c r="AH52" s="317"/>
      <c r="AI52" s="317"/>
      <c r="AJ52" s="317"/>
      <c r="AK52" s="317"/>
      <c r="AL52" s="317"/>
      <c r="AM52" s="317"/>
      <c r="AN52" s="316">
        <f aca="true" t="shared" si="1" ref="AN52:AN64">SUM(AG52,AT52)</f>
        <v>0</v>
      </c>
      <c r="AO52" s="317"/>
      <c r="AP52" s="317"/>
      <c r="AQ52" s="77" t="s">
        <v>83</v>
      </c>
      <c r="AR52" s="74"/>
      <c r="AS52" s="78">
        <v>0</v>
      </c>
      <c r="AT52" s="79">
        <f t="shared" si="0"/>
        <v>0</v>
      </c>
      <c r="AU52" s="80">
        <f ca="1">'SO 01 - Hrubé úpravy terénu'!P78</f>
        <v>0</v>
      </c>
      <c r="AV52" s="79">
        <f ca="1">'SO 01 - Hrubé úpravy terénu'!J30</f>
        <v>0</v>
      </c>
      <c r="AW52" s="79">
        <f ca="1">'SO 01 - Hrubé úpravy terénu'!J31</f>
        <v>0</v>
      </c>
      <c r="AX52" s="79">
        <f ca="1">'SO 01 - Hrubé úpravy terénu'!J32</f>
        <v>0</v>
      </c>
      <c r="AY52" s="79">
        <f ca="1">'SO 01 - Hrubé úpravy terénu'!J33</f>
        <v>0</v>
      </c>
      <c r="AZ52" s="79">
        <f ca="1">'SO 01 - Hrubé úpravy terénu'!F30</f>
        <v>0</v>
      </c>
      <c r="BA52" s="79">
        <f ca="1">'SO 01 - Hrubé úpravy terénu'!F31</f>
        <v>0</v>
      </c>
      <c r="BB52" s="79">
        <f ca="1">'SO 01 - Hrubé úpravy terénu'!F32</f>
        <v>0</v>
      </c>
      <c r="BC52" s="79">
        <f ca="1">'SO 01 - Hrubé úpravy terénu'!F33</f>
        <v>0</v>
      </c>
      <c r="BD52" s="81">
        <f ca="1">'SO 01 - Hrubé úpravy terénu'!F34</f>
        <v>0</v>
      </c>
      <c r="BT52" s="82" t="s">
        <v>84</v>
      </c>
      <c r="BV52" s="82" t="s">
        <v>78</v>
      </c>
      <c r="BW52" s="82" t="s">
        <v>85</v>
      </c>
      <c r="BX52" s="82" t="s">
        <v>7</v>
      </c>
      <c r="CL52" s="82" t="s">
        <v>5</v>
      </c>
      <c r="CM52" s="82" t="s">
        <v>86</v>
      </c>
    </row>
    <row r="53" spans="1:91" s="5" customFormat="1" ht="31.5" customHeight="1">
      <c r="A53" s="73" t="s">
        <v>80</v>
      </c>
      <c r="B53" s="74"/>
      <c r="C53" s="75"/>
      <c r="D53" s="315" t="s">
        <v>87</v>
      </c>
      <c r="E53" s="315"/>
      <c r="F53" s="315"/>
      <c r="G53" s="315"/>
      <c r="H53" s="315"/>
      <c r="I53" s="76"/>
      <c r="J53" s="315" t="s">
        <v>88</v>
      </c>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6">
        <f ca="1">'SO 02.1 - Nádrže A.1 a A.2'!J27</f>
        <v>0</v>
      </c>
      <c r="AH53" s="317"/>
      <c r="AI53" s="317"/>
      <c r="AJ53" s="317"/>
      <c r="AK53" s="317"/>
      <c r="AL53" s="317"/>
      <c r="AM53" s="317"/>
      <c r="AN53" s="316">
        <f t="shared" si="1"/>
        <v>0</v>
      </c>
      <c r="AO53" s="317"/>
      <c r="AP53" s="317"/>
      <c r="AQ53" s="77" t="s">
        <v>83</v>
      </c>
      <c r="AR53" s="74"/>
      <c r="AS53" s="78">
        <v>0</v>
      </c>
      <c r="AT53" s="79">
        <f t="shared" si="0"/>
        <v>0</v>
      </c>
      <c r="AU53" s="80">
        <f ca="1">'SO 02.1 - Nádrže A.1 a A.2'!P85</f>
        <v>0</v>
      </c>
      <c r="AV53" s="79">
        <f ca="1">'SO 02.1 - Nádrže A.1 a A.2'!J30</f>
        <v>0</v>
      </c>
      <c r="AW53" s="79">
        <f ca="1">'SO 02.1 - Nádrže A.1 a A.2'!J31</f>
        <v>0</v>
      </c>
      <c r="AX53" s="79">
        <f ca="1">'SO 02.1 - Nádrže A.1 a A.2'!J32</f>
        <v>0</v>
      </c>
      <c r="AY53" s="79">
        <f ca="1">'SO 02.1 - Nádrže A.1 a A.2'!J33</f>
        <v>0</v>
      </c>
      <c r="AZ53" s="79">
        <f ca="1">'SO 02.1 - Nádrže A.1 a A.2'!F30</f>
        <v>0</v>
      </c>
      <c r="BA53" s="79">
        <f ca="1">'SO 02.1 - Nádrže A.1 a A.2'!F31</f>
        <v>0</v>
      </c>
      <c r="BB53" s="79">
        <f ca="1">'SO 02.1 - Nádrže A.1 a A.2'!F32</f>
        <v>0</v>
      </c>
      <c r="BC53" s="79">
        <f ca="1">'SO 02.1 - Nádrže A.1 a A.2'!F33</f>
        <v>0</v>
      </c>
      <c r="BD53" s="81">
        <f ca="1">'SO 02.1 - Nádrže A.1 a A.2'!F34</f>
        <v>0</v>
      </c>
      <c r="BT53" s="82" t="s">
        <v>84</v>
      </c>
      <c r="BV53" s="82" t="s">
        <v>78</v>
      </c>
      <c r="BW53" s="82" t="s">
        <v>89</v>
      </c>
      <c r="BX53" s="82" t="s">
        <v>7</v>
      </c>
      <c r="CL53" s="82" t="s">
        <v>5</v>
      </c>
      <c r="CM53" s="82" t="s">
        <v>86</v>
      </c>
    </row>
    <row r="54" spans="1:91" s="5" customFormat="1" ht="31.5" customHeight="1">
      <c r="A54" s="73" t="s">
        <v>80</v>
      </c>
      <c r="B54" s="74"/>
      <c r="C54" s="75"/>
      <c r="D54" s="315" t="s">
        <v>90</v>
      </c>
      <c r="E54" s="315"/>
      <c r="F54" s="315"/>
      <c r="G54" s="315"/>
      <c r="H54" s="315"/>
      <c r="I54" s="76"/>
      <c r="J54" s="315" t="s">
        <v>91</v>
      </c>
      <c r="K54" s="315"/>
      <c r="L54" s="315"/>
      <c r="M54" s="315"/>
      <c r="N54" s="315"/>
      <c r="O54" s="315"/>
      <c r="P54" s="315"/>
      <c r="Q54" s="315"/>
      <c r="R54" s="315"/>
      <c r="S54" s="315"/>
      <c r="T54" s="315"/>
      <c r="U54" s="315"/>
      <c r="V54" s="315"/>
      <c r="W54" s="315"/>
      <c r="X54" s="315"/>
      <c r="Y54" s="315"/>
      <c r="Z54" s="315"/>
      <c r="AA54" s="315"/>
      <c r="AB54" s="315"/>
      <c r="AC54" s="315"/>
      <c r="AD54" s="315"/>
      <c r="AE54" s="315"/>
      <c r="AF54" s="315"/>
      <c r="AG54" s="316">
        <f ca="1">'SO 02.2 - Nádrže B.1 a B.2'!J27</f>
        <v>0</v>
      </c>
      <c r="AH54" s="317"/>
      <c r="AI54" s="317"/>
      <c r="AJ54" s="317"/>
      <c r="AK54" s="317"/>
      <c r="AL54" s="317"/>
      <c r="AM54" s="317"/>
      <c r="AN54" s="316">
        <f t="shared" si="1"/>
        <v>0</v>
      </c>
      <c r="AO54" s="317"/>
      <c r="AP54" s="317"/>
      <c r="AQ54" s="77" t="s">
        <v>83</v>
      </c>
      <c r="AR54" s="74"/>
      <c r="AS54" s="78">
        <v>0</v>
      </c>
      <c r="AT54" s="79">
        <f t="shared" si="0"/>
        <v>0</v>
      </c>
      <c r="AU54" s="80">
        <f ca="1">'SO 02.2 - Nádrže B.1 a B.2'!P84</f>
        <v>0</v>
      </c>
      <c r="AV54" s="79">
        <f ca="1">'SO 02.2 - Nádrže B.1 a B.2'!J30</f>
        <v>0</v>
      </c>
      <c r="AW54" s="79">
        <f ca="1">'SO 02.2 - Nádrže B.1 a B.2'!J31</f>
        <v>0</v>
      </c>
      <c r="AX54" s="79">
        <f ca="1">'SO 02.2 - Nádrže B.1 a B.2'!J32</f>
        <v>0</v>
      </c>
      <c r="AY54" s="79">
        <f ca="1">'SO 02.2 - Nádrže B.1 a B.2'!J33</f>
        <v>0</v>
      </c>
      <c r="AZ54" s="79">
        <f ca="1">'SO 02.2 - Nádrže B.1 a B.2'!F30</f>
        <v>0</v>
      </c>
      <c r="BA54" s="79">
        <f ca="1">'SO 02.2 - Nádrže B.1 a B.2'!F31</f>
        <v>0</v>
      </c>
      <c r="BB54" s="79">
        <f ca="1">'SO 02.2 - Nádrže B.1 a B.2'!F32</f>
        <v>0</v>
      </c>
      <c r="BC54" s="79">
        <f ca="1">'SO 02.2 - Nádrže B.1 a B.2'!F33</f>
        <v>0</v>
      </c>
      <c r="BD54" s="81">
        <f ca="1">'SO 02.2 - Nádrže B.1 a B.2'!F34</f>
        <v>0</v>
      </c>
      <c r="BT54" s="82" t="s">
        <v>84</v>
      </c>
      <c r="BV54" s="82" t="s">
        <v>78</v>
      </c>
      <c r="BW54" s="82" t="s">
        <v>92</v>
      </c>
      <c r="BX54" s="82" t="s">
        <v>7</v>
      </c>
      <c r="CL54" s="82" t="s">
        <v>5</v>
      </c>
      <c r="CM54" s="82" t="s">
        <v>86</v>
      </c>
    </row>
    <row r="55" spans="1:91" s="5" customFormat="1" ht="31.5" customHeight="1">
      <c r="A55" s="73" t="s">
        <v>80</v>
      </c>
      <c r="B55" s="74"/>
      <c r="C55" s="75"/>
      <c r="D55" s="315" t="s">
        <v>93</v>
      </c>
      <c r="E55" s="315"/>
      <c r="F55" s="315"/>
      <c r="G55" s="315"/>
      <c r="H55" s="315"/>
      <c r="I55" s="76"/>
      <c r="J55" s="315" t="s">
        <v>94</v>
      </c>
      <c r="K55" s="315"/>
      <c r="L55" s="315"/>
      <c r="M55" s="315"/>
      <c r="N55" s="315"/>
      <c r="O55" s="315"/>
      <c r="P55" s="315"/>
      <c r="Q55" s="315"/>
      <c r="R55" s="315"/>
      <c r="S55" s="315"/>
      <c r="T55" s="315"/>
      <c r="U55" s="315"/>
      <c r="V55" s="315"/>
      <c r="W55" s="315"/>
      <c r="X55" s="315"/>
      <c r="Y55" s="315"/>
      <c r="Z55" s="315"/>
      <c r="AA55" s="315"/>
      <c r="AB55" s="315"/>
      <c r="AC55" s="315"/>
      <c r="AD55" s="315"/>
      <c r="AE55" s="315"/>
      <c r="AF55" s="315"/>
      <c r="AG55" s="316">
        <f ca="1">'SO 02.3 - Nádrže C.1 a C.2'!J27</f>
        <v>0</v>
      </c>
      <c r="AH55" s="317"/>
      <c r="AI55" s="317"/>
      <c r="AJ55" s="317"/>
      <c r="AK55" s="317"/>
      <c r="AL55" s="317"/>
      <c r="AM55" s="317"/>
      <c r="AN55" s="316">
        <f t="shared" si="1"/>
        <v>0</v>
      </c>
      <c r="AO55" s="317"/>
      <c r="AP55" s="317"/>
      <c r="AQ55" s="77" t="s">
        <v>83</v>
      </c>
      <c r="AR55" s="74"/>
      <c r="AS55" s="78">
        <v>0</v>
      </c>
      <c r="AT55" s="79">
        <f t="shared" si="0"/>
        <v>0</v>
      </c>
      <c r="AU55" s="80">
        <f ca="1">'SO 02.3 - Nádrže C.1 a C.2'!P84</f>
        <v>0</v>
      </c>
      <c r="AV55" s="79">
        <f ca="1">'SO 02.3 - Nádrže C.1 a C.2'!J30</f>
        <v>0</v>
      </c>
      <c r="AW55" s="79">
        <f ca="1">'SO 02.3 - Nádrže C.1 a C.2'!J31</f>
        <v>0</v>
      </c>
      <c r="AX55" s="79">
        <f ca="1">'SO 02.3 - Nádrže C.1 a C.2'!J32</f>
        <v>0</v>
      </c>
      <c r="AY55" s="79">
        <f ca="1">'SO 02.3 - Nádrže C.1 a C.2'!J33</f>
        <v>0</v>
      </c>
      <c r="AZ55" s="79">
        <f ca="1">'SO 02.3 - Nádrže C.1 a C.2'!F30</f>
        <v>0</v>
      </c>
      <c r="BA55" s="79">
        <f ca="1">'SO 02.3 - Nádrže C.1 a C.2'!F31</f>
        <v>0</v>
      </c>
      <c r="BB55" s="79">
        <f ca="1">'SO 02.3 - Nádrže C.1 a C.2'!F32</f>
        <v>0</v>
      </c>
      <c r="BC55" s="79">
        <f ca="1">'SO 02.3 - Nádrže C.1 a C.2'!F33</f>
        <v>0</v>
      </c>
      <c r="BD55" s="81">
        <f ca="1">'SO 02.3 - Nádrže C.1 a C.2'!F34</f>
        <v>0</v>
      </c>
      <c r="BT55" s="82" t="s">
        <v>84</v>
      </c>
      <c r="BV55" s="82" t="s">
        <v>78</v>
      </c>
      <c r="BW55" s="82" t="s">
        <v>95</v>
      </c>
      <c r="BX55" s="82" t="s">
        <v>7</v>
      </c>
      <c r="CL55" s="82" t="s">
        <v>5</v>
      </c>
      <c r="CM55" s="82" t="s">
        <v>86</v>
      </c>
    </row>
    <row r="56" spans="1:91" s="5" customFormat="1" ht="31.5" customHeight="1">
      <c r="A56" s="73" t="s">
        <v>80</v>
      </c>
      <c r="B56" s="74"/>
      <c r="C56" s="75"/>
      <c r="D56" s="315" t="s">
        <v>96</v>
      </c>
      <c r="E56" s="315"/>
      <c r="F56" s="315"/>
      <c r="G56" s="315"/>
      <c r="H56" s="315"/>
      <c r="I56" s="76"/>
      <c r="J56" s="315" t="s">
        <v>97</v>
      </c>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6">
        <f ca="1">'SO 02.4 - Nádrž D'!J27</f>
        <v>0</v>
      </c>
      <c r="AH56" s="317"/>
      <c r="AI56" s="317"/>
      <c r="AJ56" s="317"/>
      <c r="AK56" s="317"/>
      <c r="AL56" s="317"/>
      <c r="AM56" s="317"/>
      <c r="AN56" s="316">
        <f t="shared" si="1"/>
        <v>0</v>
      </c>
      <c r="AO56" s="317"/>
      <c r="AP56" s="317"/>
      <c r="AQ56" s="77" t="s">
        <v>83</v>
      </c>
      <c r="AR56" s="74"/>
      <c r="AS56" s="78">
        <v>0</v>
      </c>
      <c r="AT56" s="79">
        <f t="shared" si="0"/>
        <v>0</v>
      </c>
      <c r="AU56" s="80">
        <f ca="1">'SO 02.4 - Nádrž D'!P83</f>
        <v>0</v>
      </c>
      <c r="AV56" s="79">
        <f ca="1">'SO 02.4 - Nádrž D'!J30</f>
        <v>0</v>
      </c>
      <c r="AW56" s="79">
        <f ca="1">'SO 02.4 - Nádrž D'!J31</f>
        <v>0</v>
      </c>
      <c r="AX56" s="79">
        <f ca="1">'SO 02.4 - Nádrž D'!J32</f>
        <v>0</v>
      </c>
      <c r="AY56" s="79">
        <f ca="1">'SO 02.4 - Nádrž D'!J33</f>
        <v>0</v>
      </c>
      <c r="AZ56" s="79">
        <f ca="1">'SO 02.4 - Nádrž D'!F30</f>
        <v>0</v>
      </c>
      <c r="BA56" s="79">
        <f ca="1">'SO 02.4 - Nádrž D'!F31</f>
        <v>0</v>
      </c>
      <c r="BB56" s="79">
        <f ca="1">'SO 02.4 - Nádrž D'!F32</f>
        <v>0</v>
      </c>
      <c r="BC56" s="79">
        <f ca="1">'SO 02.4 - Nádrž D'!F33</f>
        <v>0</v>
      </c>
      <c r="BD56" s="81">
        <f ca="1">'SO 02.4 - Nádrž D'!F34</f>
        <v>0</v>
      </c>
      <c r="BT56" s="82" t="s">
        <v>84</v>
      </c>
      <c r="BV56" s="82" t="s">
        <v>78</v>
      </c>
      <c r="BW56" s="82" t="s">
        <v>98</v>
      </c>
      <c r="BX56" s="82" t="s">
        <v>7</v>
      </c>
      <c r="CL56" s="82" t="s">
        <v>5</v>
      </c>
      <c r="CM56" s="82" t="s">
        <v>86</v>
      </c>
    </row>
    <row r="57" spans="1:91" s="5" customFormat="1" ht="31.5" customHeight="1">
      <c r="A57" s="73" t="s">
        <v>80</v>
      </c>
      <c r="B57" s="74"/>
      <c r="C57" s="75"/>
      <c r="D57" s="315" t="s">
        <v>99</v>
      </c>
      <c r="E57" s="315"/>
      <c r="F57" s="315"/>
      <c r="G57" s="315"/>
      <c r="H57" s="315"/>
      <c r="I57" s="76"/>
      <c r="J57" s="315" t="s">
        <v>100</v>
      </c>
      <c r="K57" s="315"/>
      <c r="L57" s="315"/>
      <c r="M57" s="315"/>
      <c r="N57" s="315"/>
      <c r="O57" s="315"/>
      <c r="P57" s="315"/>
      <c r="Q57" s="315"/>
      <c r="R57" s="315"/>
      <c r="S57" s="315"/>
      <c r="T57" s="315"/>
      <c r="U57" s="315"/>
      <c r="V57" s="315"/>
      <c r="W57" s="315"/>
      <c r="X57" s="315"/>
      <c r="Y57" s="315"/>
      <c r="Z57" s="315"/>
      <c r="AA57" s="315"/>
      <c r="AB57" s="315"/>
      <c r="AC57" s="315"/>
      <c r="AD57" s="315"/>
      <c r="AE57" s="315"/>
      <c r="AF57" s="315"/>
      <c r="AG57" s="316">
        <f ca="1">'SO 02.5 - Vegetační kalov...'!J27</f>
        <v>0</v>
      </c>
      <c r="AH57" s="317"/>
      <c r="AI57" s="317"/>
      <c r="AJ57" s="317"/>
      <c r="AK57" s="317"/>
      <c r="AL57" s="317"/>
      <c r="AM57" s="317"/>
      <c r="AN57" s="316">
        <f t="shared" si="1"/>
        <v>0</v>
      </c>
      <c r="AO57" s="317"/>
      <c r="AP57" s="317"/>
      <c r="AQ57" s="77" t="s">
        <v>83</v>
      </c>
      <c r="AR57" s="74"/>
      <c r="AS57" s="78">
        <v>0</v>
      </c>
      <c r="AT57" s="79">
        <f t="shared" si="0"/>
        <v>0</v>
      </c>
      <c r="AU57" s="80">
        <f ca="1">'SO 02.5 - Vegetační kalov...'!P83</f>
        <v>0</v>
      </c>
      <c r="AV57" s="79">
        <f ca="1">'SO 02.5 - Vegetační kalov...'!J30</f>
        <v>0</v>
      </c>
      <c r="AW57" s="79">
        <f ca="1">'SO 02.5 - Vegetační kalov...'!J31</f>
        <v>0</v>
      </c>
      <c r="AX57" s="79">
        <f ca="1">'SO 02.5 - Vegetační kalov...'!J32</f>
        <v>0</v>
      </c>
      <c r="AY57" s="79">
        <f ca="1">'SO 02.5 - Vegetační kalov...'!J33</f>
        <v>0</v>
      </c>
      <c r="AZ57" s="79">
        <f ca="1">'SO 02.5 - Vegetační kalov...'!F30</f>
        <v>0</v>
      </c>
      <c r="BA57" s="79">
        <f ca="1">'SO 02.5 - Vegetační kalov...'!F31</f>
        <v>0</v>
      </c>
      <c r="BB57" s="79">
        <f ca="1">'SO 02.5 - Vegetační kalov...'!F32</f>
        <v>0</v>
      </c>
      <c r="BC57" s="79">
        <f ca="1">'SO 02.5 - Vegetační kalov...'!F33</f>
        <v>0</v>
      </c>
      <c r="BD57" s="81">
        <f ca="1">'SO 02.5 - Vegetační kalov...'!F34</f>
        <v>0</v>
      </c>
      <c r="BT57" s="82" t="s">
        <v>84</v>
      </c>
      <c r="BV57" s="82" t="s">
        <v>78</v>
      </c>
      <c r="BW57" s="82" t="s">
        <v>101</v>
      </c>
      <c r="BX57" s="82" t="s">
        <v>7</v>
      </c>
      <c r="CL57" s="82" t="s">
        <v>5</v>
      </c>
      <c r="CM57" s="82" t="s">
        <v>86</v>
      </c>
    </row>
    <row r="58" spans="1:91" s="5" customFormat="1" ht="16.5" customHeight="1">
      <c r="A58" s="73" t="s">
        <v>80</v>
      </c>
      <c r="B58" s="74"/>
      <c r="C58" s="75"/>
      <c r="D58" s="315" t="s">
        <v>102</v>
      </c>
      <c r="E58" s="315"/>
      <c r="F58" s="315"/>
      <c r="G58" s="315"/>
      <c r="H58" s="315"/>
      <c r="I58" s="76"/>
      <c r="J58" s="315" t="s">
        <v>103</v>
      </c>
      <c r="K58" s="315"/>
      <c r="L58" s="315"/>
      <c r="M58" s="315"/>
      <c r="N58" s="315"/>
      <c r="O58" s="315"/>
      <c r="P58" s="315"/>
      <c r="Q58" s="315"/>
      <c r="R58" s="315"/>
      <c r="S58" s="315"/>
      <c r="T58" s="315"/>
      <c r="U58" s="315"/>
      <c r="V58" s="315"/>
      <c r="W58" s="315"/>
      <c r="X58" s="315"/>
      <c r="Y58" s="315"/>
      <c r="Z58" s="315"/>
      <c r="AA58" s="315"/>
      <c r="AB58" s="315"/>
      <c r="AC58" s="315"/>
      <c r="AD58" s="315"/>
      <c r="AE58" s="315"/>
      <c r="AF58" s="315"/>
      <c r="AG58" s="316">
        <f ca="1">'SO 03 - Odtokové potrubí'!J27</f>
        <v>0</v>
      </c>
      <c r="AH58" s="317"/>
      <c r="AI58" s="317"/>
      <c r="AJ58" s="317"/>
      <c r="AK58" s="317"/>
      <c r="AL58" s="317"/>
      <c r="AM58" s="317"/>
      <c r="AN58" s="316">
        <f t="shared" si="1"/>
        <v>0</v>
      </c>
      <c r="AO58" s="317"/>
      <c r="AP58" s="317"/>
      <c r="AQ58" s="77" t="s">
        <v>83</v>
      </c>
      <c r="AR58" s="74"/>
      <c r="AS58" s="78">
        <v>0</v>
      </c>
      <c r="AT58" s="79">
        <f t="shared" si="0"/>
        <v>0</v>
      </c>
      <c r="AU58" s="80">
        <f ca="1">'SO 03 - Odtokové potrubí'!P82</f>
        <v>0</v>
      </c>
      <c r="AV58" s="79">
        <f ca="1">'SO 03 - Odtokové potrubí'!J30</f>
        <v>0</v>
      </c>
      <c r="AW58" s="79">
        <f ca="1">'SO 03 - Odtokové potrubí'!J31</f>
        <v>0</v>
      </c>
      <c r="AX58" s="79">
        <f ca="1">'SO 03 - Odtokové potrubí'!J32</f>
        <v>0</v>
      </c>
      <c r="AY58" s="79">
        <f ca="1">'SO 03 - Odtokové potrubí'!J33</f>
        <v>0</v>
      </c>
      <c r="AZ58" s="79">
        <f ca="1">'SO 03 - Odtokové potrubí'!F30</f>
        <v>0</v>
      </c>
      <c r="BA58" s="79">
        <f ca="1">'SO 03 - Odtokové potrubí'!F31</f>
        <v>0</v>
      </c>
      <c r="BB58" s="79">
        <f ca="1">'SO 03 - Odtokové potrubí'!F32</f>
        <v>0</v>
      </c>
      <c r="BC58" s="79">
        <f ca="1">'SO 03 - Odtokové potrubí'!F33</f>
        <v>0</v>
      </c>
      <c r="BD58" s="81">
        <f ca="1">'SO 03 - Odtokové potrubí'!F34</f>
        <v>0</v>
      </c>
      <c r="BT58" s="82" t="s">
        <v>84</v>
      </c>
      <c r="BV58" s="82" t="s">
        <v>78</v>
      </c>
      <c r="BW58" s="82" t="s">
        <v>104</v>
      </c>
      <c r="BX58" s="82" t="s">
        <v>7</v>
      </c>
      <c r="CL58" s="82" t="s">
        <v>5</v>
      </c>
      <c r="CM58" s="82" t="s">
        <v>86</v>
      </c>
    </row>
    <row r="59" spans="1:91" s="5" customFormat="1" ht="16.5" customHeight="1">
      <c r="A59" s="73" t="s">
        <v>80</v>
      </c>
      <c r="B59" s="74"/>
      <c r="C59" s="75"/>
      <c r="D59" s="315" t="s">
        <v>105</v>
      </c>
      <c r="E59" s="315"/>
      <c r="F59" s="315"/>
      <c r="G59" s="315"/>
      <c r="H59" s="315"/>
      <c r="I59" s="76"/>
      <c r="J59" s="315" t="s">
        <v>106</v>
      </c>
      <c r="K59" s="315"/>
      <c r="L59" s="315"/>
      <c r="M59" s="315"/>
      <c r="N59" s="315"/>
      <c r="O59" s="315"/>
      <c r="P59" s="315"/>
      <c r="Q59" s="315"/>
      <c r="R59" s="315"/>
      <c r="S59" s="315"/>
      <c r="T59" s="315"/>
      <c r="U59" s="315"/>
      <c r="V59" s="315"/>
      <c r="W59" s="315"/>
      <c r="X59" s="315"/>
      <c r="Y59" s="315"/>
      <c r="Z59" s="315"/>
      <c r="AA59" s="315"/>
      <c r="AB59" s="315"/>
      <c r="AC59" s="315"/>
      <c r="AD59" s="315"/>
      <c r="AE59" s="315"/>
      <c r="AF59" s="315"/>
      <c r="AG59" s="316">
        <f ca="1">'SO 04 - Obslužné cesty'!J27</f>
        <v>0</v>
      </c>
      <c r="AH59" s="317"/>
      <c r="AI59" s="317"/>
      <c r="AJ59" s="317"/>
      <c r="AK59" s="317"/>
      <c r="AL59" s="317"/>
      <c r="AM59" s="317"/>
      <c r="AN59" s="316">
        <f t="shared" si="1"/>
        <v>0</v>
      </c>
      <c r="AO59" s="317"/>
      <c r="AP59" s="317"/>
      <c r="AQ59" s="77" t="s">
        <v>83</v>
      </c>
      <c r="AR59" s="74"/>
      <c r="AS59" s="78">
        <v>0</v>
      </c>
      <c r="AT59" s="79">
        <f t="shared" si="0"/>
        <v>0</v>
      </c>
      <c r="AU59" s="80">
        <f ca="1">'SO 04 - Obslužné cesty'!P80</f>
        <v>0</v>
      </c>
      <c r="AV59" s="79">
        <f ca="1">'SO 04 - Obslužné cesty'!J30</f>
        <v>0</v>
      </c>
      <c r="AW59" s="79">
        <f ca="1">'SO 04 - Obslužné cesty'!J31</f>
        <v>0</v>
      </c>
      <c r="AX59" s="79">
        <f ca="1">'SO 04 - Obslužné cesty'!J32</f>
        <v>0</v>
      </c>
      <c r="AY59" s="79">
        <f ca="1">'SO 04 - Obslužné cesty'!J33</f>
        <v>0</v>
      </c>
      <c r="AZ59" s="79">
        <f ca="1">'SO 04 - Obslužné cesty'!F30</f>
        <v>0</v>
      </c>
      <c r="BA59" s="79">
        <f ca="1">'SO 04 - Obslužné cesty'!F31</f>
        <v>0</v>
      </c>
      <c r="BB59" s="79">
        <f ca="1">'SO 04 - Obslužné cesty'!F32</f>
        <v>0</v>
      </c>
      <c r="BC59" s="79">
        <f ca="1">'SO 04 - Obslužné cesty'!F33</f>
        <v>0</v>
      </c>
      <c r="BD59" s="81">
        <f ca="1">'SO 04 - Obslužné cesty'!F34</f>
        <v>0</v>
      </c>
      <c r="BT59" s="82" t="s">
        <v>84</v>
      </c>
      <c r="BV59" s="82" t="s">
        <v>78</v>
      </c>
      <c r="BW59" s="82" t="s">
        <v>107</v>
      </c>
      <c r="BX59" s="82" t="s">
        <v>7</v>
      </c>
      <c r="CL59" s="82" t="s">
        <v>5</v>
      </c>
      <c r="CM59" s="82" t="s">
        <v>86</v>
      </c>
    </row>
    <row r="60" spans="1:91" s="5" customFormat="1" ht="16.5" customHeight="1">
      <c r="A60" s="73" t="s">
        <v>80</v>
      </c>
      <c r="B60" s="74"/>
      <c r="C60" s="75"/>
      <c r="D60" s="315" t="s">
        <v>108</v>
      </c>
      <c r="E60" s="315"/>
      <c r="F60" s="315"/>
      <c r="G60" s="315"/>
      <c r="H60" s="315"/>
      <c r="I60" s="76"/>
      <c r="J60" s="315" t="s">
        <v>109</v>
      </c>
      <c r="K60" s="315"/>
      <c r="L60" s="315"/>
      <c r="M60" s="315"/>
      <c r="N60" s="315"/>
      <c r="O60" s="315"/>
      <c r="P60" s="315"/>
      <c r="Q60" s="315"/>
      <c r="R60" s="315"/>
      <c r="S60" s="315"/>
      <c r="T60" s="315"/>
      <c r="U60" s="315"/>
      <c r="V60" s="315"/>
      <c r="W60" s="315"/>
      <c r="X60" s="315"/>
      <c r="Y60" s="315"/>
      <c r="Z60" s="315"/>
      <c r="AA60" s="315"/>
      <c r="AB60" s="315"/>
      <c r="AC60" s="315"/>
      <c r="AD60" s="315"/>
      <c r="AE60" s="315"/>
      <c r="AF60" s="315"/>
      <c r="AG60" s="316">
        <f ca="1">'SO 05 - Konečné úpravy a ...'!J27</f>
        <v>0</v>
      </c>
      <c r="AH60" s="317"/>
      <c r="AI60" s="317"/>
      <c r="AJ60" s="317"/>
      <c r="AK60" s="317"/>
      <c r="AL60" s="317"/>
      <c r="AM60" s="317"/>
      <c r="AN60" s="316">
        <f t="shared" si="1"/>
        <v>0</v>
      </c>
      <c r="AO60" s="317"/>
      <c r="AP60" s="317"/>
      <c r="AQ60" s="77" t="s">
        <v>83</v>
      </c>
      <c r="AR60" s="74"/>
      <c r="AS60" s="78">
        <v>0</v>
      </c>
      <c r="AT60" s="79">
        <f t="shared" si="0"/>
        <v>0</v>
      </c>
      <c r="AU60" s="80">
        <f ca="1">'SO 05 - Konečné úpravy a ...'!P79</f>
        <v>0</v>
      </c>
      <c r="AV60" s="79">
        <f ca="1">'SO 05 - Konečné úpravy a ...'!J30</f>
        <v>0</v>
      </c>
      <c r="AW60" s="79">
        <f ca="1">'SO 05 - Konečné úpravy a ...'!J31</f>
        <v>0</v>
      </c>
      <c r="AX60" s="79">
        <f ca="1">'SO 05 - Konečné úpravy a ...'!J32</f>
        <v>0</v>
      </c>
      <c r="AY60" s="79">
        <f ca="1">'SO 05 - Konečné úpravy a ...'!J33</f>
        <v>0</v>
      </c>
      <c r="AZ60" s="79">
        <f ca="1">'SO 05 - Konečné úpravy a ...'!F30</f>
        <v>0</v>
      </c>
      <c r="BA60" s="79">
        <f ca="1">'SO 05 - Konečné úpravy a ...'!F31</f>
        <v>0</v>
      </c>
      <c r="BB60" s="79">
        <f ca="1">'SO 05 - Konečné úpravy a ...'!F32</f>
        <v>0</v>
      </c>
      <c r="BC60" s="79">
        <f ca="1">'SO 05 - Konečné úpravy a ...'!F33</f>
        <v>0</v>
      </c>
      <c r="BD60" s="81">
        <f ca="1">'SO 05 - Konečné úpravy a ...'!F34</f>
        <v>0</v>
      </c>
      <c r="BT60" s="82" t="s">
        <v>84</v>
      </c>
      <c r="BV60" s="82" t="s">
        <v>78</v>
      </c>
      <c r="BW60" s="82" t="s">
        <v>110</v>
      </c>
      <c r="BX60" s="82" t="s">
        <v>7</v>
      </c>
      <c r="CL60" s="82" t="s">
        <v>5</v>
      </c>
      <c r="CM60" s="82" t="s">
        <v>86</v>
      </c>
    </row>
    <row r="61" spans="1:91" s="5" customFormat="1" ht="16.5" customHeight="1">
      <c r="A61" s="73" t="s">
        <v>80</v>
      </c>
      <c r="B61" s="74"/>
      <c r="C61" s="75"/>
      <c r="D61" s="315" t="s">
        <v>111</v>
      </c>
      <c r="E61" s="315"/>
      <c r="F61" s="315"/>
      <c r="G61" s="315"/>
      <c r="H61" s="315"/>
      <c r="I61" s="76"/>
      <c r="J61" s="315" t="s">
        <v>112</v>
      </c>
      <c r="K61" s="315"/>
      <c r="L61" s="315"/>
      <c r="M61" s="315"/>
      <c r="N61" s="315"/>
      <c r="O61" s="315"/>
      <c r="P61" s="315"/>
      <c r="Q61" s="315"/>
      <c r="R61" s="315"/>
      <c r="S61" s="315"/>
      <c r="T61" s="315"/>
      <c r="U61" s="315"/>
      <c r="V61" s="315"/>
      <c r="W61" s="315"/>
      <c r="X61" s="315"/>
      <c r="Y61" s="315"/>
      <c r="Z61" s="315"/>
      <c r="AA61" s="315"/>
      <c r="AB61" s="315"/>
      <c r="AC61" s="315"/>
      <c r="AD61" s="315"/>
      <c r="AE61" s="315"/>
      <c r="AF61" s="315"/>
      <c r="AG61" s="316">
        <f ca="1">'PS 01 - Aktivní provzdušň...'!J27</f>
        <v>0</v>
      </c>
      <c r="AH61" s="317"/>
      <c r="AI61" s="317"/>
      <c r="AJ61" s="317"/>
      <c r="AK61" s="317"/>
      <c r="AL61" s="317"/>
      <c r="AM61" s="317"/>
      <c r="AN61" s="316">
        <f t="shared" si="1"/>
        <v>0</v>
      </c>
      <c r="AO61" s="317"/>
      <c r="AP61" s="317"/>
      <c r="AQ61" s="77" t="s">
        <v>113</v>
      </c>
      <c r="AR61" s="74"/>
      <c r="AS61" s="78">
        <v>0</v>
      </c>
      <c r="AT61" s="79">
        <f t="shared" si="0"/>
        <v>0</v>
      </c>
      <c r="AU61" s="80">
        <f ca="1">'PS 01 - Aktivní provzdušň...'!P78</f>
        <v>0</v>
      </c>
      <c r="AV61" s="79">
        <f ca="1">'PS 01 - Aktivní provzdušň...'!J30</f>
        <v>0</v>
      </c>
      <c r="AW61" s="79">
        <f ca="1">'PS 01 - Aktivní provzdušň...'!J31</f>
        <v>0</v>
      </c>
      <c r="AX61" s="79">
        <f ca="1">'PS 01 - Aktivní provzdušň...'!J32</f>
        <v>0</v>
      </c>
      <c r="AY61" s="79">
        <f ca="1">'PS 01 - Aktivní provzdušň...'!J33</f>
        <v>0</v>
      </c>
      <c r="AZ61" s="79">
        <f ca="1">'PS 01 - Aktivní provzdušň...'!F30</f>
        <v>0</v>
      </c>
      <c r="BA61" s="79">
        <f ca="1">'PS 01 - Aktivní provzdušň...'!F31</f>
        <v>0</v>
      </c>
      <c r="BB61" s="79">
        <f ca="1">'PS 01 - Aktivní provzdušň...'!F32</f>
        <v>0</v>
      </c>
      <c r="BC61" s="79">
        <f ca="1">'PS 01 - Aktivní provzdušň...'!F33</f>
        <v>0</v>
      </c>
      <c r="BD61" s="81">
        <f ca="1">'PS 01 - Aktivní provzdušň...'!F34</f>
        <v>0</v>
      </c>
      <c r="BT61" s="82" t="s">
        <v>84</v>
      </c>
      <c r="BV61" s="82" t="s">
        <v>78</v>
      </c>
      <c r="BW61" s="82" t="s">
        <v>114</v>
      </c>
      <c r="BX61" s="82" t="s">
        <v>7</v>
      </c>
      <c r="CL61" s="82" t="s">
        <v>5</v>
      </c>
      <c r="CM61" s="82" t="s">
        <v>86</v>
      </c>
    </row>
    <row r="62" spans="1:91" s="5" customFormat="1" ht="16.5" customHeight="1">
      <c r="A62" s="73" t="s">
        <v>80</v>
      </c>
      <c r="B62" s="74"/>
      <c r="C62" s="75"/>
      <c r="D62" s="315" t="s">
        <v>115</v>
      </c>
      <c r="E62" s="315"/>
      <c r="F62" s="315"/>
      <c r="G62" s="315"/>
      <c r="H62" s="315"/>
      <c r="I62" s="76"/>
      <c r="J62" s="315" t="s">
        <v>116</v>
      </c>
      <c r="K62" s="315"/>
      <c r="L62" s="315"/>
      <c r="M62" s="315"/>
      <c r="N62" s="315"/>
      <c r="O62" s="315"/>
      <c r="P62" s="315"/>
      <c r="Q62" s="315"/>
      <c r="R62" s="315"/>
      <c r="S62" s="315"/>
      <c r="T62" s="315"/>
      <c r="U62" s="315"/>
      <c r="V62" s="315"/>
      <c r="W62" s="315"/>
      <c r="X62" s="315"/>
      <c r="Y62" s="315"/>
      <c r="Z62" s="315"/>
      <c r="AA62" s="315"/>
      <c r="AB62" s="315"/>
      <c r="AC62" s="315"/>
      <c r="AD62" s="315"/>
      <c r="AE62" s="315"/>
      <c r="AF62" s="315"/>
      <c r="AG62" s="316">
        <f ca="1">'PS 02 - Čerpání vyčištěný...'!J27</f>
        <v>0</v>
      </c>
      <c r="AH62" s="317"/>
      <c r="AI62" s="317"/>
      <c r="AJ62" s="317"/>
      <c r="AK62" s="317"/>
      <c r="AL62" s="317"/>
      <c r="AM62" s="317"/>
      <c r="AN62" s="316">
        <f t="shared" si="1"/>
        <v>0</v>
      </c>
      <c r="AO62" s="317"/>
      <c r="AP62" s="317"/>
      <c r="AQ62" s="77" t="s">
        <v>113</v>
      </c>
      <c r="AR62" s="74"/>
      <c r="AS62" s="78">
        <v>0</v>
      </c>
      <c r="AT62" s="79">
        <f t="shared" si="0"/>
        <v>0</v>
      </c>
      <c r="AU62" s="80">
        <f ca="1">'PS 02 - Čerpání vyčištěný...'!P84</f>
        <v>0</v>
      </c>
      <c r="AV62" s="79">
        <f ca="1">'PS 02 - Čerpání vyčištěný...'!J30</f>
        <v>0</v>
      </c>
      <c r="AW62" s="79">
        <f ca="1">'PS 02 - Čerpání vyčištěný...'!J31</f>
        <v>0</v>
      </c>
      <c r="AX62" s="79">
        <f ca="1">'PS 02 - Čerpání vyčištěný...'!J32</f>
        <v>0</v>
      </c>
      <c r="AY62" s="79">
        <f ca="1">'PS 02 - Čerpání vyčištěný...'!J33</f>
        <v>0</v>
      </c>
      <c r="AZ62" s="79">
        <f ca="1">'PS 02 - Čerpání vyčištěný...'!F30</f>
        <v>0</v>
      </c>
      <c r="BA62" s="79">
        <f ca="1">'PS 02 - Čerpání vyčištěný...'!F31</f>
        <v>0</v>
      </c>
      <c r="BB62" s="79">
        <f ca="1">'PS 02 - Čerpání vyčištěný...'!F32</f>
        <v>0</v>
      </c>
      <c r="BC62" s="79">
        <f ca="1">'PS 02 - Čerpání vyčištěný...'!F33</f>
        <v>0</v>
      </c>
      <c r="BD62" s="81">
        <f ca="1">'PS 02 - Čerpání vyčištěný...'!F34</f>
        <v>0</v>
      </c>
      <c r="BT62" s="82" t="s">
        <v>84</v>
      </c>
      <c r="BV62" s="82" t="s">
        <v>78</v>
      </c>
      <c r="BW62" s="82" t="s">
        <v>117</v>
      </c>
      <c r="BX62" s="82" t="s">
        <v>7</v>
      </c>
      <c r="CL62" s="82" t="s">
        <v>5</v>
      </c>
      <c r="CM62" s="82" t="s">
        <v>86</v>
      </c>
    </row>
    <row r="63" spans="1:91" s="5" customFormat="1" ht="16.5" customHeight="1">
      <c r="A63" s="73" t="s">
        <v>80</v>
      </c>
      <c r="B63" s="74"/>
      <c r="C63" s="75"/>
      <c r="D63" s="315" t="s">
        <v>118</v>
      </c>
      <c r="E63" s="315"/>
      <c r="F63" s="315"/>
      <c r="G63" s="315"/>
      <c r="H63" s="315"/>
      <c r="I63" s="76"/>
      <c r="J63" s="315" t="s">
        <v>119</v>
      </c>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6">
        <f ca="1">'PS 03 - Přípojka NN'!J27</f>
        <v>0</v>
      </c>
      <c r="AH63" s="317"/>
      <c r="AI63" s="317"/>
      <c r="AJ63" s="317"/>
      <c r="AK63" s="317"/>
      <c r="AL63" s="317"/>
      <c r="AM63" s="317"/>
      <c r="AN63" s="316">
        <f t="shared" si="1"/>
        <v>0</v>
      </c>
      <c r="AO63" s="317"/>
      <c r="AP63" s="317"/>
      <c r="AQ63" s="77" t="s">
        <v>113</v>
      </c>
      <c r="AR63" s="74"/>
      <c r="AS63" s="78">
        <v>0</v>
      </c>
      <c r="AT63" s="79">
        <f t="shared" si="0"/>
        <v>0</v>
      </c>
      <c r="AU63" s="80">
        <f ca="1">'PS 03 - Přípojka NN'!P76</f>
        <v>0</v>
      </c>
      <c r="AV63" s="79">
        <f ca="1">'PS 03 - Přípojka NN'!J30</f>
        <v>0</v>
      </c>
      <c r="AW63" s="79">
        <f ca="1">'PS 03 - Přípojka NN'!J31</f>
        <v>0</v>
      </c>
      <c r="AX63" s="79">
        <f ca="1">'PS 03 - Přípojka NN'!J32</f>
        <v>0</v>
      </c>
      <c r="AY63" s="79">
        <f ca="1">'PS 03 - Přípojka NN'!J33</f>
        <v>0</v>
      </c>
      <c r="AZ63" s="79">
        <f ca="1">'PS 03 - Přípojka NN'!F30</f>
        <v>0</v>
      </c>
      <c r="BA63" s="79">
        <f ca="1">'PS 03 - Přípojka NN'!F31</f>
        <v>0</v>
      </c>
      <c r="BB63" s="79">
        <f ca="1">'PS 03 - Přípojka NN'!F32</f>
        <v>0</v>
      </c>
      <c r="BC63" s="79">
        <f ca="1">'PS 03 - Přípojka NN'!F33</f>
        <v>0</v>
      </c>
      <c r="BD63" s="81">
        <f ca="1">'PS 03 - Přípojka NN'!F34</f>
        <v>0</v>
      </c>
      <c r="BT63" s="82" t="s">
        <v>84</v>
      </c>
      <c r="BV63" s="82" t="s">
        <v>78</v>
      </c>
      <c r="BW63" s="82" t="s">
        <v>120</v>
      </c>
      <c r="BX63" s="82" t="s">
        <v>7</v>
      </c>
      <c r="CL63" s="82" t="s">
        <v>5</v>
      </c>
      <c r="CM63" s="82" t="s">
        <v>86</v>
      </c>
    </row>
    <row r="64" spans="1:91" s="5" customFormat="1" ht="16.5" customHeight="1">
      <c r="A64" s="73" t="s">
        <v>80</v>
      </c>
      <c r="B64" s="74"/>
      <c r="C64" s="75"/>
      <c r="D64" s="315" t="s">
        <v>121</v>
      </c>
      <c r="E64" s="315"/>
      <c r="F64" s="315"/>
      <c r="G64" s="315"/>
      <c r="H64" s="315"/>
      <c r="I64" s="76"/>
      <c r="J64" s="315" t="s">
        <v>122</v>
      </c>
      <c r="K64" s="315"/>
      <c r="L64" s="315"/>
      <c r="M64" s="315"/>
      <c r="N64" s="315"/>
      <c r="O64" s="315"/>
      <c r="P64" s="315"/>
      <c r="Q64" s="315"/>
      <c r="R64" s="315"/>
      <c r="S64" s="315"/>
      <c r="T64" s="315"/>
      <c r="U64" s="315"/>
      <c r="V64" s="315"/>
      <c r="W64" s="315"/>
      <c r="X64" s="315"/>
      <c r="Y64" s="315"/>
      <c r="Z64" s="315"/>
      <c r="AA64" s="315"/>
      <c r="AB64" s="315"/>
      <c r="AC64" s="315"/>
      <c r="AD64" s="315"/>
      <c r="AE64" s="315"/>
      <c r="AF64" s="315"/>
      <c r="AG64" s="316">
        <f ca="1">'VON - Vedlejší a ostatní ...'!J27</f>
        <v>0</v>
      </c>
      <c r="AH64" s="317"/>
      <c r="AI64" s="317"/>
      <c r="AJ64" s="317"/>
      <c r="AK64" s="317"/>
      <c r="AL64" s="317"/>
      <c r="AM64" s="317"/>
      <c r="AN64" s="316">
        <f t="shared" si="1"/>
        <v>0</v>
      </c>
      <c r="AO64" s="317"/>
      <c r="AP64" s="317"/>
      <c r="AQ64" s="77" t="s">
        <v>121</v>
      </c>
      <c r="AR64" s="74"/>
      <c r="AS64" s="83">
        <v>0</v>
      </c>
      <c r="AT64" s="84">
        <f t="shared" si="0"/>
        <v>0</v>
      </c>
      <c r="AU64" s="85">
        <f ca="1">'VON - Vedlejší a ostatní ...'!P80</f>
        <v>0</v>
      </c>
      <c r="AV64" s="84">
        <f ca="1">'VON - Vedlejší a ostatní ...'!J30</f>
        <v>0</v>
      </c>
      <c r="AW64" s="84">
        <f ca="1">'VON - Vedlejší a ostatní ...'!J31</f>
        <v>0</v>
      </c>
      <c r="AX64" s="84">
        <f ca="1">'VON - Vedlejší a ostatní ...'!J32</f>
        <v>0</v>
      </c>
      <c r="AY64" s="84">
        <f ca="1">'VON - Vedlejší a ostatní ...'!J33</f>
        <v>0</v>
      </c>
      <c r="AZ64" s="84">
        <f ca="1">'VON - Vedlejší a ostatní ...'!F30</f>
        <v>0</v>
      </c>
      <c r="BA64" s="84">
        <f ca="1">'VON - Vedlejší a ostatní ...'!F31</f>
        <v>0</v>
      </c>
      <c r="BB64" s="84">
        <f ca="1">'VON - Vedlejší a ostatní ...'!F32</f>
        <v>0</v>
      </c>
      <c r="BC64" s="84">
        <f ca="1">'VON - Vedlejší a ostatní ...'!F33</f>
        <v>0</v>
      </c>
      <c r="BD64" s="86">
        <f ca="1">'VON - Vedlejší a ostatní ...'!F34</f>
        <v>0</v>
      </c>
      <c r="BT64" s="82" t="s">
        <v>84</v>
      </c>
      <c r="BV64" s="82" t="s">
        <v>78</v>
      </c>
      <c r="BW64" s="82" t="s">
        <v>123</v>
      </c>
      <c r="BX64" s="82" t="s">
        <v>7</v>
      </c>
      <c r="CL64" s="82" t="s">
        <v>5</v>
      </c>
      <c r="CM64" s="82" t="s">
        <v>86</v>
      </c>
    </row>
    <row r="65" spans="2:44" s="1" customFormat="1" ht="30" customHeight="1">
      <c r="B65" s="32"/>
      <c r="AR65" s="32"/>
    </row>
    <row r="66" spans="2:44" s="1" customFormat="1" ht="6.95" customHeight="1">
      <c r="B66" s="46"/>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32"/>
    </row>
  </sheetData>
  <mergeCells count="89">
    <mergeCell ref="AK29:AO29"/>
    <mergeCell ref="AK25:AO25"/>
    <mergeCell ref="L26:O26"/>
    <mergeCell ref="L30:O30"/>
    <mergeCell ref="W26:AE26"/>
    <mergeCell ref="AK26:AO26"/>
    <mergeCell ref="L27:O27"/>
    <mergeCell ref="W27:AE27"/>
    <mergeCell ref="AK27:AO27"/>
    <mergeCell ref="L29:O29"/>
    <mergeCell ref="W29:AE29"/>
    <mergeCell ref="W30:AE30"/>
    <mergeCell ref="AK30:AO30"/>
    <mergeCell ref="W28:AE28"/>
    <mergeCell ref="AK28:AO28"/>
    <mergeCell ref="L28:O28"/>
    <mergeCell ref="E14:AJ14"/>
    <mergeCell ref="E20:AN20"/>
    <mergeCell ref="AK23:AO23"/>
    <mergeCell ref="L25:O25"/>
    <mergeCell ref="W25:AE25"/>
    <mergeCell ref="X32:AB32"/>
    <mergeCell ref="AK32:AO32"/>
    <mergeCell ref="C49:G49"/>
    <mergeCell ref="I49:AF49"/>
    <mergeCell ref="AG49:AM49"/>
    <mergeCell ref="AN49:AP49"/>
    <mergeCell ref="L42:AO42"/>
    <mergeCell ref="AM44:AN44"/>
    <mergeCell ref="AM46:AP46"/>
    <mergeCell ref="D53:H53"/>
    <mergeCell ref="J53:AF53"/>
    <mergeCell ref="AN52:AP52"/>
    <mergeCell ref="AG52:AM52"/>
    <mergeCell ref="D52:H52"/>
    <mergeCell ref="J52:AF52"/>
    <mergeCell ref="AN53:AP53"/>
    <mergeCell ref="AG53:AM53"/>
    <mergeCell ref="D54:H54"/>
    <mergeCell ref="J54:AF54"/>
    <mergeCell ref="AN55:AP55"/>
    <mergeCell ref="AG55:AM55"/>
    <mergeCell ref="D55:H55"/>
    <mergeCell ref="J55:AF55"/>
    <mergeCell ref="D58:H58"/>
    <mergeCell ref="AG59:AM59"/>
    <mergeCell ref="D57:H57"/>
    <mergeCell ref="J57:AF57"/>
    <mergeCell ref="AN56:AP56"/>
    <mergeCell ref="AG56:AM56"/>
    <mergeCell ref="D56:H56"/>
    <mergeCell ref="J56:AF56"/>
    <mergeCell ref="AG57:AM57"/>
    <mergeCell ref="D61:H61"/>
    <mergeCell ref="J61:AF61"/>
    <mergeCell ref="AN60:AP60"/>
    <mergeCell ref="AG60:AM60"/>
    <mergeCell ref="D60:H60"/>
    <mergeCell ref="J60:AF60"/>
    <mergeCell ref="AR2:BE2"/>
    <mergeCell ref="AN61:AP61"/>
    <mergeCell ref="AG61:AM61"/>
    <mergeCell ref="AN57:AP57"/>
    <mergeCell ref="AN58:AP58"/>
    <mergeCell ref="AG58:AM58"/>
    <mergeCell ref="AN51:AP51"/>
    <mergeCell ref="AN54:AP54"/>
    <mergeCell ref="AG54:AM54"/>
    <mergeCell ref="AS46:AT48"/>
    <mergeCell ref="AN64:AP64"/>
    <mergeCell ref="AG64:AM64"/>
    <mergeCell ref="D64:H64"/>
    <mergeCell ref="J64:AF64"/>
    <mergeCell ref="AG51:AM51"/>
    <mergeCell ref="BE5:BE32"/>
    <mergeCell ref="K5:AO5"/>
    <mergeCell ref="K6:AO6"/>
    <mergeCell ref="J58:AF58"/>
    <mergeCell ref="AN59:AP59"/>
    <mergeCell ref="D59:H59"/>
    <mergeCell ref="J59:AF59"/>
    <mergeCell ref="AN63:AP63"/>
    <mergeCell ref="AG63:AM63"/>
    <mergeCell ref="D63:H63"/>
    <mergeCell ref="J63:AF63"/>
    <mergeCell ref="AN62:AP62"/>
    <mergeCell ref="AG62:AM62"/>
    <mergeCell ref="D62:H62"/>
    <mergeCell ref="J62:AF62"/>
  </mergeCells>
  <hyperlinks>
    <hyperlink ref="K1:S1" location="C2" display="1) Rekapitulace stavby"/>
    <hyperlink ref="W1:AI1" location="C51" display="2) Rekapitulace objektů stavby a soupisů prací"/>
    <hyperlink ref="A52" location="'SO 01 - Hrubé úpravy terénu'!C2" display="/"/>
    <hyperlink ref="A53" location="'SO 02.1 - Nádrže A.1 a A.2'!C2" display="/"/>
    <hyperlink ref="A54" location="'SO 02.2 - Nádrže B.1 a B.2'!C2" display="/"/>
    <hyperlink ref="A55" location="'SO 02.3 - Nádrže C.1 a C.2'!C2" display="/"/>
    <hyperlink ref="A56" location="'SO 02.4 - Nádrž D'!C2" display="/"/>
    <hyperlink ref="A57" location="'SO 02.5 - Vegetační kalov...'!C2" display="/"/>
    <hyperlink ref="A58" location="'SO 03 - Odtokové potrubí'!C2" display="/"/>
    <hyperlink ref="A59" location="'SO 04 - Obslužné cesty'!C2" display="/"/>
    <hyperlink ref="A60" location="'SO 05 - Konečné úpravy a ...'!C2" display="/"/>
    <hyperlink ref="A61" location="'PS 01 - Aktivní provzdušň...'!C2" display="/"/>
    <hyperlink ref="A62" location="'PS 02 - Čerpání vyčištěný...'!C2" display="/"/>
    <hyperlink ref="A63" location="'PS 03 - Přípojka NN'!C2" display="/"/>
    <hyperlink ref="A64" location="'VON - Vedlejší a ostatní ...'!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BR176"/>
  <sheetViews>
    <sheetView showGridLines="0" workbookViewId="0" topLeftCell="A1">
      <pane ySplit="1" topLeftCell="A73" activePane="bottomLeft" state="frozen"/>
      <selection pane="bottomLeft" activeCell="I89" sqref="I89"/>
    </sheetView>
  </sheetViews>
  <sheetFormatPr defaultColWidth="9.33203125" defaultRowHeight="13.5"/>
  <cols>
    <col min="1" max="1" width="8.33203125" style="174" customWidth="1"/>
    <col min="2" max="2" width="1.66796875" style="174" customWidth="1"/>
    <col min="3" max="3" width="4.16015625" style="174" customWidth="1"/>
    <col min="4" max="4" width="4.33203125" style="174" customWidth="1"/>
    <col min="5" max="5" width="17.16015625" style="174" customWidth="1"/>
    <col min="6" max="6" width="75" style="174" customWidth="1"/>
    <col min="7" max="7" width="8.66015625" style="174" customWidth="1"/>
    <col min="8" max="8" width="11.16015625" style="174" customWidth="1"/>
    <col min="9" max="9" width="12.66015625" style="174" customWidth="1"/>
    <col min="10" max="10" width="23.5" style="174" customWidth="1"/>
    <col min="11" max="11" width="15.5" style="174" customWidth="1"/>
    <col min="12" max="12" width="9.33203125" style="174" customWidth="1"/>
    <col min="13" max="18" width="9.33203125" style="174" hidden="1" customWidth="1"/>
    <col min="19" max="19" width="8.16015625" style="174" hidden="1" customWidth="1"/>
    <col min="20" max="20" width="29.66015625" style="174" hidden="1" customWidth="1"/>
    <col min="21" max="21" width="16.33203125" style="174" hidden="1" customWidth="1"/>
    <col min="22" max="22" width="12.33203125" style="174" customWidth="1"/>
    <col min="23" max="23" width="16.33203125" style="174" customWidth="1"/>
    <col min="24" max="24" width="12.33203125" style="174" customWidth="1"/>
    <col min="25" max="25" width="15" style="174" customWidth="1"/>
    <col min="26" max="26" width="11" style="174" customWidth="1"/>
    <col min="27" max="27" width="15" style="174" customWidth="1"/>
    <col min="28" max="28" width="16.33203125" style="174" customWidth="1"/>
    <col min="29" max="29" width="11" style="174" customWidth="1"/>
    <col min="30" max="30" width="15" style="174" customWidth="1"/>
    <col min="31" max="31" width="16.33203125" style="174" customWidth="1"/>
    <col min="32" max="43" width="9.33203125" style="174" customWidth="1"/>
    <col min="44" max="65" width="9.33203125" style="174" hidden="1" customWidth="1"/>
    <col min="66" max="16384" width="9.33203125" style="174" customWidth="1"/>
  </cols>
  <sheetData>
    <row r="1" spans="1:70" ht="21.75" customHeight="1">
      <c r="A1" s="171"/>
      <c r="B1" s="8"/>
      <c r="C1" s="8"/>
      <c r="D1" s="9" t="s">
        <v>1</v>
      </c>
      <c r="E1" s="8"/>
      <c r="F1" s="172" t="s">
        <v>124</v>
      </c>
      <c r="G1" s="364" t="s">
        <v>125</v>
      </c>
      <c r="H1" s="364"/>
      <c r="I1" s="8"/>
      <c r="J1" s="172" t="s">
        <v>126</v>
      </c>
      <c r="K1" s="9" t="s">
        <v>127</v>
      </c>
      <c r="L1" s="172" t="s">
        <v>128</v>
      </c>
      <c r="M1" s="172"/>
      <c r="N1" s="172"/>
      <c r="O1" s="172"/>
      <c r="P1" s="172"/>
      <c r="Q1" s="172"/>
      <c r="R1" s="172"/>
      <c r="S1" s="172"/>
      <c r="T1" s="172"/>
      <c r="U1" s="173"/>
      <c r="V1" s="173"/>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c r="AV1" s="171"/>
      <c r="AW1" s="171"/>
      <c r="AX1" s="171"/>
      <c r="AY1" s="171"/>
      <c r="AZ1" s="171"/>
      <c r="BA1" s="171"/>
      <c r="BB1" s="171"/>
      <c r="BC1" s="171"/>
      <c r="BD1" s="171"/>
      <c r="BE1" s="171"/>
      <c r="BF1" s="171"/>
      <c r="BG1" s="171"/>
      <c r="BH1" s="171"/>
      <c r="BI1" s="171"/>
      <c r="BJ1" s="171"/>
      <c r="BK1" s="171"/>
      <c r="BL1" s="171"/>
      <c r="BM1" s="171"/>
      <c r="BN1" s="171"/>
      <c r="BO1" s="171"/>
      <c r="BP1" s="171"/>
      <c r="BQ1" s="171"/>
      <c r="BR1" s="171"/>
    </row>
    <row r="2" spans="3:46" ht="36.95" customHeight="1">
      <c r="L2" s="354" t="s">
        <v>8</v>
      </c>
      <c r="M2" s="355"/>
      <c r="N2" s="355"/>
      <c r="O2" s="355"/>
      <c r="P2" s="355"/>
      <c r="Q2" s="355"/>
      <c r="R2" s="355"/>
      <c r="S2" s="355"/>
      <c r="T2" s="355"/>
      <c r="U2" s="355"/>
      <c r="V2" s="355"/>
      <c r="AT2" s="175" t="s">
        <v>110</v>
      </c>
    </row>
    <row r="3" spans="2:46" ht="6.95" customHeight="1">
      <c r="B3" s="176"/>
      <c r="C3" s="177"/>
      <c r="D3" s="177"/>
      <c r="E3" s="177"/>
      <c r="F3" s="177"/>
      <c r="G3" s="177"/>
      <c r="H3" s="177"/>
      <c r="I3" s="177"/>
      <c r="J3" s="177"/>
      <c r="K3" s="178"/>
      <c r="AT3" s="175" t="s">
        <v>86</v>
      </c>
    </row>
    <row r="4" spans="2:46" ht="36.95" customHeight="1">
      <c r="B4" s="179"/>
      <c r="C4" s="180"/>
      <c r="D4" s="181" t="s">
        <v>129</v>
      </c>
      <c r="E4" s="180"/>
      <c r="F4" s="180"/>
      <c r="G4" s="180"/>
      <c r="H4" s="180"/>
      <c r="I4" s="180"/>
      <c r="J4" s="180"/>
      <c r="K4" s="182"/>
      <c r="M4" s="183" t="s">
        <v>13</v>
      </c>
      <c r="AT4" s="175" t="s">
        <v>39</v>
      </c>
    </row>
    <row r="5" spans="2:11" ht="6.95" customHeight="1">
      <c r="B5" s="179"/>
      <c r="C5" s="180"/>
      <c r="D5" s="180"/>
      <c r="E5" s="180"/>
      <c r="F5" s="180"/>
      <c r="G5" s="180"/>
      <c r="H5" s="180"/>
      <c r="I5" s="180"/>
      <c r="J5" s="180"/>
      <c r="K5" s="182"/>
    </row>
    <row r="6" spans="2:11" ht="15">
      <c r="B6" s="179"/>
      <c r="C6" s="180"/>
      <c r="D6" s="184" t="s">
        <v>19</v>
      </c>
      <c r="E6" s="180"/>
      <c r="F6" s="180"/>
      <c r="G6" s="180"/>
      <c r="H6" s="180"/>
      <c r="I6" s="180"/>
      <c r="J6" s="180"/>
      <c r="K6" s="182"/>
    </row>
    <row r="7" spans="2:11" ht="16.5" customHeight="1">
      <c r="B7" s="179"/>
      <c r="C7" s="180"/>
      <c r="D7" s="180"/>
      <c r="E7" s="356" t="str">
        <f ca="1">'Rekapitulace stavby'!K6</f>
        <v>Kohinoor Mariánské Radčice - Biotechnologický systém ČDV z MR1</v>
      </c>
      <c r="F7" s="357"/>
      <c r="G7" s="357"/>
      <c r="H7" s="357"/>
      <c r="I7" s="180"/>
      <c r="J7" s="180"/>
      <c r="K7" s="182"/>
    </row>
    <row r="8" spans="2:11" s="185" customFormat="1" ht="15">
      <c r="B8" s="186"/>
      <c r="C8" s="187"/>
      <c r="D8" s="184" t="s">
        <v>130</v>
      </c>
      <c r="E8" s="187"/>
      <c r="F8" s="187"/>
      <c r="G8" s="187"/>
      <c r="H8" s="187"/>
      <c r="I8" s="187"/>
      <c r="J8" s="187"/>
      <c r="K8" s="188"/>
    </row>
    <row r="9" spans="2:11" s="185" customFormat="1" ht="36.95" customHeight="1">
      <c r="B9" s="186"/>
      <c r="C9" s="187"/>
      <c r="D9" s="187"/>
      <c r="E9" s="358" t="s">
        <v>990</v>
      </c>
      <c r="F9" s="359"/>
      <c r="G9" s="359"/>
      <c r="H9" s="359"/>
      <c r="I9" s="187"/>
      <c r="J9" s="187"/>
      <c r="K9" s="188"/>
    </row>
    <row r="10" spans="2:11" s="185" customFormat="1" ht="13.5">
      <c r="B10" s="186"/>
      <c r="C10" s="187"/>
      <c r="D10" s="187"/>
      <c r="E10" s="187"/>
      <c r="F10" s="187"/>
      <c r="G10" s="187"/>
      <c r="H10" s="187"/>
      <c r="I10" s="187"/>
      <c r="J10" s="187"/>
      <c r="K10" s="188"/>
    </row>
    <row r="11" spans="2:11" s="185" customFormat="1" ht="14.45" customHeight="1">
      <c r="B11" s="186"/>
      <c r="C11" s="187"/>
      <c r="D11" s="184" t="s">
        <v>21</v>
      </c>
      <c r="E11" s="187"/>
      <c r="F11" s="189" t="s">
        <v>5</v>
      </c>
      <c r="G11" s="187"/>
      <c r="H11" s="187"/>
      <c r="I11" s="184" t="s">
        <v>22</v>
      </c>
      <c r="J11" s="189" t="s">
        <v>5</v>
      </c>
      <c r="K11" s="188"/>
    </row>
    <row r="12" spans="2:11" s="185" customFormat="1" ht="14.45" customHeight="1">
      <c r="B12" s="186"/>
      <c r="C12" s="187"/>
      <c r="D12" s="184" t="s">
        <v>23</v>
      </c>
      <c r="E12" s="187"/>
      <c r="F12" s="189" t="s">
        <v>24</v>
      </c>
      <c r="G12" s="187"/>
      <c r="H12" s="187"/>
      <c r="I12" s="184" t="s">
        <v>25</v>
      </c>
      <c r="J12" s="190" t="str">
        <f ca="1">'Rekapitulace stavby'!AN8</f>
        <v>9. 2. 2018</v>
      </c>
      <c r="K12" s="188"/>
    </row>
    <row r="13" spans="2:11" s="185" customFormat="1" ht="10.9" customHeight="1">
      <c r="B13" s="186"/>
      <c r="C13" s="187"/>
      <c r="D13" s="187"/>
      <c r="E13" s="187"/>
      <c r="F13" s="187"/>
      <c r="G13" s="187"/>
      <c r="H13" s="187"/>
      <c r="I13" s="187"/>
      <c r="J13" s="187"/>
      <c r="K13" s="188"/>
    </row>
    <row r="14" spans="2:11" s="185" customFormat="1" ht="14.45" customHeight="1">
      <c r="B14" s="186"/>
      <c r="C14" s="187"/>
      <c r="D14" s="184" t="s">
        <v>27</v>
      </c>
      <c r="E14" s="187"/>
      <c r="F14" s="187"/>
      <c r="G14" s="187"/>
      <c r="H14" s="187"/>
      <c r="I14" s="184" t="s">
        <v>28</v>
      </c>
      <c r="J14" s="189" t="s">
        <v>29</v>
      </c>
      <c r="K14" s="188"/>
    </row>
    <row r="15" spans="2:11" s="185" customFormat="1" ht="18" customHeight="1">
      <c r="B15" s="186"/>
      <c r="C15" s="187"/>
      <c r="D15" s="187"/>
      <c r="E15" s="189" t="s">
        <v>30</v>
      </c>
      <c r="F15" s="187"/>
      <c r="G15" s="187"/>
      <c r="H15" s="187"/>
      <c r="I15" s="184" t="s">
        <v>31</v>
      </c>
      <c r="J15" s="189" t="s">
        <v>32</v>
      </c>
      <c r="K15" s="188"/>
    </row>
    <row r="16" spans="2:11" s="185" customFormat="1" ht="6.95" customHeight="1">
      <c r="B16" s="186"/>
      <c r="C16" s="187"/>
      <c r="D16" s="187"/>
      <c r="E16" s="187"/>
      <c r="F16" s="187"/>
      <c r="G16" s="187"/>
      <c r="H16" s="187"/>
      <c r="I16" s="187"/>
      <c r="J16" s="187"/>
      <c r="K16" s="188"/>
    </row>
    <row r="17" spans="2:11" s="185" customFormat="1" ht="14.45" customHeight="1">
      <c r="B17" s="186"/>
      <c r="C17" s="187"/>
      <c r="D17" s="184" t="s">
        <v>33</v>
      </c>
      <c r="E17" s="187"/>
      <c r="F17" s="187"/>
      <c r="G17" s="187"/>
      <c r="H17" s="187"/>
      <c r="I17" s="184" t="s">
        <v>28</v>
      </c>
      <c r="J17" s="189" t="str">
        <f ca="1">IF('Rekapitulace stavby'!AN13="Vyplň údaj","",IF('Rekapitulace stavby'!AN13="","",'Rekapitulace stavby'!AN13))</f>
        <v/>
      </c>
      <c r="K17" s="188"/>
    </row>
    <row r="18" spans="2:11" s="185" customFormat="1" ht="18" customHeight="1">
      <c r="B18" s="186"/>
      <c r="C18" s="187"/>
      <c r="D18" s="187"/>
      <c r="E18" s="189" t="str">
        <f ca="1">IF('Rekapitulace stavby'!E14="Vyplň údaj","",IF('Rekapitulace stavby'!E14="","",'Rekapitulace stavby'!E14))</f>
        <v/>
      </c>
      <c r="F18" s="187"/>
      <c r="G18" s="187"/>
      <c r="H18" s="187"/>
      <c r="I18" s="184" t="s">
        <v>31</v>
      </c>
      <c r="J18" s="189" t="str">
        <f ca="1">IF('Rekapitulace stavby'!AN14="Vyplň údaj","",IF('Rekapitulace stavby'!AN14="","",'Rekapitulace stavby'!AN14))</f>
        <v/>
      </c>
      <c r="K18" s="188"/>
    </row>
    <row r="19" spans="2:11" s="185" customFormat="1" ht="6.95" customHeight="1">
      <c r="B19" s="186"/>
      <c r="C19" s="187"/>
      <c r="D19" s="187"/>
      <c r="E19" s="187"/>
      <c r="F19" s="187"/>
      <c r="G19" s="187"/>
      <c r="H19" s="187"/>
      <c r="I19" s="187"/>
      <c r="J19" s="187"/>
      <c r="K19" s="188"/>
    </row>
    <row r="20" spans="2:11" s="185" customFormat="1" ht="14.45" customHeight="1">
      <c r="B20" s="186"/>
      <c r="C20" s="187"/>
      <c r="D20" s="184" t="s">
        <v>35</v>
      </c>
      <c r="E20" s="187"/>
      <c r="F20" s="187"/>
      <c r="G20" s="187"/>
      <c r="H20" s="187"/>
      <c r="I20" s="184" t="s">
        <v>28</v>
      </c>
      <c r="J20" s="189" t="s">
        <v>36</v>
      </c>
      <c r="K20" s="188"/>
    </row>
    <row r="21" spans="2:11" s="185" customFormat="1" ht="18" customHeight="1">
      <c r="B21" s="186"/>
      <c r="C21" s="187"/>
      <c r="D21" s="187"/>
      <c r="E21" s="189" t="s">
        <v>37</v>
      </c>
      <c r="F21" s="187"/>
      <c r="G21" s="187"/>
      <c r="H21" s="187"/>
      <c r="I21" s="184" t="s">
        <v>31</v>
      </c>
      <c r="J21" s="189" t="s">
        <v>38</v>
      </c>
      <c r="K21" s="188"/>
    </row>
    <row r="22" spans="2:11" s="185" customFormat="1" ht="6.95" customHeight="1">
      <c r="B22" s="186"/>
      <c r="C22" s="187"/>
      <c r="D22" s="187"/>
      <c r="E22" s="187"/>
      <c r="F22" s="187"/>
      <c r="G22" s="187"/>
      <c r="H22" s="187"/>
      <c r="I22" s="187"/>
      <c r="J22" s="187"/>
      <c r="K22" s="188"/>
    </row>
    <row r="23" spans="2:11" s="185" customFormat="1" ht="14.45" customHeight="1">
      <c r="B23" s="186"/>
      <c r="C23" s="187"/>
      <c r="D23" s="184" t="s">
        <v>40</v>
      </c>
      <c r="E23" s="187"/>
      <c r="F23" s="187"/>
      <c r="G23" s="187"/>
      <c r="H23" s="187"/>
      <c r="I23" s="187"/>
      <c r="J23" s="187"/>
      <c r="K23" s="188"/>
    </row>
    <row r="24" spans="2:11" s="194" customFormat="1" ht="142.5" customHeight="1">
      <c r="B24" s="191"/>
      <c r="C24" s="192"/>
      <c r="D24" s="192"/>
      <c r="E24" s="352" t="s">
        <v>132</v>
      </c>
      <c r="F24" s="352"/>
      <c r="G24" s="352"/>
      <c r="H24" s="352"/>
      <c r="I24" s="192"/>
      <c r="J24" s="192"/>
      <c r="K24" s="193"/>
    </row>
    <row r="25" spans="2:11" s="185" customFormat="1" ht="6.95" customHeight="1">
      <c r="B25" s="186"/>
      <c r="C25" s="187"/>
      <c r="D25" s="187"/>
      <c r="E25" s="187"/>
      <c r="F25" s="187"/>
      <c r="G25" s="187"/>
      <c r="H25" s="187"/>
      <c r="I25" s="187"/>
      <c r="J25" s="187"/>
      <c r="K25" s="188"/>
    </row>
    <row r="26" spans="2:11" s="185" customFormat="1" ht="6.95" customHeight="1">
      <c r="B26" s="186"/>
      <c r="C26" s="187"/>
      <c r="D26" s="195"/>
      <c r="E26" s="195"/>
      <c r="F26" s="195"/>
      <c r="G26" s="195"/>
      <c r="H26" s="195"/>
      <c r="I26" s="195"/>
      <c r="J26" s="195"/>
      <c r="K26" s="196"/>
    </row>
    <row r="27" spans="2:11" s="185" customFormat="1" ht="25.35" customHeight="1">
      <c r="B27" s="186"/>
      <c r="C27" s="187"/>
      <c r="D27" s="197" t="s">
        <v>42</v>
      </c>
      <c r="E27" s="187"/>
      <c r="F27" s="187"/>
      <c r="G27" s="187"/>
      <c r="H27" s="187"/>
      <c r="I27" s="187"/>
      <c r="J27" s="198">
        <f>ROUND(J79,2)</f>
        <v>0</v>
      </c>
      <c r="K27" s="188"/>
    </row>
    <row r="28" spans="2:11" s="185" customFormat="1" ht="6.95" customHeight="1">
      <c r="B28" s="186"/>
      <c r="C28" s="187"/>
      <c r="D28" s="195"/>
      <c r="E28" s="195"/>
      <c r="F28" s="195"/>
      <c r="G28" s="195"/>
      <c r="H28" s="195"/>
      <c r="I28" s="195"/>
      <c r="J28" s="195"/>
      <c r="K28" s="196"/>
    </row>
    <row r="29" spans="2:11" s="185" customFormat="1" ht="14.45" customHeight="1">
      <c r="B29" s="186"/>
      <c r="C29" s="187"/>
      <c r="D29" s="187"/>
      <c r="E29" s="187"/>
      <c r="F29" s="199" t="s">
        <v>44</v>
      </c>
      <c r="G29" s="187"/>
      <c r="H29" s="187"/>
      <c r="I29" s="199" t="s">
        <v>43</v>
      </c>
      <c r="J29" s="199" t="s">
        <v>45</v>
      </c>
      <c r="K29" s="188"/>
    </row>
    <row r="30" spans="2:11" s="185" customFormat="1" ht="14.45" customHeight="1" hidden="1">
      <c r="B30" s="186"/>
      <c r="C30" s="187"/>
      <c r="D30" s="200" t="s">
        <v>46</v>
      </c>
      <c r="E30" s="200" t="s">
        <v>47</v>
      </c>
      <c r="F30" s="201">
        <f>ROUND(SUM(BE79:BE175),2)</f>
        <v>0</v>
      </c>
      <c r="G30" s="187"/>
      <c r="H30" s="187"/>
      <c r="I30" s="202">
        <v>0.21</v>
      </c>
      <c r="J30" s="201">
        <f>ROUND(ROUND((SUM(BE79:BE175)),2)*I30,2)</f>
        <v>0</v>
      </c>
      <c r="K30" s="188"/>
    </row>
    <row r="31" spans="2:11" s="185" customFormat="1" ht="14.45" customHeight="1" hidden="1">
      <c r="B31" s="186"/>
      <c r="C31" s="187"/>
      <c r="D31" s="187"/>
      <c r="E31" s="200" t="s">
        <v>48</v>
      </c>
      <c r="F31" s="201">
        <f>ROUND(SUM(BF79:BF175),2)</f>
        <v>0</v>
      </c>
      <c r="G31" s="187"/>
      <c r="H31" s="187"/>
      <c r="I31" s="202">
        <v>0.15</v>
      </c>
      <c r="J31" s="201">
        <f>ROUND(ROUND((SUM(BF79:BF175)),2)*I31,2)</f>
        <v>0</v>
      </c>
      <c r="K31" s="188"/>
    </row>
    <row r="32" spans="2:11" s="185" customFormat="1" ht="14.45" customHeight="1">
      <c r="B32" s="186"/>
      <c r="C32" s="187"/>
      <c r="D32" s="200" t="s">
        <v>46</v>
      </c>
      <c r="E32" s="200" t="s">
        <v>49</v>
      </c>
      <c r="F32" s="201">
        <f>ROUND(SUM(BG79:BG175),2)</f>
        <v>0</v>
      </c>
      <c r="G32" s="187"/>
      <c r="H32" s="187"/>
      <c r="I32" s="202">
        <v>0.21</v>
      </c>
      <c r="J32" s="201">
        <f>F32*0.21</f>
        <v>0</v>
      </c>
      <c r="K32" s="188"/>
    </row>
    <row r="33" spans="2:11" s="185" customFormat="1" ht="14.45" customHeight="1">
      <c r="B33" s="186"/>
      <c r="C33" s="187"/>
      <c r="D33" s="187"/>
      <c r="E33" s="200" t="s">
        <v>50</v>
      </c>
      <c r="F33" s="201">
        <f>ROUND(SUM(BH79:BH175),2)</f>
        <v>0</v>
      </c>
      <c r="G33" s="187"/>
      <c r="H33" s="187"/>
      <c r="I33" s="202">
        <v>0.15</v>
      </c>
      <c r="J33" s="201">
        <f>F33*0.15</f>
        <v>0</v>
      </c>
      <c r="K33" s="188"/>
    </row>
    <row r="34" spans="2:11" s="185" customFormat="1" ht="14.45" customHeight="1" hidden="1">
      <c r="B34" s="186"/>
      <c r="C34" s="187"/>
      <c r="D34" s="187"/>
      <c r="E34" s="200" t="s">
        <v>51</v>
      </c>
      <c r="F34" s="201">
        <f>ROUND(SUM(BI79:BI175),2)</f>
        <v>0</v>
      </c>
      <c r="G34" s="187"/>
      <c r="H34" s="187"/>
      <c r="I34" s="202">
        <v>0</v>
      </c>
      <c r="J34" s="201">
        <v>0</v>
      </c>
      <c r="K34" s="188"/>
    </row>
    <row r="35" spans="2:11" s="185" customFormat="1" ht="6.95" customHeight="1">
      <c r="B35" s="186"/>
      <c r="C35" s="187"/>
      <c r="D35" s="187"/>
      <c r="E35" s="187"/>
      <c r="F35" s="187"/>
      <c r="G35" s="187"/>
      <c r="H35" s="187"/>
      <c r="I35" s="187"/>
      <c r="J35" s="187"/>
      <c r="K35" s="188"/>
    </row>
    <row r="36" spans="2:11" s="185" customFormat="1" ht="25.35" customHeight="1">
      <c r="B36" s="186"/>
      <c r="C36" s="203"/>
      <c r="D36" s="204" t="s">
        <v>52</v>
      </c>
      <c r="E36" s="205"/>
      <c r="F36" s="205"/>
      <c r="G36" s="206" t="s">
        <v>53</v>
      </c>
      <c r="H36" s="207" t="s">
        <v>54</v>
      </c>
      <c r="I36" s="205"/>
      <c r="J36" s="208">
        <f>SUM(J27:J34)</f>
        <v>0</v>
      </c>
      <c r="K36" s="209"/>
    </row>
    <row r="37" spans="2:11" s="185" customFormat="1" ht="14.45" customHeight="1">
      <c r="B37" s="210"/>
      <c r="C37" s="211"/>
      <c r="D37" s="211"/>
      <c r="E37" s="211"/>
      <c r="F37" s="211"/>
      <c r="G37" s="211"/>
      <c r="H37" s="211"/>
      <c r="I37" s="211"/>
      <c r="J37" s="211"/>
      <c r="K37" s="212"/>
    </row>
    <row r="41" spans="2:11" s="185" customFormat="1" ht="6.95" customHeight="1">
      <c r="B41" s="213"/>
      <c r="C41" s="214"/>
      <c r="D41" s="214"/>
      <c r="E41" s="214"/>
      <c r="F41" s="214"/>
      <c r="G41" s="214"/>
      <c r="H41" s="214"/>
      <c r="I41" s="214"/>
      <c r="J41" s="214"/>
      <c r="K41" s="215"/>
    </row>
    <row r="42" spans="2:11" s="185" customFormat="1" ht="36.95" customHeight="1">
      <c r="B42" s="186"/>
      <c r="C42" s="181" t="s">
        <v>133</v>
      </c>
      <c r="D42" s="187"/>
      <c r="E42" s="187"/>
      <c r="F42" s="187"/>
      <c r="G42" s="187"/>
      <c r="H42" s="187"/>
      <c r="I42" s="187"/>
      <c r="J42" s="187"/>
      <c r="K42" s="188"/>
    </row>
    <row r="43" spans="2:11" s="185" customFormat="1" ht="6.95" customHeight="1">
      <c r="B43" s="186"/>
      <c r="C43" s="187"/>
      <c r="D43" s="187"/>
      <c r="E43" s="187"/>
      <c r="F43" s="187"/>
      <c r="G43" s="187"/>
      <c r="H43" s="187"/>
      <c r="I43" s="187"/>
      <c r="J43" s="187"/>
      <c r="K43" s="188"/>
    </row>
    <row r="44" spans="2:11" s="185" customFormat="1" ht="14.45" customHeight="1">
      <c r="B44" s="186"/>
      <c r="C44" s="184" t="s">
        <v>19</v>
      </c>
      <c r="D44" s="187"/>
      <c r="E44" s="187"/>
      <c r="F44" s="187"/>
      <c r="G44" s="187"/>
      <c r="H44" s="187"/>
      <c r="I44" s="187"/>
      <c r="J44" s="187"/>
      <c r="K44" s="188"/>
    </row>
    <row r="45" spans="2:11" s="185" customFormat="1" ht="16.5" customHeight="1">
      <c r="B45" s="186"/>
      <c r="C45" s="187"/>
      <c r="D45" s="187"/>
      <c r="E45" s="356" t="str">
        <f>E7</f>
        <v>Kohinoor Mariánské Radčice - Biotechnologický systém ČDV z MR1</v>
      </c>
      <c r="F45" s="357"/>
      <c r="G45" s="357"/>
      <c r="H45" s="357"/>
      <c r="I45" s="187"/>
      <c r="J45" s="187"/>
      <c r="K45" s="188"/>
    </row>
    <row r="46" spans="2:11" s="185" customFormat="1" ht="14.45" customHeight="1">
      <c r="B46" s="186"/>
      <c r="C46" s="184" t="s">
        <v>130</v>
      </c>
      <c r="D46" s="187"/>
      <c r="E46" s="187"/>
      <c r="F46" s="187"/>
      <c r="G46" s="187"/>
      <c r="H46" s="187"/>
      <c r="I46" s="187"/>
      <c r="J46" s="187"/>
      <c r="K46" s="188"/>
    </row>
    <row r="47" spans="2:11" s="185" customFormat="1" ht="17.25" customHeight="1">
      <c r="B47" s="186"/>
      <c r="C47" s="187"/>
      <c r="D47" s="187"/>
      <c r="E47" s="358" t="str">
        <f>E9</f>
        <v>SO 05 - Konečné úpravy a ozelenění</v>
      </c>
      <c r="F47" s="359"/>
      <c r="G47" s="359"/>
      <c r="H47" s="359"/>
      <c r="I47" s="187"/>
      <c r="J47" s="187"/>
      <c r="K47" s="188"/>
    </row>
    <row r="48" spans="2:11" s="185" customFormat="1" ht="6.95" customHeight="1">
      <c r="B48" s="186"/>
      <c r="C48" s="187"/>
      <c r="D48" s="187"/>
      <c r="E48" s="187"/>
      <c r="F48" s="187"/>
      <c r="G48" s="187"/>
      <c r="H48" s="187"/>
      <c r="I48" s="187"/>
      <c r="J48" s="187"/>
      <c r="K48" s="188"/>
    </row>
    <row r="49" spans="2:11" s="185" customFormat="1" ht="18" customHeight="1">
      <c r="B49" s="186"/>
      <c r="C49" s="184" t="s">
        <v>23</v>
      </c>
      <c r="D49" s="187"/>
      <c r="E49" s="187"/>
      <c r="F49" s="189" t="str">
        <f>F12</f>
        <v>Mariánské Radčice</v>
      </c>
      <c r="G49" s="187"/>
      <c r="H49" s="187"/>
      <c r="I49" s="184" t="s">
        <v>25</v>
      </c>
      <c r="J49" s="190" t="str">
        <f>IF(J12="","",J12)</f>
        <v>9. 2. 2018</v>
      </c>
      <c r="K49" s="188"/>
    </row>
    <row r="50" spans="2:11" s="185" customFormat="1" ht="6.95" customHeight="1">
      <c r="B50" s="186"/>
      <c r="C50" s="187"/>
      <c r="D50" s="187"/>
      <c r="E50" s="187"/>
      <c r="F50" s="187"/>
      <c r="G50" s="187"/>
      <c r="H50" s="187"/>
      <c r="I50" s="187"/>
      <c r="J50" s="187"/>
      <c r="K50" s="188"/>
    </row>
    <row r="51" spans="2:11" s="185" customFormat="1" ht="15">
      <c r="B51" s="186"/>
      <c r="C51" s="184" t="s">
        <v>27</v>
      </c>
      <c r="D51" s="187"/>
      <c r="E51" s="187"/>
      <c r="F51" s="189" t="str">
        <f>E15</f>
        <v>Palivový kombinát Ústí, s.p.</v>
      </c>
      <c r="G51" s="187"/>
      <c r="H51" s="187"/>
      <c r="I51" s="184" t="s">
        <v>35</v>
      </c>
      <c r="J51" s="352" t="str">
        <f>E21</f>
        <v>Terén Design, s. r. o.</v>
      </c>
      <c r="K51" s="188"/>
    </row>
    <row r="52" spans="2:11" s="185" customFormat="1" ht="14.45" customHeight="1">
      <c r="B52" s="186"/>
      <c r="C52" s="184" t="s">
        <v>33</v>
      </c>
      <c r="D52" s="187"/>
      <c r="E52" s="187"/>
      <c r="F52" s="189" t="str">
        <f>IF(E18="","",E18)</f>
        <v/>
      </c>
      <c r="G52" s="187"/>
      <c r="H52" s="187"/>
      <c r="I52" s="187"/>
      <c r="J52" s="353"/>
      <c r="K52" s="188"/>
    </row>
    <row r="53" spans="2:11" s="185" customFormat="1" ht="10.35" customHeight="1">
      <c r="B53" s="186"/>
      <c r="C53" s="187"/>
      <c r="D53" s="187"/>
      <c r="E53" s="187"/>
      <c r="F53" s="187"/>
      <c r="G53" s="187"/>
      <c r="H53" s="187"/>
      <c r="I53" s="187"/>
      <c r="J53" s="187"/>
      <c r="K53" s="188"/>
    </row>
    <row r="54" spans="2:11" s="185" customFormat="1" ht="29.25" customHeight="1">
      <c r="B54" s="186"/>
      <c r="C54" s="216" t="s">
        <v>134</v>
      </c>
      <c r="D54" s="203"/>
      <c r="E54" s="203"/>
      <c r="F54" s="203"/>
      <c r="G54" s="203"/>
      <c r="H54" s="203"/>
      <c r="I54" s="203"/>
      <c r="J54" s="217" t="s">
        <v>135</v>
      </c>
      <c r="K54" s="218"/>
    </row>
    <row r="55" spans="2:11" s="185" customFormat="1" ht="10.35" customHeight="1">
      <c r="B55" s="186"/>
      <c r="C55" s="187"/>
      <c r="D55" s="187"/>
      <c r="E55" s="187"/>
      <c r="F55" s="187"/>
      <c r="G55" s="187"/>
      <c r="H55" s="187"/>
      <c r="I55" s="187"/>
      <c r="J55" s="187"/>
      <c r="K55" s="188"/>
    </row>
    <row r="56" spans="2:47" s="185" customFormat="1" ht="29.25" customHeight="1">
      <c r="B56" s="186"/>
      <c r="C56" s="219" t="s">
        <v>136</v>
      </c>
      <c r="D56" s="187"/>
      <c r="E56" s="187"/>
      <c r="F56" s="187"/>
      <c r="G56" s="187"/>
      <c r="H56" s="187"/>
      <c r="I56" s="187"/>
      <c r="J56" s="198">
        <f>J79</f>
        <v>0</v>
      </c>
      <c r="K56" s="188"/>
      <c r="AU56" s="175" t="s">
        <v>137</v>
      </c>
    </row>
    <row r="57" spans="2:11" s="226" customFormat="1" ht="24.95" customHeight="1">
      <c r="B57" s="220"/>
      <c r="C57" s="221"/>
      <c r="D57" s="222" t="s">
        <v>138</v>
      </c>
      <c r="E57" s="223"/>
      <c r="F57" s="223"/>
      <c r="G57" s="223"/>
      <c r="H57" s="223"/>
      <c r="I57" s="223"/>
      <c r="J57" s="224">
        <f>J80</f>
        <v>0</v>
      </c>
      <c r="K57" s="225"/>
    </row>
    <row r="58" spans="2:11" s="233" customFormat="1" ht="19.9" customHeight="1">
      <c r="B58" s="227"/>
      <c r="C58" s="228"/>
      <c r="D58" s="229" t="s">
        <v>139</v>
      </c>
      <c r="E58" s="230"/>
      <c r="F58" s="230"/>
      <c r="G58" s="230"/>
      <c r="H58" s="230"/>
      <c r="I58" s="230"/>
      <c r="J58" s="231">
        <f>J81</f>
        <v>0</v>
      </c>
      <c r="K58" s="232"/>
    </row>
    <row r="59" spans="2:11" s="233" customFormat="1" ht="19.9" customHeight="1">
      <c r="B59" s="227"/>
      <c r="C59" s="228"/>
      <c r="D59" s="229" t="s">
        <v>356</v>
      </c>
      <c r="E59" s="230"/>
      <c r="F59" s="230"/>
      <c r="G59" s="230"/>
      <c r="H59" s="230"/>
      <c r="I59" s="230"/>
      <c r="J59" s="231">
        <f>J174</f>
        <v>0</v>
      </c>
      <c r="K59" s="232"/>
    </row>
    <row r="60" spans="2:11" s="185" customFormat="1" ht="21.75" customHeight="1">
      <c r="B60" s="186"/>
      <c r="C60" s="187"/>
      <c r="D60" s="187"/>
      <c r="E60" s="187"/>
      <c r="F60" s="187"/>
      <c r="G60" s="187"/>
      <c r="H60" s="187"/>
      <c r="I60" s="187"/>
      <c r="J60" s="187"/>
      <c r="K60" s="188"/>
    </row>
    <row r="61" spans="2:11" s="185" customFormat="1" ht="6.95" customHeight="1">
      <c r="B61" s="210"/>
      <c r="C61" s="211"/>
      <c r="D61" s="211"/>
      <c r="E61" s="211"/>
      <c r="F61" s="211"/>
      <c r="G61" s="211"/>
      <c r="H61" s="211"/>
      <c r="I61" s="211"/>
      <c r="J61" s="211"/>
      <c r="K61" s="212"/>
    </row>
    <row r="65" spans="2:12" s="185" customFormat="1" ht="6.95" customHeight="1">
      <c r="B65" s="213"/>
      <c r="C65" s="214"/>
      <c r="D65" s="214"/>
      <c r="E65" s="214"/>
      <c r="F65" s="214"/>
      <c r="G65" s="214"/>
      <c r="H65" s="214"/>
      <c r="I65" s="214"/>
      <c r="J65" s="214"/>
      <c r="K65" s="214"/>
      <c r="L65" s="186"/>
    </row>
    <row r="66" spans="2:12" s="185" customFormat="1" ht="36.95" customHeight="1">
      <c r="B66" s="186"/>
      <c r="C66" s="234" t="s">
        <v>140</v>
      </c>
      <c r="L66" s="186"/>
    </row>
    <row r="67" spans="2:12" s="185" customFormat="1" ht="6.95" customHeight="1">
      <c r="B67" s="186"/>
      <c r="L67" s="186"/>
    </row>
    <row r="68" spans="2:12" s="185" customFormat="1" ht="14.45" customHeight="1">
      <c r="B68" s="186"/>
      <c r="C68" s="235" t="s">
        <v>19</v>
      </c>
      <c r="L68" s="186"/>
    </row>
    <row r="69" spans="2:12" s="185" customFormat="1" ht="16.5" customHeight="1">
      <c r="B69" s="186"/>
      <c r="E69" s="360" t="str">
        <f>E7</f>
        <v>Kohinoor Mariánské Radčice - Biotechnologický systém ČDV z MR1</v>
      </c>
      <c r="F69" s="361"/>
      <c r="G69" s="361"/>
      <c r="H69" s="361"/>
      <c r="L69" s="186"/>
    </row>
    <row r="70" spans="2:12" s="185" customFormat="1" ht="14.45" customHeight="1">
      <c r="B70" s="186"/>
      <c r="C70" s="235" t="s">
        <v>130</v>
      </c>
      <c r="L70" s="186"/>
    </row>
    <row r="71" spans="2:12" s="185" customFormat="1" ht="17.25" customHeight="1">
      <c r="B71" s="186"/>
      <c r="E71" s="362" t="str">
        <f>E9</f>
        <v>SO 05 - Konečné úpravy a ozelenění</v>
      </c>
      <c r="F71" s="363"/>
      <c r="G71" s="363"/>
      <c r="H71" s="363"/>
      <c r="L71" s="186"/>
    </row>
    <row r="72" spans="2:12" s="185" customFormat="1" ht="6.95" customHeight="1">
      <c r="B72" s="186"/>
      <c r="L72" s="186"/>
    </row>
    <row r="73" spans="2:12" s="185" customFormat="1" ht="18" customHeight="1">
      <c r="B73" s="186"/>
      <c r="C73" s="235" t="s">
        <v>23</v>
      </c>
      <c r="F73" s="236" t="str">
        <f>F12</f>
        <v>Mariánské Radčice</v>
      </c>
      <c r="I73" s="235" t="s">
        <v>25</v>
      </c>
      <c r="J73" s="237" t="str">
        <f>IF(J12="","",J12)</f>
        <v>9. 2. 2018</v>
      </c>
      <c r="L73" s="186"/>
    </row>
    <row r="74" spans="2:12" s="185" customFormat="1" ht="6.95" customHeight="1">
      <c r="B74" s="186"/>
      <c r="L74" s="186"/>
    </row>
    <row r="75" spans="2:12" s="185" customFormat="1" ht="15">
      <c r="B75" s="186"/>
      <c r="C75" s="235" t="s">
        <v>27</v>
      </c>
      <c r="F75" s="236" t="str">
        <f>E15</f>
        <v>Palivový kombinát Ústí, s.p.</v>
      </c>
      <c r="I75" s="235" t="s">
        <v>35</v>
      </c>
      <c r="J75" s="236" t="str">
        <f>E21</f>
        <v>Terén Design, s. r. o.</v>
      </c>
      <c r="L75" s="186"/>
    </row>
    <row r="76" spans="2:12" s="185" customFormat="1" ht="14.45" customHeight="1">
      <c r="B76" s="186"/>
      <c r="C76" s="235" t="s">
        <v>33</v>
      </c>
      <c r="F76" s="236" t="str">
        <f>IF(E18="","",E18)</f>
        <v/>
      </c>
      <c r="L76" s="186"/>
    </row>
    <row r="77" spans="2:12" s="185" customFormat="1" ht="10.35" customHeight="1">
      <c r="B77" s="186"/>
      <c r="L77" s="186"/>
    </row>
    <row r="78" spans="2:20" s="245" customFormat="1" ht="29.25" customHeight="1">
      <c r="B78" s="238"/>
      <c r="C78" s="239" t="s">
        <v>141</v>
      </c>
      <c r="D78" s="240" t="s">
        <v>61</v>
      </c>
      <c r="E78" s="240" t="s">
        <v>57</v>
      </c>
      <c r="F78" s="240" t="s">
        <v>142</v>
      </c>
      <c r="G78" s="240" t="s">
        <v>143</v>
      </c>
      <c r="H78" s="240" t="s">
        <v>144</v>
      </c>
      <c r="I78" s="240" t="s">
        <v>145</v>
      </c>
      <c r="J78" s="240" t="s">
        <v>135</v>
      </c>
      <c r="K78" s="241" t="s">
        <v>146</v>
      </c>
      <c r="L78" s="238"/>
      <c r="M78" s="242" t="s">
        <v>147</v>
      </c>
      <c r="N78" s="243" t="s">
        <v>46</v>
      </c>
      <c r="O78" s="243" t="s">
        <v>148</v>
      </c>
      <c r="P78" s="243" t="s">
        <v>149</v>
      </c>
      <c r="Q78" s="243" t="s">
        <v>150</v>
      </c>
      <c r="R78" s="243" t="s">
        <v>151</v>
      </c>
      <c r="S78" s="243" t="s">
        <v>152</v>
      </c>
      <c r="T78" s="244" t="s">
        <v>153</v>
      </c>
    </row>
    <row r="79" spans="2:63" s="185" customFormat="1" ht="29.25" customHeight="1">
      <c r="B79" s="186"/>
      <c r="C79" s="246" t="s">
        <v>136</v>
      </c>
      <c r="J79" s="247">
        <f>BK79</f>
        <v>0</v>
      </c>
      <c r="L79" s="186"/>
      <c r="M79" s="248"/>
      <c r="N79" s="195"/>
      <c r="O79" s="195"/>
      <c r="P79" s="249">
        <f>P80</f>
        <v>0</v>
      </c>
      <c r="Q79" s="195"/>
      <c r="R79" s="249">
        <f>R80</f>
        <v>18.009</v>
      </c>
      <c r="S79" s="195"/>
      <c r="T79" s="250">
        <f>T80</f>
        <v>0</v>
      </c>
      <c r="AT79" s="175" t="s">
        <v>75</v>
      </c>
      <c r="AU79" s="175" t="s">
        <v>137</v>
      </c>
      <c r="BK79" s="251">
        <f>BK80</f>
        <v>0</v>
      </c>
    </row>
    <row r="80" spans="2:63" s="253" customFormat="1" ht="37.35" customHeight="1">
      <c r="B80" s="252"/>
      <c r="D80" s="254" t="s">
        <v>75</v>
      </c>
      <c r="E80" s="255" t="s">
        <v>154</v>
      </c>
      <c r="F80" s="255" t="s">
        <v>155</v>
      </c>
      <c r="J80" s="256">
        <f>BK80</f>
        <v>0</v>
      </c>
      <c r="L80" s="252"/>
      <c r="M80" s="257"/>
      <c r="N80" s="258"/>
      <c r="O80" s="258"/>
      <c r="P80" s="259">
        <f>P81+P174</f>
        <v>0</v>
      </c>
      <c r="Q80" s="258"/>
      <c r="R80" s="259">
        <f>R81+R174</f>
        <v>18.009</v>
      </c>
      <c r="S80" s="258"/>
      <c r="T80" s="260">
        <f>T81+T174</f>
        <v>0</v>
      </c>
      <c r="AR80" s="254" t="s">
        <v>84</v>
      </c>
      <c r="AT80" s="261" t="s">
        <v>75</v>
      </c>
      <c r="AU80" s="261" t="s">
        <v>76</v>
      </c>
      <c r="AY80" s="254" t="s">
        <v>156</v>
      </c>
      <c r="BK80" s="262">
        <f>BK81+BK174</f>
        <v>0</v>
      </c>
    </row>
    <row r="81" spans="2:63" s="253" customFormat="1" ht="19.9" customHeight="1">
      <c r="B81" s="252"/>
      <c r="D81" s="254" t="s">
        <v>75</v>
      </c>
      <c r="E81" s="263" t="s">
        <v>84</v>
      </c>
      <c r="F81" s="263" t="s">
        <v>157</v>
      </c>
      <c r="J81" s="264">
        <f>BK81</f>
        <v>0</v>
      </c>
      <c r="L81" s="252"/>
      <c r="M81" s="257"/>
      <c r="N81" s="258"/>
      <c r="O81" s="258"/>
      <c r="P81" s="259">
        <f>SUM(P82:P173)</f>
        <v>0</v>
      </c>
      <c r="Q81" s="258"/>
      <c r="R81" s="259">
        <f>SUM(R82:R173)</f>
        <v>18.009</v>
      </c>
      <c r="S81" s="258"/>
      <c r="T81" s="260">
        <f>SUM(T82:T173)</f>
        <v>0</v>
      </c>
      <c r="AR81" s="254" t="s">
        <v>84</v>
      </c>
      <c r="AT81" s="261" t="s">
        <v>75</v>
      </c>
      <c r="AU81" s="261" t="s">
        <v>84</v>
      </c>
      <c r="AY81" s="254" t="s">
        <v>156</v>
      </c>
      <c r="BK81" s="262">
        <f>SUM(BK82:BK173)</f>
        <v>0</v>
      </c>
    </row>
    <row r="82" spans="2:65" s="185" customFormat="1" ht="25.5" customHeight="1">
      <c r="B82" s="186"/>
      <c r="C82" s="265" t="s">
        <v>84</v>
      </c>
      <c r="D82" s="265" t="s">
        <v>158</v>
      </c>
      <c r="E82" s="266" t="s">
        <v>991</v>
      </c>
      <c r="F82" s="267" t="s">
        <v>992</v>
      </c>
      <c r="G82" s="268" t="s">
        <v>161</v>
      </c>
      <c r="H82" s="269">
        <v>4000</v>
      </c>
      <c r="I82" s="88"/>
      <c r="J82" s="270">
        <f>ROUND(I82*H82,2)</f>
        <v>0</v>
      </c>
      <c r="K82" s="267" t="s">
        <v>162</v>
      </c>
      <c r="L82" s="186"/>
      <c r="M82" s="271" t="s">
        <v>5</v>
      </c>
      <c r="N82" s="272" t="s">
        <v>49</v>
      </c>
      <c r="O82" s="187"/>
      <c r="P82" s="273">
        <f>O82*H82</f>
        <v>0</v>
      </c>
      <c r="Q82" s="273">
        <v>0.0001</v>
      </c>
      <c r="R82" s="273">
        <f>Q82*H82</f>
        <v>0.4</v>
      </c>
      <c r="S82" s="273">
        <v>0</v>
      </c>
      <c r="T82" s="274">
        <f>S82*H82</f>
        <v>0</v>
      </c>
      <c r="AR82" s="175" t="s">
        <v>163</v>
      </c>
      <c r="AT82" s="175" t="s">
        <v>158</v>
      </c>
      <c r="AU82" s="175" t="s">
        <v>86</v>
      </c>
      <c r="AY82" s="175" t="s">
        <v>156</v>
      </c>
      <c r="BE82" s="275">
        <f>IF(N82="základní",J82,0)</f>
        <v>0</v>
      </c>
      <c r="BF82" s="275">
        <f>IF(N82="snížená",J82,0)</f>
        <v>0</v>
      </c>
      <c r="BG82" s="275">
        <f>IF(N82="zákl. přenesená",J82,0)</f>
        <v>0</v>
      </c>
      <c r="BH82" s="275">
        <f>IF(N82="sníž. přenesená",J82,0)</f>
        <v>0</v>
      </c>
      <c r="BI82" s="275">
        <f>IF(N82="nulová",J82,0)</f>
        <v>0</v>
      </c>
      <c r="BJ82" s="175" t="s">
        <v>163</v>
      </c>
      <c r="BK82" s="275">
        <f>ROUND(I82*H82,2)</f>
        <v>0</v>
      </c>
      <c r="BL82" s="175" t="s">
        <v>163</v>
      </c>
      <c r="BM82" s="175" t="s">
        <v>86</v>
      </c>
    </row>
    <row r="83" spans="2:47" s="185" customFormat="1" ht="81">
      <c r="B83" s="186"/>
      <c r="D83" s="276" t="s">
        <v>164</v>
      </c>
      <c r="F83" s="277" t="s">
        <v>993</v>
      </c>
      <c r="I83" s="89"/>
      <c r="L83" s="186"/>
      <c r="M83" s="278"/>
      <c r="N83" s="187"/>
      <c r="O83" s="187"/>
      <c r="P83" s="187"/>
      <c r="Q83" s="187"/>
      <c r="R83" s="187"/>
      <c r="S83" s="187"/>
      <c r="T83" s="279"/>
      <c r="AT83" s="175" t="s">
        <v>164</v>
      </c>
      <c r="AU83" s="175" t="s">
        <v>86</v>
      </c>
    </row>
    <row r="84" spans="2:51" s="281" customFormat="1" ht="13.5">
      <c r="B84" s="280"/>
      <c r="D84" s="276" t="s">
        <v>168</v>
      </c>
      <c r="E84" s="282" t="s">
        <v>5</v>
      </c>
      <c r="F84" s="283" t="s">
        <v>389</v>
      </c>
      <c r="H84" s="284">
        <v>4000</v>
      </c>
      <c r="I84" s="90"/>
      <c r="L84" s="280"/>
      <c r="M84" s="285"/>
      <c r="N84" s="286"/>
      <c r="O84" s="286"/>
      <c r="P84" s="286"/>
      <c r="Q84" s="286"/>
      <c r="R84" s="286"/>
      <c r="S84" s="286"/>
      <c r="T84" s="287"/>
      <c r="AT84" s="282" t="s">
        <v>168</v>
      </c>
      <c r="AU84" s="282" t="s">
        <v>86</v>
      </c>
      <c r="AV84" s="281" t="s">
        <v>86</v>
      </c>
      <c r="AW84" s="281" t="s">
        <v>39</v>
      </c>
      <c r="AX84" s="281" t="s">
        <v>76</v>
      </c>
      <c r="AY84" s="282" t="s">
        <v>156</v>
      </c>
    </row>
    <row r="85" spans="2:51" s="289" customFormat="1" ht="13.5">
      <c r="B85" s="288"/>
      <c r="D85" s="276" t="s">
        <v>168</v>
      </c>
      <c r="E85" s="290" t="s">
        <v>5</v>
      </c>
      <c r="F85" s="291" t="s">
        <v>204</v>
      </c>
      <c r="H85" s="292">
        <v>4000</v>
      </c>
      <c r="I85" s="91"/>
      <c r="L85" s="288"/>
      <c r="M85" s="293"/>
      <c r="N85" s="294"/>
      <c r="O85" s="294"/>
      <c r="P85" s="294"/>
      <c r="Q85" s="294"/>
      <c r="R85" s="294"/>
      <c r="S85" s="294"/>
      <c r="T85" s="295"/>
      <c r="AT85" s="290" t="s">
        <v>168</v>
      </c>
      <c r="AU85" s="290" t="s">
        <v>86</v>
      </c>
      <c r="AV85" s="289" t="s">
        <v>163</v>
      </c>
      <c r="AW85" s="289" t="s">
        <v>39</v>
      </c>
      <c r="AX85" s="289" t="s">
        <v>84</v>
      </c>
      <c r="AY85" s="290" t="s">
        <v>156</v>
      </c>
    </row>
    <row r="86" spans="2:65" s="185" customFormat="1" ht="16.5" customHeight="1">
      <c r="B86" s="186"/>
      <c r="C86" s="296" t="s">
        <v>86</v>
      </c>
      <c r="D86" s="296" t="s">
        <v>301</v>
      </c>
      <c r="E86" s="297" t="s">
        <v>994</v>
      </c>
      <c r="F86" s="298" t="s">
        <v>995</v>
      </c>
      <c r="G86" s="299" t="s">
        <v>161</v>
      </c>
      <c r="H86" s="300">
        <v>4000</v>
      </c>
      <c r="I86" s="92"/>
      <c r="J86" s="301">
        <f>ROUND(I86*H86,2)</f>
        <v>0</v>
      </c>
      <c r="K86" s="298" t="s">
        <v>5</v>
      </c>
      <c r="L86" s="302"/>
      <c r="M86" s="303" t="s">
        <v>5</v>
      </c>
      <c r="N86" s="304" t="s">
        <v>49</v>
      </c>
      <c r="O86" s="187"/>
      <c r="P86" s="273">
        <f>O86*H86</f>
        <v>0</v>
      </c>
      <c r="Q86" s="273">
        <v>0</v>
      </c>
      <c r="R86" s="273">
        <f>Q86*H86</f>
        <v>0</v>
      </c>
      <c r="S86" s="273">
        <v>0</v>
      </c>
      <c r="T86" s="274">
        <f>S86*H86</f>
        <v>0</v>
      </c>
      <c r="AR86" s="175" t="s">
        <v>184</v>
      </c>
      <c r="AT86" s="175" t="s">
        <v>301</v>
      </c>
      <c r="AU86" s="175" t="s">
        <v>86</v>
      </c>
      <c r="AY86" s="175" t="s">
        <v>156</v>
      </c>
      <c r="BE86" s="275">
        <f>IF(N86="základní",J86,0)</f>
        <v>0</v>
      </c>
      <c r="BF86" s="275">
        <f>IF(N86="snížená",J86,0)</f>
        <v>0</v>
      </c>
      <c r="BG86" s="275">
        <f>IF(N86="zákl. přenesená",J86,0)</f>
        <v>0</v>
      </c>
      <c r="BH86" s="275">
        <f>IF(N86="sníž. přenesená",J86,0)</f>
        <v>0</v>
      </c>
      <c r="BI86" s="275">
        <f>IF(N86="nulová",J86,0)</f>
        <v>0</v>
      </c>
      <c r="BJ86" s="175" t="s">
        <v>163</v>
      </c>
      <c r="BK86" s="275">
        <f>ROUND(I86*H86,2)</f>
        <v>0</v>
      </c>
      <c r="BL86" s="175" t="s">
        <v>163</v>
      </c>
      <c r="BM86" s="175" t="s">
        <v>163</v>
      </c>
    </row>
    <row r="87" spans="2:51" s="281" customFormat="1" ht="13.5">
      <c r="B87" s="280"/>
      <c r="D87" s="276" t="s">
        <v>168</v>
      </c>
      <c r="E87" s="282" t="s">
        <v>5</v>
      </c>
      <c r="F87" s="283" t="s">
        <v>389</v>
      </c>
      <c r="H87" s="284">
        <v>4000</v>
      </c>
      <c r="I87" s="90"/>
      <c r="L87" s="280"/>
      <c r="M87" s="285"/>
      <c r="N87" s="286"/>
      <c r="O87" s="286"/>
      <c r="P87" s="286"/>
      <c r="Q87" s="286"/>
      <c r="R87" s="286"/>
      <c r="S87" s="286"/>
      <c r="T87" s="287"/>
      <c r="AT87" s="282" t="s">
        <v>168</v>
      </c>
      <c r="AU87" s="282" t="s">
        <v>86</v>
      </c>
      <c r="AV87" s="281" t="s">
        <v>86</v>
      </c>
      <c r="AW87" s="281" t="s">
        <v>39</v>
      </c>
      <c r="AX87" s="281" t="s">
        <v>76</v>
      </c>
      <c r="AY87" s="282" t="s">
        <v>156</v>
      </c>
    </row>
    <row r="88" spans="2:51" s="289" customFormat="1" ht="13.5">
      <c r="B88" s="288"/>
      <c r="D88" s="276" t="s">
        <v>168</v>
      </c>
      <c r="E88" s="290" t="s">
        <v>5</v>
      </c>
      <c r="F88" s="291" t="s">
        <v>204</v>
      </c>
      <c r="H88" s="292">
        <v>4000</v>
      </c>
      <c r="I88" s="91"/>
      <c r="L88" s="288"/>
      <c r="M88" s="293"/>
      <c r="N88" s="294"/>
      <c r="O88" s="294"/>
      <c r="P88" s="294"/>
      <c r="Q88" s="294"/>
      <c r="R88" s="294"/>
      <c r="S88" s="294"/>
      <c r="T88" s="295"/>
      <c r="AT88" s="290" t="s">
        <v>168</v>
      </c>
      <c r="AU88" s="290" t="s">
        <v>86</v>
      </c>
      <c r="AV88" s="289" t="s">
        <v>163</v>
      </c>
      <c r="AW88" s="289" t="s">
        <v>39</v>
      </c>
      <c r="AX88" s="289" t="s">
        <v>84</v>
      </c>
      <c r="AY88" s="290" t="s">
        <v>156</v>
      </c>
    </row>
    <row r="89" spans="2:65" s="185" customFormat="1" ht="25.5" customHeight="1">
      <c r="B89" s="186"/>
      <c r="C89" s="265" t="s">
        <v>181</v>
      </c>
      <c r="D89" s="265" t="s">
        <v>158</v>
      </c>
      <c r="E89" s="266" t="s">
        <v>996</v>
      </c>
      <c r="F89" s="267" t="s">
        <v>997</v>
      </c>
      <c r="G89" s="268" t="s">
        <v>161</v>
      </c>
      <c r="H89" s="269">
        <v>3500</v>
      </c>
      <c r="I89" s="88"/>
      <c r="J89" s="270">
        <f>ROUND(I89*H89,2)</f>
        <v>0</v>
      </c>
      <c r="K89" s="267" t="s">
        <v>162</v>
      </c>
      <c r="L89" s="186"/>
      <c r="M89" s="271" t="s">
        <v>5</v>
      </c>
      <c r="N89" s="272" t="s">
        <v>49</v>
      </c>
      <c r="O89" s="187"/>
      <c r="P89" s="273">
        <f>O89*H89</f>
        <v>0</v>
      </c>
      <c r="Q89" s="273">
        <v>0.00014</v>
      </c>
      <c r="R89" s="273">
        <f>Q89*H89</f>
        <v>0.48999999999999994</v>
      </c>
      <c r="S89" s="273">
        <v>0</v>
      </c>
      <c r="T89" s="274">
        <f>S89*H89</f>
        <v>0</v>
      </c>
      <c r="AR89" s="175" t="s">
        <v>163</v>
      </c>
      <c r="AT89" s="175" t="s">
        <v>158</v>
      </c>
      <c r="AU89" s="175" t="s">
        <v>86</v>
      </c>
      <c r="AY89" s="175" t="s">
        <v>156</v>
      </c>
      <c r="BE89" s="275">
        <f>IF(N89="základní",J89,0)</f>
        <v>0</v>
      </c>
      <c r="BF89" s="275">
        <f>IF(N89="snížená",J89,0)</f>
        <v>0</v>
      </c>
      <c r="BG89" s="275">
        <f>IF(N89="zákl. přenesená",J89,0)</f>
        <v>0</v>
      </c>
      <c r="BH89" s="275">
        <f>IF(N89="sníž. přenesená",J89,0)</f>
        <v>0</v>
      </c>
      <c r="BI89" s="275">
        <f>IF(N89="nulová",J89,0)</f>
        <v>0</v>
      </c>
      <c r="BJ89" s="175" t="s">
        <v>163</v>
      </c>
      <c r="BK89" s="275">
        <f>ROUND(I89*H89,2)</f>
        <v>0</v>
      </c>
      <c r="BL89" s="175" t="s">
        <v>163</v>
      </c>
      <c r="BM89" s="175" t="s">
        <v>178</v>
      </c>
    </row>
    <row r="90" spans="2:47" s="185" customFormat="1" ht="81">
      <c r="B90" s="186"/>
      <c r="D90" s="276" t="s">
        <v>164</v>
      </c>
      <c r="F90" s="277" t="s">
        <v>993</v>
      </c>
      <c r="I90" s="89"/>
      <c r="L90" s="186"/>
      <c r="M90" s="278"/>
      <c r="N90" s="187"/>
      <c r="O90" s="187"/>
      <c r="P90" s="187"/>
      <c r="Q90" s="187"/>
      <c r="R90" s="187"/>
      <c r="S90" s="187"/>
      <c r="T90" s="279"/>
      <c r="AT90" s="175" t="s">
        <v>164</v>
      </c>
      <c r="AU90" s="175" t="s">
        <v>86</v>
      </c>
    </row>
    <row r="91" spans="2:51" s="281" customFormat="1" ht="13.5">
      <c r="B91" s="280"/>
      <c r="D91" s="276" t="s">
        <v>168</v>
      </c>
      <c r="E91" s="282" t="s">
        <v>5</v>
      </c>
      <c r="F91" s="283" t="s">
        <v>998</v>
      </c>
      <c r="H91" s="284">
        <v>3500</v>
      </c>
      <c r="I91" s="90"/>
      <c r="L91" s="280"/>
      <c r="M91" s="285"/>
      <c r="N91" s="286"/>
      <c r="O91" s="286"/>
      <c r="P91" s="286"/>
      <c r="Q91" s="286"/>
      <c r="R91" s="286"/>
      <c r="S91" s="286"/>
      <c r="T91" s="287"/>
      <c r="AT91" s="282" t="s">
        <v>168</v>
      </c>
      <c r="AU91" s="282" t="s">
        <v>86</v>
      </c>
      <c r="AV91" s="281" t="s">
        <v>86</v>
      </c>
      <c r="AW91" s="281" t="s">
        <v>39</v>
      </c>
      <c r="AX91" s="281" t="s">
        <v>76</v>
      </c>
      <c r="AY91" s="282" t="s">
        <v>156</v>
      </c>
    </row>
    <row r="92" spans="2:51" s="289" customFormat="1" ht="13.5">
      <c r="B92" s="288"/>
      <c r="D92" s="276" t="s">
        <v>168</v>
      </c>
      <c r="E92" s="290" t="s">
        <v>5</v>
      </c>
      <c r="F92" s="291" t="s">
        <v>204</v>
      </c>
      <c r="H92" s="292">
        <v>3500</v>
      </c>
      <c r="I92" s="91"/>
      <c r="L92" s="288"/>
      <c r="M92" s="293"/>
      <c r="N92" s="294"/>
      <c r="O92" s="294"/>
      <c r="P92" s="294"/>
      <c r="Q92" s="294"/>
      <c r="R92" s="294"/>
      <c r="S92" s="294"/>
      <c r="T92" s="295"/>
      <c r="AT92" s="290" t="s">
        <v>168</v>
      </c>
      <c r="AU92" s="290" t="s">
        <v>86</v>
      </c>
      <c r="AV92" s="289" t="s">
        <v>163</v>
      </c>
      <c r="AW92" s="289" t="s">
        <v>39</v>
      </c>
      <c r="AX92" s="289" t="s">
        <v>84</v>
      </c>
      <c r="AY92" s="290" t="s">
        <v>156</v>
      </c>
    </row>
    <row r="93" spans="2:65" s="185" customFormat="1" ht="16.5" customHeight="1">
      <c r="B93" s="186"/>
      <c r="C93" s="296" t="s">
        <v>163</v>
      </c>
      <c r="D93" s="296" t="s">
        <v>301</v>
      </c>
      <c r="E93" s="297" t="s">
        <v>999</v>
      </c>
      <c r="F93" s="298" t="s">
        <v>995</v>
      </c>
      <c r="G93" s="299" t="s">
        <v>161</v>
      </c>
      <c r="H93" s="300">
        <v>3500</v>
      </c>
      <c r="I93" s="92"/>
      <c r="J93" s="301">
        <f>ROUND(I93*H93,2)</f>
        <v>0</v>
      </c>
      <c r="K93" s="298" t="s">
        <v>5</v>
      </c>
      <c r="L93" s="302"/>
      <c r="M93" s="303" t="s">
        <v>5</v>
      </c>
      <c r="N93" s="304" t="s">
        <v>49</v>
      </c>
      <c r="O93" s="187"/>
      <c r="P93" s="273">
        <f>O93*H93</f>
        <v>0</v>
      </c>
      <c r="Q93" s="273">
        <v>0</v>
      </c>
      <c r="R93" s="273">
        <f>Q93*H93</f>
        <v>0</v>
      </c>
      <c r="S93" s="273">
        <v>0</v>
      </c>
      <c r="T93" s="274">
        <f>S93*H93</f>
        <v>0</v>
      </c>
      <c r="AR93" s="175" t="s">
        <v>184</v>
      </c>
      <c r="AT93" s="175" t="s">
        <v>301</v>
      </c>
      <c r="AU93" s="175" t="s">
        <v>86</v>
      </c>
      <c r="AY93" s="175" t="s">
        <v>156</v>
      </c>
      <c r="BE93" s="275">
        <f>IF(N93="základní",J93,0)</f>
        <v>0</v>
      </c>
      <c r="BF93" s="275">
        <f>IF(N93="snížená",J93,0)</f>
        <v>0</v>
      </c>
      <c r="BG93" s="275">
        <f>IF(N93="zákl. přenesená",J93,0)</f>
        <v>0</v>
      </c>
      <c r="BH93" s="275">
        <f>IF(N93="sníž. přenesená",J93,0)</f>
        <v>0</v>
      </c>
      <c r="BI93" s="275">
        <f>IF(N93="nulová",J93,0)</f>
        <v>0</v>
      </c>
      <c r="BJ93" s="175" t="s">
        <v>163</v>
      </c>
      <c r="BK93" s="275">
        <f>ROUND(I93*H93,2)</f>
        <v>0</v>
      </c>
      <c r="BL93" s="175" t="s">
        <v>163</v>
      </c>
      <c r="BM93" s="175" t="s">
        <v>184</v>
      </c>
    </row>
    <row r="94" spans="2:51" s="281" customFormat="1" ht="13.5">
      <c r="B94" s="280"/>
      <c r="D94" s="276" t="s">
        <v>168</v>
      </c>
      <c r="E94" s="282" t="s">
        <v>5</v>
      </c>
      <c r="F94" s="283" t="s">
        <v>998</v>
      </c>
      <c r="H94" s="284">
        <v>3500</v>
      </c>
      <c r="I94" s="90"/>
      <c r="L94" s="280"/>
      <c r="M94" s="285"/>
      <c r="N94" s="286"/>
      <c r="O94" s="286"/>
      <c r="P94" s="286"/>
      <c r="Q94" s="286"/>
      <c r="R94" s="286"/>
      <c r="S94" s="286"/>
      <c r="T94" s="287"/>
      <c r="AT94" s="282" t="s">
        <v>168</v>
      </c>
      <c r="AU94" s="282" t="s">
        <v>86</v>
      </c>
      <c r="AV94" s="281" t="s">
        <v>86</v>
      </c>
      <c r="AW94" s="281" t="s">
        <v>39</v>
      </c>
      <c r="AX94" s="281" t="s">
        <v>76</v>
      </c>
      <c r="AY94" s="282" t="s">
        <v>156</v>
      </c>
    </row>
    <row r="95" spans="2:51" s="289" customFormat="1" ht="13.5">
      <c r="B95" s="288"/>
      <c r="D95" s="276" t="s">
        <v>168</v>
      </c>
      <c r="E95" s="290" t="s">
        <v>5</v>
      </c>
      <c r="F95" s="291" t="s">
        <v>204</v>
      </c>
      <c r="H95" s="292">
        <v>3500</v>
      </c>
      <c r="I95" s="91"/>
      <c r="L95" s="288"/>
      <c r="M95" s="293"/>
      <c r="N95" s="294"/>
      <c r="O95" s="294"/>
      <c r="P95" s="294"/>
      <c r="Q95" s="294"/>
      <c r="R95" s="294"/>
      <c r="S95" s="294"/>
      <c r="T95" s="295"/>
      <c r="AT95" s="290" t="s">
        <v>168</v>
      </c>
      <c r="AU95" s="290" t="s">
        <v>86</v>
      </c>
      <c r="AV95" s="289" t="s">
        <v>163</v>
      </c>
      <c r="AW95" s="289" t="s">
        <v>39</v>
      </c>
      <c r="AX95" s="289" t="s">
        <v>84</v>
      </c>
      <c r="AY95" s="290" t="s">
        <v>156</v>
      </c>
    </row>
    <row r="96" spans="2:65" s="185" customFormat="1" ht="25.5" customHeight="1">
      <c r="B96" s="186"/>
      <c r="C96" s="265" t="s">
        <v>190</v>
      </c>
      <c r="D96" s="265" t="s">
        <v>158</v>
      </c>
      <c r="E96" s="266" t="s">
        <v>1000</v>
      </c>
      <c r="F96" s="267" t="s">
        <v>1001</v>
      </c>
      <c r="G96" s="268" t="s">
        <v>161</v>
      </c>
      <c r="H96" s="269">
        <v>500</v>
      </c>
      <c r="I96" s="88"/>
      <c r="J96" s="270">
        <f>ROUND(I96*H96,2)</f>
        <v>0</v>
      </c>
      <c r="K96" s="267" t="s">
        <v>162</v>
      </c>
      <c r="L96" s="186"/>
      <c r="M96" s="271" t="s">
        <v>5</v>
      </c>
      <c r="N96" s="272" t="s">
        <v>49</v>
      </c>
      <c r="O96" s="187"/>
      <c r="P96" s="273">
        <f>O96*H96</f>
        <v>0</v>
      </c>
      <c r="Q96" s="273">
        <v>0.0002</v>
      </c>
      <c r="R96" s="273">
        <f>Q96*H96</f>
        <v>0.1</v>
      </c>
      <c r="S96" s="273">
        <v>0</v>
      </c>
      <c r="T96" s="274">
        <f>S96*H96</f>
        <v>0</v>
      </c>
      <c r="AR96" s="175" t="s">
        <v>163</v>
      </c>
      <c r="AT96" s="175" t="s">
        <v>158</v>
      </c>
      <c r="AU96" s="175" t="s">
        <v>86</v>
      </c>
      <c r="AY96" s="175" t="s">
        <v>156</v>
      </c>
      <c r="BE96" s="275">
        <f>IF(N96="základní",J96,0)</f>
        <v>0</v>
      </c>
      <c r="BF96" s="275">
        <f>IF(N96="snížená",J96,0)</f>
        <v>0</v>
      </c>
      <c r="BG96" s="275">
        <f>IF(N96="zákl. přenesená",J96,0)</f>
        <v>0</v>
      </c>
      <c r="BH96" s="275">
        <f>IF(N96="sníž. přenesená",J96,0)</f>
        <v>0</v>
      </c>
      <c r="BI96" s="275">
        <f>IF(N96="nulová",J96,0)</f>
        <v>0</v>
      </c>
      <c r="BJ96" s="175" t="s">
        <v>163</v>
      </c>
      <c r="BK96" s="275">
        <f>ROUND(I96*H96,2)</f>
        <v>0</v>
      </c>
      <c r="BL96" s="175" t="s">
        <v>163</v>
      </c>
      <c r="BM96" s="175" t="s">
        <v>188</v>
      </c>
    </row>
    <row r="97" spans="2:47" s="185" customFormat="1" ht="81">
      <c r="B97" s="186"/>
      <c r="D97" s="276" t="s">
        <v>164</v>
      </c>
      <c r="F97" s="277" t="s">
        <v>993</v>
      </c>
      <c r="I97" s="89"/>
      <c r="L97" s="186"/>
      <c r="M97" s="278"/>
      <c r="N97" s="187"/>
      <c r="O97" s="187"/>
      <c r="P97" s="187"/>
      <c r="Q97" s="187"/>
      <c r="R97" s="187"/>
      <c r="S97" s="187"/>
      <c r="T97" s="279"/>
      <c r="AT97" s="175" t="s">
        <v>164</v>
      </c>
      <c r="AU97" s="175" t="s">
        <v>86</v>
      </c>
    </row>
    <row r="98" spans="2:51" s="281" customFormat="1" ht="13.5">
      <c r="B98" s="280"/>
      <c r="D98" s="276" t="s">
        <v>168</v>
      </c>
      <c r="E98" s="282" t="s">
        <v>5</v>
      </c>
      <c r="F98" s="283" t="s">
        <v>938</v>
      </c>
      <c r="H98" s="284">
        <v>500</v>
      </c>
      <c r="I98" s="90"/>
      <c r="L98" s="280"/>
      <c r="M98" s="285"/>
      <c r="N98" s="286"/>
      <c r="O98" s="286"/>
      <c r="P98" s="286"/>
      <c r="Q98" s="286"/>
      <c r="R98" s="286"/>
      <c r="S98" s="286"/>
      <c r="T98" s="287"/>
      <c r="AT98" s="282" t="s">
        <v>168</v>
      </c>
      <c r="AU98" s="282" t="s">
        <v>86</v>
      </c>
      <c r="AV98" s="281" t="s">
        <v>86</v>
      </c>
      <c r="AW98" s="281" t="s">
        <v>39</v>
      </c>
      <c r="AX98" s="281" t="s">
        <v>76</v>
      </c>
      <c r="AY98" s="282" t="s">
        <v>156</v>
      </c>
    </row>
    <row r="99" spans="2:51" s="289" customFormat="1" ht="13.5">
      <c r="B99" s="288"/>
      <c r="D99" s="276" t="s">
        <v>168</v>
      </c>
      <c r="E99" s="290" t="s">
        <v>5</v>
      </c>
      <c r="F99" s="291" t="s">
        <v>204</v>
      </c>
      <c r="H99" s="292">
        <v>500</v>
      </c>
      <c r="I99" s="91"/>
      <c r="L99" s="288"/>
      <c r="M99" s="293"/>
      <c r="N99" s="294"/>
      <c r="O99" s="294"/>
      <c r="P99" s="294"/>
      <c r="Q99" s="294"/>
      <c r="R99" s="294"/>
      <c r="S99" s="294"/>
      <c r="T99" s="295"/>
      <c r="AT99" s="290" t="s">
        <v>168</v>
      </c>
      <c r="AU99" s="290" t="s">
        <v>86</v>
      </c>
      <c r="AV99" s="289" t="s">
        <v>163</v>
      </c>
      <c r="AW99" s="289" t="s">
        <v>39</v>
      </c>
      <c r="AX99" s="289" t="s">
        <v>84</v>
      </c>
      <c r="AY99" s="290" t="s">
        <v>156</v>
      </c>
    </row>
    <row r="100" spans="2:65" s="185" customFormat="1" ht="16.5" customHeight="1">
      <c r="B100" s="186"/>
      <c r="C100" s="296" t="s">
        <v>178</v>
      </c>
      <c r="D100" s="296" t="s">
        <v>301</v>
      </c>
      <c r="E100" s="297" t="s">
        <v>1002</v>
      </c>
      <c r="F100" s="298" t="s">
        <v>1003</v>
      </c>
      <c r="G100" s="299" t="s">
        <v>161</v>
      </c>
      <c r="H100" s="300">
        <v>575</v>
      </c>
      <c r="I100" s="92"/>
      <c r="J100" s="301">
        <f>ROUND(I100*H100,2)</f>
        <v>0</v>
      </c>
      <c r="K100" s="298" t="s">
        <v>162</v>
      </c>
      <c r="L100" s="302"/>
      <c r="M100" s="303" t="s">
        <v>5</v>
      </c>
      <c r="N100" s="304" t="s">
        <v>49</v>
      </c>
      <c r="O100" s="187"/>
      <c r="P100" s="273">
        <f>O100*H100</f>
        <v>0</v>
      </c>
      <c r="Q100" s="273">
        <v>0.00052</v>
      </c>
      <c r="R100" s="273">
        <f>Q100*H100</f>
        <v>0.299</v>
      </c>
      <c r="S100" s="273">
        <v>0</v>
      </c>
      <c r="T100" s="274">
        <f>S100*H100</f>
        <v>0</v>
      </c>
      <c r="AR100" s="175" t="s">
        <v>184</v>
      </c>
      <c r="AT100" s="175" t="s">
        <v>301</v>
      </c>
      <c r="AU100" s="175" t="s">
        <v>86</v>
      </c>
      <c r="AY100" s="175" t="s">
        <v>156</v>
      </c>
      <c r="BE100" s="275">
        <f>IF(N100="základní",J100,0)</f>
        <v>0</v>
      </c>
      <c r="BF100" s="275">
        <f>IF(N100="snížená",J100,0)</f>
        <v>0</v>
      </c>
      <c r="BG100" s="275">
        <f>IF(N100="zákl. přenesená",J100,0)</f>
        <v>0</v>
      </c>
      <c r="BH100" s="275">
        <f>IF(N100="sníž. přenesená",J100,0)</f>
        <v>0</v>
      </c>
      <c r="BI100" s="275">
        <f>IF(N100="nulová",J100,0)</f>
        <v>0</v>
      </c>
      <c r="BJ100" s="175" t="s">
        <v>163</v>
      </c>
      <c r="BK100" s="275">
        <f>ROUND(I100*H100,2)</f>
        <v>0</v>
      </c>
      <c r="BL100" s="175" t="s">
        <v>163</v>
      </c>
      <c r="BM100" s="175" t="s">
        <v>193</v>
      </c>
    </row>
    <row r="101" spans="2:51" s="281" customFormat="1" ht="13.5">
      <c r="B101" s="280"/>
      <c r="D101" s="276" t="s">
        <v>168</v>
      </c>
      <c r="E101" s="282" t="s">
        <v>5</v>
      </c>
      <c r="F101" s="283" t="s">
        <v>1004</v>
      </c>
      <c r="H101" s="284">
        <v>575</v>
      </c>
      <c r="I101" s="90"/>
      <c r="L101" s="280"/>
      <c r="M101" s="285"/>
      <c r="N101" s="286"/>
      <c r="O101" s="286"/>
      <c r="P101" s="286"/>
      <c r="Q101" s="286"/>
      <c r="R101" s="286"/>
      <c r="S101" s="286"/>
      <c r="T101" s="287"/>
      <c r="AT101" s="282" t="s">
        <v>168</v>
      </c>
      <c r="AU101" s="282" t="s">
        <v>86</v>
      </c>
      <c r="AV101" s="281" t="s">
        <v>86</v>
      </c>
      <c r="AW101" s="281" t="s">
        <v>39</v>
      </c>
      <c r="AX101" s="281" t="s">
        <v>76</v>
      </c>
      <c r="AY101" s="282" t="s">
        <v>156</v>
      </c>
    </row>
    <row r="102" spans="2:51" s="289" customFormat="1" ht="13.5">
      <c r="B102" s="288"/>
      <c r="D102" s="276" t="s">
        <v>168</v>
      </c>
      <c r="E102" s="290" t="s">
        <v>5</v>
      </c>
      <c r="F102" s="291" t="s">
        <v>204</v>
      </c>
      <c r="H102" s="292">
        <v>575</v>
      </c>
      <c r="I102" s="91"/>
      <c r="L102" s="288"/>
      <c r="M102" s="293"/>
      <c r="N102" s="294"/>
      <c r="O102" s="294"/>
      <c r="P102" s="294"/>
      <c r="Q102" s="294"/>
      <c r="R102" s="294"/>
      <c r="S102" s="294"/>
      <c r="T102" s="295"/>
      <c r="AT102" s="290" t="s">
        <v>168</v>
      </c>
      <c r="AU102" s="290" t="s">
        <v>86</v>
      </c>
      <c r="AV102" s="289" t="s">
        <v>163</v>
      </c>
      <c r="AW102" s="289" t="s">
        <v>39</v>
      </c>
      <c r="AX102" s="289" t="s">
        <v>84</v>
      </c>
      <c r="AY102" s="290" t="s">
        <v>156</v>
      </c>
    </row>
    <row r="103" spans="2:65" s="185" customFormat="1" ht="38.25" customHeight="1">
      <c r="B103" s="186"/>
      <c r="C103" s="265" t="s">
        <v>197</v>
      </c>
      <c r="D103" s="265" t="s">
        <v>158</v>
      </c>
      <c r="E103" s="266" t="s">
        <v>272</v>
      </c>
      <c r="F103" s="267" t="s">
        <v>273</v>
      </c>
      <c r="G103" s="268" t="s">
        <v>200</v>
      </c>
      <c r="H103" s="269">
        <v>930</v>
      </c>
      <c r="I103" s="88"/>
      <c r="J103" s="270">
        <f>ROUND(I103*H103,2)</f>
        <v>0</v>
      </c>
      <c r="K103" s="267" t="s">
        <v>162</v>
      </c>
      <c r="L103" s="186"/>
      <c r="M103" s="271" t="s">
        <v>5</v>
      </c>
      <c r="N103" s="272" t="s">
        <v>49</v>
      </c>
      <c r="O103" s="187"/>
      <c r="P103" s="273">
        <f>O103*H103</f>
        <v>0</v>
      </c>
      <c r="Q103" s="273">
        <v>0</v>
      </c>
      <c r="R103" s="273">
        <f>Q103*H103</f>
        <v>0</v>
      </c>
      <c r="S103" s="273">
        <v>0</v>
      </c>
      <c r="T103" s="274">
        <f>S103*H103</f>
        <v>0</v>
      </c>
      <c r="AR103" s="175" t="s">
        <v>163</v>
      </c>
      <c r="AT103" s="175" t="s">
        <v>158</v>
      </c>
      <c r="AU103" s="175" t="s">
        <v>86</v>
      </c>
      <c r="AY103" s="175" t="s">
        <v>156</v>
      </c>
      <c r="BE103" s="275">
        <f>IF(N103="základní",J103,0)</f>
        <v>0</v>
      </c>
      <c r="BF103" s="275">
        <f>IF(N103="snížená",J103,0)</f>
        <v>0</v>
      </c>
      <c r="BG103" s="275">
        <f>IF(N103="zákl. přenesená",J103,0)</f>
        <v>0</v>
      </c>
      <c r="BH103" s="275">
        <f>IF(N103="sníž. přenesená",J103,0)</f>
        <v>0</v>
      </c>
      <c r="BI103" s="275">
        <f>IF(N103="nulová",J103,0)</f>
        <v>0</v>
      </c>
      <c r="BJ103" s="175" t="s">
        <v>163</v>
      </c>
      <c r="BK103" s="275">
        <f>ROUND(I103*H103,2)</f>
        <v>0</v>
      </c>
      <c r="BL103" s="175" t="s">
        <v>163</v>
      </c>
      <c r="BM103" s="175" t="s">
        <v>196</v>
      </c>
    </row>
    <row r="104" spans="2:47" s="185" customFormat="1" ht="175.5">
      <c r="B104" s="186"/>
      <c r="D104" s="276" t="s">
        <v>164</v>
      </c>
      <c r="F104" s="277" t="s">
        <v>275</v>
      </c>
      <c r="I104" s="89"/>
      <c r="L104" s="186"/>
      <c r="M104" s="278"/>
      <c r="N104" s="187"/>
      <c r="O104" s="187"/>
      <c r="P104" s="187"/>
      <c r="Q104" s="187"/>
      <c r="R104" s="187"/>
      <c r="S104" s="187"/>
      <c r="T104" s="279"/>
      <c r="AT104" s="175" t="s">
        <v>164</v>
      </c>
      <c r="AU104" s="175" t="s">
        <v>86</v>
      </c>
    </row>
    <row r="105" spans="2:51" s="281" customFormat="1" ht="13.5">
      <c r="B105" s="280"/>
      <c r="D105" s="276" t="s">
        <v>168</v>
      </c>
      <c r="E105" s="282" t="s">
        <v>5</v>
      </c>
      <c r="F105" s="283" t="s">
        <v>1005</v>
      </c>
      <c r="H105" s="284">
        <v>930</v>
      </c>
      <c r="I105" s="90"/>
      <c r="L105" s="280"/>
      <c r="M105" s="285"/>
      <c r="N105" s="286"/>
      <c r="O105" s="286"/>
      <c r="P105" s="286"/>
      <c r="Q105" s="286"/>
      <c r="R105" s="286"/>
      <c r="S105" s="286"/>
      <c r="T105" s="287"/>
      <c r="AT105" s="282" t="s">
        <v>168</v>
      </c>
      <c r="AU105" s="282" t="s">
        <v>86</v>
      </c>
      <c r="AV105" s="281" t="s">
        <v>86</v>
      </c>
      <c r="AW105" s="281" t="s">
        <v>39</v>
      </c>
      <c r="AX105" s="281" t="s">
        <v>76</v>
      </c>
      <c r="AY105" s="282" t="s">
        <v>156</v>
      </c>
    </row>
    <row r="106" spans="2:51" s="289" customFormat="1" ht="13.5">
      <c r="B106" s="288"/>
      <c r="D106" s="276" t="s">
        <v>168</v>
      </c>
      <c r="E106" s="290" t="s">
        <v>5</v>
      </c>
      <c r="F106" s="291" t="s">
        <v>204</v>
      </c>
      <c r="H106" s="292">
        <v>930</v>
      </c>
      <c r="I106" s="91"/>
      <c r="L106" s="288"/>
      <c r="M106" s="293"/>
      <c r="N106" s="294"/>
      <c r="O106" s="294"/>
      <c r="P106" s="294"/>
      <c r="Q106" s="294"/>
      <c r="R106" s="294"/>
      <c r="S106" s="294"/>
      <c r="T106" s="295"/>
      <c r="AT106" s="290" t="s">
        <v>168</v>
      </c>
      <c r="AU106" s="290" t="s">
        <v>86</v>
      </c>
      <c r="AV106" s="289" t="s">
        <v>163</v>
      </c>
      <c r="AW106" s="289" t="s">
        <v>39</v>
      </c>
      <c r="AX106" s="289" t="s">
        <v>84</v>
      </c>
      <c r="AY106" s="290" t="s">
        <v>156</v>
      </c>
    </row>
    <row r="107" spans="2:65" s="185" customFormat="1" ht="38.25" customHeight="1">
      <c r="B107" s="186"/>
      <c r="C107" s="265" t="s">
        <v>184</v>
      </c>
      <c r="D107" s="265" t="s">
        <v>158</v>
      </c>
      <c r="E107" s="266" t="s">
        <v>307</v>
      </c>
      <c r="F107" s="267" t="s">
        <v>308</v>
      </c>
      <c r="G107" s="268" t="s">
        <v>200</v>
      </c>
      <c r="H107" s="269">
        <v>1200</v>
      </c>
      <c r="I107" s="88"/>
      <c r="J107" s="270">
        <f>ROUND(I107*H107,2)</f>
        <v>0</v>
      </c>
      <c r="K107" s="267" t="s">
        <v>162</v>
      </c>
      <c r="L107" s="186"/>
      <c r="M107" s="271" t="s">
        <v>5</v>
      </c>
      <c r="N107" s="272" t="s">
        <v>49</v>
      </c>
      <c r="O107" s="187"/>
      <c r="P107" s="273">
        <f>O107*H107</f>
        <v>0</v>
      </c>
      <c r="Q107" s="273">
        <v>0</v>
      </c>
      <c r="R107" s="273">
        <f>Q107*H107</f>
        <v>0</v>
      </c>
      <c r="S107" s="273">
        <v>0</v>
      </c>
      <c r="T107" s="274">
        <f>S107*H107</f>
        <v>0</v>
      </c>
      <c r="AR107" s="175" t="s">
        <v>163</v>
      </c>
      <c r="AT107" s="175" t="s">
        <v>158</v>
      </c>
      <c r="AU107" s="175" t="s">
        <v>86</v>
      </c>
      <c r="AY107" s="175" t="s">
        <v>156</v>
      </c>
      <c r="BE107" s="275">
        <f>IF(N107="základní",J107,0)</f>
        <v>0</v>
      </c>
      <c r="BF107" s="275">
        <f>IF(N107="snížená",J107,0)</f>
        <v>0</v>
      </c>
      <c r="BG107" s="275">
        <f>IF(N107="zákl. přenesená",J107,0)</f>
        <v>0</v>
      </c>
      <c r="BH107" s="275">
        <f>IF(N107="sníž. přenesená",J107,0)</f>
        <v>0</v>
      </c>
      <c r="BI107" s="275">
        <f>IF(N107="nulová",J107,0)</f>
        <v>0</v>
      </c>
      <c r="BJ107" s="175" t="s">
        <v>163</v>
      </c>
      <c r="BK107" s="275">
        <f>ROUND(I107*H107,2)</f>
        <v>0</v>
      </c>
      <c r="BL107" s="175" t="s">
        <v>163</v>
      </c>
      <c r="BM107" s="175" t="s">
        <v>201</v>
      </c>
    </row>
    <row r="108" spans="2:47" s="185" customFormat="1" ht="175.5">
      <c r="B108" s="186"/>
      <c r="D108" s="276" t="s">
        <v>164</v>
      </c>
      <c r="F108" s="277" t="s">
        <v>275</v>
      </c>
      <c r="I108" s="89"/>
      <c r="L108" s="186"/>
      <c r="M108" s="278"/>
      <c r="N108" s="187"/>
      <c r="O108" s="187"/>
      <c r="P108" s="187"/>
      <c r="Q108" s="187"/>
      <c r="R108" s="187"/>
      <c r="S108" s="187"/>
      <c r="T108" s="279"/>
      <c r="AT108" s="175" t="s">
        <v>164</v>
      </c>
      <c r="AU108" s="175" t="s">
        <v>86</v>
      </c>
    </row>
    <row r="109" spans="2:51" s="281" customFormat="1" ht="13.5">
      <c r="B109" s="280"/>
      <c r="D109" s="276" t="s">
        <v>168</v>
      </c>
      <c r="E109" s="282" t="s">
        <v>5</v>
      </c>
      <c r="F109" s="283" t="s">
        <v>1006</v>
      </c>
      <c r="H109" s="284">
        <v>1200</v>
      </c>
      <c r="I109" s="90"/>
      <c r="L109" s="280"/>
      <c r="M109" s="285"/>
      <c r="N109" s="286"/>
      <c r="O109" s="286"/>
      <c r="P109" s="286"/>
      <c r="Q109" s="286"/>
      <c r="R109" s="286"/>
      <c r="S109" s="286"/>
      <c r="T109" s="287"/>
      <c r="AT109" s="282" t="s">
        <v>168</v>
      </c>
      <c r="AU109" s="282" t="s">
        <v>86</v>
      </c>
      <c r="AV109" s="281" t="s">
        <v>86</v>
      </c>
      <c r="AW109" s="281" t="s">
        <v>39</v>
      </c>
      <c r="AX109" s="281" t="s">
        <v>76</v>
      </c>
      <c r="AY109" s="282" t="s">
        <v>156</v>
      </c>
    </row>
    <row r="110" spans="2:51" s="289" customFormat="1" ht="13.5">
      <c r="B110" s="288"/>
      <c r="D110" s="276" t="s">
        <v>168</v>
      </c>
      <c r="E110" s="290" t="s">
        <v>5</v>
      </c>
      <c r="F110" s="291" t="s">
        <v>204</v>
      </c>
      <c r="H110" s="292">
        <v>1200</v>
      </c>
      <c r="I110" s="91"/>
      <c r="L110" s="288"/>
      <c r="M110" s="293"/>
      <c r="N110" s="294"/>
      <c r="O110" s="294"/>
      <c r="P110" s="294"/>
      <c r="Q110" s="294"/>
      <c r="R110" s="294"/>
      <c r="S110" s="294"/>
      <c r="T110" s="295"/>
      <c r="AT110" s="290" t="s">
        <v>168</v>
      </c>
      <c r="AU110" s="290" t="s">
        <v>86</v>
      </c>
      <c r="AV110" s="289" t="s">
        <v>163</v>
      </c>
      <c r="AW110" s="289" t="s">
        <v>39</v>
      </c>
      <c r="AX110" s="289" t="s">
        <v>84</v>
      </c>
      <c r="AY110" s="290" t="s">
        <v>156</v>
      </c>
    </row>
    <row r="111" spans="2:65" s="185" customFormat="1" ht="25.5" customHeight="1">
      <c r="B111" s="186"/>
      <c r="C111" s="265" t="s">
        <v>210</v>
      </c>
      <c r="D111" s="265" t="s">
        <v>158</v>
      </c>
      <c r="E111" s="266" t="s">
        <v>391</v>
      </c>
      <c r="F111" s="267" t="s">
        <v>392</v>
      </c>
      <c r="G111" s="268" t="s">
        <v>200</v>
      </c>
      <c r="H111" s="269">
        <v>1200</v>
      </c>
      <c r="I111" s="88"/>
      <c r="J111" s="270">
        <f>ROUND(I111*H111,2)</f>
        <v>0</v>
      </c>
      <c r="K111" s="267" t="s">
        <v>162</v>
      </c>
      <c r="L111" s="186"/>
      <c r="M111" s="271" t="s">
        <v>5</v>
      </c>
      <c r="N111" s="272" t="s">
        <v>49</v>
      </c>
      <c r="O111" s="187"/>
      <c r="P111" s="273">
        <f>O111*H111</f>
        <v>0</v>
      </c>
      <c r="Q111" s="273">
        <v>0</v>
      </c>
      <c r="R111" s="273">
        <f>Q111*H111</f>
        <v>0</v>
      </c>
      <c r="S111" s="273">
        <v>0</v>
      </c>
      <c r="T111" s="274">
        <f>S111*H111</f>
        <v>0</v>
      </c>
      <c r="AR111" s="175" t="s">
        <v>163</v>
      </c>
      <c r="AT111" s="175" t="s">
        <v>158</v>
      </c>
      <c r="AU111" s="175" t="s">
        <v>86</v>
      </c>
      <c r="AY111" s="175" t="s">
        <v>156</v>
      </c>
      <c r="BE111" s="275">
        <f>IF(N111="základní",J111,0)</f>
        <v>0</v>
      </c>
      <c r="BF111" s="275">
        <f>IF(N111="snížená",J111,0)</f>
        <v>0</v>
      </c>
      <c r="BG111" s="275">
        <f>IF(N111="zákl. přenesená",J111,0)</f>
        <v>0</v>
      </c>
      <c r="BH111" s="275">
        <f>IF(N111="sníž. přenesená",J111,0)</f>
        <v>0</v>
      </c>
      <c r="BI111" s="275">
        <f>IF(N111="nulová",J111,0)</f>
        <v>0</v>
      </c>
      <c r="BJ111" s="175" t="s">
        <v>163</v>
      </c>
      <c r="BK111" s="275">
        <f>ROUND(I111*H111,2)</f>
        <v>0</v>
      </c>
      <c r="BL111" s="175" t="s">
        <v>163</v>
      </c>
      <c r="BM111" s="175" t="s">
        <v>207</v>
      </c>
    </row>
    <row r="112" spans="2:47" s="185" customFormat="1" ht="148.5">
      <c r="B112" s="186"/>
      <c r="D112" s="276" t="s">
        <v>164</v>
      </c>
      <c r="F112" s="277" t="s">
        <v>393</v>
      </c>
      <c r="I112" s="89"/>
      <c r="L112" s="186"/>
      <c r="M112" s="278"/>
      <c r="N112" s="187"/>
      <c r="O112" s="187"/>
      <c r="P112" s="187"/>
      <c r="Q112" s="187"/>
      <c r="R112" s="187"/>
      <c r="S112" s="187"/>
      <c r="T112" s="279"/>
      <c r="AT112" s="175" t="s">
        <v>164</v>
      </c>
      <c r="AU112" s="175" t="s">
        <v>86</v>
      </c>
    </row>
    <row r="113" spans="2:51" s="281" customFormat="1" ht="13.5">
      <c r="B113" s="280"/>
      <c r="D113" s="276" t="s">
        <v>168</v>
      </c>
      <c r="E113" s="282" t="s">
        <v>5</v>
      </c>
      <c r="F113" s="283" t="s">
        <v>1006</v>
      </c>
      <c r="H113" s="284">
        <v>1200</v>
      </c>
      <c r="I113" s="90"/>
      <c r="L113" s="280"/>
      <c r="M113" s="285"/>
      <c r="N113" s="286"/>
      <c r="O113" s="286"/>
      <c r="P113" s="286"/>
      <c r="Q113" s="286"/>
      <c r="R113" s="286"/>
      <c r="S113" s="286"/>
      <c r="T113" s="287"/>
      <c r="AT113" s="282" t="s">
        <v>168</v>
      </c>
      <c r="AU113" s="282" t="s">
        <v>86</v>
      </c>
      <c r="AV113" s="281" t="s">
        <v>86</v>
      </c>
      <c r="AW113" s="281" t="s">
        <v>39</v>
      </c>
      <c r="AX113" s="281" t="s">
        <v>76</v>
      </c>
      <c r="AY113" s="282" t="s">
        <v>156</v>
      </c>
    </row>
    <row r="114" spans="2:51" s="289" customFormat="1" ht="13.5">
      <c r="B114" s="288"/>
      <c r="D114" s="276" t="s">
        <v>168</v>
      </c>
      <c r="E114" s="290" t="s">
        <v>5</v>
      </c>
      <c r="F114" s="291" t="s">
        <v>204</v>
      </c>
      <c r="H114" s="292">
        <v>1200</v>
      </c>
      <c r="I114" s="91"/>
      <c r="L114" s="288"/>
      <c r="M114" s="293"/>
      <c r="N114" s="294"/>
      <c r="O114" s="294"/>
      <c r="P114" s="294"/>
      <c r="Q114" s="294"/>
      <c r="R114" s="294"/>
      <c r="S114" s="294"/>
      <c r="T114" s="295"/>
      <c r="AT114" s="290" t="s">
        <v>168</v>
      </c>
      <c r="AU114" s="290" t="s">
        <v>86</v>
      </c>
      <c r="AV114" s="289" t="s">
        <v>163</v>
      </c>
      <c r="AW114" s="289" t="s">
        <v>39</v>
      </c>
      <c r="AX114" s="289" t="s">
        <v>84</v>
      </c>
      <c r="AY114" s="290" t="s">
        <v>156</v>
      </c>
    </row>
    <row r="115" spans="2:65" s="185" customFormat="1" ht="25.5" customHeight="1">
      <c r="B115" s="186"/>
      <c r="C115" s="265" t="s">
        <v>188</v>
      </c>
      <c r="D115" s="265" t="s">
        <v>158</v>
      </c>
      <c r="E115" s="266" t="s">
        <v>391</v>
      </c>
      <c r="F115" s="267" t="s">
        <v>392</v>
      </c>
      <c r="G115" s="268" t="s">
        <v>200</v>
      </c>
      <c r="H115" s="269">
        <v>930</v>
      </c>
      <c r="I115" s="88"/>
      <c r="J115" s="270">
        <f>ROUND(I115*H115,2)</f>
        <v>0</v>
      </c>
      <c r="K115" s="267" t="s">
        <v>162</v>
      </c>
      <c r="L115" s="186"/>
      <c r="M115" s="271" t="s">
        <v>5</v>
      </c>
      <c r="N115" s="272" t="s">
        <v>49</v>
      </c>
      <c r="O115" s="187"/>
      <c r="P115" s="273">
        <f>O115*H115</f>
        <v>0</v>
      </c>
      <c r="Q115" s="273">
        <v>0</v>
      </c>
      <c r="R115" s="273">
        <f>Q115*H115</f>
        <v>0</v>
      </c>
      <c r="S115" s="273">
        <v>0</v>
      </c>
      <c r="T115" s="274">
        <f>S115*H115</f>
        <v>0</v>
      </c>
      <c r="AR115" s="175" t="s">
        <v>163</v>
      </c>
      <c r="AT115" s="175" t="s">
        <v>158</v>
      </c>
      <c r="AU115" s="175" t="s">
        <v>86</v>
      </c>
      <c r="AY115" s="175" t="s">
        <v>156</v>
      </c>
      <c r="BE115" s="275">
        <f>IF(N115="základní",J115,0)</f>
        <v>0</v>
      </c>
      <c r="BF115" s="275">
        <f>IF(N115="snížená",J115,0)</f>
        <v>0</v>
      </c>
      <c r="BG115" s="275">
        <f>IF(N115="zákl. přenesená",J115,0)</f>
        <v>0</v>
      </c>
      <c r="BH115" s="275">
        <f>IF(N115="sníž. přenesená",J115,0)</f>
        <v>0</v>
      </c>
      <c r="BI115" s="275">
        <f>IF(N115="nulová",J115,0)</f>
        <v>0</v>
      </c>
      <c r="BJ115" s="175" t="s">
        <v>163</v>
      </c>
      <c r="BK115" s="275">
        <f>ROUND(I115*H115,2)</f>
        <v>0</v>
      </c>
      <c r="BL115" s="175" t="s">
        <v>163</v>
      </c>
      <c r="BM115" s="175" t="s">
        <v>185</v>
      </c>
    </row>
    <row r="116" spans="2:47" s="185" customFormat="1" ht="148.5">
      <c r="B116" s="186"/>
      <c r="D116" s="276" t="s">
        <v>164</v>
      </c>
      <c r="F116" s="277" t="s">
        <v>393</v>
      </c>
      <c r="I116" s="89"/>
      <c r="L116" s="186"/>
      <c r="M116" s="278"/>
      <c r="N116" s="187"/>
      <c r="O116" s="187"/>
      <c r="P116" s="187"/>
      <c r="Q116" s="187"/>
      <c r="R116" s="187"/>
      <c r="S116" s="187"/>
      <c r="T116" s="279"/>
      <c r="AT116" s="175" t="s">
        <v>164</v>
      </c>
      <c r="AU116" s="175" t="s">
        <v>86</v>
      </c>
    </row>
    <row r="117" spans="2:51" s="281" customFormat="1" ht="13.5">
      <c r="B117" s="280"/>
      <c r="D117" s="276" t="s">
        <v>168</v>
      </c>
      <c r="E117" s="282" t="s">
        <v>5</v>
      </c>
      <c r="F117" s="283" t="s">
        <v>1005</v>
      </c>
      <c r="H117" s="284">
        <v>930</v>
      </c>
      <c r="I117" s="90"/>
      <c r="L117" s="280"/>
      <c r="M117" s="285"/>
      <c r="N117" s="286"/>
      <c r="O117" s="286"/>
      <c r="P117" s="286"/>
      <c r="Q117" s="286"/>
      <c r="R117" s="286"/>
      <c r="S117" s="286"/>
      <c r="T117" s="287"/>
      <c r="AT117" s="282" t="s">
        <v>168</v>
      </c>
      <c r="AU117" s="282" t="s">
        <v>86</v>
      </c>
      <c r="AV117" s="281" t="s">
        <v>86</v>
      </c>
      <c r="AW117" s="281" t="s">
        <v>39</v>
      </c>
      <c r="AX117" s="281" t="s">
        <v>76</v>
      </c>
      <c r="AY117" s="282" t="s">
        <v>156</v>
      </c>
    </row>
    <row r="118" spans="2:51" s="289" customFormat="1" ht="13.5">
      <c r="B118" s="288"/>
      <c r="D118" s="276" t="s">
        <v>168</v>
      </c>
      <c r="E118" s="290" t="s">
        <v>5</v>
      </c>
      <c r="F118" s="291" t="s">
        <v>204</v>
      </c>
      <c r="H118" s="292">
        <v>930</v>
      </c>
      <c r="I118" s="91"/>
      <c r="L118" s="288"/>
      <c r="M118" s="293"/>
      <c r="N118" s="294"/>
      <c r="O118" s="294"/>
      <c r="P118" s="294"/>
      <c r="Q118" s="294"/>
      <c r="R118" s="294"/>
      <c r="S118" s="294"/>
      <c r="T118" s="295"/>
      <c r="AT118" s="290" t="s">
        <v>168</v>
      </c>
      <c r="AU118" s="290" t="s">
        <v>86</v>
      </c>
      <c r="AV118" s="289" t="s">
        <v>163</v>
      </c>
      <c r="AW118" s="289" t="s">
        <v>39</v>
      </c>
      <c r="AX118" s="289" t="s">
        <v>84</v>
      </c>
      <c r="AY118" s="290" t="s">
        <v>156</v>
      </c>
    </row>
    <row r="119" spans="2:65" s="185" customFormat="1" ht="51" customHeight="1">
      <c r="B119" s="186"/>
      <c r="C119" s="265" t="s">
        <v>217</v>
      </c>
      <c r="D119" s="265" t="s">
        <v>158</v>
      </c>
      <c r="E119" s="266" t="s">
        <v>311</v>
      </c>
      <c r="F119" s="267" t="s">
        <v>312</v>
      </c>
      <c r="G119" s="268" t="s">
        <v>200</v>
      </c>
      <c r="H119" s="269">
        <v>1200</v>
      </c>
      <c r="I119" s="88"/>
      <c r="J119" s="270">
        <f>ROUND(I119*H119,2)</f>
        <v>0</v>
      </c>
      <c r="K119" s="267" t="s">
        <v>162</v>
      </c>
      <c r="L119" s="186"/>
      <c r="M119" s="271" t="s">
        <v>5</v>
      </c>
      <c r="N119" s="272" t="s">
        <v>49</v>
      </c>
      <c r="O119" s="187"/>
      <c r="P119" s="273">
        <f>O119*H119</f>
        <v>0</v>
      </c>
      <c r="Q119" s="273">
        <v>0</v>
      </c>
      <c r="R119" s="273">
        <f>Q119*H119</f>
        <v>0</v>
      </c>
      <c r="S119" s="273">
        <v>0</v>
      </c>
      <c r="T119" s="274">
        <f>S119*H119</f>
        <v>0</v>
      </c>
      <c r="AR119" s="175" t="s">
        <v>163</v>
      </c>
      <c r="AT119" s="175" t="s">
        <v>158</v>
      </c>
      <c r="AU119" s="175" t="s">
        <v>86</v>
      </c>
      <c r="AY119" s="175" t="s">
        <v>156</v>
      </c>
      <c r="BE119" s="275">
        <f>IF(N119="základní",J119,0)</f>
        <v>0</v>
      </c>
      <c r="BF119" s="275">
        <f>IF(N119="snížená",J119,0)</f>
        <v>0</v>
      </c>
      <c r="BG119" s="275">
        <f>IF(N119="zákl. přenesená",J119,0)</f>
        <v>0</v>
      </c>
      <c r="BH119" s="275">
        <f>IF(N119="sníž. přenesená",J119,0)</f>
        <v>0</v>
      </c>
      <c r="BI119" s="275">
        <f>IF(N119="nulová",J119,0)</f>
        <v>0</v>
      </c>
      <c r="BJ119" s="175" t="s">
        <v>163</v>
      </c>
      <c r="BK119" s="275">
        <f>ROUND(I119*H119,2)</f>
        <v>0</v>
      </c>
      <c r="BL119" s="175" t="s">
        <v>163</v>
      </c>
      <c r="BM119" s="175" t="s">
        <v>216</v>
      </c>
    </row>
    <row r="120" spans="2:47" s="185" customFormat="1" ht="175.5">
      <c r="B120" s="186"/>
      <c r="D120" s="276" t="s">
        <v>164</v>
      </c>
      <c r="F120" s="277" t="s">
        <v>314</v>
      </c>
      <c r="I120" s="89"/>
      <c r="L120" s="186"/>
      <c r="M120" s="278"/>
      <c r="N120" s="187"/>
      <c r="O120" s="187"/>
      <c r="P120" s="187"/>
      <c r="Q120" s="187"/>
      <c r="R120" s="187"/>
      <c r="S120" s="187"/>
      <c r="T120" s="279"/>
      <c r="AT120" s="175" t="s">
        <v>164</v>
      </c>
      <c r="AU120" s="175" t="s">
        <v>86</v>
      </c>
    </row>
    <row r="121" spans="2:51" s="281" customFormat="1" ht="13.5">
      <c r="B121" s="280"/>
      <c r="D121" s="276" t="s">
        <v>168</v>
      </c>
      <c r="E121" s="282" t="s">
        <v>5</v>
      </c>
      <c r="F121" s="283" t="s">
        <v>1006</v>
      </c>
      <c r="H121" s="284">
        <v>1200</v>
      </c>
      <c r="I121" s="90"/>
      <c r="L121" s="280"/>
      <c r="M121" s="285"/>
      <c r="N121" s="286"/>
      <c r="O121" s="286"/>
      <c r="P121" s="286"/>
      <c r="Q121" s="286"/>
      <c r="R121" s="286"/>
      <c r="S121" s="286"/>
      <c r="T121" s="287"/>
      <c r="AT121" s="282" t="s">
        <v>168</v>
      </c>
      <c r="AU121" s="282" t="s">
        <v>86</v>
      </c>
      <c r="AV121" s="281" t="s">
        <v>86</v>
      </c>
      <c r="AW121" s="281" t="s">
        <v>39</v>
      </c>
      <c r="AX121" s="281" t="s">
        <v>76</v>
      </c>
      <c r="AY121" s="282" t="s">
        <v>156</v>
      </c>
    </row>
    <row r="122" spans="2:51" s="289" customFormat="1" ht="13.5">
      <c r="B122" s="288"/>
      <c r="D122" s="276" t="s">
        <v>168</v>
      </c>
      <c r="E122" s="290" t="s">
        <v>5</v>
      </c>
      <c r="F122" s="291" t="s">
        <v>204</v>
      </c>
      <c r="H122" s="292">
        <v>1200</v>
      </c>
      <c r="I122" s="91"/>
      <c r="L122" s="288"/>
      <c r="M122" s="293"/>
      <c r="N122" s="294"/>
      <c r="O122" s="294"/>
      <c r="P122" s="294"/>
      <c r="Q122" s="294"/>
      <c r="R122" s="294"/>
      <c r="S122" s="294"/>
      <c r="T122" s="295"/>
      <c r="AT122" s="290" t="s">
        <v>168</v>
      </c>
      <c r="AU122" s="290" t="s">
        <v>86</v>
      </c>
      <c r="AV122" s="289" t="s">
        <v>163</v>
      </c>
      <c r="AW122" s="289" t="s">
        <v>39</v>
      </c>
      <c r="AX122" s="289" t="s">
        <v>84</v>
      </c>
      <c r="AY122" s="290" t="s">
        <v>156</v>
      </c>
    </row>
    <row r="123" spans="2:65" s="185" customFormat="1" ht="38.25" customHeight="1">
      <c r="B123" s="186"/>
      <c r="C123" s="265" t="s">
        <v>193</v>
      </c>
      <c r="D123" s="265" t="s">
        <v>158</v>
      </c>
      <c r="E123" s="266" t="s">
        <v>1007</v>
      </c>
      <c r="F123" s="267" t="s">
        <v>1008</v>
      </c>
      <c r="G123" s="268" t="s">
        <v>161</v>
      </c>
      <c r="H123" s="269">
        <v>6200</v>
      </c>
      <c r="I123" s="88"/>
      <c r="J123" s="270">
        <f>ROUND(I123*H123,2)</f>
        <v>0</v>
      </c>
      <c r="K123" s="267" t="s">
        <v>162</v>
      </c>
      <c r="L123" s="186"/>
      <c r="M123" s="271" t="s">
        <v>5</v>
      </c>
      <c r="N123" s="272" t="s">
        <v>49</v>
      </c>
      <c r="O123" s="187"/>
      <c r="P123" s="273">
        <f>O123*H123</f>
        <v>0</v>
      </c>
      <c r="Q123" s="273">
        <v>0</v>
      </c>
      <c r="R123" s="273">
        <f>Q123*H123</f>
        <v>0</v>
      </c>
      <c r="S123" s="273">
        <v>0</v>
      </c>
      <c r="T123" s="274">
        <f>S123*H123</f>
        <v>0</v>
      </c>
      <c r="AR123" s="175" t="s">
        <v>163</v>
      </c>
      <c r="AT123" s="175" t="s">
        <v>158</v>
      </c>
      <c r="AU123" s="175" t="s">
        <v>86</v>
      </c>
      <c r="AY123" s="175" t="s">
        <v>156</v>
      </c>
      <c r="BE123" s="275">
        <f>IF(N123="základní",J123,0)</f>
        <v>0</v>
      </c>
      <c r="BF123" s="275">
        <f>IF(N123="snížená",J123,0)</f>
        <v>0</v>
      </c>
      <c r="BG123" s="275">
        <f>IF(N123="zákl. přenesená",J123,0)</f>
        <v>0</v>
      </c>
      <c r="BH123" s="275">
        <f>IF(N123="sníž. přenesená",J123,0)</f>
        <v>0</v>
      </c>
      <c r="BI123" s="275">
        <f>IF(N123="nulová",J123,0)</f>
        <v>0</v>
      </c>
      <c r="BJ123" s="175" t="s">
        <v>163</v>
      </c>
      <c r="BK123" s="275">
        <f>ROUND(I123*H123,2)</f>
        <v>0</v>
      </c>
      <c r="BL123" s="175" t="s">
        <v>163</v>
      </c>
      <c r="BM123" s="175" t="s">
        <v>220</v>
      </c>
    </row>
    <row r="124" spans="2:47" s="185" customFormat="1" ht="94.5">
      <c r="B124" s="186"/>
      <c r="D124" s="276" t="s">
        <v>164</v>
      </c>
      <c r="F124" s="277" t="s">
        <v>1009</v>
      </c>
      <c r="I124" s="89"/>
      <c r="L124" s="186"/>
      <c r="M124" s="278"/>
      <c r="N124" s="187"/>
      <c r="O124" s="187"/>
      <c r="P124" s="187"/>
      <c r="Q124" s="187"/>
      <c r="R124" s="187"/>
      <c r="S124" s="187"/>
      <c r="T124" s="279"/>
      <c r="AT124" s="175" t="s">
        <v>164</v>
      </c>
      <c r="AU124" s="175" t="s">
        <v>86</v>
      </c>
    </row>
    <row r="125" spans="2:51" s="281" customFormat="1" ht="13.5">
      <c r="B125" s="280"/>
      <c r="D125" s="276" t="s">
        <v>168</v>
      </c>
      <c r="E125" s="282" t="s">
        <v>5</v>
      </c>
      <c r="F125" s="283" t="s">
        <v>1010</v>
      </c>
      <c r="H125" s="284">
        <v>6200</v>
      </c>
      <c r="I125" s="90"/>
      <c r="L125" s="280"/>
      <c r="M125" s="285"/>
      <c r="N125" s="286"/>
      <c r="O125" s="286"/>
      <c r="P125" s="286"/>
      <c r="Q125" s="286"/>
      <c r="R125" s="286"/>
      <c r="S125" s="286"/>
      <c r="T125" s="287"/>
      <c r="AT125" s="282" t="s">
        <v>168</v>
      </c>
      <c r="AU125" s="282" t="s">
        <v>86</v>
      </c>
      <c r="AV125" s="281" t="s">
        <v>86</v>
      </c>
      <c r="AW125" s="281" t="s">
        <v>39</v>
      </c>
      <c r="AX125" s="281" t="s">
        <v>76</v>
      </c>
      <c r="AY125" s="282" t="s">
        <v>156</v>
      </c>
    </row>
    <row r="126" spans="2:51" s="289" customFormat="1" ht="13.5">
      <c r="B126" s="288"/>
      <c r="D126" s="276" t="s">
        <v>168</v>
      </c>
      <c r="E126" s="290" t="s">
        <v>5</v>
      </c>
      <c r="F126" s="291" t="s">
        <v>204</v>
      </c>
      <c r="H126" s="292">
        <v>6200</v>
      </c>
      <c r="I126" s="91"/>
      <c r="L126" s="288"/>
      <c r="M126" s="293"/>
      <c r="N126" s="294"/>
      <c r="O126" s="294"/>
      <c r="P126" s="294"/>
      <c r="Q126" s="294"/>
      <c r="R126" s="294"/>
      <c r="S126" s="294"/>
      <c r="T126" s="295"/>
      <c r="AT126" s="290" t="s">
        <v>168</v>
      </c>
      <c r="AU126" s="290" t="s">
        <v>86</v>
      </c>
      <c r="AV126" s="289" t="s">
        <v>163</v>
      </c>
      <c r="AW126" s="289" t="s">
        <v>39</v>
      </c>
      <c r="AX126" s="289" t="s">
        <v>84</v>
      </c>
      <c r="AY126" s="290" t="s">
        <v>156</v>
      </c>
    </row>
    <row r="127" spans="2:65" s="185" customFormat="1" ht="25.5" customHeight="1">
      <c r="B127" s="186"/>
      <c r="C127" s="265" t="s">
        <v>225</v>
      </c>
      <c r="D127" s="265" t="s">
        <v>158</v>
      </c>
      <c r="E127" s="266" t="s">
        <v>402</v>
      </c>
      <c r="F127" s="267" t="s">
        <v>403</v>
      </c>
      <c r="G127" s="268" t="s">
        <v>161</v>
      </c>
      <c r="H127" s="269">
        <v>6200</v>
      </c>
      <c r="I127" s="88"/>
      <c r="J127" s="270">
        <f>ROUND(I127*H127,2)</f>
        <v>0</v>
      </c>
      <c r="K127" s="267" t="s">
        <v>162</v>
      </c>
      <c r="L127" s="186"/>
      <c r="M127" s="271" t="s">
        <v>5</v>
      </c>
      <c r="N127" s="272" t="s">
        <v>49</v>
      </c>
      <c r="O127" s="187"/>
      <c r="P127" s="273">
        <f>O127*H127</f>
        <v>0</v>
      </c>
      <c r="Q127" s="273">
        <v>0</v>
      </c>
      <c r="R127" s="273">
        <f>Q127*H127</f>
        <v>0</v>
      </c>
      <c r="S127" s="273">
        <v>0</v>
      </c>
      <c r="T127" s="274">
        <f>S127*H127</f>
        <v>0</v>
      </c>
      <c r="AR127" s="175" t="s">
        <v>163</v>
      </c>
      <c r="AT127" s="175" t="s">
        <v>158</v>
      </c>
      <c r="AU127" s="175" t="s">
        <v>86</v>
      </c>
      <c r="AY127" s="175" t="s">
        <v>156</v>
      </c>
      <c r="BE127" s="275">
        <f>IF(N127="základní",J127,0)</f>
        <v>0</v>
      </c>
      <c r="BF127" s="275">
        <f>IF(N127="snížená",J127,0)</f>
        <v>0</v>
      </c>
      <c r="BG127" s="275">
        <f>IF(N127="zákl. přenesená",J127,0)</f>
        <v>0</v>
      </c>
      <c r="BH127" s="275">
        <f>IF(N127="sníž. přenesená",J127,0)</f>
        <v>0</v>
      </c>
      <c r="BI127" s="275">
        <f>IF(N127="nulová",J127,0)</f>
        <v>0</v>
      </c>
      <c r="BJ127" s="175" t="s">
        <v>163</v>
      </c>
      <c r="BK127" s="275">
        <f>ROUND(I127*H127,2)</f>
        <v>0</v>
      </c>
      <c r="BL127" s="175" t="s">
        <v>163</v>
      </c>
      <c r="BM127" s="175" t="s">
        <v>223</v>
      </c>
    </row>
    <row r="128" spans="2:47" s="185" customFormat="1" ht="121.5">
      <c r="B128" s="186"/>
      <c r="D128" s="276" t="s">
        <v>164</v>
      </c>
      <c r="F128" s="277" t="s">
        <v>404</v>
      </c>
      <c r="I128" s="89"/>
      <c r="L128" s="186"/>
      <c r="M128" s="278"/>
      <c r="N128" s="187"/>
      <c r="O128" s="187"/>
      <c r="P128" s="187"/>
      <c r="Q128" s="187"/>
      <c r="R128" s="187"/>
      <c r="S128" s="187"/>
      <c r="T128" s="279"/>
      <c r="AT128" s="175" t="s">
        <v>164</v>
      </c>
      <c r="AU128" s="175" t="s">
        <v>86</v>
      </c>
    </row>
    <row r="129" spans="2:51" s="281" customFormat="1" ht="13.5">
      <c r="B129" s="280"/>
      <c r="D129" s="276" t="s">
        <v>168</v>
      </c>
      <c r="E129" s="282" t="s">
        <v>5</v>
      </c>
      <c r="F129" s="283" t="s">
        <v>1010</v>
      </c>
      <c r="H129" s="284">
        <v>6200</v>
      </c>
      <c r="I129" s="90"/>
      <c r="L129" s="280"/>
      <c r="M129" s="285"/>
      <c r="N129" s="286"/>
      <c r="O129" s="286"/>
      <c r="P129" s="286"/>
      <c r="Q129" s="286"/>
      <c r="R129" s="286"/>
      <c r="S129" s="286"/>
      <c r="T129" s="287"/>
      <c r="AT129" s="282" t="s">
        <v>168</v>
      </c>
      <c r="AU129" s="282" t="s">
        <v>86</v>
      </c>
      <c r="AV129" s="281" t="s">
        <v>86</v>
      </c>
      <c r="AW129" s="281" t="s">
        <v>39</v>
      </c>
      <c r="AX129" s="281" t="s">
        <v>76</v>
      </c>
      <c r="AY129" s="282" t="s">
        <v>156</v>
      </c>
    </row>
    <row r="130" spans="2:51" s="289" customFormat="1" ht="13.5">
      <c r="B130" s="288"/>
      <c r="D130" s="276" t="s">
        <v>168</v>
      </c>
      <c r="E130" s="290" t="s">
        <v>5</v>
      </c>
      <c r="F130" s="291" t="s">
        <v>204</v>
      </c>
      <c r="H130" s="292">
        <v>6200</v>
      </c>
      <c r="I130" s="91"/>
      <c r="L130" s="288"/>
      <c r="M130" s="293"/>
      <c r="N130" s="294"/>
      <c r="O130" s="294"/>
      <c r="P130" s="294"/>
      <c r="Q130" s="294"/>
      <c r="R130" s="294"/>
      <c r="S130" s="294"/>
      <c r="T130" s="295"/>
      <c r="AT130" s="290" t="s">
        <v>168</v>
      </c>
      <c r="AU130" s="290" t="s">
        <v>86</v>
      </c>
      <c r="AV130" s="289" t="s">
        <v>163</v>
      </c>
      <c r="AW130" s="289" t="s">
        <v>39</v>
      </c>
      <c r="AX130" s="289" t="s">
        <v>84</v>
      </c>
      <c r="AY130" s="290" t="s">
        <v>156</v>
      </c>
    </row>
    <row r="131" spans="2:65" s="185" customFormat="1" ht="25.5" customHeight="1">
      <c r="B131" s="186"/>
      <c r="C131" s="265" t="s">
        <v>196</v>
      </c>
      <c r="D131" s="265" t="s">
        <v>158</v>
      </c>
      <c r="E131" s="266" t="s">
        <v>405</v>
      </c>
      <c r="F131" s="267" t="s">
        <v>406</v>
      </c>
      <c r="G131" s="268" t="s">
        <v>161</v>
      </c>
      <c r="H131" s="269">
        <v>9000</v>
      </c>
      <c r="I131" s="88"/>
      <c r="J131" s="270">
        <f>ROUND(I131*H131,2)</f>
        <v>0</v>
      </c>
      <c r="K131" s="267" t="s">
        <v>162</v>
      </c>
      <c r="L131" s="186"/>
      <c r="M131" s="271" t="s">
        <v>5</v>
      </c>
      <c r="N131" s="272" t="s">
        <v>49</v>
      </c>
      <c r="O131" s="187"/>
      <c r="P131" s="273">
        <f>O131*H131</f>
        <v>0</v>
      </c>
      <c r="Q131" s="273">
        <v>0</v>
      </c>
      <c r="R131" s="273">
        <f>Q131*H131</f>
        <v>0</v>
      </c>
      <c r="S131" s="273">
        <v>0</v>
      </c>
      <c r="T131" s="274">
        <f>S131*H131</f>
        <v>0</v>
      </c>
      <c r="AR131" s="175" t="s">
        <v>163</v>
      </c>
      <c r="AT131" s="175" t="s">
        <v>158</v>
      </c>
      <c r="AU131" s="175" t="s">
        <v>86</v>
      </c>
      <c r="AY131" s="175" t="s">
        <v>156</v>
      </c>
      <c r="BE131" s="275">
        <f>IF(N131="základní",J131,0)</f>
        <v>0</v>
      </c>
      <c r="BF131" s="275">
        <f>IF(N131="snížená",J131,0)</f>
        <v>0</v>
      </c>
      <c r="BG131" s="275">
        <f>IF(N131="zákl. přenesená",J131,0)</f>
        <v>0</v>
      </c>
      <c r="BH131" s="275">
        <f>IF(N131="sníž. přenesená",J131,0)</f>
        <v>0</v>
      </c>
      <c r="BI131" s="275">
        <f>IF(N131="nulová",J131,0)</f>
        <v>0</v>
      </c>
      <c r="BJ131" s="175" t="s">
        <v>163</v>
      </c>
      <c r="BK131" s="275">
        <f>ROUND(I131*H131,2)</f>
        <v>0</v>
      </c>
      <c r="BL131" s="175" t="s">
        <v>163</v>
      </c>
      <c r="BM131" s="175" t="s">
        <v>228</v>
      </c>
    </row>
    <row r="132" spans="2:47" s="185" customFormat="1" ht="121.5">
      <c r="B132" s="186"/>
      <c r="D132" s="276" t="s">
        <v>164</v>
      </c>
      <c r="F132" s="277" t="s">
        <v>407</v>
      </c>
      <c r="I132" s="89"/>
      <c r="L132" s="186"/>
      <c r="M132" s="278"/>
      <c r="N132" s="187"/>
      <c r="O132" s="187"/>
      <c r="P132" s="187"/>
      <c r="Q132" s="187"/>
      <c r="R132" s="187"/>
      <c r="S132" s="187"/>
      <c r="T132" s="279"/>
      <c r="AT132" s="175" t="s">
        <v>164</v>
      </c>
      <c r="AU132" s="175" t="s">
        <v>86</v>
      </c>
    </row>
    <row r="133" spans="2:51" s="281" customFormat="1" ht="13.5">
      <c r="B133" s="280"/>
      <c r="D133" s="276" t="s">
        <v>168</v>
      </c>
      <c r="E133" s="282" t="s">
        <v>5</v>
      </c>
      <c r="F133" s="283" t="s">
        <v>408</v>
      </c>
      <c r="H133" s="284">
        <v>9000</v>
      </c>
      <c r="I133" s="90"/>
      <c r="L133" s="280"/>
      <c r="M133" s="285"/>
      <c r="N133" s="286"/>
      <c r="O133" s="286"/>
      <c r="P133" s="286"/>
      <c r="Q133" s="286"/>
      <c r="R133" s="286"/>
      <c r="S133" s="286"/>
      <c r="T133" s="287"/>
      <c r="AT133" s="282" t="s">
        <v>168</v>
      </c>
      <c r="AU133" s="282" t="s">
        <v>86</v>
      </c>
      <c r="AV133" s="281" t="s">
        <v>86</v>
      </c>
      <c r="AW133" s="281" t="s">
        <v>39</v>
      </c>
      <c r="AX133" s="281" t="s">
        <v>76</v>
      </c>
      <c r="AY133" s="282" t="s">
        <v>156</v>
      </c>
    </row>
    <row r="134" spans="2:51" s="289" customFormat="1" ht="13.5">
      <c r="B134" s="288"/>
      <c r="D134" s="276" t="s">
        <v>168</v>
      </c>
      <c r="E134" s="290" t="s">
        <v>5</v>
      </c>
      <c r="F134" s="291" t="s">
        <v>204</v>
      </c>
      <c r="H134" s="292">
        <v>9000</v>
      </c>
      <c r="I134" s="91"/>
      <c r="L134" s="288"/>
      <c r="M134" s="293"/>
      <c r="N134" s="294"/>
      <c r="O134" s="294"/>
      <c r="P134" s="294"/>
      <c r="Q134" s="294"/>
      <c r="R134" s="294"/>
      <c r="S134" s="294"/>
      <c r="T134" s="295"/>
      <c r="AT134" s="290" t="s">
        <v>168</v>
      </c>
      <c r="AU134" s="290" t="s">
        <v>86</v>
      </c>
      <c r="AV134" s="289" t="s">
        <v>163</v>
      </c>
      <c r="AW134" s="289" t="s">
        <v>39</v>
      </c>
      <c r="AX134" s="289" t="s">
        <v>84</v>
      </c>
      <c r="AY134" s="290" t="s">
        <v>156</v>
      </c>
    </row>
    <row r="135" spans="2:65" s="185" customFormat="1" ht="16.5" customHeight="1">
      <c r="B135" s="186"/>
      <c r="C135" s="296" t="s">
        <v>11</v>
      </c>
      <c r="D135" s="296" t="s">
        <v>301</v>
      </c>
      <c r="E135" s="297" t="s">
        <v>409</v>
      </c>
      <c r="F135" s="298" t="s">
        <v>410</v>
      </c>
      <c r="G135" s="299" t="s">
        <v>411</v>
      </c>
      <c r="H135" s="300">
        <v>225</v>
      </c>
      <c r="I135" s="92"/>
      <c r="J135" s="301">
        <f>ROUND(I135*H135,2)</f>
        <v>0</v>
      </c>
      <c r="K135" s="298" t="s">
        <v>728</v>
      </c>
      <c r="L135" s="302"/>
      <c r="M135" s="303" t="s">
        <v>5</v>
      </c>
      <c r="N135" s="304" t="s">
        <v>49</v>
      </c>
      <c r="O135" s="187"/>
      <c r="P135" s="273">
        <f>O135*H135</f>
        <v>0</v>
      </c>
      <c r="Q135" s="273">
        <v>0</v>
      </c>
      <c r="R135" s="273">
        <f>Q135*H135</f>
        <v>0</v>
      </c>
      <c r="S135" s="273">
        <v>0</v>
      </c>
      <c r="T135" s="274">
        <f>S135*H135</f>
        <v>0</v>
      </c>
      <c r="AR135" s="175" t="s">
        <v>184</v>
      </c>
      <c r="AT135" s="175" t="s">
        <v>301</v>
      </c>
      <c r="AU135" s="175" t="s">
        <v>86</v>
      </c>
      <c r="AY135" s="175" t="s">
        <v>156</v>
      </c>
      <c r="BE135" s="275">
        <f>IF(N135="základní",J135,0)</f>
        <v>0</v>
      </c>
      <c r="BF135" s="275">
        <f>IF(N135="snížená",J135,0)</f>
        <v>0</v>
      </c>
      <c r="BG135" s="275">
        <f>IF(N135="zákl. přenesená",J135,0)</f>
        <v>0</v>
      </c>
      <c r="BH135" s="275">
        <f>IF(N135="sníž. přenesená",J135,0)</f>
        <v>0</v>
      </c>
      <c r="BI135" s="275">
        <f>IF(N135="nulová",J135,0)</f>
        <v>0</v>
      </c>
      <c r="BJ135" s="175" t="s">
        <v>163</v>
      </c>
      <c r="BK135" s="275">
        <f>ROUND(I135*H135,2)</f>
        <v>0</v>
      </c>
      <c r="BL135" s="175" t="s">
        <v>163</v>
      </c>
      <c r="BM135" s="175" t="s">
        <v>231</v>
      </c>
    </row>
    <row r="136" spans="2:51" s="281" customFormat="1" ht="13.5">
      <c r="B136" s="280"/>
      <c r="D136" s="276" t="s">
        <v>168</v>
      </c>
      <c r="E136" s="282" t="s">
        <v>5</v>
      </c>
      <c r="F136" s="283" t="s">
        <v>412</v>
      </c>
      <c r="H136" s="284">
        <v>225</v>
      </c>
      <c r="I136" s="90"/>
      <c r="L136" s="280"/>
      <c r="M136" s="285"/>
      <c r="N136" s="286"/>
      <c r="O136" s="286"/>
      <c r="P136" s="286"/>
      <c r="Q136" s="286"/>
      <c r="R136" s="286"/>
      <c r="S136" s="286"/>
      <c r="T136" s="287"/>
      <c r="AT136" s="282" t="s">
        <v>168</v>
      </c>
      <c r="AU136" s="282" t="s">
        <v>86</v>
      </c>
      <c r="AV136" s="281" t="s">
        <v>86</v>
      </c>
      <c r="AW136" s="281" t="s">
        <v>39</v>
      </c>
      <c r="AX136" s="281" t="s">
        <v>76</v>
      </c>
      <c r="AY136" s="282" t="s">
        <v>156</v>
      </c>
    </row>
    <row r="137" spans="2:51" s="289" customFormat="1" ht="13.5">
      <c r="B137" s="288"/>
      <c r="D137" s="276" t="s">
        <v>168</v>
      </c>
      <c r="E137" s="290" t="s">
        <v>5</v>
      </c>
      <c r="F137" s="291" t="s">
        <v>204</v>
      </c>
      <c r="H137" s="292">
        <v>225</v>
      </c>
      <c r="I137" s="91"/>
      <c r="L137" s="288"/>
      <c r="M137" s="293"/>
      <c r="N137" s="294"/>
      <c r="O137" s="294"/>
      <c r="P137" s="294"/>
      <c r="Q137" s="294"/>
      <c r="R137" s="294"/>
      <c r="S137" s="294"/>
      <c r="T137" s="295"/>
      <c r="AT137" s="290" t="s">
        <v>168</v>
      </c>
      <c r="AU137" s="290" t="s">
        <v>86</v>
      </c>
      <c r="AV137" s="289" t="s">
        <v>163</v>
      </c>
      <c r="AW137" s="289" t="s">
        <v>39</v>
      </c>
      <c r="AX137" s="289" t="s">
        <v>84</v>
      </c>
      <c r="AY137" s="290" t="s">
        <v>156</v>
      </c>
    </row>
    <row r="138" spans="2:65" s="185" customFormat="1" ht="25.5" customHeight="1">
      <c r="B138" s="186"/>
      <c r="C138" s="265" t="s">
        <v>201</v>
      </c>
      <c r="D138" s="265" t="s">
        <v>158</v>
      </c>
      <c r="E138" s="266" t="s">
        <v>346</v>
      </c>
      <c r="F138" s="267" t="s">
        <v>347</v>
      </c>
      <c r="G138" s="268" t="s">
        <v>161</v>
      </c>
      <c r="H138" s="269">
        <v>3000</v>
      </c>
      <c r="I138" s="88"/>
      <c r="J138" s="270">
        <f>ROUND(I138*H138,2)</f>
        <v>0</v>
      </c>
      <c r="K138" s="267" t="s">
        <v>162</v>
      </c>
      <c r="L138" s="186"/>
      <c r="M138" s="271" t="s">
        <v>5</v>
      </c>
      <c r="N138" s="272" t="s">
        <v>49</v>
      </c>
      <c r="O138" s="187"/>
      <c r="P138" s="273">
        <f>O138*H138</f>
        <v>0</v>
      </c>
      <c r="Q138" s="273">
        <v>0</v>
      </c>
      <c r="R138" s="273">
        <f>Q138*H138</f>
        <v>0</v>
      </c>
      <c r="S138" s="273">
        <v>0</v>
      </c>
      <c r="T138" s="274">
        <f>S138*H138</f>
        <v>0</v>
      </c>
      <c r="AR138" s="175" t="s">
        <v>163</v>
      </c>
      <c r="AT138" s="175" t="s">
        <v>158</v>
      </c>
      <c r="AU138" s="175" t="s">
        <v>86</v>
      </c>
      <c r="AY138" s="175" t="s">
        <v>156</v>
      </c>
      <c r="BE138" s="275">
        <f>IF(N138="základní",J138,0)</f>
        <v>0</v>
      </c>
      <c r="BF138" s="275">
        <f>IF(N138="snížená",J138,0)</f>
        <v>0</v>
      </c>
      <c r="BG138" s="275">
        <f>IF(N138="zákl. přenesená",J138,0)</f>
        <v>0</v>
      </c>
      <c r="BH138" s="275">
        <f>IF(N138="sníž. přenesená",J138,0)</f>
        <v>0</v>
      </c>
      <c r="BI138" s="275">
        <f>IF(N138="nulová",J138,0)</f>
        <v>0</v>
      </c>
      <c r="BJ138" s="175" t="s">
        <v>163</v>
      </c>
      <c r="BK138" s="275">
        <f>ROUND(I138*H138,2)</f>
        <v>0</v>
      </c>
      <c r="BL138" s="175" t="s">
        <v>163</v>
      </c>
      <c r="BM138" s="175" t="s">
        <v>234</v>
      </c>
    </row>
    <row r="139" spans="2:47" s="185" customFormat="1" ht="162">
      <c r="B139" s="186"/>
      <c r="D139" s="276" t="s">
        <v>164</v>
      </c>
      <c r="F139" s="277" t="s">
        <v>349</v>
      </c>
      <c r="I139" s="89"/>
      <c r="L139" s="186"/>
      <c r="M139" s="278"/>
      <c r="N139" s="187"/>
      <c r="O139" s="187"/>
      <c r="P139" s="187"/>
      <c r="Q139" s="187"/>
      <c r="R139" s="187"/>
      <c r="S139" s="187"/>
      <c r="T139" s="279"/>
      <c r="AT139" s="175" t="s">
        <v>164</v>
      </c>
      <c r="AU139" s="175" t="s">
        <v>86</v>
      </c>
    </row>
    <row r="140" spans="2:51" s="281" customFormat="1" ht="13.5">
      <c r="B140" s="280"/>
      <c r="D140" s="276" t="s">
        <v>168</v>
      </c>
      <c r="E140" s="282" t="s">
        <v>5</v>
      </c>
      <c r="F140" s="283" t="s">
        <v>875</v>
      </c>
      <c r="H140" s="284">
        <v>3000</v>
      </c>
      <c r="I140" s="90"/>
      <c r="L140" s="280"/>
      <c r="M140" s="285"/>
      <c r="N140" s="286"/>
      <c r="O140" s="286"/>
      <c r="P140" s="286"/>
      <c r="Q140" s="286"/>
      <c r="R140" s="286"/>
      <c r="S140" s="286"/>
      <c r="T140" s="287"/>
      <c r="AT140" s="282" t="s">
        <v>168</v>
      </c>
      <c r="AU140" s="282" t="s">
        <v>86</v>
      </c>
      <c r="AV140" s="281" t="s">
        <v>86</v>
      </c>
      <c r="AW140" s="281" t="s">
        <v>39</v>
      </c>
      <c r="AX140" s="281" t="s">
        <v>76</v>
      </c>
      <c r="AY140" s="282" t="s">
        <v>156</v>
      </c>
    </row>
    <row r="141" spans="2:51" s="289" customFormat="1" ht="13.5">
      <c r="B141" s="288"/>
      <c r="D141" s="276" t="s">
        <v>168</v>
      </c>
      <c r="E141" s="290" t="s">
        <v>5</v>
      </c>
      <c r="F141" s="291" t="s">
        <v>204</v>
      </c>
      <c r="H141" s="292">
        <v>3000</v>
      </c>
      <c r="I141" s="91"/>
      <c r="L141" s="288"/>
      <c r="M141" s="293"/>
      <c r="N141" s="294"/>
      <c r="O141" s="294"/>
      <c r="P141" s="294"/>
      <c r="Q141" s="294"/>
      <c r="R141" s="294"/>
      <c r="S141" s="294"/>
      <c r="T141" s="295"/>
      <c r="AT141" s="290" t="s">
        <v>168</v>
      </c>
      <c r="AU141" s="290" t="s">
        <v>86</v>
      </c>
      <c r="AV141" s="289" t="s">
        <v>163</v>
      </c>
      <c r="AW141" s="289" t="s">
        <v>39</v>
      </c>
      <c r="AX141" s="289" t="s">
        <v>84</v>
      </c>
      <c r="AY141" s="290" t="s">
        <v>156</v>
      </c>
    </row>
    <row r="142" spans="2:65" s="185" customFormat="1" ht="25.5" customHeight="1">
      <c r="B142" s="186"/>
      <c r="C142" s="265" t="s">
        <v>240</v>
      </c>
      <c r="D142" s="265" t="s">
        <v>158</v>
      </c>
      <c r="E142" s="266" t="s">
        <v>413</v>
      </c>
      <c r="F142" s="267" t="s">
        <v>414</v>
      </c>
      <c r="G142" s="268" t="s">
        <v>177</v>
      </c>
      <c r="H142" s="269">
        <v>500</v>
      </c>
      <c r="I142" s="88"/>
      <c r="J142" s="270">
        <f>ROUND(I142*H142,2)</f>
        <v>0</v>
      </c>
      <c r="K142" s="267" t="s">
        <v>162</v>
      </c>
      <c r="L142" s="186"/>
      <c r="M142" s="271" t="s">
        <v>5</v>
      </c>
      <c r="N142" s="272" t="s">
        <v>49</v>
      </c>
      <c r="O142" s="187"/>
      <c r="P142" s="273">
        <f>O142*H142</f>
        <v>0</v>
      </c>
      <c r="Q142" s="273">
        <v>0</v>
      </c>
      <c r="R142" s="273">
        <f>Q142*H142</f>
        <v>0</v>
      </c>
      <c r="S142" s="273">
        <v>0</v>
      </c>
      <c r="T142" s="274">
        <f>S142*H142</f>
        <v>0</v>
      </c>
      <c r="AR142" s="175" t="s">
        <v>163</v>
      </c>
      <c r="AT142" s="175" t="s">
        <v>158</v>
      </c>
      <c r="AU142" s="175" t="s">
        <v>86</v>
      </c>
      <c r="AY142" s="175" t="s">
        <v>156</v>
      </c>
      <c r="BE142" s="275">
        <f>IF(N142="základní",J142,0)</f>
        <v>0</v>
      </c>
      <c r="BF142" s="275">
        <f>IF(N142="snížená",J142,0)</f>
        <v>0</v>
      </c>
      <c r="BG142" s="275">
        <f>IF(N142="zákl. přenesená",J142,0)</f>
        <v>0</v>
      </c>
      <c r="BH142" s="275">
        <f>IF(N142="sníž. přenesená",J142,0)</f>
        <v>0</v>
      </c>
      <c r="BI142" s="275">
        <f>IF(N142="nulová",J142,0)</f>
        <v>0</v>
      </c>
      <c r="BJ142" s="175" t="s">
        <v>163</v>
      </c>
      <c r="BK142" s="275">
        <f>ROUND(I142*H142,2)</f>
        <v>0</v>
      </c>
      <c r="BL142" s="175" t="s">
        <v>163</v>
      </c>
      <c r="BM142" s="175" t="s">
        <v>237</v>
      </c>
    </row>
    <row r="143" spans="2:47" s="185" customFormat="1" ht="81">
      <c r="B143" s="186"/>
      <c r="D143" s="276" t="s">
        <v>164</v>
      </c>
      <c r="F143" s="277" t="s">
        <v>415</v>
      </c>
      <c r="I143" s="89"/>
      <c r="L143" s="186"/>
      <c r="M143" s="278"/>
      <c r="N143" s="187"/>
      <c r="O143" s="187"/>
      <c r="P143" s="187"/>
      <c r="Q143" s="187"/>
      <c r="R143" s="187"/>
      <c r="S143" s="187"/>
      <c r="T143" s="279"/>
      <c r="AT143" s="175" t="s">
        <v>164</v>
      </c>
      <c r="AU143" s="175" t="s">
        <v>86</v>
      </c>
    </row>
    <row r="144" spans="2:51" s="281" customFormat="1" ht="13.5">
      <c r="B144" s="280"/>
      <c r="D144" s="276" t="s">
        <v>168</v>
      </c>
      <c r="E144" s="282" t="s">
        <v>5</v>
      </c>
      <c r="F144" s="283" t="s">
        <v>938</v>
      </c>
      <c r="H144" s="284">
        <v>500</v>
      </c>
      <c r="I144" s="90"/>
      <c r="L144" s="280"/>
      <c r="M144" s="285"/>
      <c r="N144" s="286"/>
      <c r="O144" s="286"/>
      <c r="P144" s="286"/>
      <c r="Q144" s="286"/>
      <c r="R144" s="286"/>
      <c r="S144" s="286"/>
      <c r="T144" s="287"/>
      <c r="AT144" s="282" t="s">
        <v>168</v>
      </c>
      <c r="AU144" s="282" t="s">
        <v>86</v>
      </c>
      <c r="AV144" s="281" t="s">
        <v>86</v>
      </c>
      <c r="AW144" s="281" t="s">
        <v>39</v>
      </c>
      <c r="AX144" s="281" t="s">
        <v>76</v>
      </c>
      <c r="AY144" s="282" t="s">
        <v>156</v>
      </c>
    </row>
    <row r="145" spans="2:51" s="289" customFormat="1" ht="13.5">
      <c r="B145" s="288"/>
      <c r="D145" s="276" t="s">
        <v>168</v>
      </c>
      <c r="E145" s="290" t="s">
        <v>5</v>
      </c>
      <c r="F145" s="291" t="s">
        <v>204</v>
      </c>
      <c r="H145" s="292">
        <v>500</v>
      </c>
      <c r="I145" s="91"/>
      <c r="L145" s="288"/>
      <c r="M145" s="293"/>
      <c r="N145" s="294"/>
      <c r="O145" s="294"/>
      <c r="P145" s="294"/>
      <c r="Q145" s="294"/>
      <c r="R145" s="294"/>
      <c r="S145" s="294"/>
      <c r="T145" s="295"/>
      <c r="AT145" s="290" t="s">
        <v>168</v>
      </c>
      <c r="AU145" s="290" t="s">
        <v>86</v>
      </c>
      <c r="AV145" s="289" t="s">
        <v>163</v>
      </c>
      <c r="AW145" s="289" t="s">
        <v>39</v>
      </c>
      <c r="AX145" s="289" t="s">
        <v>84</v>
      </c>
      <c r="AY145" s="290" t="s">
        <v>156</v>
      </c>
    </row>
    <row r="146" spans="2:65" s="185" customFormat="1" ht="25.5" customHeight="1">
      <c r="B146" s="186"/>
      <c r="C146" s="265" t="s">
        <v>207</v>
      </c>
      <c r="D146" s="265" t="s">
        <v>158</v>
      </c>
      <c r="E146" s="266" t="s">
        <v>416</v>
      </c>
      <c r="F146" s="267" t="s">
        <v>417</v>
      </c>
      <c r="G146" s="268" t="s">
        <v>177</v>
      </c>
      <c r="H146" s="269">
        <v>190</v>
      </c>
      <c r="I146" s="88"/>
      <c r="J146" s="270">
        <f>ROUND(I146*H146,2)</f>
        <v>0</v>
      </c>
      <c r="K146" s="267" t="s">
        <v>162</v>
      </c>
      <c r="L146" s="186"/>
      <c r="M146" s="271" t="s">
        <v>5</v>
      </c>
      <c r="N146" s="272" t="s">
        <v>49</v>
      </c>
      <c r="O146" s="187"/>
      <c r="P146" s="273">
        <f>O146*H146</f>
        <v>0</v>
      </c>
      <c r="Q146" s="273">
        <v>0</v>
      </c>
      <c r="R146" s="273">
        <f>Q146*H146</f>
        <v>0</v>
      </c>
      <c r="S146" s="273">
        <v>0</v>
      </c>
      <c r="T146" s="274">
        <f>S146*H146</f>
        <v>0</v>
      </c>
      <c r="AR146" s="175" t="s">
        <v>163</v>
      </c>
      <c r="AT146" s="175" t="s">
        <v>158</v>
      </c>
      <c r="AU146" s="175" t="s">
        <v>86</v>
      </c>
      <c r="AY146" s="175" t="s">
        <v>156</v>
      </c>
      <c r="BE146" s="275">
        <f>IF(N146="základní",J146,0)</f>
        <v>0</v>
      </c>
      <c r="BF146" s="275">
        <f>IF(N146="snížená",J146,0)</f>
        <v>0</v>
      </c>
      <c r="BG146" s="275">
        <f>IF(N146="zákl. přenesená",J146,0)</f>
        <v>0</v>
      </c>
      <c r="BH146" s="275">
        <f>IF(N146="sníž. přenesená",J146,0)</f>
        <v>0</v>
      </c>
      <c r="BI146" s="275">
        <f>IF(N146="nulová",J146,0)</f>
        <v>0</v>
      </c>
      <c r="BJ146" s="175" t="s">
        <v>163</v>
      </c>
      <c r="BK146" s="275">
        <f>ROUND(I146*H146,2)</f>
        <v>0</v>
      </c>
      <c r="BL146" s="175" t="s">
        <v>163</v>
      </c>
      <c r="BM146" s="175" t="s">
        <v>243</v>
      </c>
    </row>
    <row r="147" spans="2:47" s="185" customFormat="1" ht="81">
      <c r="B147" s="186"/>
      <c r="D147" s="276" t="s">
        <v>164</v>
      </c>
      <c r="F147" s="277" t="s">
        <v>418</v>
      </c>
      <c r="I147" s="89"/>
      <c r="L147" s="186"/>
      <c r="M147" s="278"/>
      <c r="N147" s="187"/>
      <c r="O147" s="187"/>
      <c r="P147" s="187"/>
      <c r="Q147" s="187"/>
      <c r="R147" s="187"/>
      <c r="S147" s="187"/>
      <c r="T147" s="279"/>
      <c r="AT147" s="175" t="s">
        <v>164</v>
      </c>
      <c r="AU147" s="175" t="s">
        <v>86</v>
      </c>
    </row>
    <row r="148" spans="2:51" s="281" customFormat="1" ht="13.5">
      <c r="B148" s="280"/>
      <c r="D148" s="276" t="s">
        <v>168</v>
      </c>
      <c r="E148" s="282" t="s">
        <v>5</v>
      </c>
      <c r="F148" s="283" t="s">
        <v>942</v>
      </c>
      <c r="H148" s="284">
        <v>100</v>
      </c>
      <c r="I148" s="90"/>
      <c r="L148" s="280"/>
      <c r="M148" s="285"/>
      <c r="N148" s="286"/>
      <c r="O148" s="286"/>
      <c r="P148" s="286"/>
      <c r="Q148" s="286"/>
      <c r="R148" s="286"/>
      <c r="S148" s="286"/>
      <c r="T148" s="287"/>
      <c r="AT148" s="282" t="s">
        <v>168</v>
      </c>
      <c r="AU148" s="282" t="s">
        <v>86</v>
      </c>
      <c r="AV148" s="281" t="s">
        <v>86</v>
      </c>
      <c r="AW148" s="281" t="s">
        <v>39</v>
      </c>
      <c r="AX148" s="281" t="s">
        <v>76</v>
      </c>
      <c r="AY148" s="282" t="s">
        <v>156</v>
      </c>
    </row>
    <row r="149" spans="2:51" s="281" customFormat="1" ht="13.5">
      <c r="B149" s="280"/>
      <c r="D149" s="276" t="s">
        <v>168</v>
      </c>
      <c r="E149" s="282" t="s">
        <v>5</v>
      </c>
      <c r="F149" s="283" t="s">
        <v>343</v>
      </c>
      <c r="H149" s="284">
        <v>90</v>
      </c>
      <c r="I149" s="90"/>
      <c r="L149" s="280"/>
      <c r="M149" s="285"/>
      <c r="N149" s="286"/>
      <c r="O149" s="286"/>
      <c r="P149" s="286"/>
      <c r="Q149" s="286"/>
      <c r="R149" s="286"/>
      <c r="S149" s="286"/>
      <c r="T149" s="287"/>
      <c r="AT149" s="282" t="s">
        <v>168</v>
      </c>
      <c r="AU149" s="282" t="s">
        <v>86</v>
      </c>
      <c r="AV149" s="281" t="s">
        <v>86</v>
      </c>
      <c r="AW149" s="281" t="s">
        <v>39</v>
      </c>
      <c r="AX149" s="281" t="s">
        <v>76</v>
      </c>
      <c r="AY149" s="282" t="s">
        <v>156</v>
      </c>
    </row>
    <row r="150" spans="2:51" s="289" customFormat="1" ht="13.5">
      <c r="B150" s="288"/>
      <c r="D150" s="276" t="s">
        <v>168</v>
      </c>
      <c r="E150" s="290" t="s">
        <v>5</v>
      </c>
      <c r="F150" s="291" t="s">
        <v>204</v>
      </c>
      <c r="H150" s="292">
        <v>190</v>
      </c>
      <c r="I150" s="91"/>
      <c r="L150" s="288"/>
      <c r="M150" s="293"/>
      <c r="N150" s="294"/>
      <c r="O150" s="294"/>
      <c r="P150" s="294"/>
      <c r="Q150" s="294"/>
      <c r="R150" s="294"/>
      <c r="S150" s="294"/>
      <c r="T150" s="295"/>
      <c r="AT150" s="290" t="s">
        <v>168</v>
      </c>
      <c r="AU150" s="290" t="s">
        <v>86</v>
      </c>
      <c r="AV150" s="289" t="s">
        <v>163</v>
      </c>
      <c r="AW150" s="289" t="s">
        <v>39</v>
      </c>
      <c r="AX150" s="289" t="s">
        <v>84</v>
      </c>
      <c r="AY150" s="290" t="s">
        <v>156</v>
      </c>
    </row>
    <row r="151" spans="2:65" s="185" customFormat="1" ht="16.5" customHeight="1">
      <c r="B151" s="186"/>
      <c r="C151" s="296" t="s">
        <v>248</v>
      </c>
      <c r="D151" s="296" t="s">
        <v>301</v>
      </c>
      <c r="E151" s="297" t="s">
        <v>419</v>
      </c>
      <c r="F151" s="298" t="s">
        <v>420</v>
      </c>
      <c r="G151" s="299" t="s">
        <v>200</v>
      </c>
      <c r="H151" s="300">
        <v>76</v>
      </c>
      <c r="I151" s="92"/>
      <c r="J151" s="301">
        <f>ROUND(I151*H151,2)</f>
        <v>0</v>
      </c>
      <c r="K151" s="298" t="s">
        <v>162</v>
      </c>
      <c r="L151" s="302"/>
      <c r="M151" s="303" t="s">
        <v>5</v>
      </c>
      <c r="N151" s="304" t="s">
        <v>49</v>
      </c>
      <c r="O151" s="187"/>
      <c r="P151" s="273">
        <f>O151*H151</f>
        <v>0</v>
      </c>
      <c r="Q151" s="273">
        <v>0.22</v>
      </c>
      <c r="R151" s="273">
        <f>Q151*H151</f>
        <v>16.72</v>
      </c>
      <c r="S151" s="273">
        <v>0</v>
      </c>
      <c r="T151" s="274">
        <f>S151*H151</f>
        <v>0</v>
      </c>
      <c r="AR151" s="175" t="s">
        <v>184</v>
      </c>
      <c r="AT151" s="175" t="s">
        <v>301</v>
      </c>
      <c r="AU151" s="175" t="s">
        <v>86</v>
      </c>
      <c r="AY151" s="175" t="s">
        <v>156</v>
      </c>
      <c r="BE151" s="275">
        <f>IF(N151="základní",J151,0)</f>
        <v>0</v>
      </c>
      <c r="BF151" s="275">
        <f>IF(N151="snížená",J151,0)</f>
        <v>0</v>
      </c>
      <c r="BG151" s="275">
        <f>IF(N151="zákl. přenesená",J151,0)</f>
        <v>0</v>
      </c>
      <c r="BH151" s="275">
        <f>IF(N151="sníž. přenesená",J151,0)</f>
        <v>0</v>
      </c>
      <c r="BI151" s="275">
        <f>IF(N151="nulová",J151,0)</f>
        <v>0</v>
      </c>
      <c r="BJ151" s="175" t="s">
        <v>163</v>
      </c>
      <c r="BK151" s="275">
        <f>ROUND(I151*H151,2)</f>
        <v>0</v>
      </c>
      <c r="BL151" s="175" t="s">
        <v>163</v>
      </c>
      <c r="BM151" s="175" t="s">
        <v>247</v>
      </c>
    </row>
    <row r="152" spans="2:51" s="281" customFormat="1" ht="13.5">
      <c r="B152" s="280"/>
      <c r="D152" s="276" t="s">
        <v>168</v>
      </c>
      <c r="E152" s="282" t="s">
        <v>5</v>
      </c>
      <c r="F152" s="283" t="s">
        <v>421</v>
      </c>
      <c r="H152" s="284">
        <v>76</v>
      </c>
      <c r="I152" s="90"/>
      <c r="L152" s="280"/>
      <c r="M152" s="285"/>
      <c r="N152" s="286"/>
      <c r="O152" s="286"/>
      <c r="P152" s="286"/>
      <c r="Q152" s="286"/>
      <c r="R152" s="286"/>
      <c r="S152" s="286"/>
      <c r="T152" s="287"/>
      <c r="AT152" s="282" t="s">
        <v>168</v>
      </c>
      <c r="AU152" s="282" t="s">
        <v>86</v>
      </c>
      <c r="AV152" s="281" t="s">
        <v>86</v>
      </c>
      <c r="AW152" s="281" t="s">
        <v>39</v>
      </c>
      <c r="AX152" s="281" t="s">
        <v>76</v>
      </c>
      <c r="AY152" s="282" t="s">
        <v>156</v>
      </c>
    </row>
    <row r="153" spans="2:51" s="289" customFormat="1" ht="13.5">
      <c r="B153" s="288"/>
      <c r="D153" s="276" t="s">
        <v>168</v>
      </c>
      <c r="E153" s="290" t="s">
        <v>5</v>
      </c>
      <c r="F153" s="291" t="s">
        <v>204</v>
      </c>
      <c r="H153" s="292">
        <v>76</v>
      </c>
      <c r="I153" s="91"/>
      <c r="L153" s="288"/>
      <c r="M153" s="293"/>
      <c r="N153" s="294"/>
      <c r="O153" s="294"/>
      <c r="P153" s="294"/>
      <c r="Q153" s="294"/>
      <c r="R153" s="294"/>
      <c r="S153" s="294"/>
      <c r="T153" s="295"/>
      <c r="AT153" s="290" t="s">
        <v>168</v>
      </c>
      <c r="AU153" s="290" t="s">
        <v>86</v>
      </c>
      <c r="AV153" s="289" t="s">
        <v>163</v>
      </c>
      <c r="AW153" s="289" t="s">
        <v>39</v>
      </c>
      <c r="AX153" s="289" t="s">
        <v>84</v>
      </c>
      <c r="AY153" s="290" t="s">
        <v>156</v>
      </c>
    </row>
    <row r="154" spans="2:65" s="185" customFormat="1" ht="25.5" customHeight="1">
      <c r="B154" s="186"/>
      <c r="C154" s="265" t="s">
        <v>185</v>
      </c>
      <c r="D154" s="265" t="s">
        <v>158</v>
      </c>
      <c r="E154" s="266" t="s">
        <v>422</v>
      </c>
      <c r="F154" s="267" t="s">
        <v>423</v>
      </c>
      <c r="G154" s="268" t="s">
        <v>177</v>
      </c>
      <c r="H154" s="269">
        <v>190</v>
      </c>
      <c r="I154" s="88"/>
      <c r="J154" s="270">
        <f>ROUND(I154*H154,2)</f>
        <v>0</v>
      </c>
      <c r="K154" s="267" t="s">
        <v>162</v>
      </c>
      <c r="L154" s="186"/>
      <c r="M154" s="271" t="s">
        <v>5</v>
      </c>
      <c r="N154" s="272" t="s">
        <v>49</v>
      </c>
      <c r="O154" s="187"/>
      <c r="P154" s="273">
        <f>O154*H154</f>
        <v>0</v>
      </c>
      <c r="Q154" s="273">
        <v>0</v>
      </c>
      <c r="R154" s="273">
        <f>Q154*H154</f>
        <v>0</v>
      </c>
      <c r="S154" s="273">
        <v>0</v>
      </c>
      <c r="T154" s="274">
        <f>S154*H154</f>
        <v>0</v>
      </c>
      <c r="AR154" s="175" t="s">
        <v>163</v>
      </c>
      <c r="AT154" s="175" t="s">
        <v>158</v>
      </c>
      <c r="AU154" s="175" t="s">
        <v>86</v>
      </c>
      <c r="AY154" s="175" t="s">
        <v>156</v>
      </c>
      <c r="BE154" s="275">
        <f>IF(N154="základní",J154,0)</f>
        <v>0</v>
      </c>
      <c r="BF154" s="275">
        <f>IF(N154="snížená",J154,0)</f>
        <v>0</v>
      </c>
      <c r="BG154" s="275">
        <f>IF(N154="zákl. přenesená",J154,0)</f>
        <v>0</v>
      </c>
      <c r="BH154" s="275">
        <f>IF(N154="sníž. přenesená",J154,0)</f>
        <v>0</v>
      </c>
      <c r="BI154" s="275">
        <f>IF(N154="nulová",J154,0)</f>
        <v>0</v>
      </c>
      <c r="BJ154" s="175" t="s">
        <v>163</v>
      </c>
      <c r="BK154" s="275">
        <f>ROUND(I154*H154,2)</f>
        <v>0</v>
      </c>
      <c r="BL154" s="175" t="s">
        <v>163</v>
      </c>
      <c r="BM154" s="175" t="s">
        <v>251</v>
      </c>
    </row>
    <row r="155" spans="2:47" s="185" customFormat="1" ht="67.5">
      <c r="B155" s="186"/>
      <c r="D155" s="276" t="s">
        <v>164</v>
      </c>
      <c r="F155" s="277" t="s">
        <v>424</v>
      </c>
      <c r="I155" s="89"/>
      <c r="L155" s="186"/>
      <c r="M155" s="278"/>
      <c r="N155" s="187"/>
      <c r="O155" s="187"/>
      <c r="P155" s="187"/>
      <c r="Q155" s="187"/>
      <c r="R155" s="187"/>
      <c r="S155" s="187"/>
      <c r="T155" s="279"/>
      <c r="AT155" s="175" t="s">
        <v>164</v>
      </c>
      <c r="AU155" s="175" t="s">
        <v>86</v>
      </c>
    </row>
    <row r="156" spans="2:51" s="281" customFormat="1" ht="13.5">
      <c r="B156" s="280"/>
      <c r="D156" s="276" t="s">
        <v>168</v>
      </c>
      <c r="E156" s="282" t="s">
        <v>5</v>
      </c>
      <c r="F156" s="283" t="s">
        <v>942</v>
      </c>
      <c r="H156" s="284">
        <v>100</v>
      </c>
      <c r="I156" s="90"/>
      <c r="L156" s="280"/>
      <c r="M156" s="285"/>
      <c r="N156" s="286"/>
      <c r="O156" s="286"/>
      <c r="P156" s="286"/>
      <c r="Q156" s="286"/>
      <c r="R156" s="286"/>
      <c r="S156" s="286"/>
      <c r="T156" s="287"/>
      <c r="AT156" s="282" t="s">
        <v>168</v>
      </c>
      <c r="AU156" s="282" t="s">
        <v>86</v>
      </c>
      <c r="AV156" s="281" t="s">
        <v>86</v>
      </c>
      <c r="AW156" s="281" t="s">
        <v>39</v>
      </c>
      <c r="AX156" s="281" t="s">
        <v>76</v>
      </c>
      <c r="AY156" s="282" t="s">
        <v>156</v>
      </c>
    </row>
    <row r="157" spans="2:51" s="281" customFormat="1" ht="13.5">
      <c r="B157" s="280"/>
      <c r="D157" s="276" t="s">
        <v>168</v>
      </c>
      <c r="E157" s="282" t="s">
        <v>5</v>
      </c>
      <c r="F157" s="283" t="s">
        <v>343</v>
      </c>
      <c r="H157" s="284">
        <v>90</v>
      </c>
      <c r="I157" s="90"/>
      <c r="L157" s="280"/>
      <c r="M157" s="285"/>
      <c r="N157" s="286"/>
      <c r="O157" s="286"/>
      <c r="P157" s="286"/>
      <c r="Q157" s="286"/>
      <c r="R157" s="286"/>
      <c r="S157" s="286"/>
      <c r="T157" s="287"/>
      <c r="AT157" s="282" t="s">
        <v>168</v>
      </c>
      <c r="AU157" s="282" t="s">
        <v>86</v>
      </c>
      <c r="AV157" s="281" t="s">
        <v>86</v>
      </c>
      <c r="AW157" s="281" t="s">
        <v>39</v>
      </c>
      <c r="AX157" s="281" t="s">
        <v>76</v>
      </c>
      <c r="AY157" s="282" t="s">
        <v>156</v>
      </c>
    </row>
    <row r="158" spans="2:51" s="289" customFormat="1" ht="13.5">
      <c r="B158" s="288"/>
      <c r="D158" s="276" t="s">
        <v>168</v>
      </c>
      <c r="E158" s="290" t="s">
        <v>5</v>
      </c>
      <c r="F158" s="291" t="s">
        <v>204</v>
      </c>
      <c r="H158" s="292">
        <v>190</v>
      </c>
      <c r="I158" s="91"/>
      <c r="L158" s="288"/>
      <c r="M158" s="293"/>
      <c r="N158" s="294"/>
      <c r="O158" s="294"/>
      <c r="P158" s="294"/>
      <c r="Q158" s="294"/>
      <c r="R158" s="294"/>
      <c r="S158" s="294"/>
      <c r="T158" s="295"/>
      <c r="AT158" s="290" t="s">
        <v>168</v>
      </c>
      <c r="AU158" s="290" t="s">
        <v>86</v>
      </c>
      <c r="AV158" s="289" t="s">
        <v>163</v>
      </c>
      <c r="AW158" s="289" t="s">
        <v>39</v>
      </c>
      <c r="AX158" s="289" t="s">
        <v>84</v>
      </c>
      <c r="AY158" s="290" t="s">
        <v>156</v>
      </c>
    </row>
    <row r="159" spans="2:65" s="185" customFormat="1" ht="16.5" customHeight="1">
      <c r="B159" s="186"/>
      <c r="C159" s="296" t="s">
        <v>10</v>
      </c>
      <c r="D159" s="296" t="s">
        <v>301</v>
      </c>
      <c r="E159" s="297" t="s">
        <v>425</v>
      </c>
      <c r="F159" s="298" t="s">
        <v>426</v>
      </c>
      <c r="G159" s="299" t="s">
        <v>304</v>
      </c>
      <c r="H159" s="300">
        <v>100</v>
      </c>
      <c r="I159" s="92"/>
      <c r="J159" s="301">
        <f>ROUND(I159*H159,2)</f>
        <v>0</v>
      </c>
      <c r="K159" s="298" t="s">
        <v>5</v>
      </c>
      <c r="L159" s="302"/>
      <c r="M159" s="303" t="s">
        <v>5</v>
      </c>
      <c r="N159" s="304" t="s">
        <v>49</v>
      </c>
      <c r="O159" s="187"/>
      <c r="P159" s="273">
        <f>O159*H159</f>
        <v>0</v>
      </c>
      <c r="Q159" s="273">
        <v>0</v>
      </c>
      <c r="R159" s="273">
        <f>Q159*H159</f>
        <v>0</v>
      </c>
      <c r="S159" s="273">
        <v>0</v>
      </c>
      <c r="T159" s="274">
        <f>S159*H159</f>
        <v>0</v>
      </c>
      <c r="AR159" s="175" t="s">
        <v>184</v>
      </c>
      <c r="AT159" s="175" t="s">
        <v>301</v>
      </c>
      <c r="AU159" s="175" t="s">
        <v>86</v>
      </c>
      <c r="AY159" s="175" t="s">
        <v>156</v>
      </c>
      <c r="BE159" s="275">
        <f>IF(N159="základní",J159,0)</f>
        <v>0</v>
      </c>
      <c r="BF159" s="275">
        <f>IF(N159="snížená",J159,0)</f>
        <v>0</v>
      </c>
      <c r="BG159" s="275">
        <f>IF(N159="zákl. přenesená",J159,0)</f>
        <v>0</v>
      </c>
      <c r="BH159" s="275">
        <f>IF(N159="sníž. přenesená",J159,0)</f>
        <v>0</v>
      </c>
      <c r="BI159" s="275">
        <f>IF(N159="nulová",J159,0)</f>
        <v>0</v>
      </c>
      <c r="BJ159" s="175" t="s">
        <v>163</v>
      </c>
      <c r="BK159" s="275">
        <f>ROUND(I159*H159,2)</f>
        <v>0</v>
      </c>
      <c r="BL159" s="175" t="s">
        <v>163</v>
      </c>
      <c r="BM159" s="175" t="s">
        <v>254</v>
      </c>
    </row>
    <row r="160" spans="2:65" s="185" customFormat="1" ht="16.5" customHeight="1">
      <c r="B160" s="186"/>
      <c r="C160" s="296" t="s">
        <v>216</v>
      </c>
      <c r="D160" s="296" t="s">
        <v>301</v>
      </c>
      <c r="E160" s="297" t="s">
        <v>427</v>
      </c>
      <c r="F160" s="298" t="s">
        <v>428</v>
      </c>
      <c r="G160" s="299" t="s">
        <v>304</v>
      </c>
      <c r="H160" s="300">
        <v>90</v>
      </c>
      <c r="I160" s="92"/>
      <c r="J160" s="301">
        <f>ROUND(I160*H160,2)</f>
        <v>0</v>
      </c>
      <c r="K160" s="298" t="s">
        <v>5</v>
      </c>
      <c r="L160" s="302"/>
      <c r="M160" s="303" t="s">
        <v>5</v>
      </c>
      <c r="N160" s="304" t="s">
        <v>49</v>
      </c>
      <c r="O160" s="187"/>
      <c r="P160" s="273">
        <f>O160*H160</f>
        <v>0</v>
      </c>
      <c r="Q160" s="273">
        <v>0</v>
      </c>
      <c r="R160" s="273">
        <f>Q160*H160</f>
        <v>0</v>
      </c>
      <c r="S160" s="273">
        <v>0</v>
      </c>
      <c r="T160" s="274">
        <f>S160*H160</f>
        <v>0</v>
      </c>
      <c r="AR160" s="175" t="s">
        <v>184</v>
      </c>
      <c r="AT160" s="175" t="s">
        <v>301</v>
      </c>
      <c r="AU160" s="175" t="s">
        <v>86</v>
      </c>
      <c r="AY160" s="175" t="s">
        <v>156</v>
      </c>
      <c r="BE160" s="275">
        <f>IF(N160="základní",J160,0)</f>
        <v>0</v>
      </c>
      <c r="BF160" s="275">
        <f>IF(N160="snížená",J160,0)</f>
        <v>0</v>
      </c>
      <c r="BG160" s="275">
        <f>IF(N160="zákl. přenesená",J160,0)</f>
        <v>0</v>
      </c>
      <c r="BH160" s="275">
        <f>IF(N160="sníž. přenesená",J160,0)</f>
        <v>0</v>
      </c>
      <c r="BI160" s="275">
        <f>IF(N160="nulová",J160,0)</f>
        <v>0</v>
      </c>
      <c r="BJ160" s="175" t="s">
        <v>163</v>
      </c>
      <c r="BK160" s="275">
        <f>ROUND(I160*H160,2)</f>
        <v>0</v>
      </c>
      <c r="BL160" s="175" t="s">
        <v>163</v>
      </c>
      <c r="BM160" s="175" t="s">
        <v>258</v>
      </c>
    </row>
    <row r="161" spans="2:65" s="185" customFormat="1" ht="25.5" customHeight="1">
      <c r="B161" s="186"/>
      <c r="C161" s="265" t="s">
        <v>261</v>
      </c>
      <c r="D161" s="265" t="s">
        <v>158</v>
      </c>
      <c r="E161" s="266" t="s">
        <v>429</v>
      </c>
      <c r="F161" s="267" t="s">
        <v>430</v>
      </c>
      <c r="G161" s="268" t="s">
        <v>177</v>
      </c>
      <c r="H161" s="269">
        <v>500</v>
      </c>
      <c r="I161" s="88"/>
      <c r="J161" s="270">
        <f>ROUND(I161*H161,2)</f>
        <v>0</v>
      </c>
      <c r="K161" s="267" t="s">
        <v>162</v>
      </c>
      <c r="L161" s="186"/>
      <c r="M161" s="271" t="s">
        <v>5</v>
      </c>
      <c r="N161" s="272" t="s">
        <v>49</v>
      </c>
      <c r="O161" s="187"/>
      <c r="P161" s="273">
        <f>O161*H161</f>
        <v>0</v>
      </c>
      <c r="Q161" s="273">
        <v>0</v>
      </c>
      <c r="R161" s="273">
        <f>Q161*H161</f>
        <v>0</v>
      </c>
      <c r="S161" s="273">
        <v>0</v>
      </c>
      <c r="T161" s="274">
        <f>S161*H161</f>
        <v>0</v>
      </c>
      <c r="AR161" s="175" t="s">
        <v>163</v>
      </c>
      <c r="AT161" s="175" t="s">
        <v>158</v>
      </c>
      <c r="AU161" s="175" t="s">
        <v>86</v>
      </c>
      <c r="AY161" s="175" t="s">
        <v>156</v>
      </c>
      <c r="BE161" s="275">
        <f>IF(N161="základní",J161,0)</f>
        <v>0</v>
      </c>
      <c r="BF161" s="275">
        <f>IF(N161="snížená",J161,0)</f>
        <v>0</v>
      </c>
      <c r="BG161" s="275">
        <f>IF(N161="zákl. přenesená",J161,0)</f>
        <v>0</v>
      </c>
      <c r="BH161" s="275">
        <f>IF(N161="sníž. přenesená",J161,0)</f>
        <v>0</v>
      </c>
      <c r="BI161" s="275">
        <f>IF(N161="nulová",J161,0)</f>
        <v>0</v>
      </c>
      <c r="BJ161" s="175" t="s">
        <v>163</v>
      </c>
      <c r="BK161" s="275">
        <f>ROUND(I161*H161,2)</f>
        <v>0</v>
      </c>
      <c r="BL161" s="175" t="s">
        <v>163</v>
      </c>
      <c r="BM161" s="175" t="s">
        <v>170</v>
      </c>
    </row>
    <row r="162" spans="2:47" s="185" customFormat="1" ht="67.5">
      <c r="B162" s="186"/>
      <c r="D162" s="276" t="s">
        <v>164</v>
      </c>
      <c r="F162" s="277" t="s">
        <v>431</v>
      </c>
      <c r="I162" s="89"/>
      <c r="L162" s="186"/>
      <c r="M162" s="278"/>
      <c r="N162" s="187"/>
      <c r="O162" s="187"/>
      <c r="P162" s="187"/>
      <c r="Q162" s="187"/>
      <c r="R162" s="187"/>
      <c r="S162" s="187"/>
      <c r="T162" s="279"/>
      <c r="AT162" s="175" t="s">
        <v>164</v>
      </c>
      <c r="AU162" s="175" t="s">
        <v>86</v>
      </c>
    </row>
    <row r="163" spans="2:51" s="281" customFormat="1" ht="13.5">
      <c r="B163" s="280"/>
      <c r="D163" s="276" t="s">
        <v>168</v>
      </c>
      <c r="E163" s="282" t="s">
        <v>5</v>
      </c>
      <c r="F163" s="283" t="s">
        <v>938</v>
      </c>
      <c r="H163" s="284">
        <v>500</v>
      </c>
      <c r="I163" s="90"/>
      <c r="L163" s="280"/>
      <c r="M163" s="285"/>
      <c r="N163" s="286"/>
      <c r="O163" s="286"/>
      <c r="P163" s="286"/>
      <c r="Q163" s="286"/>
      <c r="R163" s="286"/>
      <c r="S163" s="286"/>
      <c r="T163" s="287"/>
      <c r="AT163" s="282" t="s">
        <v>168</v>
      </c>
      <c r="AU163" s="282" t="s">
        <v>86</v>
      </c>
      <c r="AV163" s="281" t="s">
        <v>86</v>
      </c>
      <c r="AW163" s="281" t="s">
        <v>39</v>
      </c>
      <c r="AX163" s="281" t="s">
        <v>76</v>
      </c>
      <c r="AY163" s="282" t="s">
        <v>156</v>
      </c>
    </row>
    <row r="164" spans="2:51" s="289" customFormat="1" ht="13.5">
      <c r="B164" s="288"/>
      <c r="D164" s="276" t="s">
        <v>168</v>
      </c>
      <c r="E164" s="290" t="s">
        <v>5</v>
      </c>
      <c r="F164" s="291" t="s">
        <v>204</v>
      </c>
      <c r="H164" s="292">
        <v>500</v>
      </c>
      <c r="I164" s="91"/>
      <c r="L164" s="288"/>
      <c r="M164" s="293"/>
      <c r="N164" s="294"/>
      <c r="O164" s="294"/>
      <c r="P164" s="294"/>
      <c r="Q164" s="294"/>
      <c r="R164" s="294"/>
      <c r="S164" s="294"/>
      <c r="T164" s="295"/>
      <c r="AT164" s="290" t="s">
        <v>168</v>
      </c>
      <c r="AU164" s="290" t="s">
        <v>86</v>
      </c>
      <c r="AV164" s="289" t="s">
        <v>163</v>
      </c>
      <c r="AW164" s="289" t="s">
        <v>39</v>
      </c>
      <c r="AX164" s="289" t="s">
        <v>84</v>
      </c>
      <c r="AY164" s="290" t="s">
        <v>156</v>
      </c>
    </row>
    <row r="165" spans="2:65" s="185" customFormat="1" ht="16.5" customHeight="1">
      <c r="B165" s="186"/>
      <c r="C165" s="296" t="s">
        <v>220</v>
      </c>
      <c r="D165" s="296" t="s">
        <v>301</v>
      </c>
      <c r="E165" s="297" t="s">
        <v>432</v>
      </c>
      <c r="F165" s="298" t="s">
        <v>433</v>
      </c>
      <c r="G165" s="299" t="s">
        <v>304</v>
      </c>
      <c r="H165" s="300">
        <v>500</v>
      </c>
      <c r="I165" s="92"/>
      <c r="J165" s="301">
        <f>ROUND(I165*H165,2)</f>
        <v>0</v>
      </c>
      <c r="K165" s="298" t="s">
        <v>5</v>
      </c>
      <c r="L165" s="302"/>
      <c r="M165" s="303" t="s">
        <v>5</v>
      </c>
      <c r="N165" s="304" t="s">
        <v>49</v>
      </c>
      <c r="O165" s="187"/>
      <c r="P165" s="273">
        <f>O165*H165</f>
        <v>0</v>
      </c>
      <c r="Q165" s="273">
        <v>0</v>
      </c>
      <c r="R165" s="273">
        <f>Q165*H165</f>
        <v>0</v>
      </c>
      <c r="S165" s="273">
        <v>0</v>
      </c>
      <c r="T165" s="274">
        <f>S165*H165</f>
        <v>0</v>
      </c>
      <c r="AR165" s="175" t="s">
        <v>184</v>
      </c>
      <c r="AT165" s="175" t="s">
        <v>301</v>
      </c>
      <c r="AU165" s="175" t="s">
        <v>86</v>
      </c>
      <c r="AY165" s="175" t="s">
        <v>156</v>
      </c>
      <c r="BE165" s="275">
        <f>IF(N165="základní",J165,0)</f>
        <v>0</v>
      </c>
      <c r="BF165" s="275">
        <f>IF(N165="snížená",J165,0)</f>
        <v>0</v>
      </c>
      <c r="BG165" s="275">
        <f>IF(N165="zákl. přenesená",J165,0)</f>
        <v>0</v>
      </c>
      <c r="BH165" s="275">
        <f>IF(N165="sníž. přenesená",J165,0)</f>
        <v>0</v>
      </c>
      <c r="BI165" s="275">
        <f>IF(N165="nulová",J165,0)</f>
        <v>0</v>
      </c>
      <c r="BJ165" s="175" t="s">
        <v>163</v>
      </c>
      <c r="BK165" s="275">
        <f>ROUND(I165*H165,2)</f>
        <v>0</v>
      </c>
      <c r="BL165" s="175" t="s">
        <v>163</v>
      </c>
      <c r="BM165" s="175" t="s">
        <v>264</v>
      </c>
    </row>
    <row r="166" spans="2:65" s="185" customFormat="1" ht="16.5" customHeight="1">
      <c r="B166" s="186"/>
      <c r="C166" s="265" t="s">
        <v>268</v>
      </c>
      <c r="D166" s="265" t="s">
        <v>158</v>
      </c>
      <c r="E166" s="266" t="s">
        <v>434</v>
      </c>
      <c r="F166" s="267" t="s">
        <v>435</v>
      </c>
      <c r="G166" s="268" t="s">
        <v>161</v>
      </c>
      <c r="H166" s="269">
        <v>9000</v>
      </c>
      <c r="I166" s="88"/>
      <c r="J166" s="270">
        <f>ROUND(I166*H166,2)</f>
        <v>0</v>
      </c>
      <c r="K166" s="267" t="s">
        <v>162</v>
      </c>
      <c r="L166" s="186"/>
      <c r="M166" s="271" t="s">
        <v>5</v>
      </c>
      <c r="N166" s="272" t="s">
        <v>49</v>
      </c>
      <c r="O166" s="187"/>
      <c r="P166" s="273">
        <f>O166*H166</f>
        <v>0</v>
      </c>
      <c r="Q166" s="273">
        <v>0</v>
      </c>
      <c r="R166" s="273">
        <f>Q166*H166</f>
        <v>0</v>
      </c>
      <c r="S166" s="273">
        <v>0</v>
      </c>
      <c r="T166" s="274">
        <f>S166*H166</f>
        <v>0</v>
      </c>
      <c r="AR166" s="175" t="s">
        <v>163</v>
      </c>
      <c r="AT166" s="175" t="s">
        <v>158</v>
      </c>
      <c r="AU166" s="175" t="s">
        <v>86</v>
      </c>
      <c r="AY166" s="175" t="s">
        <v>156</v>
      </c>
      <c r="BE166" s="275">
        <f>IF(N166="základní",J166,0)</f>
        <v>0</v>
      </c>
      <c r="BF166" s="275">
        <f>IF(N166="snížená",J166,0)</f>
        <v>0</v>
      </c>
      <c r="BG166" s="275">
        <f>IF(N166="zákl. přenesená",J166,0)</f>
        <v>0</v>
      </c>
      <c r="BH166" s="275">
        <f>IF(N166="sníž. přenesená",J166,0)</f>
        <v>0</v>
      </c>
      <c r="BI166" s="275">
        <f>IF(N166="nulová",J166,0)</f>
        <v>0</v>
      </c>
      <c r="BJ166" s="175" t="s">
        <v>163</v>
      </c>
      <c r="BK166" s="275">
        <f>ROUND(I166*H166,2)</f>
        <v>0</v>
      </c>
      <c r="BL166" s="175" t="s">
        <v>163</v>
      </c>
      <c r="BM166" s="175" t="s">
        <v>267</v>
      </c>
    </row>
    <row r="167" spans="2:51" s="281" customFormat="1" ht="13.5">
      <c r="B167" s="280"/>
      <c r="D167" s="276" t="s">
        <v>168</v>
      </c>
      <c r="E167" s="282" t="s">
        <v>5</v>
      </c>
      <c r="F167" s="283" t="s">
        <v>408</v>
      </c>
      <c r="H167" s="284">
        <v>9000</v>
      </c>
      <c r="I167" s="90"/>
      <c r="L167" s="280"/>
      <c r="M167" s="285"/>
      <c r="N167" s="286"/>
      <c r="O167" s="286"/>
      <c r="P167" s="286"/>
      <c r="Q167" s="286"/>
      <c r="R167" s="286"/>
      <c r="S167" s="286"/>
      <c r="T167" s="287"/>
      <c r="AT167" s="282" t="s">
        <v>168</v>
      </c>
      <c r="AU167" s="282" t="s">
        <v>86</v>
      </c>
      <c r="AV167" s="281" t="s">
        <v>86</v>
      </c>
      <c r="AW167" s="281" t="s">
        <v>39</v>
      </c>
      <c r="AX167" s="281" t="s">
        <v>76</v>
      </c>
      <c r="AY167" s="282" t="s">
        <v>156</v>
      </c>
    </row>
    <row r="168" spans="2:51" s="289" customFormat="1" ht="13.5">
      <c r="B168" s="288"/>
      <c r="D168" s="276" t="s">
        <v>168</v>
      </c>
      <c r="E168" s="290" t="s">
        <v>5</v>
      </c>
      <c r="F168" s="291" t="s">
        <v>204</v>
      </c>
      <c r="H168" s="292">
        <v>9000</v>
      </c>
      <c r="I168" s="91"/>
      <c r="L168" s="288"/>
      <c r="M168" s="293"/>
      <c r="N168" s="294"/>
      <c r="O168" s="294"/>
      <c r="P168" s="294"/>
      <c r="Q168" s="294"/>
      <c r="R168" s="294"/>
      <c r="S168" s="294"/>
      <c r="T168" s="295"/>
      <c r="AT168" s="290" t="s">
        <v>168</v>
      </c>
      <c r="AU168" s="290" t="s">
        <v>86</v>
      </c>
      <c r="AV168" s="289" t="s">
        <v>163</v>
      </c>
      <c r="AW168" s="289" t="s">
        <v>39</v>
      </c>
      <c r="AX168" s="289" t="s">
        <v>84</v>
      </c>
      <c r="AY168" s="290" t="s">
        <v>156</v>
      </c>
    </row>
    <row r="169" spans="2:65" s="185" customFormat="1" ht="16.5" customHeight="1">
      <c r="B169" s="186"/>
      <c r="C169" s="265" t="s">
        <v>223</v>
      </c>
      <c r="D169" s="265" t="s">
        <v>158</v>
      </c>
      <c r="E169" s="266" t="s">
        <v>436</v>
      </c>
      <c r="F169" s="267" t="s">
        <v>437</v>
      </c>
      <c r="G169" s="268" t="s">
        <v>200</v>
      </c>
      <c r="H169" s="269">
        <v>90</v>
      </c>
      <c r="I169" s="88"/>
      <c r="J169" s="270">
        <f>ROUND(I169*H169,2)</f>
        <v>0</v>
      </c>
      <c r="K169" s="267" t="s">
        <v>162</v>
      </c>
      <c r="L169" s="186"/>
      <c r="M169" s="271" t="s">
        <v>5</v>
      </c>
      <c r="N169" s="272" t="s">
        <v>49</v>
      </c>
      <c r="O169" s="187"/>
      <c r="P169" s="273">
        <f>O169*H169</f>
        <v>0</v>
      </c>
      <c r="Q169" s="273">
        <v>0</v>
      </c>
      <c r="R169" s="273">
        <f>Q169*H169</f>
        <v>0</v>
      </c>
      <c r="S169" s="273">
        <v>0</v>
      </c>
      <c r="T169" s="274">
        <f>S169*H169</f>
        <v>0</v>
      </c>
      <c r="AR169" s="175" t="s">
        <v>163</v>
      </c>
      <c r="AT169" s="175" t="s">
        <v>158</v>
      </c>
      <c r="AU169" s="175" t="s">
        <v>86</v>
      </c>
      <c r="AY169" s="175" t="s">
        <v>156</v>
      </c>
      <c r="BE169" s="275">
        <f>IF(N169="základní",J169,0)</f>
        <v>0</v>
      </c>
      <c r="BF169" s="275">
        <f>IF(N169="snížená",J169,0)</f>
        <v>0</v>
      </c>
      <c r="BG169" s="275">
        <f>IF(N169="zákl. přenesená",J169,0)</f>
        <v>0</v>
      </c>
      <c r="BH169" s="275">
        <f>IF(N169="sníž. přenesená",J169,0)</f>
        <v>0</v>
      </c>
      <c r="BI169" s="275">
        <f>IF(N169="nulová",J169,0)</f>
        <v>0</v>
      </c>
      <c r="BJ169" s="175" t="s">
        <v>163</v>
      </c>
      <c r="BK169" s="275">
        <f>ROUND(I169*H169,2)</f>
        <v>0</v>
      </c>
      <c r="BL169" s="175" t="s">
        <v>163</v>
      </c>
      <c r="BM169" s="175" t="s">
        <v>271</v>
      </c>
    </row>
    <row r="170" spans="2:47" s="185" customFormat="1" ht="54">
      <c r="B170" s="186"/>
      <c r="D170" s="276" t="s">
        <v>164</v>
      </c>
      <c r="F170" s="277" t="s">
        <v>438</v>
      </c>
      <c r="I170" s="89"/>
      <c r="L170" s="186"/>
      <c r="M170" s="278"/>
      <c r="N170" s="187"/>
      <c r="O170" s="187"/>
      <c r="P170" s="187"/>
      <c r="Q170" s="187"/>
      <c r="R170" s="187"/>
      <c r="S170" s="187"/>
      <c r="T170" s="279"/>
      <c r="AT170" s="175" t="s">
        <v>164</v>
      </c>
      <c r="AU170" s="175" t="s">
        <v>86</v>
      </c>
    </row>
    <row r="171" spans="2:51" s="281" customFormat="1" ht="13.5">
      <c r="B171" s="280"/>
      <c r="D171" s="276" t="s">
        <v>168</v>
      </c>
      <c r="E171" s="282" t="s">
        <v>5</v>
      </c>
      <c r="F171" s="283" t="s">
        <v>439</v>
      </c>
      <c r="H171" s="284">
        <v>90</v>
      </c>
      <c r="I171" s="90"/>
      <c r="L171" s="280"/>
      <c r="M171" s="285"/>
      <c r="N171" s="286"/>
      <c r="O171" s="286"/>
      <c r="P171" s="286"/>
      <c r="Q171" s="286"/>
      <c r="R171" s="286"/>
      <c r="S171" s="286"/>
      <c r="T171" s="287"/>
      <c r="AT171" s="282" t="s">
        <v>168</v>
      </c>
      <c r="AU171" s="282" t="s">
        <v>86</v>
      </c>
      <c r="AV171" s="281" t="s">
        <v>86</v>
      </c>
      <c r="AW171" s="281" t="s">
        <v>39</v>
      </c>
      <c r="AX171" s="281" t="s">
        <v>76</v>
      </c>
      <c r="AY171" s="282" t="s">
        <v>156</v>
      </c>
    </row>
    <row r="172" spans="2:51" s="289" customFormat="1" ht="13.5">
      <c r="B172" s="288"/>
      <c r="D172" s="276" t="s">
        <v>168</v>
      </c>
      <c r="E172" s="290" t="s">
        <v>5</v>
      </c>
      <c r="F172" s="291" t="s">
        <v>204</v>
      </c>
      <c r="H172" s="292">
        <v>90</v>
      </c>
      <c r="I172" s="91"/>
      <c r="L172" s="288"/>
      <c r="M172" s="293"/>
      <c r="N172" s="294"/>
      <c r="O172" s="294"/>
      <c r="P172" s="294"/>
      <c r="Q172" s="294"/>
      <c r="R172" s="294"/>
      <c r="S172" s="294"/>
      <c r="T172" s="295"/>
      <c r="AT172" s="290" t="s">
        <v>168</v>
      </c>
      <c r="AU172" s="290" t="s">
        <v>86</v>
      </c>
      <c r="AV172" s="289" t="s">
        <v>163</v>
      </c>
      <c r="AW172" s="289" t="s">
        <v>39</v>
      </c>
      <c r="AX172" s="289" t="s">
        <v>84</v>
      </c>
      <c r="AY172" s="290" t="s">
        <v>156</v>
      </c>
    </row>
    <row r="173" spans="2:65" s="185" customFormat="1" ht="25.5" customHeight="1">
      <c r="B173" s="186"/>
      <c r="C173" s="296" t="s">
        <v>276</v>
      </c>
      <c r="D173" s="296" t="s">
        <v>301</v>
      </c>
      <c r="E173" s="297" t="s">
        <v>440</v>
      </c>
      <c r="F173" s="298" t="s">
        <v>441</v>
      </c>
      <c r="G173" s="299" t="s">
        <v>161</v>
      </c>
      <c r="H173" s="300">
        <v>23400</v>
      </c>
      <c r="I173" s="92"/>
      <c r="J173" s="301">
        <f>ROUND(I173*H173,2)</f>
        <v>0</v>
      </c>
      <c r="K173" s="298" t="s">
        <v>5</v>
      </c>
      <c r="L173" s="302"/>
      <c r="M173" s="303" t="s">
        <v>5</v>
      </c>
      <c r="N173" s="304" t="s">
        <v>49</v>
      </c>
      <c r="O173" s="187"/>
      <c r="P173" s="273">
        <f>O173*H173</f>
        <v>0</v>
      </c>
      <c r="Q173" s="273">
        <v>0</v>
      </c>
      <c r="R173" s="273">
        <f>Q173*H173</f>
        <v>0</v>
      </c>
      <c r="S173" s="273">
        <v>0</v>
      </c>
      <c r="T173" s="274">
        <f>S173*H173</f>
        <v>0</v>
      </c>
      <c r="AR173" s="175" t="s">
        <v>184</v>
      </c>
      <c r="AT173" s="175" t="s">
        <v>301</v>
      </c>
      <c r="AU173" s="175" t="s">
        <v>86</v>
      </c>
      <c r="AY173" s="175" t="s">
        <v>156</v>
      </c>
      <c r="BE173" s="275">
        <f>IF(N173="základní",J173,0)</f>
        <v>0</v>
      </c>
      <c r="BF173" s="275">
        <f>IF(N173="snížená",J173,0)</f>
        <v>0</v>
      </c>
      <c r="BG173" s="275">
        <f>IF(N173="zákl. přenesená",J173,0)</f>
        <v>0</v>
      </c>
      <c r="BH173" s="275">
        <f>IF(N173="sníž. přenesená",J173,0)</f>
        <v>0</v>
      </c>
      <c r="BI173" s="275">
        <f>IF(N173="nulová",J173,0)</f>
        <v>0</v>
      </c>
      <c r="BJ173" s="175" t="s">
        <v>163</v>
      </c>
      <c r="BK173" s="275">
        <f>ROUND(I173*H173,2)</f>
        <v>0</v>
      </c>
      <c r="BL173" s="175" t="s">
        <v>163</v>
      </c>
      <c r="BM173" s="175" t="s">
        <v>274</v>
      </c>
    </row>
    <row r="174" spans="2:63" s="253" customFormat="1" ht="29.85" customHeight="1">
      <c r="B174" s="252"/>
      <c r="D174" s="254" t="s">
        <v>75</v>
      </c>
      <c r="E174" s="263" t="s">
        <v>781</v>
      </c>
      <c r="F174" s="263" t="s">
        <v>782</v>
      </c>
      <c r="I174" s="87"/>
      <c r="J174" s="264">
        <f>BK174</f>
        <v>0</v>
      </c>
      <c r="L174" s="252"/>
      <c r="M174" s="257"/>
      <c r="N174" s="258"/>
      <c r="O174" s="258"/>
      <c r="P174" s="259">
        <f>P175</f>
        <v>0</v>
      </c>
      <c r="Q174" s="258"/>
      <c r="R174" s="259">
        <f>R175</f>
        <v>0</v>
      </c>
      <c r="S174" s="258"/>
      <c r="T174" s="260">
        <f>T175</f>
        <v>0</v>
      </c>
      <c r="AR174" s="254" t="s">
        <v>84</v>
      </c>
      <c r="AT174" s="261" t="s">
        <v>75</v>
      </c>
      <c r="AU174" s="261" t="s">
        <v>84</v>
      </c>
      <c r="AY174" s="254" t="s">
        <v>156</v>
      </c>
      <c r="BK174" s="262">
        <f>BK175</f>
        <v>0</v>
      </c>
    </row>
    <row r="175" spans="2:65" s="185" customFormat="1" ht="25.5" customHeight="1">
      <c r="B175" s="186"/>
      <c r="C175" s="265" t="s">
        <v>228</v>
      </c>
      <c r="D175" s="265" t="s">
        <v>158</v>
      </c>
      <c r="E175" s="266" t="s">
        <v>442</v>
      </c>
      <c r="F175" s="267" t="s">
        <v>443</v>
      </c>
      <c r="G175" s="268" t="s">
        <v>737</v>
      </c>
      <c r="H175" s="269">
        <v>20.634</v>
      </c>
      <c r="I175" s="88"/>
      <c r="J175" s="270">
        <f>ROUND(I175*H175,2)</f>
        <v>0</v>
      </c>
      <c r="K175" s="267" t="s">
        <v>162</v>
      </c>
      <c r="L175" s="186"/>
      <c r="M175" s="271" t="s">
        <v>5</v>
      </c>
      <c r="N175" s="311" t="s">
        <v>49</v>
      </c>
      <c r="O175" s="309"/>
      <c r="P175" s="312">
        <f>O175*H175</f>
        <v>0</v>
      </c>
      <c r="Q175" s="312">
        <v>0</v>
      </c>
      <c r="R175" s="312">
        <f>Q175*H175</f>
        <v>0</v>
      </c>
      <c r="S175" s="312">
        <v>0</v>
      </c>
      <c r="T175" s="313">
        <f>S175*H175</f>
        <v>0</v>
      </c>
      <c r="AR175" s="175" t="s">
        <v>163</v>
      </c>
      <c r="AT175" s="175" t="s">
        <v>158</v>
      </c>
      <c r="AU175" s="175" t="s">
        <v>86</v>
      </c>
      <c r="AY175" s="175" t="s">
        <v>156</v>
      </c>
      <c r="BE175" s="275">
        <f>IF(N175="základní",J175,0)</f>
        <v>0</v>
      </c>
      <c r="BF175" s="275">
        <f>IF(N175="snížená",J175,0)</f>
        <v>0</v>
      </c>
      <c r="BG175" s="275">
        <f>IF(N175="zákl. přenesená",J175,0)</f>
        <v>0</v>
      </c>
      <c r="BH175" s="275">
        <f>IF(N175="sníž. přenesená",J175,0)</f>
        <v>0</v>
      </c>
      <c r="BI175" s="275">
        <f>IF(N175="nulová",J175,0)</f>
        <v>0</v>
      </c>
      <c r="BJ175" s="175" t="s">
        <v>163</v>
      </c>
      <c r="BK175" s="275">
        <f>ROUND(I175*H175,2)</f>
        <v>0</v>
      </c>
      <c r="BL175" s="175" t="s">
        <v>163</v>
      </c>
      <c r="BM175" s="175" t="s">
        <v>279</v>
      </c>
    </row>
    <row r="176" spans="2:12" s="185" customFormat="1" ht="6.95" customHeight="1">
      <c r="B176" s="210"/>
      <c r="C176" s="211"/>
      <c r="D176" s="211"/>
      <c r="E176" s="211"/>
      <c r="F176" s="211"/>
      <c r="G176" s="211"/>
      <c r="H176" s="211"/>
      <c r="I176" s="211"/>
      <c r="J176" s="211"/>
      <c r="K176" s="211"/>
      <c r="L176" s="186"/>
    </row>
  </sheetData>
  <sheetProtection password="CC55" sheet="1"/>
  <autoFilter ref="C78:K175"/>
  <mergeCells count="10">
    <mergeCell ref="E71:H71"/>
    <mergeCell ref="G1:H1"/>
    <mergeCell ref="E45:H45"/>
    <mergeCell ref="E47:H47"/>
    <mergeCell ref="J51:J52"/>
    <mergeCell ref="L2:V2"/>
    <mergeCell ref="E7:H7"/>
    <mergeCell ref="E9:H9"/>
    <mergeCell ref="E24:H24"/>
    <mergeCell ref="E69:H69"/>
  </mergeCells>
  <hyperlinks>
    <hyperlink ref="F1:G1" location="C2" display="1) Krycí list soupisu"/>
    <hyperlink ref="G1:H1" location="C54" display="2) Rekapitulace"/>
    <hyperlink ref="J1" location="C7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BR84"/>
  <sheetViews>
    <sheetView showGridLines="0" workbookViewId="0" topLeftCell="A1">
      <pane ySplit="1" topLeftCell="A53" activePane="bottomLeft" state="frozen"/>
      <selection pane="bottomLeft" activeCell="F80" sqref="F80"/>
    </sheetView>
  </sheetViews>
  <sheetFormatPr defaultColWidth="9.33203125" defaultRowHeight="13.5"/>
  <cols>
    <col min="1" max="1" width="8.33203125" style="174" customWidth="1"/>
    <col min="2" max="2" width="1.66796875" style="174" customWidth="1"/>
    <col min="3" max="3" width="4.16015625" style="174" customWidth="1"/>
    <col min="4" max="4" width="4.33203125" style="174" customWidth="1"/>
    <col min="5" max="5" width="17.16015625" style="174" customWidth="1"/>
    <col min="6" max="6" width="75" style="174" customWidth="1"/>
    <col min="7" max="7" width="8.66015625" style="174" customWidth="1"/>
    <col min="8" max="8" width="11.16015625" style="174" customWidth="1"/>
    <col min="9" max="9" width="12.66015625" style="174" customWidth="1"/>
    <col min="10" max="10" width="23.5" style="174" customWidth="1"/>
    <col min="11" max="11" width="15.5" style="174" customWidth="1"/>
    <col min="12" max="12" width="9.33203125" style="174" customWidth="1"/>
    <col min="13" max="18" width="9.33203125" style="174" hidden="1" customWidth="1"/>
    <col min="19" max="19" width="8.16015625" style="174" hidden="1" customWidth="1"/>
    <col min="20" max="20" width="29.66015625" style="174" hidden="1" customWidth="1"/>
    <col min="21" max="21" width="16.33203125" style="174" hidden="1" customWidth="1"/>
    <col min="22" max="22" width="12.33203125" style="174" customWidth="1"/>
    <col min="23" max="23" width="16.33203125" style="174" customWidth="1"/>
    <col min="24" max="24" width="12.33203125" style="174" customWidth="1"/>
    <col min="25" max="25" width="15" style="174" customWidth="1"/>
    <col min="26" max="26" width="11" style="174" customWidth="1"/>
    <col min="27" max="27" width="15" style="174" customWidth="1"/>
    <col min="28" max="28" width="16.33203125" style="174" customWidth="1"/>
    <col min="29" max="29" width="11" style="174" customWidth="1"/>
    <col min="30" max="30" width="15" style="174" customWidth="1"/>
    <col min="31" max="31" width="16.33203125" style="174" customWidth="1"/>
    <col min="32" max="43" width="9.33203125" style="174" customWidth="1"/>
    <col min="44" max="65" width="9.33203125" style="174" hidden="1" customWidth="1"/>
    <col min="66" max="16384" width="9.33203125" style="174" customWidth="1"/>
  </cols>
  <sheetData>
    <row r="1" spans="1:70" ht="21.75" customHeight="1">
      <c r="A1" s="171"/>
      <c r="B1" s="8"/>
      <c r="C1" s="8"/>
      <c r="D1" s="9" t="s">
        <v>1</v>
      </c>
      <c r="E1" s="8"/>
      <c r="F1" s="172" t="s">
        <v>124</v>
      </c>
      <c r="G1" s="364" t="s">
        <v>125</v>
      </c>
      <c r="H1" s="364"/>
      <c r="I1" s="8"/>
      <c r="J1" s="172" t="s">
        <v>126</v>
      </c>
      <c r="K1" s="9" t="s">
        <v>127</v>
      </c>
      <c r="L1" s="172" t="s">
        <v>128</v>
      </c>
      <c r="M1" s="172"/>
      <c r="N1" s="172"/>
      <c r="O1" s="172"/>
      <c r="P1" s="172"/>
      <c r="Q1" s="172"/>
      <c r="R1" s="172"/>
      <c r="S1" s="172"/>
      <c r="T1" s="172"/>
      <c r="U1" s="173"/>
      <c r="V1" s="173"/>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c r="AV1" s="171"/>
      <c r="AW1" s="171"/>
      <c r="AX1" s="171"/>
      <c r="AY1" s="171"/>
      <c r="AZ1" s="171"/>
      <c r="BA1" s="171"/>
      <c r="BB1" s="171"/>
      <c r="BC1" s="171"/>
      <c r="BD1" s="171"/>
      <c r="BE1" s="171"/>
      <c r="BF1" s="171"/>
      <c r="BG1" s="171"/>
      <c r="BH1" s="171"/>
      <c r="BI1" s="171"/>
      <c r="BJ1" s="171"/>
      <c r="BK1" s="171"/>
      <c r="BL1" s="171"/>
      <c r="BM1" s="171"/>
      <c r="BN1" s="171"/>
      <c r="BO1" s="171"/>
      <c r="BP1" s="171"/>
      <c r="BQ1" s="171"/>
      <c r="BR1" s="171"/>
    </row>
    <row r="2" spans="3:46" ht="36.95" customHeight="1">
      <c r="L2" s="354" t="s">
        <v>8</v>
      </c>
      <c r="M2" s="355"/>
      <c r="N2" s="355"/>
      <c r="O2" s="355"/>
      <c r="P2" s="355"/>
      <c r="Q2" s="355"/>
      <c r="R2" s="355"/>
      <c r="S2" s="355"/>
      <c r="T2" s="355"/>
      <c r="U2" s="355"/>
      <c r="V2" s="355"/>
      <c r="AT2" s="175" t="s">
        <v>114</v>
      </c>
    </row>
    <row r="3" spans="2:46" ht="6.95" customHeight="1">
      <c r="B3" s="176"/>
      <c r="C3" s="177"/>
      <c r="D3" s="177"/>
      <c r="E3" s="177"/>
      <c r="F3" s="177"/>
      <c r="G3" s="177"/>
      <c r="H3" s="177"/>
      <c r="I3" s="177"/>
      <c r="J3" s="177"/>
      <c r="K3" s="178"/>
      <c r="AT3" s="175" t="s">
        <v>86</v>
      </c>
    </row>
    <row r="4" spans="2:46" ht="36.95" customHeight="1">
      <c r="B4" s="179"/>
      <c r="C4" s="180"/>
      <c r="D4" s="181" t="s">
        <v>129</v>
      </c>
      <c r="E4" s="180"/>
      <c r="F4" s="180"/>
      <c r="G4" s="180"/>
      <c r="H4" s="180"/>
      <c r="I4" s="180"/>
      <c r="J4" s="180"/>
      <c r="K4" s="182"/>
      <c r="M4" s="183" t="s">
        <v>13</v>
      </c>
      <c r="AT4" s="175" t="s">
        <v>39</v>
      </c>
    </row>
    <row r="5" spans="2:11" ht="6.95" customHeight="1">
      <c r="B5" s="179"/>
      <c r="C5" s="180"/>
      <c r="D5" s="180"/>
      <c r="E5" s="180"/>
      <c r="F5" s="180"/>
      <c r="G5" s="180"/>
      <c r="H5" s="180"/>
      <c r="I5" s="180"/>
      <c r="J5" s="180"/>
      <c r="K5" s="182"/>
    </row>
    <row r="6" spans="2:11" ht="15">
      <c r="B6" s="179"/>
      <c r="C6" s="180"/>
      <c r="D6" s="184" t="s">
        <v>19</v>
      </c>
      <c r="E6" s="180"/>
      <c r="F6" s="180"/>
      <c r="G6" s="180"/>
      <c r="H6" s="180"/>
      <c r="I6" s="180"/>
      <c r="J6" s="180"/>
      <c r="K6" s="182"/>
    </row>
    <row r="7" spans="2:11" ht="16.5" customHeight="1">
      <c r="B7" s="179"/>
      <c r="C7" s="180"/>
      <c r="D7" s="180"/>
      <c r="E7" s="356" t="str">
        <f ca="1">'Rekapitulace stavby'!K6</f>
        <v>Kohinoor Mariánské Radčice - Biotechnologický systém ČDV z MR1</v>
      </c>
      <c r="F7" s="357"/>
      <c r="G7" s="357"/>
      <c r="H7" s="357"/>
      <c r="I7" s="180"/>
      <c r="J7" s="180"/>
      <c r="K7" s="182"/>
    </row>
    <row r="8" spans="2:11" s="185" customFormat="1" ht="15">
      <c r="B8" s="186"/>
      <c r="C8" s="187"/>
      <c r="D8" s="184" t="s">
        <v>130</v>
      </c>
      <c r="E8" s="187"/>
      <c r="F8" s="187"/>
      <c r="G8" s="187"/>
      <c r="H8" s="187"/>
      <c r="I8" s="187"/>
      <c r="J8" s="187"/>
      <c r="K8" s="188"/>
    </row>
    <row r="9" spans="2:11" s="185" customFormat="1" ht="36.95" customHeight="1">
      <c r="B9" s="186"/>
      <c r="C9" s="187"/>
      <c r="D9" s="187"/>
      <c r="E9" s="358" t="s">
        <v>444</v>
      </c>
      <c r="F9" s="359"/>
      <c r="G9" s="359"/>
      <c r="H9" s="359"/>
      <c r="I9" s="187"/>
      <c r="J9" s="187"/>
      <c r="K9" s="188"/>
    </row>
    <row r="10" spans="2:11" s="185" customFormat="1" ht="13.5">
      <c r="B10" s="186"/>
      <c r="C10" s="187"/>
      <c r="D10" s="187"/>
      <c r="E10" s="187"/>
      <c r="F10" s="187"/>
      <c r="G10" s="187"/>
      <c r="H10" s="187"/>
      <c r="I10" s="187"/>
      <c r="J10" s="187"/>
      <c r="K10" s="188"/>
    </row>
    <row r="11" spans="2:11" s="185" customFormat="1" ht="14.45" customHeight="1">
      <c r="B11" s="186"/>
      <c r="C11" s="187"/>
      <c r="D11" s="184" t="s">
        <v>21</v>
      </c>
      <c r="E11" s="187"/>
      <c r="F11" s="189" t="s">
        <v>5</v>
      </c>
      <c r="G11" s="187"/>
      <c r="H11" s="187"/>
      <c r="I11" s="184" t="s">
        <v>22</v>
      </c>
      <c r="J11" s="189" t="s">
        <v>5</v>
      </c>
      <c r="K11" s="188"/>
    </row>
    <row r="12" spans="2:11" s="185" customFormat="1" ht="14.45" customHeight="1">
      <c r="B12" s="186"/>
      <c r="C12" s="187"/>
      <c r="D12" s="184" t="s">
        <v>23</v>
      </c>
      <c r="E12" s="187"/>
      <c r="F12" s="189" t="s">
        <v>24</v>
      </c>
      <c r="G12" s="187"/>
      <c r="H12" s="187"/>
      <c r="I12" s="184" t="s">
        <v>25</v>
      </c>
      <c r="J12" s="190" t="str">
        <f ca="1">'Rekapitulace stavby'!AN8</f>
        <v>9. 2. 2018</v>
      </c>
      <c r="K12" s="188"/>
    </row>
    <row r="13" spans="2:11" s="185" customFormat="1" ht="10.9" customHeight="1">
      <c r="B13" s="186"/>
      <c r="C13" s="187"/>
      <c r="D13" s="187"/>
      <c r="E13" s="187"/>
      <c r="F13" s="187"/>
      <c r="G13" s="187"/>
      <c r="H13" s="187"/>
      <c r="I13" s="187"/>
      <c r="J13" s="187"/>
      <c r="K13" s="188"/>
    </row>
    <row r="14" spans="2:11" s="185" customFormat="1" ht="14.45" customHeight="1">
      <c r="B14" s="186"/>
      <c r="C14" s="187"/>
      <c r="D14" s="184" t="s">
        <v>27</v>
      </c>
      <c r="E14" s="187"/>
      <c r="F14" s="187"/>
      <c r="G14" s="187"/>
      <c r="H14" s="187"/>
      <c r="I14" s="184" t="s">
        <v>28</v>
      </c>
      <c r="J14" s="189" t="s">
        <v>29</v>
      </c>
      <c r="K14" s="188"/>
    </row>
    <row r="15" spans="2:11" s="185" customFormat="1" ht="18" customHeight="1">
      <c r="B15" s="186"/>
      <c r="C15" s="187"/>
      <c r="D15" s="187"/>
      <c r="E15" s="189" t="s">
        <v>30</v>
      </c>
      <c r="F15" s="187"/>
      <c r="G15" s="187"/>
      <c r="H15" s="187"/>
      <c r="I15" s="184" t="s">
        <v>31</v>
      </c>
      <c r="J15" s="189" t="s">
        <v>32</v>
      </c>
      <c r="K15" s="188"/>
    </row>
    <row r="16" spans="2:11" s="185" customFormat="1" ht="6.95" customHeight="1">
      <c r="B16" s="186"/>
      <c r="C16" s="187"/>
      <c r="D16" s="187"/>
      <c r="E16" s="187"/>
      <c r="F16" s="187"/>
      <c r="G16" s="187"/>
      <c r="H16" s="187"/>
      <c r="I16" s="187"/>
      <c r="J16" s="187"/>
      <c r="K16" s="188"/>
    </row>
    <row r="17" spans="2:11" s="185" customFormat="1" ht="14.45" customHeight="1">
      <c r="B17" s="186"/>
      <c r="C17" s="187"/>
      <c r="D17" s="184" t="s">
        <v>33</v>
      </c>
      <c r="E17" s="187"/>
      <c r="F17" s="187"/>
      <c r="G17" s="187"/>
      <c r="H17" s="187"/>
      <c r="I17" s="184" t="s">
        <v>28</v>
      </c>
      <c r="J17" s="189" t="str">
        <f ca="1">IF('Rekapitulace stavby'!AN13="Vyplň údaj","",IF('Rekapitulace stavby'!AN13="","",'Rekapitulace stavby'!AN13))</f>
        <v/>
      </c>
      <c r="K17" s="188"/>
    </row>
    <row r="18" spans="2:11" s="185" customFormat="1" ht="18" customHeight="1">
      <c r="B18" s="186"/>
      <c r="C18" s="187"/>
      <c r="D18" s="187"/>
      <c r="E18" s="189" t="str">
        <f ca="1">IF('Rekapitulace stavby'!E14="Vyplň údaj","",IF('Rekapitulace stavby'!E14="","",'Rekapitulace stavby'!E14))</f>
        <v/>
      </c>
      <c r="F18" s="187"/>
      <c r="G18" s="187"/>
      <c r="H18" s="187"/>
      <c r="I18" s="184" t="s">
        <v>31</v>
      </c>
      <c r="J18" s="189" t="str">
        <f ca="1">IF('Rekapitulace stavby'!AN14="Vyplň údaj","",IF('Rekapitulace stavby'!AN14="","",'Rekapitulace stavby'!AN14))</f>
        <v/>
      </c>
      <c r="K18" s="188"/>
    </row>
    <row r="19" spans="2:11" s="185" customFormat="1" ht="6.95" customHeight="1">
      <c r="B19" s="186"/>
      <c r="C19" s="187"/>
      <c r="D19" s="187"/>
      <c r="E19" s="187"/>
      <c r="F19" s="187"/>
      <c r="G19" s="187"/>
      <c r="H19" s="187"/>
      <c r="I19" s="187"/>
      <c r="J19" s="187"/>
      <c r="K19" s="188"/>
    </row>
    <row r="20" spans="2:11" s="185" customFormat="1" ht="14.45" customHeight="1">
      <c r="B20" s="186"/>
      <c r="C20" s="187"/>
      <c r="D20" s="184" t="s">
        <v>35</v>
      </c>
      <c r="E20" s="187"/>
      <c r="F20" s="187"/>
      <c r="G20" s="187"/>
      <c r="H20" s="187"/>
      <c r="I20" s="184" t="s">
        <v>28</v>
      </c>
      <c r="J20" s="189" t="s">
        <v>36</v>
      </c>
      <c r="K20" s="188"/>
    </row>
    <row r="21" spans="2:11" s="185" customFormat="1" ht="18" customHeight="1">
      <c r="B21" s="186"/>
      <c r="C21" s="187"/>
      <c r="D21" s="187"/>
      <c r="E21" s="189" t="s">
        <v>37</v>
      </c>
      <c r="F21" s="187"/>
      <c r="G21" s="187"/>
      <c r="H21" s="187"/>
      <c r="I21" s="184" t="s">
        <v>31</v>
      </c>
      <c r="J21" s="189" t="s">
        <v>38</v>
      </c>
      <c r="K21" s="188"/>
    </row>
    <row r="22" spans="2:11" s="185" customFormat="1" ht="6.95" customHeight="1">
      <c r="B22" s="186"/>
      <c r="C22" s="187"/>
      <c r="D22" s="187"/>
      <c r="E22" s="187"/>
      <c r="F22" s="187"/>
      <c r="G22" s="187"/>
      <c r="H22" s="187"/>
      <c r="I22" s="187"/>
      <c r="J22" s="187"/>
      <c r="K22" s="188"/>
    </row>
    <row r="23" spans="2:11" s="185" customFormat="1" ht="14.45" customHeight="1">
      <c r="B23" s="186"/>
      <c r="C23" s="187"/>
      <c r="D23" s="184" t="s">
        <v>40</v>
      </c>
      <c r="E23" s="187"/>
      <c r="F23" s="187"/>
      <c r="G23" s="187"/>
      <c r="H23" s="187"/>
      <c r="I23" s="187"/>
      <c r="J23" s="187"/>
      <c r="K23" s="188"/>
    </row>
    <row r="24" spans="2:11" s="194" customFormat="1" ht="142.5" customHeight="1">
      <c r="B24" s="191"/>
      <c r="C24" s="192"/>
      <c r="D24" s="192"/>
      <c r="E24" s="352" t="s">
        <v>132</v>
      </c>
      <c r="F24" s="352"/>
      <c r="G24" s="352"/>
      <c r="H24" s="352"/>
      <c r="I24" s="192"/>
      <c r="J24" s="192"/>
      <c r="K24" s="193"/>
    </row>
    <row r="25" spans="2:11" s="185" customFormat="1" ht="6.95" customHeight="1">
      <c r="B25" s="186"/>
      <c r="C25" s="187"/>
      <c r="D25" s="187"/>
      <c r="E25" s="187"/>
      <c r="F25" s="187"/>
      <c r="G25" s="187"/>
      <c r="H25" s="187"/>
      <c r="I25" s="187"/>
      <c r="J25" s="187"/>
      <c r="K25" s="188"/>
    </row>
    <row r="26" spans="2:11" s="185" customFormat="1" ht="6.95" customHeight="1">
      <c r="B26" s="186"/>
      <c r="C26" s="187"/>
      <c r="D26" s="195"/>
      <c r="E26" s="195"/>
      <c r="F26" s="195"/>
      <c r="G26" s="195"/>
      <c r="H26" s="195"/>
      <c r="I26" s="195"/>
      <c r="J26" s="195"/>
      <c r="K26" s="196"/>
    </row>
    <row r="27" spans="2:11" s="185" customFormat="1" ht="25.35" customHeight="1">
      <c r="B27" s="186"/>
      <c r="C27" s="187"/>
      <c r="D27" s="197" t="s">
        <v>42</v>
      </c>
      <c r="E27" s="187"/>
      <c r="F27" s="187"/>
      <c r="G27" s="187"/>
      <c r="H27" s="187"/>
      <c r="I27" s="187"/>
      <c r="J27" s="198">
        <f>ROUND(J78,2)</f>
        <v>0</v>
      </c>
      <c r="K27" s="188"/>
    </row>
    <row r="28" spans="2:11" s="185" customFormat="1" ht="6.95" customHeight="1">
      <c r="B28" s="186"/>
      <c r="C28" s="187"/>
      <c r="D28" s="195"/>
      <c r="E28" s="195"/>
      <c r="F28" s="195"/>
      <c r="G28" s="195"/>
      <c r="H28" s="195"/>
      <c r="I28" s="195"/>
      <c r="J28" s="195"/>
      <c r="K28" s="196"/>
    </row>
    <row r="29" spans="2:11" s="185" customFormat="1" ht="14.45" customHeight="1">
      <c r="B29" s="186"/>
      <c r="C29" s="187"/>
      <c r="D29" s="187"/>
      <c r="E29" s="187"/>
      <c r="F29" s="199" t="s">
        <v>44</v>
      </c>
      <c r="G29" s="187"/>
      <c r="H29" s="187"/>
      <c r="I29" s="199" t="s">
        <v>43</v>
      </c>
      <c r="J29" s="199" t="s">
        <v>45</v>
      </c>
      <c r="K29" s="188"/>
    </row>
    <row r="30" spans="2:11" s="185" customFormat="1" ht="14.45" customHeight="1" hidden="1">
      <c r="B30" s="186"/>
      <c r="C30" s="187"/>
      <c r="D30" s="200" t="s">
        <v>46</v>
      </c>
      <c r="E30" s="200" t="s">
        <v>47</v>
      </c>
      <c r="F30" s="201">
        <f>ROUND(SUM(BE78:BE83),2)</f>
        <v>0</v>
      </c>
      <c r="G30" s="187"/>
      <c r="H30" s="187"/>
      <c r="I30" s="202">
        <v>0.21</v>
      </c>
      <c r="J30" s="201">
        <f>ROUND(ROUND((SUM(BE78:BE83)),2)*I30,2)</f>
        <v>0</v>
      </c>
      <c r="K30" s="188"/>
    </row>
    <row r="31" spans="2:11" s="185" customFormat="1" ht="14.45" customHeight="1" hidden="1">
      <c r="B31" s="186"/>
      <c r="C31" s="187"/>
      <c r="D31" s="187"/>
      <c r="E31" s="200" t="s">
        <v>48</v>
      </c>
      <c r="F31" s="201">
        <f>ROUND(SUM(BF78:BF83),2)</f>
        <v>0</v>
      </c>
      <c r="G31" s="187"/>
      <c r="H31" s="187"/>
      <c r="I31" s="202">
        <v>0.15</v>
      </c>
      <c r="J31" s="201">
        <f>ROUND(ROUND((SUM(BF78:BF83)),2)*I31,2)</f>
        <v>0</v>
      </c>
      <c r="K31" s="188"/>
    </row>
    <row r="32" spans="2:11" s="185" customFormat="1" ht="14.45" customHeight="1">
      <c r="B32" s="186"/>
      <c r="C32" s="187"/>
      <c r="D32" s="200" t="s">
        <v>46</v>
      </c>
      <c r="E32" s="200" t="s">
        <v>49</v>
      </c>
      <c r="F32" s="201">
        <f>ROUND(SUM(BG78:BG83),2)</f>
        <v>0</v>
      </c>
      <c r="G32" s="187"/>
      <c r="H32" s="187"/>
      <c r="I32" s="202">
        <v>0.21</v>
      </c>
      <c r="J32" s="201">
        <f>F32*0.21</f>
        <v>0</v>
      </c>
      <c r="K32" s="188"/>
    </row>
    <row r="33" spans="2:11" s="185" customFormat="1" ht="14.45" customHeight="1">
      <c r="B33" s="186"/>
      <c r="C33" s="187"/>
      <c r="D33" s="187"/>
      <c r="E33" s="200" t="s">
        <v>50</v>
      </c>
      <c r="F33" s="201">
        <f>ROUND(SUM(BH78:BH83),2)</f>
        <v>0</v>
      </c>
      <c r="G33" s="187"/>
      <c r="H33" s="187"/>
      <c r="I33" s="202">
        <v>0.15</v>
      </c>
      <c r="J33" s="201">
        <f>F33*0.15</f>
        <v>0</v>
      </c>
      <c r="K33" s="188"/>
    </row>
    <row r="34" spans="2:11" s="185" customFormat="1" ht="14.45" customHeight="1" hidden="1">
      <c r="B34" s="186"/>
      <c r="C34" s="187"/>
      <c r="D34" s="187"/>
      <c r="E34" s="200" t="s">
        <v>51</v>
      </c>
      <c r="F34" s="201">
        <f>ROUND(SUM(BI78:BI83),2)</f>
        <v>0</v>
      </c>
      <c r="G34" s="187"/>
      <c r="H34" s="187"/>
      <c r="I34" s="202">
        <v>0</v>
      </c>
      <c r="J34" s="201">
        <v>0</v>
      </c>
      <c r="K34" s="188"/>
    </row>
    <row r="35" spans="2:11" s="185" customFormat="1" ht="6.95" customHeight="1">
      <c r="B35" s="186"/>
      <c r="C35" s="187"/>
      <c r="D35" s="187"/>
      <c r="E35" s="187"/>
      <c r="F35" s="187"/>
      <c r="G35" s="187"/>
      <c r="H35" s="187"/>
      <c r="I35" s="187"/>
      <c r="J35" s="187"/>
      <c r="K35" s="188"/>
    </row>
    <row r="36" spans="2:11" s="185" customFormat="1" ht="25.35" customHeight="1">
      <c r="B36" s="186"/>
      <c r="C36" s="203"/>
      <c r="D36" s="204" t="s">
        <v>52</v>
      </c>
      <c r="E36" s="205"/>
      <c r="F36" s="205"/>
      <c r="G36" s="206" t="s">
        <v>53</v>
      </c>
      <c r="H36" s="207" t="s">
        <v>54</v>
      </c>
      <c r="I36" s="205"/>
      <c r="J36" s="208">
        <f>SUM(J27:J34)</f>
        <v>0</v>
      </c>
      <c r="K36" s="209"/>
    </row>
    <row r="37" spans="2:11" s="185" customFormat="1" ht="14.45" customHeight="1">
      <c r="B37" s="210"/>
      <c r="C37" s="211"/>
      <c r="D37" s="211"/>
      <c r="E37" s="211"/>
      <c r="F37" s="211"/>
      <c r="G37" s="211"/>
      <c r="H37" s="211"/>
      <c r="I37" s="211"/>
      <c r="J37" s="211"/>
      <c r="K37" s="212"/>
    </row>
    <row r="41" spans="2:11" s="185" customFormat="1" ht="6.95" customHeight="1">
      <c r="B41" s="213"/>
      <c r="C41" s="214"/>
      <c r="D41" s="214"/>
      <c r="E41" s="214"/>
      <c r="F41" s="214"/>
      <c r="G41" s="214"/>
      <c r="H41" s="214"/>
      <c r="I41" s="214"/>
      <c r="J41" s="214"/>
      <c r="K41" s="215"/>
    </row>
    <row r="42" spans="2:11" s="185" customFormat="1" ht="36.95" customHeight="1">
      <c r="B42" s="186"/>
      <c r="C42" s="181" t="s">
        <v>133</v>
      </c>
      <c r="D42" s="187"/>
      <c r="E42" s="187"/>
      <c r="F42" s="187"/>
      <c r="G42" s="187"/>
      <c r="H42" s="187"/>
      <c r="I42" s="187"/>
      <c r="J42" s="187"/>
      <c r="K42" s="188"/>
    </row>
    <row r="43" spans="2:11" s="185" customFormat="1" ht="6.95" customHeight="1">
      <c r="B43" s="186"/>
      <c r="C43" s="187"/>
      <c r="D43" s="187"/>
      <c r="E43" s="187"/>
      <c r="F43" s="187"/>
      <c r="G43" s="187"/>
      <c r="H43" s="187"/>
      <c r="I43" s="187"/>
      <c r="J43" s="187"/>
      <c r="K43" s="188"/>
    </row>
    <row r="44" spans="2:11" s="185" customFormat="1" ht="14.45" customHeight="1">
      <c r="B44" s="186"/>
      <c r="C44" s="184" t="s">
        <v>19</v>
      </c>
      <c r="D44" s="187"/>
      <c r="E44" s="187"/>
      <c r="F44" s="187"/>
      <c r="G44" s="187"/>
      <c r="H44" s="187"/>
      <c r="I44" s="187"/>
      <c r="J44" s="187"/>
      <c r="K44" s="188"/>
    </row>
    <row r="45" spans="2:11" s="185" customFormat="1" ht="16.5" customHeight="1">
      <c r="B45" s="186"/>
      <c r="C45" s="187"/>
      <c r="D45" s="187"/>
      <c r="E45" s="356" t="str">
        <f>E7</f>
        <v>Kohinoor Mariánské Radčice - Biotechnologický systém ČDV z MR1</v>
      </c>
      <c r="F45" s="357"/>
      <c r="G45" s="357"/>
      <c r="H45" s="357"/>
      <c r="I45" s="187"/>
      <c r="J45" s="187"/>
      <c r="K45" s="188"/>
    </row>
    <row r="46" spans="2:11" s="185" customFormat="1" ht="14.45" customHeight="1">
      <c r="B46" s="186"/>
      <c r="C46" s="184" t="s">
        <v>130</v>
      </c>
      <c r="D46" s="187"/>
      <c r="E46" s="187"/>
      <c r="F46" s="187"/>
      <c r="G46" s="187"/>
      <c r="H46" s="187"/>
      <c r="I46" s="187"/>
      <c r="J46" s="187"/>
      <c r="K46" s="188"/>
    </row>
    <row r="47" spans="2:11" s="185" customFormat="1" ht="17.25" customHeight="1">
      <c r="B47" s="186"/>
      <c r="C47" s="187"/>
      <c r="D47" s="187"/>
      <c r="E47" s="358" t="str">
        <f>E9</f>
        <v>PS 01 - Aktivní provzdušňování</v>
      </c>
      <c r="F47" s="359"/>
      <c r="G47" s="359"/>
      <c r="H47" s="359"/>
      <c r="I47" s="187"/>
      <c r="J47" s="187"/>
      <c r="K47" s="188"/>
    </row>
    <row r="48" spans="2:11" s="185" customFormat="1" ht="6.95" customHeight="1">
      <c r="B48" s="186"/>
      <c r="C48" s="187"/>
      <c r="D48" s="187"/>
      <c r="E48" s="187"/>
      <c r="F48" s="187"/>
      <c r="G48" s="187"/>
      <c r="H48" s="187"/>
      <c r="I48" s="187"/>
      <c r="J48" s="187"/>
      <c r="K48" s="188"/>
    </row>
    <row r="49" spans="2:11" s="185" customFormat="1" ht="18" customHeight="1">
      <c r="B49" s="186"/>
      <c r="C49" s="184" t="s">
        <v>23</v>
      </c>
      <c r="D49" s="187"/>
      <c r="E49" s="187"/>
      <c r="F49" s="189" t="str">
        <f>F12</f>
        <v>Mariánské Radčice</v>
      </c>
      <c r="G49" s="187"/>
      <c r="H49" s="187"/>
      <c r="I49" s="184" t="s">
        <v>25</v>
      </c>
      <c r="J49" s="190" t="str">
        <f>IF(J12="","",J12)</f>
        <v>9. 2. 2018</v>
      </c>
      <c r="K49" s="188"/>
    </row>
    <row r="50" spans="2:11" s="185" customFormat="1" ht="6.95" customHeight="1">
      <c r="B50" s="186"/>
      <c r="C50" s="187"/>
      <c r="D50" s="187"/>
      <c r="E50" s="187"/>
      <c r="F50" s="187"/>
      <c r="G50" s="187"/>
      <c r="H50" s="187"/>
      <c r="I50" s="187"/>
      <c r="J50" s="187"/>
      <c r="K50" s="188"/>
    </row>
    <row r="51" spans="2:11" s="185" customFormat="1" ht="15">
      <c r="B51" s="186"/>
      <c r="C51" s="184" t="s">
        <v>27</v>
      </c>
      <c r="D51" s="187"/>
      <c r="E51" s="187"/>
      <c r="F51" s="189" t="str">
        <f>E15</f>
        <v>Palivový kombinát Ústí, s.p.</v>
      </c>
      <c r="G51" s="187"/>
      <c r="H51" s="187"/>
      <c r="I51" s="184" t="s">
        <v>35</v>
      </c>
      <c r="J51" s="352" t="str">
        <f>E21</f>
        <v>Terén Design, s. r. o.</v>
      </c>
      <c r="K51" s="188"/>
    </row>
    <row r="52" spans="2:11" s="185" customFormat="1" ht="14.45" customHeight="1">
      <c r="B52" s="186"/>
      <c r="C52" s="184" t="s">
        <v>33</v>
      </c>
      <c r="D52" s="187"/>
      <c r="E52" s="187"/>
      <c r="F52" s="189" t="str">
        <f>IF(E18="","",E18)</f>
        <v/>
      </c>
      <c r="G52" s="187"/>
      <c r="H52" s="187"/>
      <c r="I52" s="187"/>
      <c r="J52" s="353"/>
      <c r="K52" s="188"/>
    </row>
    <row r="53" spans="2:11" s="185" customFormat="1" ht="10.35" customHeight="1">
      <c r="B53" s="186"/>
      <c r="C53" s="187"/>
      <c r="D53" s="187"/>
      <c r="E53" s="187"/>
      <c r="F53" s="187"/>
      <c r="G53" s="187"/>
      <c r="H53" s="187"/>
      <c r="I53" s="187"/>
      <c r="J53" s="187"/>
      <c r="K53" s="188"/>
    </row>
    <row r="54" spans="2:11" s="185" customFormat="1" ht="29.25" customHeight="1">
      <c r="B54" s="186"/>
      <c r="C54" s="216" t="s">
        <v>134</v>
      </c>
      <c r="D54" s="203"/>
      <c r="E54" s="203"/>
      <c r="F54" s="203"/>
      <c r="G54" s="203"/>
      <c r="H54" s="203"/>
      <c r="I54" s="203"/>
      <c r="J54" s="217" t="s">
        <v>135</v>
      </c>
      <c r="K54" s="218"/>
    </row>
    <row r="55" spans="2:11" s="185" customFormat="1" ht="10.35" customHeight="1">
      <c r="B55" s="186"/>
      <c r="C55" s="187"/>
      <c r="D55" s="187"/>
      <c r="E55" s="187"/>
      <c r="F55" s="187"/>
      <c r="G55" s="187"/>
      <c r="H55" s="187"/>
      <c r="I55" s="187"/>
      <c r="J55" s="187"/>
      <c r="K55" s="188"/>
    </row>
    <row r="56" spans="2:47" s="185" customFormat="1" ht="29.25" customHeight="1">
      <c r="B56" s="186"/>
      <c r="C56" s="219" t="s">
        <v>136</v>
      </c>
      <c r="D56" s="187"/>
      <c r="E56" s="187"/>
      <c r="F56" s="187"/>
      <c r="G56" s="187"/>
      <c r="H56" s="187"/>
      <c r="I56" s="187"/>
      <c r="J56" s="198">
        <f>J78</f>
        <v>0</v>
      </c>
      <c r="K56" s="188"/>
      <c r="AU56" s="175" t="s">
        <v>137</v>
      </c>
    </row>
    <row r="57" spans="2:11" s="226" customFormat="1" ht="24.95" customHeight="1">
      <c r="B57" s="220"/>
      <c r="C57" s="221"/>
      <c r="D57" s="222" t="s">
        <v>445</v>
      </c>
      <c r="E57" s="223"/>
      <c r="F57" s="223"/>
      <c r="G57" s="223"/>
      <c r="H57" s="223"/>
      <c r="I57" s="223"/>
      <c r="J57" s="224">
        <f>J79</f>
        <v>0</v>
      </c>
      <c r="K57" s="225"/>
    </row>
    <row r="58" spans="2:11" s="233" customFormat="1" ht="19.9" customHeight="1">
      <c r="B58" s="227"/>
      <c r="C58" s="228"/>
      <c r="D58" s="229" t="s">
        <v>446</v>
      </c>
      <c r="E58" s="230"/>
      <c r="F58" s="230"/>
      <c r="G58" s="230"/>
      <c r="H58" s="230"/>
      <c r="I58" s="230"/>
      <c r="J58" s="231">
        <f>J80</f>
        <v>0</v>
      </c>
      <c r="K58" s="232"/>
    </row>
    <row r="59" spans="2:11" s="185" customFormat="1" ht="21.75" customHeight="1">
      <c r="B59" s="186"/>
      <c r="C59" s="187"/>
      <c r="D59" s="187"/>
      <c r="E59" s="187"/>
      <c r="F59" s="187"/>
      <c r="G59" s="187"/>
      <c r="H59" s="187"/>
      <c r="I59" s="187"/>
      <c r="J59" s="187"/>
      <c r="K59" s="188"/>
    </row>
    <row r="60" spans="2:11" s="185" customFormat="1" ht="6.95" customHeight="1">
      <c r="B60" s="210"/>
      <c r="C60" s="211"/>
      <c r="D60" s="211"/>
      <c r="E60" s="211"/>
      <c r="F60" s="211"/>
      <c r="G60" s="211"/>
      <c r="H60" s="211"/>
      <c r="I60" s="211"/>
      <c r="J60" s="211"/>
      <c r="K60" s="212"/>
    </row>
    <row r="64" spans="2:12" s="185" customFormat="1" ht="6.95" customHeight="1">
      <c r="B64" s="213"/>
      <c r="C64" s="214"/>
      <c r="D64" s="214"/>
      <c r="E64" s="214"/>
      <c r="F64" s="214"/>
      <c r="G64" s="214"/>
      <c r="H64" s="214"/>
      <c r="I64" s="214"/>
      <c r="J64" s="214"/>
      <c r="K64" s="214"/>
      <c r="L64" s="186"/>
    </row>
    <row r="65" spans="2:12" s="185" customFormat="1" ht="36.95" customHeight="1">
      <c r="B65" s="186"/>
      <c r="C65" s="234" t="s">
        <v>140</v>
      </c>
      <c r="L65" s="186"/>
    </row>
    <row r="66" spans="2:12" s="185" customFormat="1" ht="6.95" customHeight="1">
      <c r="B66" s="186"/>
      <c r="L66" s="186"/>
    </row>
    <row r="67" spans="2:12" s="185" customFormat="1" ht="14.45" customHeight="1">
      <c r="B67" s="186"/>
      <c r="C67" s="235" t="s">
        <v>19</v>
      </c>
      <c r="L67" s="186"/>
    </row>
    <row r="68" spans="2:12" s="185" customFormat="1" ht="16.5" customHeight="1">
      <c r="B68" s="186"/>
      <c r="E68" s="360" t="str">
        <f>E7</f>
        <v>Kohinoor Mariánské Radčice - Biotechnologický systém ČDV z MR1</v>
      </c>
      <c r="F68" s="361"/>
      <c r="G68" s="361"/>
      <c r="H68" s="361"/>
      <c r="L68" s="186"/>
    </row>
    <row r="69" spans="2:12" s="185" customFormat="1" ht="14.45" customHeight="1">
      <c r="B69" s="186"/>
      <c r="C69" s="235" t="s">
        <v>130</v>
      </c>
      <c r="L69" s="186"/>
    </row>
    <row r="70" spans="2:12" s="185" customFormat="1" ht="17.25" customHeight="1">
      <c r="B70" s="186"/>
      <c r="E70" s="362" t="str">
        <f>E9</f>
        <v>PS 01 - Aktivní provzdušňování</v>
      </c>
      <c r="F70" s="363"/>
      <c r="G70" s="363"/>
      <c r="H70" s="363"/>
      <c r="L70" s="186"/>
    </row>
    <row r="71" spans="2:12" s="185" customFormat="1" ht="6.95" customHeight="1">
      <c r="B71" s="186"/>
      <c r="L71" s="186"/>
    </row>
    <row r="72" spans="2:12" s="185" customFormat="1" ht="18" customHeight="1">
      <c r="B72" s="186"/>
      <c r="C72" s="235" t="s">
        <v>23</v>
      </c>
      <c r="F72" s="236" t="str">
        <f>F12</f>
        <v>Mariánské Radčice</v>
      </c>
      <c r="I72" s="235" t="s">
        <v>25</v>
      </c>
      <c r="J72" s="237" t="str">
        <f>IF(J12="","",J12)</f>
        <v>9. 2. 2018</v>
      </c>
      <c r="L72" s="186"/>
    </row>
    <row r="73" spans="2:12" s="185" customFormat="1" ht="6.95" customHeight="1">
      <c r="B73" s="186"/>
      <c r="L73" s="186"/>
    </row>
    <row r="74" spans="2:12" s="185" customFormat="1" ht="15">
      <c r="B74" s="186"/>
      <c r="C74" s="235" t="s">
        <v>27</v>
      </c>
      <c r="F74" s="236" t="str">
        <f>E15</f>
        <v>Palivový kombinát Ústí, s.p.</v>
      </c>
      <c r="I74" s="235" t="s">
        <v>35</v>
      </c>
      <c r="J74" s="236" t="str">
        <f>E21</f>
        <v>Terén Design, s. r. o.</v>
      </c>
      <c r="L74" s="186"/>
    </row>
    <row r="75" spans="2:12" s="185" customFormat="1" ht="14.45" customHeight="1">
      <c r="B75" s="186"/>
      <c r="C75" s="235" t="s">
        <v>33</v>
      </c>
      <c r="F75" s="236" t="str">
        <f>IF(E18="","",E18)</f>
        <v/>
      </c>
      <c r="L75" s="186"/>
    </row>
    <row r="76" spans="2:12" s="185" customFormat="1" ht="10.35" customHeight="1">
      <c r="B76" s="186"/>
      <c r="L76" s="186"/>
    </row>
    <row r="77" spans="2:20" s="245" customFormat="1" ht="29.25" customHeight="1">
      <c r="B77" s="238"/>
      <c r="C77" s="239" t="s">
        <v>141</v>
      </c>
      <c r="D77" s="240" t="s">
        <v>61</v>
      </c>
      <c r="E77" s="240" t="s">
        <v>57</v>
      </c>
      <c r="F77" s="240" t="s">
        <v>142</v>
      </c>
      <c r="G77" s="240" t="s">
        <v>143</v>
      </c>
      <c r="H77" s="240" t="s">
        <v>144</v>
      </c>
      <c r="I77" s="240" t="s">
        <v>145</v>
      </c>
      <c r="J77" s="240" t="s">
        <v>135</v>
      </c>
      <c r="K77" s="241" t="s">
        <v>146</v>
      </c>
      <c r="L77" s="238"/>
      <c r="M77" s="242" t="s">
        <v>147</v>
      </c>
      <c r="N77" s="243" t="s">
        <v>46</v>
      </c>
      <c r="O77" s="243" t="s">
        <v>148</v>
      </c>
      <c r="P77" s="243" t="s">
        <v>149</v>
      </c>
      <c r="Q77" s="243" t="s">
        <v>150</v>
      </c>
      <c r="R77" s="243" t="s">
        <v>151</v>
      </c>
      <c r="S77" s="243" t="s">
        <v>152</v>
      </c>
      <c r="T77" s="244" t="s">
        <v>153</v>
      </c>
    </row>
    <row r="78" spans="2:63" s="185" customFormat="1" ht="29.25" customHeight="1">
      <c r="B78" s="186"/>
      <c r="C78" s="246" t="s">
        <v>136</v>
      </c>
      <c r="J78" s="247">
        <f>BK78</f>
        <v>0</v>
      </c>
      <c r="L78" s="186"/>
      <c r="M78" s="248"/>
      <c r="N78" s="195"/>
      <c r="O78" s="195"/>
      <c r="P78" s="249">
        <f>P79</f>
        <v>0</v>
      </c>
      <c r="Q78" s="195"/>
      <c r="R78" s="249">
        <f>R79</f>
        <v>0</v>
      </c>
      <c r="S78" s="195"/>
      <c r="T78" s="250">
        <f>T79</f>
        <v>0</v>
      </c>
      <c r="AT78" s="175" t="s">
        <v>75</v>
      </c>
      <c r="AU78" s="175" t="s">
        <v>137</v>
      </c>
      <c r="BK78" s="251">
        <f>BK79</f>
        <v>0</v>
      </c>
    </row>
    <row r="79" spans="2:63" s="253" customFormat="1" ht="37.35" customHeight="1">
      <c r="B79" s="252"/>
      <c r="D79" s="254" t="s">
        <v>75</v>
      </c>
      <c r="E79" s="255" t="s">
        <v>447</v>
      </c>
      <c r="F79" s="255" t="s">
        <v>448</v>
      </c>
      <c r="J79" s="256">
        <f>BK79</f>
        <v>0</v>
      </c>
      <c r="L79" s="252"/>
      <c r="M79" s="257"/>
      <c r="N79" s="258"/>
      <c r="O79" s="258"/>
      <c r="P79" s="259">
        <f>P80</f>
        <v>0</v>
      </c>
      <c r="Q79" s="258"/>
      <c r="R79" s="259">
        <f>R80</f>
        <v>0</v>
      </c>
      <c r="S79" s="258"/>
      <c r="T79" s="260">
        <f>T80</f>
        <v>0</v>
      </c>
      <c r="AR79" s="254" t="s">
        <v>163</v>
      </c>
      <c r="AT79" s="261" t="s">
        <v>75</v>
      </c>
      <c r="AU79" s="261" t="s">
        <v>76</v>
      </c>
      <c r="AY79" s="254" t="s">
        <v>156</v>
      </c>
      <c r="BK79" s="262">
        <f>BK80</f>
        <v>0</v>
      </c>
    </row>
    <row r="80" spans="2:63" s="253" customFormat="1" ht="19.9" customHeight="1">
      <c r="B80" s="252"/>
      <c r="D80" s="254" t="s">
        <v>75</v>
      </c>
      <c r="E80" s="263" t="s">
        <v>447</v>
      </c>
      <c r="F80" s="263" t="s">
        <v>448</v>
      </c>
      <c r="J80" s="264">
        <f>BK80</f>
        <v>0</v>
      </c>
      <c r="L80" s="252"/>
      <c r="M80" s="257"/>
      <c r="N80" s="258"/>
      <c r="O80" s="258"/>
      <c r="P80" s="259">
        <f>SUM(P81:P83)</f>
        <v>0</v>
      </c>
      <c r="Q80" s="258"/>
      <c r="R80" s="259">
        <f>SUM(R81:R83)</f>
        <v>0</v>
      </c>
      <c r="S80" s="258"/>
      <c r="T80" s="260">
        <f>SUM(T81:T83)</f>
        <v>0</v>
      </c>
      <c r="AR80" s="254" t="s">
        <v>163</v>
      </c>
      <c r="AT80" s="261" t="s">
        <v>75</v>
      </c>
      <c r="AU80" s="261" t="s">
        <v>84</v>
      </c>
      <c r="AY80" s="254" t="s">
        <v>156</v>
      </c>
      <c r="BK80" s="262">
        <f>SUM(BK81:BK83)</f>
        <v>0</v>
      </c>
    </row>
    <row r="81" spans="2:65" s="185" customFormat="1" ht="16.5" customHeight="1">
      <c r="B81" s="186"/>
      <c r="C81" s="296" t="s">
        <v>84</v>
      </c>
      <c r="D81" s="296" t="s">
        <v>301</v>
      </c>
      <c r="E81" s="297" t="s">
        <v>449</v>
      </c>
      <c r="F81" s="298" t="s">
        <v>450</v>
      </c>
      <c r="G81" s="299" t="s">
        <v>304</v>
      </c>
      <c r="H81" s="300">
        <v>4</v>
      </c>
      <c r="I81" s="92"/>
      <c r="J81" s="301">
        <f>ROUND(I81*H81,2)</f>
        <v>0</v>
      </c>
      <c r="K81" s="298" t="s">
        <v>5</v>
      </c>
      <c r="L81" s="302"/>
      <c r="M81" s="303" t="s">
        <v>5</v>
      </c>
      <c r="N81" s="304" t="s">
        <v>49</v>
      </c>
      <c r="O81" s="187"/>
      <c r="P81" s="273">
        <f>O81*H81</f>
        <v>0</v>
      </c>
      <c r="Q81" s="273">
        <v>0</v>
      </c>
      <c r="R81" s="273">
        <f>Q81*H81</f>
        <v>0</v>
      </c>
      <c r="S81" s="273">
        <v>0</v>
      </c>
      <c r="T81" s="274">
        <f>S81*H81</f>
        <v>0</v>
      </c>
      <c r="AR81" s="175" t="s">
        <v>184</v>
      </c>
      <c r="AT81" s="175" t="s">
        <v>301</v>
      </c>
      <c r="AU81" s="175" t="s">
        <v>86</v>
      </c>
      <c r="AY81" s="175" t="s">
        <v>156</v>
      </c>
      <c r="BE81" s="275">
        <f>IF(N81="základní",J81,0)</f>
        <v>0</v>
      </c>
      <c r="BF81" s="275">
        <f>IF(N81="snížená",J81,0)</f>
        <v>0</v>
      </c>
      <c r="BG81" s="275">
        <f>IF(N81="zákl. přenesená",J81,0)</f>
        <v>0</v>
      </c>
      <c r="BH81" s="275">
        <f>IF(N81="sníž. přenesená",J81,0)</f>
        <v>0</v>
      </c>
      <c r="BI81" s="275">
        <f>IF(N81="nulová",J81,0)</f>
        <v>0</v>
      </c>
      <c r="BJ81" s="175" t="s">
        <v>163</v>
      </c>
      <c r="BK81" s="275">
        <f>ROUND(I81*H81,2)</f>
        <v>0</v>
      </c>
      <c r="BL81" s="175" t="s">
        <v>163</v>
      </c>
      <c r="BM81" s="175" t="s">
        <v>86</v>
      </c>
    </row>
    <row r="82" spans="2:65" s="185" customFormat="1" ht="25.5" customHeight="1">
      <c r="B82" s="186"/>
      <c r="C82" s="296" t="s">
        <v>86</v>
      </c>
      <c r="D82" s="296" t="s">
        <v>301</v>
      </c>
      <c r="E82" s="297" t="s">
        <v>451</v>
      </c>
      <c r="F82" s="298" t="s">
        <v>452</v>
      </c>
      <c r="G82" s="299" t="s">
        <v>304</v>
      </c>
      <c r="H82" s="300">
        <v>2</v>
      </c>
      <c r="I82" s="92"/>
      <c r="J82" s="301">
        <f>ROUND(I82*H82,2)</f>
        <v>0</v>
      </c>
      <c r="K82" s="298" t="s">
        <v>5</v>
      </c>
      <c r="L82" s="302"/>
      <c r="M82" s="303" t="s">
        <v>5</v>
      </c>
      <c r="N82" s="304" t="s">
        <v>49</v>
      </c>
      <c r="O82" s="187"/>
      <c r="P82" s="273">
        <f>O82*H82</f>
        <v>0</v>
      </c>
      <c r="Q82" s="273">
        <v>0</v>
      </c>
      <c r="R82" s="273">
        <f>Q82*H82</f>
        <v>0</v>
      </c>
      <c r="S82" s="273">
        <v>0</v>
      </c>
      <c r="T82" s="274">
        <f>S82*H82</f>
        <v>0</v>
      </c>
      <c r="AR82" s="175" t="s">
        <v>184</v>
      </c>
      <c r="AT82" s="175" t="s">
        <v>301</v>
      </c>
      <c r="AU82" s="175" t="s">
        <v>86</v>
      </c>
      <c r="AY82" s="175" t="s">
        <v>156</v>
      </c>
      <c r="BE82" s="275">
        <f>IF(N82="základní",J82,0)</f>
        <v>0</v>
      </c>
      <c r="BF82" s="275">
        <f>IF(N82="snížená",J82,0)</f>
        <v>0</v>
      </c>
      <c r="BG82" s="275">
        <f>IF(N82="zákl. přenesená",J82,0)</f>
        <v>0</v>
      </c>
      <c r="BH82" s="275">
        <f>IF(N82="sníž. přenesená",J82,0)</f>
        <v>0</v>
      </c>
      <c r="BI82" s="275">
        <f>IF(N82="nulová",J82,0)</f>
        <v>0</v>
      </c>
      <c r="BJ82" s="175" t="s">
        <v>163</v>
      </c>
      <c r="BK82" s="275">
        <f>ROUND(I82*H82,2)</f>
        <v>0</v>
      </c>
      <c r="BL82" s="175" t="s">
        <v>163</v>
      </c>
      <c r="BM82" s="175" t="s">
        <v>163</v>
      </c>
    </row>
    <row r="83" spans="2:65" s="185" customFormat="1" ht="16.5" customHeight="1">
      <c r="B83" s="186"/>
      <c r="C83" s="296" t="s">
        <v>181</v>
      </c>
      <c r="D83" s="296" t="s">
        <v>301</v>
      </c>
      <c r="E83" s="297" t="s">
        <v>453</v>
      </c>
      <c r="F83" s="298" t="s">
        <v>454</v>
      </c>
      <c r="G83" s="299" t="s">
        <v>743</v>
      </c>
      <c r="H83" s="300">
        <v>1</v>
      </c>
      <c r="I83" s="92"/>
      <c r="J83" s="301">
        <f>ROUND(I83*H83,2)</f>
        <v>0</v>
      </c>
      <c r="K83" s="298" t="s">
        <v>5</v>
      </c>
      <c r="L83" s="302"/>
      <c r="M83" s="303" t="s">
        <v>5</v>
      </c>
      <c r="N83" s="314" t="s">
        <v>49</v>
      </c>
      <c r="O83" s="309"/>
      <c r="P83" s="312">
        <f>O83*H83</f>
        <v>0</v>
      </c>
      <c r="Q83" s="312">
        <v>0</v>
      </c>
      <c r="R83" s="312">
        <f>Q83*H83</f>
        <v>0</v>
      </c>
      <c r="S83" s="312">
        <v>0</v>
      </c>
      <c r="T83" s="313">
        <f>S83*H83</f>
        <v>0</v>
      </c>
      <c r="AR83" s="175" t="s">
        <v>184</v>
      </c>
      <c r="AT83" s="175" t="s">
        <v>301</v>
      </c>
      <c r="AU83" s="175" t="s">
        <v>86</v>
      </c>
      <c r="AY83" s="175" t="s">
        <v>156</v>
      </c>
      <c r="BE83" s="275">
        <f>IF(N83="základní",J83,0)</f>
        <v>0</v>
      </c>
      <c r="BF83" s="275">
        <f>IF(N83="snížená",J83,0)</f>
        <v>0</v>
      </c>
      <c r="BG83" s="275">
        <f>IF(N83="zákl. přenesená",J83,0)</f>
        <v>0</v>
      </c>
      <c r="BH83" s="275">
        <f>IF(N83="sníž. přenesená",J83,0)</f>
        <v>0</v>
      </c>
      <c r="BI83" s="275">
        <f>IF(N83="nulová",J83,0)</f>
        <v>0</v>
      </c>
      <c r="BJ83" s="175" t="s">
        <v>163</v>
      </c>
      <c r="BK83" s="275">
        <f>ROUND(I83*H83,2)</f>
        <v>0</v>
      </c>
      <c r="BL83" s="175" t="s">
        <v>163</v>
      </c>
      <c r="BM83" s="175" t="s">
        <v>178</v>
      </c>
    </row>
    <row r="84" spans="2:12" s="185" customFormat="1" ht="6.95" customHeight="1">
      <c r="B84" s="210"/>
      <c r="C84" s="211"/>
      <c r="D84" s="211"/>
      <c r="E84" s="211"/>
      <c r="F84" s="211"/>
      <c r="G84" s="211"/>
      <c r="H84" s="211"/>
      <c r="I84" s="211"/>
      <c r="J84" s="211"/>
      <c r="K84" s="211"/>
      <c r="L84" s="186"/>
    </row>
  </sheetData>
  <sheetProtection password="CC55" sheet="1"/>
  <autoFilter ref="C77:K83"/>
  <mergeCells count="10">
    <mergeCell ref="E70:H70"/>
    <mergeCell ref="G1:H1"/>
    <mergeCell ref="E45:H45"/>
    <mergeCell ref="E47:H47"/>
    <mergeCell ref="J51:J52"/>
    <mergeCell ref="L2:V2"/>
    <mergeCell ref="E7:H7"/>
    <mergeCell ref="E9:H9"/>
    <mergeCell ref="E24:H24"/>
    <mergeCell ref="E68:H68"/>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BR162"/>
  <sheetViews>
    <sheetView showGridLines="0" workbookViewId="0" topLeftCell="A1">
      <pane ySplit="1" topLeftCell="A97" activePane="bottomLeft" state="frozen"/>
      <selection pane="bottomLeft" activeCell="F105" sqref="F105"/>
    </sheetView>
  </sheetViews>
  <sheetFormatPr defaultColWidth="9.33203125" defaultRowHeight="13.5"/>
  <cols>
    <col min="1" max="1" width="8.33203125" style="174" customWidth="1"/>
    <col min="2" max="2" width="1.66796875" style="174" customWidth="1"/>
    <col min="3" max="3" width="4.16015625" style="174" customWidth="1"/>
    <col min="4" max="4" width="4.33203125" style="174" customWidth="1"/>
    <col min="5" max="5" width="17.16015625" style="174" customWidth="1"/>
    <col min="6" max="6" width="75" style="174" customWidth="1"/>
    <col min="7" max="7" width="8.66015625" style="174" customWidth="1"/>
    <col min="8" max="8" width="11.16015625" style="174" customWidth="1"/>
    <col min="9" max="9" width="12.66015625" style="174" customWidth="1"/>
    <col min="10" max="10" width="23.5" style="174" customWidth="1"/>
    <col min="11" max="11" width="15.5" style="174" customWidth="1"/>
    <col min="12" max="12" width="9.33203125" style="174" customWidth="1"/>
    <col min="13" max="18" width="9.33203125" style="174" hidden="1" customWidth="1"/>
    <col min="19" max="19" width="8.16015625" style="174" hidden="1" customWidth="1"/>
    <col min="20" max="20" width="29.66015625" style="174" hidden="1" customWidth="1"/>
    <col min="21" max="21" width="16.33203125" style="174" hidden="1" customWidth="1"/>
    <col min="22" max="22" width="12.33203125" style="174" customWidth="1"/>
    <col min="23" max="23" width="16.33203125" style="174" customWidth="1"/>
    <col min="24" max="24" width="12.33203125" style="174" customWidth="1"/>
    <col min="25" max="25" width="15" style="174" customWidth="1"/>
    <col min="26" max="26" width="11" style="174" customWidth="1"/>
    <col min="27" max="27" width="15" style="174" customWidth="1"/>
    <col min="28" max="28" width="16.33203125" style="174" customWidth="1"/>
    <col min="29" max="29" width="11" style="174" customWidth="1"/>
    <col min="30" max="30" width="15" style="174" customWidth="1"/>
    <col min="31" max="31" width="16.33203125" style="174" customWidth="1"/>
    <col min="32" max="43" width="9.33203125" style="174" customWidth="1"/>
    <col min="44" max="65" width="9.33203125" style="174" hidden="1" customWidth="1"/>
    <col min="66" max="16384" width="9.33203125" style="174" customWidth="1"/>
  </cols>
  <sheetData>
    <row r="1" spans="1:70" ht="21.75" customHeight="1">
      <c r="A1" s="171"/>
      <c r="B1" s="8"/>
      <c r="C1" s="8"/>
      <c r="D1" s="9" t="s">
        <v>1</v>
      </c>
      <c r="E1" s="8"/>
      <c r="F1" s="172" t="s">
        <v>124</v>
      </c>
      <c r="G1" s="364" t="s">
        <v>125</v>
      </c>
      <c r="H1" s="364"/>
      <c r="I1" s="8"/>
      <c r="J1" s="172" t="s">
        <v>126</v>
      </c>
      <c r="K1" s="9" t="s">
        <v>127</v>
      </c>
      <c r="L1" s="172" t="s">
        <v>128</v>
      </c>
      <c r="M1" s="172"/>
      <c r="N1" s="172"/>
      <c r="O1" s="172"/>
      <c r="P1" s="172"/>
      <c r="Q1" s="172"/>
      <c r="R1" s="172"/>
      <c r="S1" s="172"/>
      <c r="T1" s="172"/>
      <c r="U1" s="173"/>
      <c r="V1" s="173"/>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c r="AV1" s="171"/>
      <c r="AW1" s="171"/>
      <c r="AX1" s="171"/>
      <c r="AY1" s="171"/>
      <c r="AZ1" s="171"/>
      <c r="BA1" s="171"/>
      <c r="BB1" s="171"/>
      <c r="BC1" s="171"/>
      <c r="BD1" s="171"/>
      <c r="BE1" s="171"/>
      <c r="BF1" s="171"/>
      <c r="BG1" s="171"/>
      <c r="BH1" s="171"/>
      <c r="BI1" s="171"/>
      <c r="BJ1" s="171"/>
      <c r="BK1" s="171"/>
      <c r="BL1" s="171"/>
      <c r="BM1" s="171"/>
      <c r="BN1" s="171"/>
      <c r="BO1" s="171"/>
      <c r="BP1" s="171"/>
      <c r="BQ1" s="171"/>
      <c r="BR1" s="171"/>
    </row>
    <row r="2" spans="3:46" ht="36.95" customHeight="1">
      <c r="L2" s="354" t="s">
        <v>8</v>
      </c>
      <c r="M2" s="355"/>
      <c r="N2" s="355"/>
      <c r="O2" s="355"/>
      <c r="P2" s="355"/>
      <c r="Q2" s="355"/>
      <c r="R2" s="355"/>
      <c r="S2" s="355"/>
      <c r="T2" s="355"/>
      <c r="U2" s="355"/>
      <c r="V2" s="355"/>
      <c r="AT2" s="175" t="s">
        <v>117</v>
      </c>
    </row>
    <row r="3" spans="2:46" ht="6.95" customHeight="1">
      <c r="B3" s="176"/>
      <c r="C3" s="177"/>
      <c r="D3" s="177"/>
      <c r="E3" s="177"/>
      <c r="F3" s="177"/>
      <c r="G3" s="177"/>
      <c r="H3" s="177"/>
      <c r="I3" s="177"/>
      <c r="J3" s="177"/>
      <c r="K3" s="178"/>
      <c r="AT3" s="175" t="s">
        <v>86</v>
      </c>
    </row>
    <row r="4" spans="2:46" ht="36.95" customHeight="1">
      <c r="B4" s="179"/>
      <c r="C4" s="180"/>
      <c r="D4" s="181" t="s">
        <v>129</v>
      </c>
      <c r="E4" s="180"/>
      <c r="F4" s="180"/>
      <c r="G4" s="180"/>
      <c r="H4" s="180"/>
      <c r="I4" s="180"/>
      <c r="J4" s="180"/>
      <c r="K4" s="182"/>
      <c r="M4" s="183" t="s">
        <v>13</v>
      </c>
      <c r="AT4" s="175" t="s">
        <v>39</v>
      </c>
    </row>
    <row r="5" spans="2:11" ht="6.95" customHeight="1">
      <c r="B5" s="179"/>
      <c r="C5" s="180"/>
      <c r="D5" s="180"/>
      <c r="E5" s="180"/>
      <c r="F5" s="180"/>
      <c r="G5" s="180"/>
      <c r="H5" s="180"/>
      <c r="I5" s="180"/>
      <c r="J5" s="180"/>
      <c r="K5" s="182"/>
    </row>
    <row r="6" spans="2:11" ht="15">
      <c r="B6" s="179"/>
      <c r="C6" s="180"/>
      <c r="D6" s="184" t="s">
        <v>19</v>
      </c>
      <c r="E6" s="180"/>
      <c r="F6" s="180"/>
      <c r="G6" s="180"/>
      <c r="H6" s="180"/>
      <c r="I6" s="180"/>
      <c r="J6" s="180"/>
      <c r="K6" s="182"/>
    </row>
    <row r="7" spans="2:11" ht="16.5" customHeight="1">
      <c r="B7" s="179"/>
      <c r="C7" s="180"/>
      <c r="D7" s="180"/>
      <c r="E7" s="356" t="str">
        <f ca="1">'Rekapitulace stavby'!K6</f>
        <v>Kohinoor Mariánské Radčice - Biotechnologický systém ČDV z MR1</v>
      </c>
      <c r="F7" s="357"/>
      <c r="G7" s="357"/>
      <c r="H7" s="357"/>
      <c r="I7" s="180"/>
      <c r="J7" s="180"/>
      <c r="K7" s="182"/>
    </row>
    <row r="8" spans="2:11" s="185" customFormat="1" ht="15">
      <c r="B8" s="186"/>
      <c r="C8" s="187"/>
      <c r="D8" s="184" t="s">
        <v>130</v>
      </c>
      <c r="E8" s="187"/>
      <c r="F8" s="187"/>
      <c r="G8" s="187"/>
      <c r="H8" s="187"/>
      <c r="I8" s="187"/>
      <c r="J8" s="187"/>
      <c r="K8" s="188"/>
    </row>
    <row r="9" spans="2:11" s="185" customFormat="1" ht="36.95" customHeight="1">
      <c r="B9" s="186"/>
      <c r="C9" s="187"/>
      <c r="D9" s="187"/>
      <c r="E9" s="358" t="s">
        <v>455</v>
      </c>
      <c r="F9" s="359"/>
      <c r="G9" s="359"/>
      <c r="H9" s="359"/>
      <c r="I9" s="187"/>
      <c r="J9" s="187"/>
      <c r="K9" s="188"/>
    </row>
    <row r="10" spans="2:11" s="185" customFormat="1" ht="13.5">
      <c r="B10" s="186"/>
      <c r="C10" s="187"/>
      <c r="D10" s="187"/>
      <c r="E10" s="187"/>
      <c r="F10" s="187"/>
      <c r="G10" s="187"/>
      <c r="H10" s="187"/>
      <c r="I10" s="187"/>
      <c r="J10" s="187"/>
      <c r="K10" s="188"/>
    </row>
    <row r="11" spans="2:11" s="185" customFormat="1" ht="14.45" customHeight="1">
      <c r="B11" s="186"/>
      <c r="C11" s="187"/>
      <c r="D11" s="184" t="s">
        <v>21</v>
      </c>
      <c r="E11" s="187"/>
      <c r="F11" s="189" t="s">
        <v>5</v>
      </c>
      <c r="G11" s="187"/>
      <c r="H11" s="187"/>
      <c r="I11" s="184" t="s">
        <v>22</v>
      </c>
      <c r="J11" s="189" t="s">
        <v>5</v>
      </c>
      <c r="K11" s="188"/>
    </row>
    <row r="12" spans="2:11" s="185" customFormat="1" ht="14.45" customHeight="1">
      <c r="B12" s="186"/>
      <c r="C12" s="187"/>
      <c r="D12" s="184" t="s">
        <v>23</v>
      </c>
      <c r="E12" s="187"/>
      <c r="F12" s="189" t="s">
        <v>24</v>
      </c>
      <c r="G12" s="187"/>
      <c r="H12" s="187"/>
      <c r="I12" s="184" t="s">
        <v>25</v>
      </c>
      <c r="J12" s="190" t="str">
        <f ca="1">'Rekapitulace stavby'!AN8</f>
        <v>9. 2. 2018</v>
      </c>
      <c r="K12" s="188"/>
    </row>
    <row r="13" spans="2:11" s="185" customFormat="1" ht="10.9" customHeight="1">
      <c r="B13" s="186"/>
      <c r="C13" s="187"/>
      <c r="D13" s="187"/>
      <c r="E13" s="187"/>
      <c r="F13" s="187"/>
      <c r="G13" s="187"/>
      <c r="H13" s="187"/>
      <c r="I13" s="187"/>
      <c r="J13" s="187"/>
      <c r="K13" s="188"/>
    </row>
    <row r="14" spans="2:11" s="185" customFormat="1" ht="14.45" customHeight="1">
      <c r="B14" s="186"/>
      <c r="C14" s="187"/>
      <c r="D14" s="184" t="s">
        <v>27</v>
      </c>
      <c r="E14" s="187"/>
      <c r="F14" s="187"/>
      <c r="G14" s="187"/>
      <c r="H14" s="187"/>
      <c r="I14" s="184" t="s">
        <v>28</v>
      </c>
      <c r="J14" s="189" t="s">
        <v>29</v>
      </c>
      <c r="K14" s="188"/>
    </row>
    <row r="15" spans="2:11" s="185" customFormat="1" ht="18" customHeight="1">
      <c r="B15" s="186"/>
      <c r="C15" s="187"/>
      <c r="D15" s="187"/>
      <c r="E15" s="189" t="s">
        <v>30</v>
      </c>
      <c r="F15" s="187"/>
      <c r="G15" s="187"/>
      <c r="H15" s="187"/>
      <c r="I15" s="184" t="s">
        <v>31</v>
      </c>
      <c r="J15" s="189" t="s">
        <v>32</v>
      </c>
      <c r="K15" s="188"/>
    </row>
    <row r="16" spans="2:11" s="185" customFormat="1" ht="6.95" customHeight="1">
      <c r="B16" s="186"/>
      <c r="C16" s="187"/>
      <c r="D16" s="187"/>
      <c r="E16" s="187"/>
      <c r="F16" s="187"/>
      <c r="G16" s="187"/>
      <c r="H16" s="187"/>
      <c r="I16" s="187"/>
      <c r="J16" s="187"/>
      <c r="K16" s="188"/>
    </row>
    <row r="17" spans="2:11" s="185" customFormat="1" ht="14.45" customHeight="1">
      <c r="B17" s="186"/>
      <c r="C17" s="187"/>
      <c r="D17" s="184" t="s">
        <v>33</v>
      </c>
      <c r="E17" s="187"/>
      <c r="F17" s="187"/>
      <c r="G17" s="187"/>
      <c r="H17" s="187"/>
      <c r="I17" s="184" t="s">
        <v>28</v>
      </c>
      <c r="J17" s="189" t="str">
        <f ca="1">IF('Rekapitulace stavby'!AN13="Vyplň údaj","",IF('Rekapitulace stavby'!AN13="","",'Rekapitulace stavby'!AN13))</f>
        <v/>
      </c>
      <c r="K17" s="188"/>
    </row>
    <row r="18" spans="2:11" s="185" customFormat="1" ht="18" customHeight="1">
      <c r="B18" s="186"/>
      <c r="C18" s="187"/>
      <c r="D18" s="187"/>
      <c r="E18" s="189" t="str">
        <f ca="1">IF('Rekapitulace stavby'!E14="Vyplň údaj","",IF('Rekapitulace stavby'!E14="","",'Rekapitulace stavby'!E14))</f>
        <v/>
      </c>
      <c r="F18" s="187"/>
      <c r="G18" s="187"/>
      <c r="H18" s="187"/>
      <c r="I18" s="184" t="s">
        <v>31</v>
      </c>
      <c r="J18" s="189" t="str">
        <f ca="1">IF('Rekapitulace stavby'!AN14="Vyplň údaj","",IF('Rekapitulace stavby'!AN14="","",'Rekapitulace stavby'!AN14))</f>
        <v/>
      </c>
      <c r="K18" s="188"/>
    </row>
    <row r="19" spans="2:11" s="185" customFormat="1" ht="6.95" customHeight="1">
      <c r="B19" s="186"/>
      <c r="C19" s="187"/>
      <c r="D19" s="187"/>
      <c r="E19" s="187"/>
      <c r="F19" s="187"/>
      <c r="G19" s="187"/>
      <c r="H19" s="187"/>
      <c r="I19" s="187"/>
      <c r="J19" s="187"/>
      <c r="K19" s="188"/>
    </row>
    <row r="20" spans="2:11" s="185" customFormat="1" ht="14.45" customHeight="1">
      <c r="B20" s="186"/>
      <c r="C20" s="187"/>
      <c r="D20" s="184" t="s">
        <v>35</v>
      </c>
      <c r="E20" s="187"/>
      <c r="F20" s="187"/>
      <c r="G20" s="187"/>
      <c r="H20" s="187"/>
      <c r="I20" s="184" t="s">
        <v>28</v>
      </c>
      <c r="J20" s="189" t="s">
        <v>36</v>
      </c>
      <c r="K20" s="188"/>
    </row>
    <row r="21" spans="2:11" s="185" customFormat="1" ht="18" customHeight="1">
      <c r="B21" s="186"/>
      <c r="C21" s="187"/>
      <c r="D21" s="187"/>
      <c r="E21" s="189" t="s">
        <v>37</v>
      </c>
      <c r="F21" s="187"/>
      <c r="G21" s="187"/>
      <c r="H21" s="187"/>
      <c r="I21" s="184" t="s">
        <v>31</v>
      </c>
      <c r="J21" s="189" t="s">
        <v>38</v>
      </c>
      <c r="K21" s="188"/>
    </row>
    <row r="22" spans="2:11" s="185" customFormat="1" ht="6.95" customHeight="1">
      <c r="B22" s="186"/>
      <c r="C22" s="187"/>
      <c r="D22" s="187"/>
      <c r="E22" s="187"/>
      <c r="F22" s="187"/>
      <c r="G22" s="187"/>
      <c r="H22" s="187"/>
      <c r="I22" s="187"/>
      <c r="J22" s="187"/>
      <c r="K22" s="188"/>
    </row>
    <row r="23" spans="2:11" s="185" customFormat="1" ht="14.45" customHeight="1">
      <c r="B23" s="186"/>
      <c r="C23" s="187"/>
      <c r="D23" s="184" t="s">
        <v>40</v>
      </c>
      <c r="E23" s="187"/>
      <c r="F23" s="187"/>
      <c r="G23" s="187"/>
      <c r="H23" s="187"/>
      <c r="I23" s="187"/>
      <c r="J23" s="187"/>
      <c r="K23" s="188"/>
    </row>
    <row r="24" spans="2:11" s="194" customFormat="1" ht="142.5" customHeight="1">
      <c r="B24" s="191"/>
      <c r="C24" s="192"/>
      <c r="D24" s="192"/>
      <c r="E24" s="352" t="s">
        <v>132</v>
      </c>
      <c r="F24" s="352"/>
      <c r="G24" s="352"/>
      <c r="H24" s="352"/>
      <c r="I24" s="192"/>
      <c r="J24" s="192"/>
      <c r="K24" s="193"/>
    </row>
    <row r="25" spans="2:11" s="185" customFormat="1" ht="6.95" customHeight="1">
      <c r="B25" s="186"/>
      <c r="C25" s="187"/>
      <c r="D25" s="187"/>
      <c r="E25" s="187"/>
      <c r="F25" s="187"/>
      <c r="G25" s="187"/>
      <c r="H25" s="187"/>
      <c r="I25" s="187"/>
      <c r="J25" s="187"/>
      <c r="K25" s="188"/>
    </row>
    <row r="26" spans="2:11" s="185" customFormat="1" ht="6.95" customHeight="1">
      <c r="B26" s="186"/>
      <c r="C26" s="187"/>
      <c r="D26" s="195"/>
      <c r="E26" s="195"/>
      <c r="F26" s="195"/>
      <c r="G26" s="195"/>
      <c r="H26" s="195"/>
      <c r="I26" s="195"/>
      <c r="J26" s="195"/>
      <c r="K26" s="196"/>
    </row>
    <row r="27" spans="2:11" s="185" customFormat="1" ht="25.35" customHeight="1">
      <c r="B27" s="186"/>
      <c r="C27" s="187"/>
      <c r="D27" s="197" t="s">
        <v>42</v>
      </c>
      <c r="E27" s="187"/>
      <c r="F27" s="187"/>
      <c r="G27" s="187"/>
      <c r="H27" s="187"/>
      <c r="I27" s="187"/>
      <c r="J27" s="198">
        <f>ROUND(J84,2)</f>
        <v>0</v>
      </c>
      <c r="K27" s="188"/>
    </row>
    <row r="28" spans="2:11" s="185" customFormat="1" ht="6.95" customHeight="1">
      <c r="B28" s="186"/>
      <c r="C28" s="187"/>
      <c r="D28" s="195"/>
      <c r="E28" s="195"/>
      <c r="F28" s="195"/>
      <c r="G28" s="195"/>
      <c r="H28" s="195"/>
      <c r="I28" s="195"/>
      <c r="J28" s="195"/>
      <c r="K28" s="196"/>
    </row>
    <row r="29" spans="2:11" s="185" customFormat="1" ht="14.45" customHeight="1">
      <c r="B29" s="186"/>
      <c r="C29" s="187"/>
      <c r="D29" s="187"/>
      <c r="E29" s="187"/>
      <c r="F29" s="199" t="s">
        <v>44</v>
      </c>
      <c r="G29" s="187"/>
      <c r="H29" s="187"/>
      <c r="I29" s="199" t="s">
        <v>43</v>
      </c>
      <c r="J29" s="199" t="s">
        <v>45</v>
      </c>
      <c r="K29" s="188"/>
    </row>
    <row r="30" spans="2:11" s="185" customFormat="1" ht="14.45" customHeight="1" hidden="1">
      <c r="B30" s="186"/>
      <c r="C30" s="187"/>
      <c r="D30" s="200" t="s">
        <v>46</v>
      </c>
      <c r="E30" s="200" t="s">
        <v>47</v>
      </c>
      <c r="F30" s="201">
        <f>ROUND(SUM(BE84:BE161),2)</f>
        <v>0</v>
      </c>
      <c r="G30" s="187"/>
      <c r="H30" s="187"/>
      <c r="I30" s="202">
        <v>0.21</v>
      </c>
      <c r="J30" s="201">
        <f>ROUND(ROUND((SUM(BE84:BE161)),2)*I30,2)</f>
        <v>0</v>
      </c>
      <c r="K30" s="188"/>
    </row>
    <row r="31" spans="2:11" s="185" customFormat="1" ht="14.45" customHeight="1" hidden="1">
      <c r="B31" s="186"/>
      <c r="C31" s="187"/>
      <c r="D31" s="187"/>
      <c r="E31" s="200" t="s">
        <v>48</v>
      </c>
      <c r="F31" s="201">
        <f>ROUND(SUM(BF84:BF161),2)</f>
        <v>0</v>
      </c>
      <c r="G31" s="187"/>
      <c r="H31" s="187"/>
      <c r="I31" s="202">
        <v>0.15</v>
      </c>
      <c r="J31" s="201">
        <f>ROUND(ROUND((SUM(BF84:BF161)),2)*I31,2)</f>
        <v>0</v>
      </c>
      <c r="K31" s="188"/>
    </row>
    <row r="32" spans="2:11" s="185" customFormat="1" ht="14.45" customHeight="1">
      <c r="B32" s="186"/>
      <c r="C32" s="187"/>
      <c r="D32" s="200" t="s">
        <v>46</v>
      </c>
      <c r="E32" s="200" t="s">
        <v>49</v>
      </c>
      <c r="F32" s="201">
        <f>ROUND(SUM(BG84:BG161),2)</f>
        <v>0</v>
      </c>
      <c r="G32" s="187"/>
      <c r="H32" s="187"/>
      <c r="I32" s="202">
        <v>0.21</v>
      </c>
      <c r="J32" s="201">
        <f>F32*0.21</f>
        <v>0</v>
      </c>
      <c r="K32" s="188"/>
    </row>
    <row r="33" spans="2:11" s="185" customFormat="1" ht="14.45" customHeight="1">
      <c r="B33" s="186"/>
      <c r="C33" s="187"/>
      <c r="D33" s="187"/>
      <c r="E33" s="200" t="s">
        <v>50</v>
      </c>
      <c r="F33" s="201">
        <f>ROUND(SUM(BH84:BH161),2)</f>
        <v>0</v>
      </c>
      <c r="G33" s="187"/>
      <c r="H33" s="187"/>
      <c r="I33" s="202">
        <v>0.15</v>
      </c>
      <c r="J33" s="201">
        <f>F33*0.15</f>
        <v>0</v>
      </c>
      <c r="K33" s="188"/>
    </row>
    <row r="34" spans="2:11" s="185" customFormat="1" ht="14.45" customHeight="1" hidden="1">
      <c r="B34" s="186"/>
      <c r="C34" s="187"/>
      <c r="D34" s="187"/>
      <c r="E34" s="200" t="s">
        <v>51</v>
      </c>
      <c r="F34" s="201">
        <f>ROUND(SUM(BI84:BI161),2)</f>
        <v>0</v>
      </c>
      <c r="G34" s="187"/>
      <c r="H34" s="187"/>
      <c r="I34" s="202">
        <v>0</v>
      </c>
      <c r="J34" s="201">
        <v>0</v>
      </c>
      <c r="K34" s="188"/>
    </row>
    <row r="35" spans="2:11" s="185" customFormat="1" ht="6.95" customHeight="1">
      <c r="B35" s="186"/>
      <c r="C35" s="187"/>
      <c r="D35" s="187"/>
      <c r="E35" s="187"/>
      <c r="F35" s="187"/>
      <c r="G35" s="187"/>
      <c r="H35" s="187"/>
      <c r="I35" s="187"/>
      <c r="J35" s="187"/>
      <c r="K35" s="188"/>
    </row>
    <row r="36" spans="2:11" s="185" customFormat="1" ht="25.35" customHeight="1">
      <c r="B36" s="186"/>
      <c r="C36" s="203"/>
      <c r="D36" s="204" t="s">
        <v>52</v>
      </c>
      <c r="E36" s="205"/>
      <c r="F36" s="205"/>
      <c r="G36" s="206" t="s">
        <v>53</v>
      </c>
      <c r="H36" s="207" t="s">
        <v>54</v>
      </c>
      <c r="I36" s="205"/>
      <c r="J36" s="208">
        <f>SUM(J27:J34)</f>
        <v>0</v>
      </c>
      <c r="K36" s="209"/>
    </row>
    <row r="37" spans="2:11" s="185" customFormat="1" ht="14.45" customHeight="1">
      <c r="B37" s="210"/>
      <c r="C37" s="211"/>
      <c r="D37" s="211"/>
      <c r="E37" s="211"/>
      <c r="F37" s="211"/>
      <c r="G37" s="211"/>
      <c r="H37" s="211"/>
      <c r="I37" s="211"/>
      <c r="J37" s="211"/>
      <c r="K37" s="212"/>
    </row>
    <row r="41" spans="2:11" s="185" customFormat="1" ht="6.95" customHeight="1">
      <c r="B41" s="213"/>
      <c r="C41" s="214"/>
      <c r="D41" s="214"/>
      <c r="E41" s="214"/>
      <c r="F41" s="214"/>
      <c r="G41" s="214"/>
      <c r="H41" s="214"/>
      <c r="I41" s="214"/>
      <c r="J41" s="214"/>
      <c r="K41" s="215"/>
    </row>
    <row r="42" spans="2:11" s="185" customFormat="1" ht="36.95" customHeight="1">
      <c r="B42" s="186"/>
      <c r="C42" s="181" t="s">
        <v>133</v>
      </c>
      <c r="D42" s="187"/>
      <c r="E42" s="187"/>
      <c r="F42" s="187"/>
      <c r="G42" s="187"/>
      <c r="H42" s="187"/>
      <c r="I42" s="187"/>
      <c r="J42" s="187"/>
      <c r="K42" s="188"/>
    </row>
    <row r="43" spans="2:11" s="185" customFormat="1" ht="6.95" customHeight="1">
      <c r="B43" s="186"/>
      <c r="C43" s="187"/>
      <c r="D43" s="187"/>
      <c r="E43" s="187"/>
      <c r="F43" s="187"/>
      <c r="G43" s="187"/>
      <c r="H43" s="187"/>
      <c r="I43" s="187"/>
      <c r="J43" s="187"/>
      <c r="K43" s="188"/>
    </row>
    <row r="44" spans="2:11" s="185" customFormat="1" ht="14.45" customHeight="1">
      <c r="B44" s="186"/>
      <c r="C44" s="184" t="s">
        <v>19</v>
      </c>
      <c r="D44" s="187"/>
      <c r="E44" s="187"/>
      <c r="F44" s="187"/>
      <c r="G44" s="187"/>
      <c r="H44" s="187"/>
      <c r="I44" s="187"/>
      <c r="J44" s="187"/>
      <c r="K44" s="188"/>
    </row>
    <row r="45" spans="2:11" s="185" customFormat="1" ht="16.5" customHeight="1">
      <c r="B45" s="186"/>
      <c r="C45" s="187"/>
      <c r="D45" s="187"/>
      <c r="E45" s="356" t="str">
        <f>E7</f>
        <v>Kohinoor Mariánské Radčice - Biotechnologický systém ČDV z MR1</v>
      </c>
      <c r="F45" s="357"/>
      <c r="G45" s="357"/>
      <c r="H45" s="357"/>
      <c r="I45" s="187"/>
      <c r="J45" s="187"/>
      <c r="K45" s="188"/>
    </row>
    <row r="46" spans="2:11" s="185" customFormat="1" ht="14.45" customHeight="1">
      <c r="B46" s="186"/>
      <c r="C46" s="184" t="s">
        <v>130</v>
      </c>
      <c r="D46" s="187"/>
      <c r="E46" s="187"/>
      <c r="F46" s="187"/>
      <c r="G46" s="187"/>
      <c r="H46" s="187"/>
      <c r="I46" s="187"/>
      <c r="J46" s="187"/>
      <c r="K46" s="188"/>
    </row>
    <row r="47" spans="2:11" s="185" customFormat="1" ht="17.25" customHeight="1">
      <c r="B47" s="186"/>
      <c r="C47" s="187"/>
      <c r="D47" s="187"/>
      <c r="E47" s="358" t="str">
        <f>E9</f>
        <v>PS 02 - Čerpání vyčištěných důlních vod</v>
      </c>
      <c r="F47" s="359"/>
      <c r="G47" s="359"/>
      <c r="H47" s="359"/>
      <c r="I47" s="187"/>
      <c r="J47" s="187"/>
      <c r="K47" s="188"/>
    </row>
    <row r="48" spans="2:11" s="185" customFormat="1" ht="6.95" customHeight="1">
      <c r="B48" s="186"/>
      <c r="C48" s="187"/>
      <c r="D48" s="187"/>
      <c r="E48" s="187"/>
      <c r="F48" s="187"/>
      <c r="G48" s="187"/>
      <c r="H48" s="187"/>
      <c r="I48" s="187"/>
      <c r="J48" s="187"/>
      <c r="K48" s="188"/>
    </row>
    <row r="49" spans="2:11" s="185" customFormat="1" ht="18" customHeight="1">
      <c r="B49" s="186"/>
      <c r="C49" s="184" t="s">
        <v>23</v>
      </c>
      <c r="D49" s="187"/>
      <c r="E49" s="187"/>
      <c r="F49" s="189" t="str">
        <f>F12</f>
        <v>Mariánské Radčice</v>
      </c>
      <c r="G49" s="187"/>
      <c r="H49" s="187"/>
      <c r="I49" s="184" t="s">
        <v>25</v>
      </c>
      <c r="J49" s="190" t="str">
        <f>IF(J12="","",J12)</f>
        <v>9. 2. 2018</v>
      </c>
      <c r="K49" s="188"/>
    </row>
    <row r="50" spans="2:11" s="185" customFormat="1" ht="6.95" customHeight="1">
      <c r="B50" s="186"/>
      <c r="C50" s="187"/>
      <c r="D50" s="187"/>
      <c r="E50" s="187"/>
      <c r="F50" s="187"/>
      <c r="G50" s="187"/>
      <c r="H50" s="187"/>
      <c r="I50" s="187"/>
      <c r="J50" s="187"/>
      <c r="K50" s="188"/>
    </row>
    <row r="51" spans="2:11" s="185" customFormat="1" ht="15">
      <c r="B51" s="186"/>
      <c r="C51" s="184" t="s">
        <v>27</v>
      </c>
      <c r="D51" s="187"/>
      <c r="E51" s="187"/>
      <c r="F51" s="189" t="str">
        <f>E15</f>
        <v>Palivový kombinát Ústí, s.p.</v>
      </c>
      <c r="G51" s="187"/>
      <c r="H51" s="187"/>
      <c r="I51" s="184" t="s">
        <v>35</v>
      </c>
      <c r="J51" s="352" t="str">
        <f>E21</f>
        <v>Terén Design, s. r. o.</v>
      </c>
      <c r="K51" s="188"/>
    </row>
    <row r="52" spans="2:11" s="185" customFormat="1" ht="14.45" customHeight="1">
      <c r="B52" s="186"/>
      <c r="C52" s="184" t="s">
        <v>33</v>
      </c>
      <c r="D52" s="187"/>
      <c r="E52" s="187"/>
      <c r="F52" s="189" t="str">
        <f>IF(E18="","",E18)</f>
        <v/>
      </c>
      <c r="G52" s="187"/>
      <c r="H52" s="187"/>
      <c r="I52" s="187"/>
      <c r="J52" s="353"/>
      <c r="K52" s="188"/>
    </row>
    <row r="53" spans="2:11" s="185" customFormat="1" ht="10.35" customHeight="1">
      <c r="B53" s="186"/>
      <c r="C53" s="187"/>
      <c r="D53" s="187"/>
      <c r="E53" s="187"/>
      <c r="F53" s="187"/>
      <c r="G53" s="187"/>
      <c r="H53" s="187"/>
      <c r="I53" s="187"/>
      <c r="J53" s="187"/>
      <c r="K53" s="188"/>
    </row>
    <row r="54" spans="2:11" s="185" customFormat="1" ht="29.25" customHeight="1">
      <c r="B54" s="186"/>
      <c r="C54" s="216" t="s">
        <v>134</v>
      </c>
      <c r="D54" s="203"/>
      <c r="E54" s="203"/>
      <c r="F54" s="203"/>
      <c r="G54" s="203"/>
      <c r="H54" s="203"/>
      <c r="I54" s="203"/>
      <c r="J54" s="217" t="s">
        <v>135</v>
      </c>
      <c r="K54" s="218"/>
    </row>
    <row r="55" spans="2:11" s="185" customFormat="1" ht="10.35" customHeight="1">
      <c r="B55" s="186"/>
      <c r="C55" s="187"/>
      <c r="D55" s="187"/>
      <c r="E55" s="187"/>
      <c r="F55" s="187"/>
      <c r="G55" s="187"/>
      <c r="H55" s="187"/>
      <c r="I55" s="187"/>
      <c r="J55" s="187"/>
      <c r="K55" s="188"/>
    </row>
    <row r="56" spans="2:47" s="185" customFormat="1" ht="29.25" customHeight="1">
      <c r="B56" s="186"/>
      <c r="C56" s="219" t="s">
        <v>136</v>
      </c>
      <c r="D56" s="187"/>
      <c r="E56" s="187"/>
      <c r="F56" s="187"/>
      <c r="G56" s="187"/>
      <c r="H56" s="187"/>
      <c r="I56" s="187"/>
      <c r="J56" s="198">
        <f>J84</f>
        <v>0</v>
      </c>
      <c r="K56" s="188"/>
      <c r="AU56" s="175" t="s">
        <v>137</v>
      </c>
    </row>
    <row r="57" spans="2:11" s="226" customFormat="1" ht="24.95" customHeight="1">
      <c r="B57" s="220"/>
      <c r="C57" s="221"/>
      <c r="D57" s="222" t="s">
        <v>138</v>
      </c>
      <c r="E57" s="223"/>
      <c r="F57" s="223"/>
      <c r="G57" s="223"/>
      <c r="H57" s="223"/>
      <c r="I57" s="223"/>
      <c r="J57" s="224">
        <f>J85</f>
        <v>0</v>
      </c>
      <c r="K57" s="225"/>
    </row>
    <row r="58" spans="2:11" s="233" customFormat="1" ht="19.9" customHeight="1">
      <c r="B58" s="227"/>
      <c r="C58" s="228"/>
      <c r="D58" s="229" t="s">
        <v>139</v>
      </c>
      <c r="E58" s="230"/>
      <c r="F58" s="230"/>
      <c r="G58" s="230"/>
      <c r="H58" s="230"/>
      <c r="I58" s="230"/>
      <c r="J58" s="231">
        <f>J86</f>
        <v>0</v>
      </c>
      <c r="K58" s="232"/>
    </row>
    <row r="59" spans="2:11" s="233" customFormat="1" ht="19.9" customHeight="1">
      <c r="B59" s="227"/>
      <c r="C59" s="228"/>
      <c r="D59" s="229" t="s">
        <v>352</v>
      </c>
      <c r="E59" s="230"/>
      <c r="F59" s="230"/>
      <c r="G59" s="230"/>
      <c r="H59" s="230"/>
      <c r="I59" s="230"/>
      <c r="J59" s="231">
        <f>J127</f>
        <v>0</v>
      </c>
      <c r="K59" s="232"/>
    </row>
    <row r="60" spans="2:11" s="233" customFormat="1" ht="19.9" customHeight="1">
      <c r="B60" s="227"/>
      <c r="C60" s="228"/>
      <c r="D60" s="229" t="s">
        <v>353</v>
      </c>
      <c r="E60" s="230"/>
      <c r="F60" s="230"/>
      <c r="G60" s="230"/>
      <c r="H60" s="230"/>
      <c r="I60" s="230"/>
      <c r="J60" s="231">
        <f>J139</f>
        <v>0</v>
      </c>
      <c r="K60" s="232"/>
    </row>
    <row r="61" spans="2:11" s="233" customFormat="1" ht="19.9" customHeight="1">
      <c r="B61" s="227"/>
      <c r="C61" s="228"/>
      <c r="D61" s="229" t="s">
        <v>901</v>
      </c>
      <c r="E61" s="230"/>
      <c r="F61" s="230"/>
      <c r="G61" s="230"/>
      <c r="H61" s="230"/>
      <c r="I61" s="230"/>
      <c r="J61" s="231">
        <f>J149</f>
        <v>0</v>
      </c>
      <c r="K61" s="232"/>
    </row>
    <row r="62" spans="2:11" s="233" customFormat="1" ht="19.9" customHeight="1">
      <c r="B62" s="227"/>
      <c r="C62" s="228"/>
      <c r="D62" s="229" t="s">
        <v>356</v>
      </c>
      <c r="E62" s="230"/>
      <c r="F62" s="230"/>
      <c r="G62" s="230"/>
      <c r="H62" s="230"/>
      <c r="I62" s="230"/>
      <c r="J62" s="231">
        <f>J154</f>
        <v>0</v>
      </c>
      <c r="K62" s="232"/>
    </row>
    <row r="63" spans="2:11" s="226" customFormat="1" ht="24.95" customHeight="1">
      <c r="B63" s="220"/>
      <c r="C63" s="221"/>
      <c r="D63" s="222" t="s">
        <v>445</v>
      </c>
      <c r="E63" s="223"/>
      <c r="F63" s="223"/>
      <c r="G63" s="223"/>
      <c r="H63" s="223"/>
      <c r="I63" s="223"/>
      <c r="J63" s="224">
        <f>J156</f>
        <v>0</v>
      </c>
      <c r="K63" s="225"/>
    </row>
    <row r="64" spans="2:11" s="233" customFormat="1" ht="19.9" customHeight="1">
      <c r="B64" s="227"/>
      <c r="C64" s="228"/>
      <c r="D64" s="229" t="s">
        <v>446</v>
      </c>
      <c r="E64" s="230"/>
      <c r="F64" s="230"/>
      <c r="G64" s="230"/>
      <c r="H64" s="230"/>
      <c r="I64" s="230"/>
      <c r="J64" s="231">
        <f>J158</f>
        <v>0</v>
      </c>
      <c r="K64" s="232"/>
    </row>
    <row r="65" spans="2:11" s="185" customFormat="1" ht="21.75" customHeight="1">
      <c r="B65" s="186"/>
      <c r="C65" s="187"/>
      <c r="D65" s="187"/>
      <c r="E65" s="187"/>
      <c r="F65" s="187"/>
      <c r="G65" s="187"/>
      <c r="H65" s="187"/>
      <c r="I65" s="187"/>
      <c r="J65" s="187"/>
      <c r="K65" s="188"/>
    </row>
    <row r="66" spans="2:11" s="185" customFormat="1" ht="6.95" customHeight="1">
      <c r="B66" s="210"/>
      <c r="C66" s="211"/>
      <c r="D66" s="211"/>
      <c r="E66" s="211"/>
      <c r="F66" s="211"/>
      <c r="G66" s="211"/>
      <c r="H66" s="211"/>
      <c r="I66" s="211"/>
      <c r="J66" s="211"/>
      <c r="K66" s="212"/>
    </row>
    <row r="70" spans="2:12" s="185" customFormat="1" ht="6.95" customHeight="1">
      <c r="B70" s="213"/>
      <c r="C70" s="214"/>
      <c r="D70" s="214"/>
      <c r="E70" s="214"/>
      <c r="F70" s="214"/>
      <c r="G70" s="214"/>
      <c r="H70" s="214"/>
      <c r="I70" s="214"/>
      <c r="J70" s="214"/>
      <c r="K70" s="214"/>
      <c r="L70" s="186"/>
    </row>
    <row r="71" spans="2:12" s="185" customFormat="1" ht="36.95" customHeight="1">
      <c r="B71" s="186"/>
      <c r="C71" s="234" t="s">
        <v>140</v>
      </c>
      <c r="L71" s="186"/>
    </row>
    <row r="72" spans="2:12" s="185" customFormat="1" ht="6.95" customHeight="1">
      <c r="B72" s="186"/>
      <c r="L72" s="186"/>
    </row>
    <row r="73" spans="2:12" s="185" customFormat="1" ht="14.45" customHeight="1">
      <c r="B73" s="186"/>
      <c r="C73" s="235" t="s">
        <v>19</v>
      </c>
      <c r="L73" s="186"/>
    </row>
    <row r="74" spans="2:12" s="185" customFormat="1" ht="16.5" customHeight="1">
      <c r="B74" s="186"/>
      <c r="E74" s="360" t="str">
        <f>E7</f>
        <v>Kohinoor Mariánské Radčice - Biotechnologický systém ČDV z MR1</v>
      </c>
      <c r="F74" s="361"/>
      <c r="G74" s="361"/>
      <c r="H74" s="361"/>
      <c r="L74" s="186"/>
    </row>
    <row r="75" spans="2:12" s="185" customFormat="1" ht="14.45" customHeight="1">
      <c r="B75" s="186"/>
      <c r="C75" s="235" t="s">
        <v>130</v>
      </c>
      <c r="L75" s="186"/>
    </row>
    <row r="76" spans="2:12" s="185" customFormat="1" ht="17.25" customHeight="1">
      <c r="B76" s="186"/>
      <c r="E76" s="362" t="str">
        <f>E9</f>
        <v>PS 02 - Čerpání vyčištěných důlních vod</v>
      </c>
      <c r="F76" s="363"/>
      <c r="G76" s="363"/>
      <c r="H76" s="363"/>
      <c r="L76" s="186"/>
    </row>
    <row r="77" spans="2:12" s="185" customFormat="1" ht="6.95" customHeight="1">
      <c r="B77" s="186"/>
      <c r="L77" s="186"/>
    </row>
    <row r="78" spans="2:12" s="185" customFormat="1" ht="18" customHeight="1">
      <c r="B78" s="186"/>
      <c r="C78" s="235" t="s">
        <v>23</v>
      </c>
      <c r="F78" s="236" t="str">
        <f>F12</f>
        <v>Mariánské Radčice</v>
      </c>
      <c r="I78" s="235" t="s">
        <v>25</v>
      </c>
      <c r="J78" s="237" t="str">
        <f>IF(J12="","",J12)</f>
        <v>9. 2. 2018</v>
      </c>
      <c r="L78" s="186"/>
    </row>
    <row r="79" spans="2:12" s="185" customFormat="1" ht="6.95" customHeight="1">
      <c r="B79" s="186"/>
      <c r="L79" s="186"/>
    </row>
    <row r="80" spans="2:12" s="185" customFormat="1" ht="15">
      <c r="B80" s="186"/>
      <c r="C80" s="235" t="s">
        <v>27</v>
      </c>
      <c r="F80" s="236" t="str">
        <f>E15</f>
        <v>Palivový kombinát Ústí, s.p.</v>
      </c>
      <c r="I80" s="235" t="s">
        <v>35</v>
      </c>
      <c r="J80" s="236" t="str">
        <f>E21</f>
        <v>Terén Design, s. r. o.</v>
      </c>
      <c r="L80" s="186"/>
    </row>
    <row r="81" spans="2:12" s="185" customFormat="1" ht="14.45" customHeight="1">
      <c r="B81" s="186"/>
      <c r="C81" s="235" t="s">
        <v>33</v>
      </c>
      <c r="F81" s="236" t="str">
        <f>IF(E18="","",E18)</f>
        <v/>
      </c>
      <c r="L81" s="186"/>
    </row>
    <row r="82" spans="2:12" s="185" customFormat="1" ht="10.35" customHeight="1">
      <c r="B82" s="186"/>
      <c r="L82" s="186"/>
    </row>
    <row r="83" spans="2:20" s="245" customFormat="1" ht="29.25" customHeight="1">
      <c r="B83" s="238"/>
      <c r="C83" s="239" t="s">
        <v>141</v>
      </c>
      <c r="D83" s="240" t="s">
        <v>61</v>
      </c>
      <c r="E83" s="240" t="s">
        <v>57</v>
      </c>
      <c r="F83" s="240" t="s">
        <v>142</v>
      </c>
      <c r="G83" s="240" t="s">
        <v>143</v>
      </c>
      <c r="H83" s="240" t="s">
        <v>144</v>
      </c>
      <c r="I83" s="240" t="s">
        <v>145</v>
      </c>
      <c r="J83" s="240" t="s">
        <v>135</v>
      </c>
      <c r="K83" s="241" t="s">
        <v>146</v>
      </c>
      <c r="L83" s="238"/>
      <c r="M83" s="242" t="s">
        <v>147</v>
      </c>
      <c r="N83" s="243" t="s">
        <v>46</v>
      </c>
      <c r="O83" s="243" t="s">
        <v>148</v>
      </c>
      <c r="P83" s="243" t="s">
        <v>149</v>
      </c>
      <c r="Q83" s="243" t="s">
        <v>150</v>
      </c>
      <c r="R83" s="243" t="s">
        <v>151</v>
      </c>
      <c r="S83" s="243" t="s">
        <v>152</v>
      </c>
      <c r="T83" s="244" t="s">
        <v>153</v>
      </c>
    </row>
    <row r="84" spans="2:63" s="185" customFormat="1" ht="29.25" customHeight="1">
      <c r="B84" s="186"/>
      <c r="C84" s="246" t="s">
        <v>136</v>
      </c>
      <c r="J84" s="247">
        <f>BK84</f>
        <v>0</v>
      </c>
      <c r="L84" s="186"/>
      <c r="M84" s="248"/>
      <c r="N84" s="195"/>
      <c r="O84" s="195"/>
      <c r="P84" s="249">
        <f>P85+P156</f>
        <v>0</v>
      </c>
      <c r="Q84" s="195"/>
      <c r="R84" s="249">
        <f>R85+R156</f>
        <v>164.552874</v>
      </c>
      <c r="S84" s="195"/>
      <c r="T84" s="250">
        <f>T85+T156</f>
        <v>0</v>
      </c>
      <c r="AT84" s="175" t="s">
        <v>75</v>
      </c>
      <c r="AU84" s="175" t="s">
        <v>137</v>
      </c>
      <c r="BK84" s="251">
        <f>BK85+BK156</f>
        <v>0</v>
      </c>
    </row>
    <row r="85" spans="2:63" s="253" customFormat="1" ht="37.35" customHeight="1">
      <c r="B85" s="252"/>
      <c r="D85" s="254" t="s">
        <v>75</v>
      </c>
      <c r="E85" s="255" t="s">
        <v>154</v>
      </c>
      <c r="F85" s="255" t="s">
        <v>155</v>
      </c>
      <c r="J85" s="256">
        <f>BK85</f>
        <v>0</v>
      </c>
      <c r="L85" s="252"/>
      <c r="M85" s="257"/>
      <c r="N85" s="258"/>
      <c r="O85" s="258"/>
      <c r="P85" s="259">
        <f>P86+P127+P139+P149+P154</f>
        <v>0</v>
      </c>
      <c r="Q85" s="258"/>
      <c r="R85" s="259">
        <f>R86+R127+R139+R149+R154</f>
        <v>164.552874</v>
      </c>
      <c r="S85" s="258"/>
      <c r="T85" s="260">
        <f>T86+T127+T139+T149+T154</f>
        <v>0</v>
      </c>
      <c r="AR85" s="254" t="s">
        <v>84</v>
      </c>
      <c r="AT85" s="261" t="s">
        <v>75</v>
      </c>
      <c r="AU85" s="261" t="s">
        <v>76</v>
      </c>
      <c r="AY85" s="254" t="s">
        <v>156</v>
      </c>
      <c r="BK85" s="262">
        <f>BK86+BK127+BK139+BK149+BK154</f>
        <v>0</v>
      </c>
    </row>
    <row r="86" spans="2:63" s="253" customFormat="1" ht="19.9" customHeight="1">
      <c r="B86" s="252"/>
      <c r="D86" s="254" t="s">
        <v>75</v>
      </c>
      <c r="E86" s="263" t="s">
        <v>84</v>
      </c>
      <c r="F86" s="263" t="s">
        <v>157</v>
      </c>
      <c r="J86" s="264">
        <f>BK86</f>
        <v>0</v>
      </c>
      <c r="L86" s="252"/>
      <c r="M86" s="257"/>
      <c r="N86" s="258"/>
      <c r="O86" s="258"/>
      <c r="P86" s="259">
        <f>SUM(P87:P126)</f>
        <v>0</v>
      </c>
      <c r="Q86" s="258"/>
      <c r="R86" s="259">
        <f>SUM(R87:R126)</f>
        <v>0</v>
      </c>
      <c r="S86" s="258"/>
      <c r="T86" s="260">
        <f>SUM(T87:T126)</f>
        <v>0</v>
      </c>
      <c r="AR86" s="254" t="s">
        <v>84</v>
      </c>
      <c r="AT86" s="261" t="s">
        <v>75</v>
      </c>
      <c r="AU86" s="261" t="s">
        <v>84</v>
      </c>
      <c r="AY86" s="254" t="s">
        <v>156</v>
      </c>
      <c r="BK86" s="262">
        <f>SUM(BK87:BK126)</f>
        <v>0</v>
      </c>
    </row>
    <row r="87" spans="2:65" s="185" customFormat="1" ht="25.5" customHeight="1">
      <c r="B87" s="186"/>
      <c r="C87" s="265" t="s">
        <v>84</v>
      </c>
      <c r="D87" s="265" t="s">
        <v>158</v>
      </c>
      <c r="E87" s="266" t="s">
        <v>363</v>
      </c>
      <c r="F87" s="267" t="s">
        <v>364</v>
      </c>
      <c r="G87" s="268" t="s">
        <v>365</v>
      </c>
      <c r="H87" s="269">
        <v>350</v>
      </c>
      <c r="I87" s="88"/>
      <c r="J87" s="270">
        <f>ROUND(I87*H87,2)</f>
        <v>0</v>
      </c>
      <c r="K87" s="267" t="s">
        <v>162</v>
      </c>
      <c r="L87" s="186"/>
      <c r="M87" s="271" t="s">
        <v>5</v>
      </c>
      <c r="N87" s="272" t="s">
        <v>49</v>
      </c>
      <c r="O87" s="187"/>
      <c r="P87" s="273">
        <f>O87*H87</f>
        <v>0</v>
      </c>
      <c r="Q87" s="273">
        <v>0</v>
      </c>
      <c r="R87" s="273">
        <f>Q87*H87</f>
        <v>0</v>
      </c>
      <c r="S87" s="273">
        <v>0</v>
      </c>
      <c r="T87" s="274">
        <f>S87*H87</f>
        <v>0</v>
      </c>
      <c r="AR87" s="175" t="s">
        <v>163</v>
      </c>
      <c r="AT87" s="175" t="s">
        <v>158</v>
      </c>
      <c r="AU87" s="175" t="s">
        <v>86</v>
      </c>
      <c r="AY87" s="175" t="s">
        <v>156</v>
      </c>
      <c r="BE87" s="275">
        <f>IF(N87="základní",J87,0)</f>
        <v>0</v>
      </c>
      <c r="BF87" s="275">
        <f>IF(N87="snížená",J87,0)</f>
        <v>0</v>
      </c>
      <c r="BG87" s="275">
        <f>IF(N87="zákl. přenesená",J87,0)</f>
        <v>0</v>
      </c>
      <c r="BH87" s="275">
        <f>IF(N87="sníž. přenesená",J87,0)</f>
        <v>0</v>
      </c>
      <c r="BI87" s="275">
        <f>IF(N87="nulová",J87,0)</f>
        <v>0</v>
      </c>
      <c r="BJ87" s="175" t="s">
        <v>163</v>
      </c>
      <c r="BK87" s="275">
        <f>ROUND(I87*H87,2)</f>
        <v>0</v>
      </c>
      <c r="BL87" s="175" t="s">
        <v>163</v>
      </c>
      <c r="BM87" s="175" t="s">
        <v>86</v>
      </c>
    </row>
    <row r="88" spans="2:47" s="185" customFormat="1" ht="175.5">
      <c r="B88" s="186"/>
      <c r="D88" s="276" t="s">
        <v>164</v>
      </c>
      <c r="F88" s="277" t="s">
        <v>366</v>
      </c>
      <c r="I88" s="89"/>
      <c r="L88" s="186"/>
      <c r="M88" s="278"/>
      <c r="N88" s="187"/>
      <c r="O88" s="187"/>
      <c r="P88" s="187"/>
      <c r="Q88" s="187"/>
      <c r="R88" s="187"/>
      <c r="S88" s="187"/>
      <c r="T88" s="279"/>
      <c r="AT88" s="175" t="s">
        <v>164</v>
      </c>
      <c r="AU88" s="175" t="s">
        <v>86</v>
      </c>
    </row>
    <row r="89" spans="2:51" s="281" customFormat="1" ht="13.5">
      <c r="B89" s="280"/>
      <c r="D89" s="276" t="s">
        <v>168</v>
      </c>
      <c r="E89" s="282" t="s">
        <v>5</v>
      </c>
      <c r="F89" s="283" t="s">
        <v>827</v>
      </c>
      <c r="H89" s="284">
        <v>350</v>
      </c>
      <c r="I89" s="90"/>
      <c r="L89" s="280"/>
      <c r="M89" s="285"/>
      <c r="N89" s="286"/>
      <c r="O89" s="286"/>
      <c r="P89" s="286"/>
      <c r="Q89" s="286"/>
      <c r="R89" s="286"/>
      <c r="S89" s="286"/>
      <c r="T89" s="287"/>
      <c r="AT89" s="282" t="s">
        <v>168</v>
      </c>
      <c r="AU89" s="282" t="s">
        <v>86</v>
      </c>
      <c r="AV89" s="281" t="s">
        <v>86</v>
      </c>
      <c r="AW89" s="281" t="s">
        <v>39</v>
      </c>
      <c r="AX89" s="281" t="s">
        <v>76</v>
      </c>
      <c r="AY89" s="282" t="s">
        <v>156</v>
      </c>
    </row>
    <row r="90" spans="2:51" s="289" customFormat="1" ht="13.5">
      <c r="B90" s="288"/>
      <c r="D90" s="276" t="s">
        <v>168</v>
      </c>
      <c r="E90" s="290" t="s">
        <v>5</v>
      </c>
      <c r="F90" s="291" t="s">
        <v>204</v>
      </c>
      <c r="H90" s="292">
        <v>350</v>
      </c>
      <c r="I90" s="91"/>
      <c r="L90" s="288"/>
      <c r="M90" s="293"/>
      <c r="N90" s="294"/>
      <c r="O90" s="294"/>
      <c r="P90" s="294"/>
      <c r="Q90" s="294"/>
      <c r="R90" s="294"/>
      <c r="S90" s="294"/>
      <c r="T90" s="295"/>
      <c r="AT90" s="290" t="s">
        <v>168</v>
      </c>
      <c r="AU90" s="290" t="s">
        <v>86</v>
      </c>
      <c r="AV90" s="289" t="s">
        <v>163</v>
      </c>
      <c r="AW90" s="289" t="s">
        <v>39</v>
      </c>
      <c r="AX90" s="289" t="s">
        <v>84</v>
      </c>
      <c r="AY90" s="290" t="s">
        <v>156</v>
      </c>
    </row>
    <row r="91" spans="2:65" s="185" customFormat="1" ht="25.5" customHeight="1">
      <c r="B91" s="186"/>
      <c r="C91" s="265" t="s">
        <v>86</v>
      </c>
      <c r="D91" s="265" t="s">
        <v>158</v>
      </c>
      <c r="E91" s="266" t="s">
        <v>368</v>
      </c>
      <c r="F91" s="267" t="s">
        <v>369</v>
      </c>
      <c r="G91" s="268" t="s">
        <v>370</v>
      </c>
      <c r="H91" s="269">
        <v>180</v>
      </c>
      <c r="I91" s="88"/>
      <c r="J91" s="270">
        <f>ROUND(I91*H91,2)</f>
        <v>0</v>
      </c>
      <c r="K91" s="267" t="s">
        <v>162</v>
      </c>
      <c r="L91" s="186"/>
      <c r="M91" s="271" t="s">
        <v>5</v>
      </c>
      <c r="N91" s="272" t="s">
        <v>49</v>
      </c>
      <c r="O91" s="187"/>
      <c r="P91" s="273">
        <f>O91*H91</f>
        <v>0</v>
      </c>
      <c r="Q91" s="273">
        <v>0</v>
      </c>
      <c r="R91" s="273">
        <f>Q91*H91</f>
        <v>0</v>
      </c>
      <c r="S91" s="273">
        <v>0</v>
      </c>
      <c r="T91" s="274">
        <f>S91*H91</f>
        <v>0</v>
      </c>
      <c r="AR91" s="175" t="s">
        <v>163</v>
      </c>
      <c r="AT91" s="175" t="s">
        <v>158</v>
      </c>
      <c r="AU91" s="175" t="s">
        <v>86</v>
      </c>
      <c r="AY91" s="175" t="s">
        <v>156</v>
      </c>
      <c r="BE91" s="275">
        <f>IF(N91="základní",J91,0)</f>
        <v>0</v>
      </c>
      <c r="BF91" s="275">
        <f>IF(N91="snížená",J91,0)</f>
        <v>0</v>
      </c>
      <c r="BG91" s="275">
        <f>IF(N91="zákl. přenesená",J91,0)</f>
        <v>0</v>
      </c>
      <c r="BH91" s="275">
        <f>IF(N91="sníž. přenesená",J91,0)</f>
        <v>0</v>
      </c>
      <c r="BI91" s="275">
        <f>IF(N91="nulová",J91,0)</f>
        <v>0</v>
      </c>
      <c r="BJ91" s="175" t="s">
        <v>163</v>
      </c>
      <c r="BK91" s="275">
        <f>ROUND(I91*H91,2)</f>
        <v>0</v>
      </c>
      <c r="BL91" s="175" t="s">
        <v>163</v>
      </c>
      <c r="BM91" s="175" t="s">
        <v>163</v>
      </c>
    </row>
    <row r="92" spans="2:47" s="185" customFormat="1" ht="162">
      <c r="B92" s="186"/>
      <c r="D92" s="276" t="s">
        <v>164</v>
      </c>
      <c r="F92" s="277" t="s">
        <v>371</v>
      </c>
      <c r="I92" s="89"/>
      <c r="L92" s="186"/>
      <c r="M92" s="278"/>
      <c r="N92" s="187"/>
      <c r="O92" s="187"/>
      <c r="P92" s="187"/>
      <c r="Q92" s="187"/>
      <c r="R92" s="187"/>
      <c r="S92" s="187"/>
      <c r="T92" s="279"/>
      <c r="AT92" s="175" t="s">
        <v>164</v>
      </c>
      <c r="AU92" s="175" t="s">
        <v>86</v>
      </c>
    </row>
    <row r="93" spans="2:51" s="281" customFormat="1" ht="13.5">
      <c r="B93" s="280"/>
      <c r="D93" s="276" t="s">
        <v>168</v>
      </c>
      <c r="E93" s="282" t="s">
        <v>5</v>
      </c>
      <c r="F93" s="283" t="s">
        <v>828</v>
      </c>
      <c r="H93" s="284">
        <v>180</v>
      </c>
      <c r="I93" s="90"/>
      <c r="L93" s="280"/>
      <c r="M93" s="285"/>
      <c r="N93" s="286"/>
      <c r="O93" s="286"/>
      <c r="P93" s="286"/>
      <c r="Q93" s="286"/>
      <c r="R93" s="286"/>
      <c r="S93" s="286"/>
      <c r="T93" s="287"/>
      <c r="AT93" s="282" t="s">
        <v>168</v>
      </c>
      <c r="AU93" s="282" t="s">
        <v>86</v>
      </c>
      <c r="AV93" s="281" t="s">
        <v>86</v>
      </c>
      <c r="AW93" s="281" t="s">
        <v>39</v>
      </c>
      <c r="AX93" s="281" t="s">
        <v>76</v>
      </c>
      <c r="AY93" s="282" t="s">
        <v>156</v>
      </c>
    </row>
    <row r="94" spans="2:51" s="289" customFormat="1" ht="13.5">
      <c r="B94" s="288"/>
      <c r="D94" s="276" t="s">
        <v>168</v>
      </c>
      <c r="E94" s="290" t="s">
        <v>5</v>
      </c>
      <c r="F94" s="291" t="s">
        <v>204</v>
      </c>
      <c r="H94" s="292">
        <v>180</v>
      </c>
      <c r="I94" s="91"/>
      <c r="L94" s="288"/>
      <c r="M94" s="293"/>
      <c r="N94" s="294"/>
      <c r="O94" s="294"/>
      <c r="P94" s="294"/>
      <c r="Q94" s="294"/>
      <c r="R94" s="294"/>
      <c r="S94" s="294"/>
      <c r="T94" s="295"/>
      <c r="AT94" s="290" t="s">
        <v>168</v>
      </c>
      <c r="AU94" s="290" t="s">
        <v>86</v>
      </c>
      <c r="AV94" s="289" t="s">
        <v>163</v>
      </c>
      <c r="AW94" s="289" t="s">
        <v>39</v>
      </c>
      <c r="AX94" s="289" t="s">
        <v>84</v>
      </c>
      <c r="AY94" s="290" t="s">
        <v>156</v>
      </c>
    </row>
    <row r="95" spans="2:65" s="185" customFormat="1" ht="25.5" customHeight="1">
      <c r="B95" s="186"/>
      <c r="C95" s="265" t="s">
        <v>181</v>
      </c>
      <c r="D95" s="265" t="s">
        <v>158</v>
      </c>
      <c r="E95" s="266" t="s">
        <v>456</v>
      </c>
      <c r="F95" s="267" t="s">
        <v>457</v>
      </c>
      <c r="G95" s="268" t="s">
        <v>200</v>
      </c>
      <c r="H95" s="269">
        <v>195</v>
      </c>
      <c r="I95" s="88"/>
      <c r="J95" s="270">
        <f>ROUND(I95*H95,2)</f>
        <v>0</v>
      </c>
      <c r="K95" s="267" t="s">
        <v>162</v>
      </c>
      <c r="L95" s="186"/>
      <c r="M95" s="271" t="s">
        <v>5</v>
      </c>
      <c r="N95" s="272" t="s">
        <v>49</v>
      </c>
      <c r="O95" s="187"/>
      <c r="P95" s="273">
        <f>O95*H95</f>
        <v>0</v>
      </c>
      <c r="Q95" s="273">
        <v>0</v>
      </c>
      <c r="R95" s="273">
        <f>Q95*H95</f>
        <v>0</v>
      </c>
      <c r="S95" s="273">
        <v>0</v>
      </c>
      <c r="T95" s="274">
        <f>S95*H95</f>
        <v>0</v>
      </c>
      <c r="AR95" s="175" t="s">
        <v>163</v>
      </c>
      <c r="AT95" s="175" t="s">
        <v>158</v>
      </c>
      <c r="AU95" s="175" t="s">
        <v>86</v>
      </c>
      <c r="AY95" s="175" t="s">
        <v>156</v>
      </c>
      <c r="BE95" s="275">
        <f>IF(N95="základní",J95,0)</f>
        <v>0</v>
      </c>
      <c r="BF95" s="275">
        <f>IF(N95="snížená",J95,0)</f>
        <v>0</v>
      </c>
      <c r="BG95" s="275">
        <f>IF(N95="zákl. přenesená",J95,0)</f>
        <v>0</v>
      </c>
      <c r="BH95" s="275">
        <f>IF(N95="sníž. přenesená",J95,0)</f>
        <v>0</v>
      </c>
      <c r="BI95" s="275">
        <f>IF(N95="nulová",J95,0)</f>
        <v>0</v>
      </c>
      <c r="BJ95" s="175" t="s">
        <v>163</v>
      </c>
      <c r="BK95" s="275">
        <f>ROUND(I95*H95,2)</f>
        <v>0</v>
      </c>
      <c r="BL95" s="175" t="s">
        <v>163</v>
      </c>
      <c r="BM95" s="175" t="s">
        <v>178</v>
      </c>
    </row>
    <row r="96" spans="2:47" s="185" customFormat="1" ht="175.5">
      <c r="B96" s="186"/>
      <c r="D96" s="276" t="s">
        <v>164</v>
      </c>
      <c r="F96" s="277" t="s">
        <v>224</v>
      </c>
      <c r="I96" s="89"/>
      <c r="L96" s="186"/>
      <c r="M96" s="278"/>
      <c r="N96" s="187"/>
      <c r="O96" s="187"/>
      <c r="P96" s="187"/>
      <c r="Q96" s="187"/>
      <c r="R96" s="187"/>
      <c r="S96" s="187"/>
      <c r="T96" s="279"/>
      <c r="AT96" s="175" t="s">
        <v>164</v>
      </c>
      <c r="AU96" s="175" t="s">
        <v>86</v>
      </c>
    </row>
    <row r="97" spans="2:51" s="281" customFormat="1" ht="13.5">
      <c r="B97" s="280"/>
      <c r="D97" s="276" t="s">
        <v>168</v>
      </c>
      <c r="E97" s="282" t="s">
        <v>5</v>
      </c>
      <c r="F97" s="283" t="s">
        <v>458</v>
      </c>
      <c r="H97" s="284">
        <v>195</v>
      </c>
      <c r="I97" s="90"/>
      <c r="L97" s="280"/>
      <c r="M97" s="285"/>
      <c r="N97" s="286"/>
      <c r="O97" s="286"/>
      <c r="P97" s="286"/>
      <c r="Q97" s="286"/>
      <c r="R97" s="286"/>
      <c r="S97" s="286"/>
      <c r="T97" s="287"/>
      <c r="AT97" s="282" t="s">
        <v>168</v>
      </c>
      <c r="AU97" s="282" t="s">
        <v>86</v>
      </c>
      <c r="AV97" s="281" t="s">
        <v>86</v>
      </c>
      <c r="AW97" s="281" t="s">
        <v>39</v>
      </c>
      <c r="AX97" s="281" t="s">
        <v>76</v>
      </c>
      <c r="AY97" s="282" t="s">
        <v>156</v>
      </c>
    </row>
    <row r="98" spans="2:51" s="289" customFormat="1" ht="13.5">
      <c r="B98" s="288"/>
      <c r="D98" s="276" t="s">
        <v>168</v>
      </c>
      <c r="E98" s="290" t="s">
        <v>5</v>
      </c>
      <c r="F98" s="291" t="s">
        <v>204</v>
      </c>
      <c r="H98" s="292">
        <v>195</v>
      </c>
      <c r="I98" s="91"/>
      <c r="L98" s="288"/>
      <c r="M98" s="293"/>
      <c r="N98" s="294"/>
      <c r="O98" s="294"/>
      <c r="P98" s="294"/>
      <c r="Q98" s="294"/>
      <c r="R98" s="294"/>
      <c r="S98" s="294"/>
      <c r="T98" s="295"/>
      <c r="AT98" s="290" t="s">
        <v>168</v>
      </c>
      <c r="AU98" s="290" t="s">
        <v>86</v>
      </c>
      <c r="AV98" s="289" t="s">
        <v>163</v>
      </c>
      <c r="AW98" s="289" t="s">
        <v>39</v>
      </c>
      <c r="AX98" s="289" t="s">
        <v>84</v>
      </c>
      <c r="AY98" s="290" t="s">
        <v>156</v>
      </c>
    </row>
    <row r="99" spans="2:65" s="185" customFormat="1" ht="25.5" customHeight="1">
      <c r="B99" s="186"/>
      <c r="C99" s="265" t="s">
        <v>163</v>
      </c>
      <c r="D99" s="265" t="s">
        <v>158</v>
      </c>
      <c r="E99" s="266" t="s">
        <v>226</v>
      </c>
      <c r="F99" s="267" t="s">
        <v>227</v>
      </c>
      <c r="G99" s="268" t="s">
        <v>200</v>
      </c>
      <c r="H99" s="269">
        <v>195</v>
      </c>
      <c r="I99" s="88"/>
      <c r="J99" s="270">
        <f>ROUND(I99*H99,2)</f>
        <v>0</v>
      </c>
      <c r="K99" s="267" t="s">
        <v>162</v>
      </c>
      <c r="L99" s="186"/>
      <c r="M99" s="271" t="s">
        <v>5</v>
      </c>
      <c r="N99" s="272" t="s">
        <v>49</v>
      </c>
      <c r="O99" s="187"/>
      <c r="P99" s="273">
        <f>O99*H99</f>
        <v>0</v>
      </c>
      <c r="Q99" s="273">
        <v>0</v>
      </c>
      <c r="R99" s="273">
        <f>Q99*H99</f>
        <v>0</v>
      </c>
      <c r="S99" s="273">
        <v>0</v>
      </c>
      <c r="T99" s="274">
        <f>S99*H99</f>
        <v>0</v>
      </c>
      <c r="AR99" s="175" t="s">
        <v>163</v>
      </c>
      <c r="AT99" s="175" t="s">
        <v>158</v>
      </c>
      <c r="AU99" s="175" t="s">
        <v>86</v>
      </c>
      <c r="AY99" s="175" t="s">
        <v>156</v>
      </c>
      <c r="BE99" s="275">
        <f>IF(N99="základní",J99,0)</f>
        <v>0</v>
      </c>
      <c r="BF99" s="275">
        <f>IF(N99="snížená",J99,0)</f>
        <v>0</v>
      </c>
      <c r="BG99" s="275">
        <f>IF(N99="zákl. přenesená",J99,0)</f>
        <v>0</v>
      </c>
      <c r="BH99" s="275">
        <f>IF(N99="sníž. přenesená",J99,0)</f>
        <v>0</v>
      </c>
      <c r="BI99" s="275">
        <f>IF(N99="nulová",J99,0)</f>
        <v>0</v>
      </c>
      <c r="BJ99" s="175" t="s">
        <v>163</v>
      </c>
      <c r="BK99" s="275">
        <f>ROUND(I99*H99,2)</f>
        <v>0</v>
      </c>
      <c r="BL99" s="175" t="s">
        <v>163</v>
      </c>
      <c r="BM99" s="175" t="s">
        <v>184</v>
      </c>
    </row>
    <row r="100" spans="2:47" s="185" customFormat="1" ht="175.5">
      <c r="B100" s="186"/>
      <c r="D100" s="276" t="s">
        <v>164</v>
      </c>
      <c r="F100" s="277" t="s">
        <v>224</v>
      </c>
      <c r="I100" s="89"/>
      <c r="L100" s="186"/>
      <c r="M100" s="278"/>
      <c r="N100" s="187"/>
      <c r="O100" s="187"/>
      <c r="P100" s="187"/>
      <c r="Q100" s="187"/>
      <c r="R100" s="187"/>
      <c r="S100" s="187"/>
      <c r="T100" s="279"/>
      <c r="AT100" s="175" t="s">
        <v>164</v>
      </c>
      <c r="AU100" s="175" t="s">
        <v>86</v>
      </c>
    </row>
    <row r="101" spans="2:65" s="185" customFormat="1" ht="25.5" customHeight="1">
      <c r="B101" s="186"/>
      <c r="C101" s="265" t="s">
        <v>190</v>
      </c>
      <c r="D101" s="265" t="s">
        <v>158</v>
      </c>
      <c r="E101" s="266" t="s">
        <v>459</v>
      </c>
      <c r="F101" s="267" t="s">
        <v>460</v>
      </c>
      <c r="G101" s="268" t="s">
        <v>200</v>
      </c>
      <c r="H101" s="269">
        <v>195</v>
      </c>
      <c r="I101" s="88"/>
      <c r="J101" s="270">
        <f>ROUND(I101*H101,2)</f>
        <v>0</v>
      </c>
      <c r="K101" s="267" t="s">
        <v>162</v>
      </c>
      <c r="L101" s="186"/>
      <c r="M101" s="271" t="s">
        <v>5</v>
      </c>
      <c r="N101" s="272" t="s">
        <v>49</v>
      </c>
      <c r="O101" s="187"/>
      <c r="P101" s="273">
        <f>O101*H101</f>
        <v>0</v>
      </c>
      <c r="Q101" s="273">
        <v>0</v>
      </c>
      <c r="R101" s="273">
        <f>Q101*H101</f>
        <v>0</v>
      </c>
      <c r="S101" s="273">
        <v>0</v>
      </c>
      <c r="T101" s="274">
        <f>S101*H101</f>
        <v>0</v>
      </c>
      <c r="AR101" s="175" t="s">
        <v>163</v>
      </c>
      <c r="AT101" s="175" t="s">
        <v>158</v>
      </c>
      <c r="AU101" s="175" t="s">
        <v>86</v>
      </c>
      <c r="AY101" s="175" t="s">
        <v>156</v>
      </c>
      <c r="BE101" s="275">
        <f>IF(N101="základní",J101,0)</f>
        <v>0</v>
      </c>
      <c r="BF101" s="275">
        <f>IF(N101="snížená",J101,0)</f>
        <v>0</v>
      </c>
      <c r="BG101" s="275">
        <f>IF(N101="zákl. přenesená",J101,0)</f>
        <v>0</v>
      </c>
      <c r="BH101" s="275">
        <f>IF(N101="sníž. přenesená",J101,0)</f>
        <v>0</v>
      </c>
      <c r="BI101" s="275">
        <f>IF(N101="nulová",J101,0)</f>
        <v>0</v>
      </c>
      <c r="BJ101" s="175" t="s">
        <v>163</v>
      </c>
      <c r="BK101" s="275">
        <f>ROUND(I101*H101,2)</f>
        <v>0</v>
      </c>
      <c r="BL101" s="175" t="s">
        <v>163</v>
      </c>
      <c r="BM101" s="175" t="s">
        <v>188</v>
      </c>
    </row>
    <row r="102" spans="2:47" s="185" customFormat="1" ht="175.5">
      <c r="B102" s="186"/>
      <c r="D102" s="276" t="s">
        <v>164</v>
      </c>
      <c r="F102" s="277" t="s">
        <v>224</v>
      </c>
      <c r="I102" s="89"/>
      <c r="L102" s="186"/>
      <c r="M102" s="278"/>
      <c r="N102" s="187"/>
      <c r="O102" s="187"/>
      <c r="P102" s="187"/>
      <c r="Q102" s="187"/>
      <c r="R102" s="187"/>
      <c r="S102" s="187"/>
      <c r="T102" s="279"/>
      <c r="AT102" s="175" t="s">
        <v>164</v>
      </c>
      <c r="AU102" s="175" t="s">
        <v>86</v>
      </c>
    </row>
    <row r="103" spans="2:51" s="281" customFormat="1" ht="13.5">
      <c r="B103" s="280"/>
      <c r="D103" s="276" t="s">
        <v>168</v>
      </c>
      <c r="E103" s="282" t="s">
        <v>5</v>
      </c>
      <c r="F103" s="283" t="s">
        <v>458</v>
      </c>
      <c r="H103" s="284">
        <v>195</v>
      </c>
      <c r="I103" s="90"/>
      <c r="L103" s="280"/>
      <c r="M103" s="285"/>
      <c r="N103" s="286"/>
      <c r="O103" s="286"/>
      <c r="P103" s="286"/>
      <c r="Q103" s="286"/>
      <c r="R103" s="286"/>
      <c r="S103" s="286"/>
      <c r="T103" s="287"/>
      <c r="AT103" s="282" t="s">
        <v>168</v>
      </c>
      <c r="AU103" s="282" t="s">
        <v>86</v>
      </c>
      <c r="AV103" s="281" t="s">
        <v>86</v>
      </c>
      <c r="AW103" s="281" t="s">
        <v>39</v>
      </c>
      <c r="AX103" s="281" t="s">
        <v>76</v>
      </c>
      <c r="AY103" s="282" t="s">
        <v>156</v>
      </c>
    </row>
    <row r="104" spans="2:51" s="289" customFormat="1" ht="13.5">
      <c r="B104" s="288"/>
      <c r="D104" s="276" t="s">
        <v>168</v>
      </c>
      <c r="E104" s="290" t="s">
        <v>5</v>
      </c>
      <c r="F104" s="291" t="s">
        <v>204</v>
      </c>
      <c r="H104" s="292">
        <v>195</v>
      </c>
      <c r="I104" s="91"/>
      <c r="L104" s="288"/>
      <c r="M104" s="293"/>
      <c r="N104" s="294"/>
      <c r="O104" s="294"/>
      <c r="P104" s="294"/>
      <c r="Q104" s="294"/>
      <c r="R104" s="294"/>
      <c r="S104" s="294"/>
      <c r="T104" s="295"/>
      <c r="AT104" s="290" t="s">
        <v>168</v>
      </c>
      <c r="AU104" s="290" t="s">
        <v>86</v>
      </c>
      <c r="AV104" s="289" t="s">
        <v>163</v>
      </c>
      <c r="AW104" s="289" t="s">
        <v>39</v>
      </c>
      <c r="AX104" s="289" t="s">
        <v>84</v>
      </c>
      <c r="AY104" s="290" t="s">
        <v>156</v>
      </c>
    </row>
    <row r="105" spans="2:65" s="185" customFormat="1" ht="25.5" customHeight="1">
      <c r="B105" s="186"/>
      <c r="C105" s="265" t="s">
        <v>178</v>
      </c>
      <c r="D105" s="265" t="s">
        <v>158</v>
      </c>
      <c r="E105" s="266" t="s">
        <v>232</v>
      </c>
      <c r="F105" s="267" t="s">
        <v>233</v>
      </c>
      <c r="G105" s="268" t="s">
        <v>200</v>
      </c>
      <c r="H105" s="269">
        <v>195</v>
      </c>
      <c r="I105" s="88"/>
      <c r="J105" s="270">
        <f>ROUND(I105*H105,2)</f>
        <v>0</v>
      </c>
      <c r="K105" s="267" t="s">
        <v>162</v>
      </c>
      <c r="L105" s="186"/>
      <c r="M105" s="271" t="s">
        <v>5</v>
      </c>
      <c r="N105" s="272" t="s">
        <v>49</v>
      </c>
      <c r="O105" s="187"/>
      <c r="P105" s="273">
        <f>O105*H105</f>
        <v>0</v>
      </c>
      <c r="Q105" s="273">
        <v>0</v>
      </c>
      <c r="R105" s="273">
        <f>Q105*H105</f>
        <v>0</v>
      </c>
      <c r="S105" s="273">
        <v>0</v>
      </c>
      <c r="T105" s="274">
        <f>S105*H105</f>
        <v>0</v>
      </c>
      <c r="AR105" s="175" t="s">
        <v>163</v>
      </c>
      <c r="AT105" s="175" t="s">
        <v>158</v>
      </c>
      <c r="AU105" s="175" t="s">
        <v>86</v>
      </c>
      <c r="AY105" s="175" t="s">
        <v>156</v>
      </c>
      <c r="BE105" s="275">
        <f>IF(N105="základní",J105,0)</f>
        <v>0</v>
      </c>
      <c r="BF105" s="275">
        <f>IF(N105="snížená",J105,0)</f>
        <v>0</v>
      </c>
      <c r="BG105" s="275">
        <f>IF(N105="zákl. přenesená",J105,0)</f>
        <v>0</v>
      </c>
      <c r="BH105" s="275">
        <f>IF(N105="sníž. přenesená",J105,0)</f>
        <v>0</v>
      </c>
      <c r="BI105" s="275">
        <f>IF(N105="nulová",J105,0)</f>
        <v>0</v>
      </c>
      <c r="BJ105" s="175" t="s">
        <v>163</v>
      </c>
      <c r="BK105" s="275">
        <f>ROUND(I105*H105,2)</f>
        <v>0</v>
      </c>
      <c r="BL105" s="175" t="s">
        <v>163</v>
      </c>
      <c r="BM105" s="175" t="s">
        <v>193</v>
      </c>
    </row>
    <row r="106" spans="2:47" s="185" customFormat="1" ht="175.5">
      <c r="B106" s="186"/>
      <c r="D106" s="276" t="s">
        <v>164</v>
      </c>
      <c r="F106" s="277" t="s">
        <v>224</v>
      </c>
      <c r="I106" s="89"/>
      <c r="L106" s="186"/>
      <c r="M106" s="278"/>
      <c r="N106" s="187"/>
      <c r="O106" s="187"/>
      <c r="P106" s="187"/>
      <c r="Q106" s="187"/>
      <c r="R106" s="187"/>
      <c r="S106" s="187"/>
      <c r="T106" s="279"/>
      <c r="AT106" s="175" t="s">
        <v>164</v>
      </c>
      <c r="AU106" s="175" t="s">
        <v>86</v>
      </c>
    </row>
    <row r="107" spans="2:65" s="185" customFormat="1" ht="38.25" customHeight="1">
      <c r="B107" s="186"/>
      <c r="C107" s="265" t="s">
        <v>197</v>
      </c>
      <c r="D107" s="265" t="s">
        <v>158</v>
      </c>
      <c r="E107" s="266" t="s">
        <v>272</v>
      </c>
      <c r="F107" s="267" t="s">
        <v>273</v>
      </c>
      <c r="G107" s="268" t="s">
        <v>200</v>
      </c>
      <c r="H107" s="269">
        <v>390</v>
      </c>
      <c r="I107" s="88"/>
      <c r="J107" s="270">
        <f>ROUND(I107*H107,2)</f>
        <v>0</v>
      </c>
      <c r="K107" s="267" t="s">
        <v>162</v>
      </c>
      <c r="L107" s="186"/>
      <c r="M107" s="271" t="s">
        <v>5</v>
      </c>
      <c r="N107" s="272" t="s">
        <v>49</v>
      </c>
      <c r="O107" s="187"/>
      <c r="P107" s="273">
        <f>O107*H107</f>
        <v>0</v>
      </c>
      <c r="Q107" s="273">
        <v>0</v>
      </c>
      <c r="R107" s="273">
        <f>Q107*H107</f>
        <v>0</v>
      </c>
      <c r="S107" s="273">
        <v>0</v>
      </c>
      <c r="T107" s="274">
        <f>S107*H107</f>
        <v>0</v>
      </c>
      <c r="AR107" s="175" t="s">
        <v>163</v>
      </c>
      <c r="AT107" s="175" t="s">
        <v>158</v>
      </c>
      <c r="AU107" s="175" t="s">
        <v>86</v>
      </c>
      <c r="AY107" s="175" t="s">
        <v>156</v>
      </c>
      <c r="BE107" s="275">
        <f>IF(N107="základní",J107,0)</f>
        <v>0</v>
      </c>
      <c r="BF107" s="275">
        <f>IF(N107="snížená",J107,0)</f>
        <v>0</v>
      </c>
      <c r="BG107" s="275">
        <f>IF(N107="zákl. přenesená",J107,0)</f>
        <v>0</v>
      </c>
      <c r="BH107" s="275">
        <f>IF(N107="sníž. přenesená",J107,0)</f>
        <v>0</v>
      </c>
      <c r="BI107" s="275">
        <f>IF(N107="nulová",J107,0)</f>
        <v>0</v>
      </c>
      <c r="BJ107" s="175" t="s">
        <v>163</v>
      </c>
      <c r="BK107" s="275">
        <f>ROUND(I107*H107,2)</f>
        <v>0</v>
      </c>
      <c r="BL107" s="175" t="s">
        <v>163</v>
      </c>
      <c r="BM107" s="175" t="s">
        <v>196</v>
      </c>
    </row>
    <row r="108" spans="2:47" s="185" customFormat="1" ht="175.5">
      <c r="B108" s="186"/>
      <c r="D108" s="276" t="s">
        <v>164</v>
      </c>
      <c r="F108" s="277" t="s">
        <v>275</v>
      </c>
      <c r="I108" s="89"/>
      <c r="L108" s="186"/>
      <c r="M108" s="278"/>
      <c r="N108" s="187"/>
      <c r="O108" s="187"/>
      <c r="P108" s="187"/>
      <c r="Q108" s="187"/>
      <c r="R108" s="187"/>
      <c r="S108" s="187"/>
      <c r="T108" s="279"/>
      <c r="AT108" s="175" t="s">
        <v>164</v>
      </c>
      <c r="AU108" s="175" t="s">
        <v>86</v>
      </c>
    </row>
    <row r="109" spans="2:51" s="281" customFormat="1" ht="13.5">
      <c r="B109" s="280"/>
      <c r="D109" s="276" t="s">
        <v>168</v>
      </c>
      <c r="E109" s="282" t="s">
        <v>5</v>
      </c>
      <c r="F109" s="283" t="s">
        <v>461</v>
      </c>
      <c r="H109" s="284">
        <v>390</v>
      </c>
      <c r="I109" s="90"/>
      <c r="L109" s="280"/>
      <c r="M109" s="285"/>
      <c r="N109" s="286"/>
      <c r="O109" s="286"/>
      <c r="P109" s="286"/>
      <c r="Q109" s="286"/>
      <c r="R109" s="286"/>
      <c r="S109" s="286"/>
      <c r="T109" s="287"/>
      <c r="AT109" s="282" t="s">
        <v>168</v>
      </c>
      <c r="AU109" s="282" t="s">
        <v>86</v>
      </c>
      <c r="AV109" s="281" t="s">
        <v>86</v>
      </c>
      <c r="AW109" s="281" t="s">
        <v>39</v>
      </c>
      <c r="AX109" s="281" t="s">
        <v>76</v>
      </c>
      <c r="AY109" s="282" t="s">
        <v>156</v>
      </c>
    </row>
    <row r="110" spans="2:51" s="289" customFormat="1" ht="13.5">
      <c r="B110" s="288"/>
      <c r="D110" s="276" t="s">
        <v>168</v>
      </c>
      <c r="E110" s="290" t="s">
        <v>5</v>
      </c>
      <c r="F110" s="291" t="s">
        <v>204</v>
      </c>
      <c r="H110" s="292">
        <v>390</v>
      </c>
      <c r="I110" s="91"/>
      <c r="L110" s="288"/>
      <c r="M110" s="293"/>
      <c r="N110" s="294"/>
      <c r="O110" s="294"/>
      <c r="P110" s="294"/>
      <c r="Q110" s="294"/>
      <c r="R110" s="294"/>
      <c r="S110" s="294"/>
      <c r="T110" s="295"/>
      <c r="AT110" s="290" t="s">
        <v>168</v>
      </c>
      <c r="AU110" s="290" t="s">
        <v>86</v>
      </c>
      <c r="AV110" s="289" t="s">
        <v>163</v>
      </c>
      <c r="AW110" s="289" t="s">
        <v>39</v>
      </c>
      <c r="AX110" s="289" t="s">
        <v>84</v>
      </c>
      <c r="AY110" s="290" t="s">
        <v>156</v>
      </c>
    </row>
    <row r="111" spans="2:65" s="185" customFormat="1" ht="25.5" customHeight="1">
      <c r="B111" s="186"/>
      <c r="C111" s="265" t="s">
        <v>184</v>
      </c>
      <c r="D111" s="265" t="s">
        <v>158</v>
      </c>
      <c r="E111" s="266" t="s">
        <v>391</v>
      </c>
      <c r="F111" s="267" t="s">
        <v>392</v>
      </c>
      <c r="G111" s="268" t="s">
        <v>200</v>
      </c>
      <c r="H111" s="269">
        <v>390</v>
      </c>
      <c r="I111" s="88"/>
      <c r="J111" s="270">
        <f>ROUND(I111*H111,2)</f>
        <v>0</v>
      </c>
      <c r="K111" s="267" t="s">
        <v>162</v>
      </c>
      <c r="L111" s="186"/>
      <c r="M111" s="271" t="s">
        <v>5</v>
      </c>
      <c r="N111" s="272" t="s">
        <v>49</v>
      </c>
      <c r="O111" s="187"/>
      <c r="P111" s="273">
        <f>O111*H111</f>
        <v>0</v>
      </c>
      <c r="Q111" s="273">
        <v>0</v>
      </c>
      <c r="R111" s="273">
        <f>Q111*H111</f>
        <v>0</v>
      </c>
      <c r="S111" s="273">
        <v>0</v>
      </c>
      <c r="T111" s="274">
        <f>S111*H111</f>
        <v>0</v>
      </c>
      <c r="AR111" s="175" t="s">
        <v>163</v>
      </c>
      <c r="AT111" s="175" t="s">
        <v>158</v>
      </c>
      <c r="AU111" s="175" t="s">
        <v>86</v>
      </c>
      <c r="AY111" s="175" t="s">
        <v>156</v>
      </c>
      <c r="BE111" s="275">
        <f>IF(N111="základní",J111,0)</f>
        <v>0</v>
      </c>
      <c r="BF111" s="275">
        <f>IF(N111="snížená",J111,0)</f>
        <v>0</v>
      </c>
      <c r="BG111" s="275">
        <f>IF(N111="zákl. přenesená",J111,0)</f>
        <v>0</v>
      </c>
      <c r="BH111" s="275">
        <f>IF(N111="sníž. přenesená",J111,0)</f>
        <v>0</v>
      </c>
      <c r="BI111" s="275">
        <f>IF(N111="nulová",J111,0)</f>
        <v>0</v>
      </c>
      <c r="BJ111" s="175" t="s">
        <v>163</v>
      </c>
      <c r="BK111" s="275">
        <f>ROUND(I111*H111,2)</f>
        <v>0</v>
      </c>
      <c r="BL111" s="175" t="s">
        <v>163</v>
      </c>
      <c r="BM111" s="175" t="s">
        <v>201</v>
      </c>
    </row>
    <row r="112" spans="2:47" s="185" customFormat="1" ht="148.5">
      <c r="B112" s="186"/>
      <c r="D112" s="276" t="s">
        <v>164</v>
      </c>
      <c r="F112" s="277" t="s">
        <v>393</v>
      </c>
      <c r="I112" s="89"/>
      <c r="L112" s="186"/>
      <c r="M112" s="278"/>
      <c r="N112" s="187"/>
      <c r="O112" s="187"/>
      <c r="P112" s="187"/>
      <c r="Q112" s="187"/>
      <c r="R112" s="187"/>
      <c r="S112" s="187"/>
      <c r="T112" s="279"/>
      <c r="AT112" s="175" t="s">
        <v>164</v>
      </c>
      <c r="AU112" s="175" t="s">
        <v>86</v>
      </c>
    </row>
    <row r="113" spans="2:51" s="281" customFormat="1" ht="13.5">
      <c r="B113" s="280"/>
      <c r="D113" s="276" t="s">
        <v>168</v>
      </c>
      <c r="E113" s="282" t="s">
        <v>5</v>
      </c>
      <c r="F113" s="283" t="s">
        <v>461</v>
      </c>
      <c r="H113" s="284">
        <v>390</v>
      </c>
      <c r="I113" s="90"/>
      <c r="L113" s="280"/>
      <c r="M113" s="285"/>
      <c r="N113" s="286"/>
      <c r="O113" s="286"/>
      <c r="P113" s="286"/>
      <c r="Q113" s="286"/>
      <c r="R113" s="286"/>
      <c r="S113" s="286"/>
      <c r="T113" s="287"/>
      <c r="AT113" s="282" t="s">
        <v>168</v>
      </c>
      <c r="AU113" s="282" t="s">
        <v>86</v>
      </c>
      <c r="AV113" s="281" t="s">
        <v>86</v>
      </c>
      <c r="AW113" s="281" t="s">
        <v>39</v>
      </c>
      <c r="AX113" s="281" t="s">
        <v>76</v>
      </c>
      <c r="AY113" s="282" t="s">
        <v>156</v>
      </c>
    </row>
    <row r="114" spans="2:51" s="289" customFormat="1" ht="13.5">
      <c r="B114" s="288"/>
      <c r="D114" s="276" t="s">
        <v>168</v>
      </c>
      <c r="E114" s="290" t="s">
        <v>5</v>
      </c>
      <c r="F114" s="291" t="s">
        <v>204</v>
      </c>
      <c r="H114" s="292">
        <v>390</v>
      </c>
      <c r="I114" s="91"/>
      <c r="L114" s="288"/>
      <c r="M114" s="293"/>
      <c r="N114" s="294"/>
      <c r="O114" s="294"/>
      <c r="P114" s="294"/>
      <c r="Q114" s="294"/>
      <c r="R114" s="294"/>
      <c r="S114" s="294"/>
      <c r="T114" s="295"/>
      <c r="AT114" s="290" t="s">
        <v>168</v>
      </c>
      <c r="AU114" s="290" t="s">
        <v>86</v>
      </c>
      <c r="AV114" s="289" t="s">
        <v>163</v>
      </c>
      <c r="AW114" s="289" t="s">
        <v>39</v>
      </c>
      <c r="AX114" s="289" t="s">
        <v>84</v>
      </c>
      <c r="AY114" s="290" t="s">
        <v>156</v>
      </c>
    </row>
    <row r="115" spans="2:65" s="185" customFormat="1" ht="51" customHeight="1">
      <c r="B115" s="186"/>
      <c r="C115" s="265" t="s">
        <v>210</v>
      </c>
      <c r="D115" s="265" t="s">
        <v>158</v>
      </c>
      <c r="E115" s="266" t="s">
        <v>311</v>
      </c>
      <c r="F115" s="267" t="s">
        <v>312</v>
      </c>
      <c r="G115" s="268" t="s">
        <v>200</v>
      </c>
      <c r="H115" s="269">
        <v>390</v>
      </c>
      <c r="I115" s="88"/>
      <c r="J115" s="270">
        <f>ROUND(I115*H115,2)</f>
        <v>0</v>
      </c>
      <c r="K115" s="267" t="s">
        <v>162</v>
      </c>
      <c r="L115" s="186"/>
      <c r="M115" s="271" t="s">
        <v>5</v>
      </c>
      <c r="N115" s="272" t="s">
        <v>49</v>
      </c>
      <c r="O115" s="187"/>
      <c r="P115" s="273">
        <f>O115*H115</f>
        <v>0</v>
      </c>
      <c r="Q115" s="273">
        <v>0</v>
      </c>
      <c r="R115" s="273">
        <f>Q115*H115</f>
        <v>0</v>
      </c>
      <c r="S115" s="273">
        <v>0</v>
      </c>
      <c r="T115" s="274">
        <f>S115*H115</f>
        <v>0</v>
      </c>
      <c r="AR115" s="175" t="s">
        <v>163</v>
      </c>
      <c r="AT115" s="175" t="s">
        <v>158</v>
      </c>
      <c r="AU115" s="175" t="s">
        <v>86</v>
      </c>
      <c r="AY115" s="175" t="s">
        <v>156</v>
      </c>
      <c r="BE115" s="275">
        <f>IF(N115="základní",J115,0)</f>
        <v>0</v>
      </c>
      <c r="BF115" s="275">
        <f>IF(N115="snížená",J115,0)</f>
        <v>0</v>
      </c>
      <c r="BG115" s="275">
        <f>IF(N115="zákl. přenesená",J115,0)</f>
        <v>0</v>
      </c>
      <c r="BH115" s="275">
        <f>IF(N115="sníž. přenesená",J115,0)</f>
        <v>0</v>
      </c>
      <c r="BI115" s="275">
        <f>IF(N115="nulová",J115,0)</f>
        <v>0</v>
      </c>
      <c r="BJ115" s="175" t="s">
        <v>163</v>
      </c>
      <c r="BK115" s="275">
        <f>ROUND(I115*H115,2)</f>
        <v>0</v>
      </c>
      <c r="BL115" s="175" t="s">
        <v>163</v>
      </c>
      <c r="BM115" s="175" t="s">
        <v>207</v>
      </c>
    </row>
    <row r="116" spans="2:47" s="185" customFormat="1" ht="175.5">
      <c r="B116" s="186"/>
      <c r="D116" s="276" t="s">
        <v>164</v>
      </c>
      <c r="F116" s="277" t="s">
        <v>314</v>
      </c>
      <c r="I116" s="89"/>
      <c r="L116" s="186"/>
      <c r="M116" s="278"/>
      <c r="N116" s="187"/>
      <c r="O116" s="187"/>
      <c r="P116" s="187"/>
      <c r="Q116" s="187"/>
      <c r="R116" s="187"/>
      <c r="S116" s="187"/>
      <c r="T116" s="279"/>
      <c r="AT116" s="175" t="s">
        <v>164</v>
      </c>
      <c r="AU116" s="175" t="s">
        <v>86</v>
      </c>
    </row>
    <row r="117" spans="2:51" s="281" customFormat="1" ht="13.5">
      <c r="B117" s="280"/>
      <c r="D117" s="276" t="s">
        <v>168</v>
      </c>
      <c r="E117" s="282" t="s">
        <v>5</v>
      </c>
      <c r="F117" s="283" t="s">
        <v>461</v>
      </c>
      <c r="H117" s="284">
        <v>390</v>
      </c>
      <c r="I117" s="90"/>
      <c r="L117" s="280"/>
      <c r="M117" s="285"/>
      <c r="N117" s="286"/>
      <c r="O117" s="286"/>
      <c r="P117" s="286"/>
      <c r="Q117" s="286"/>
      <c r="R117" s="286"/>
      <c r="S117" s="286"/>
      <c r="T117" s="287"/>
      <c r="AT117" s="282" t="s">
        <v>168</v>
      </c>
      <c r="AU117" s="282" t="s">
        <v>86</v>
      </c>
      <c r="AV117" s="281" t="s">
        <v>86</v>
      </c>
      <c r="AW117" s="281" t="s">
        <v>39</v>
      </c>
      <c r="AX117" s="281" t="s">
        <v>76</v>
      </c>
      <c r="AY117" s="282" t="s">
        <v>156</v>
      </c>
    </row>
    <row r="118" spans="2:51" s="289" customFormat="1" ht="13.5">
      <c r="B118" s="288"/>
      <c r="D118" s="276" t="s">
        <v>168</v>
      </c>
      <c r="E118" s="290" t="s">
        <v>5</v>
      </c>
      <c r="F118" s="291" t="s">
        <v>204</v>
      </c>
      <c r="H118" s="292">
        <v>390</v>
      </c>
      <c r="I118" s="91"/>
      <c r="L118" s="288"/>
      <c r="M118" s="293"/>
      <c r="N118" s="294"/>
      <c r="O118" s="294"/>
      <c r="P118" s="294"/>
      <c r="Q118" s="294"/>
      <c r="R118" s="294"/>
      <c r="S118" s="294"/>
      <c r="T118" s="295"/>
      <c r="AT118" s="290" t="s">
        <v>168</v>
      </c>
      <c r="AU118" s="290" t="s">
        <v>86</v>
      </c>
      <c r="AV118" s="289" t="s">
        <v>163</v>
      </c>
      <c r="AW118" s="289" t="s">
        <v>39</v>
      </c>
      <c r="AX118" s="289" t="s">
        <v>84</v>
      </c>
      <c r="AY118" s="290" t="s">
        <v>156</v>
      </c>
    </row>
    <row r="119" spans="2:65" s="185" customFormat="1" ht="25.5" customHeight="1">
      <c r="B119" s="186"/>
      <c r="C119" s="265" t="s">
        <v>188</v>
      </c>
      <c r="D119" s="265" t="s">
        <v>158</v>
      </c>
      <c r="E119" s="266" t="s">
        <v>346</v>
      </c>
      <c r="F119" s="267" t="s">
        <v>347</v>
      </c>
      <c r="G119" s="268" t="s">
        <v>161</v>
      </c>
      <c r="H119" s="269">
        <v>334</v>
      </c>
      <c r="I119" s="88"/>
      <c r="J119" s="270">
        <f>ROUND(I119*H119,2)</f>
        <v>0</v>
      </c>
      <c r="K119" s="267" t="s">
        <v>162</v>
      </c>
      <c r="L119" s="186"/>
      <c r="M119" s="271" t="s">
        <v>5</v>
      </c>
      <c r="N119" s="272" t="s">
        <v>49</v>
      </c>
      <c r="O119" s="187"/>
      <c r="P119" s="273">
        <f>O119*H119</f>
        <v>0</v>
      </c>
      <c r="Q119" s="273">
        <v>0</v>
      </c>
      <c r="R119" s="273">
        <f>Q119*H119</f>
        <v>0</v>
      </c>
      <c r="S119" s="273">
        <v>0</v>
      </c>
      <c r="T119" s="274">
        <f>S119*H119</f>
        <v>0</v>
      </c>
      <c r="AR119" s="175" t="s">
        <v>163</v>
      </c>
      <c r="AT119" s="175" t="s">
        <v>158</v>
      </c>
      <c r="AU119" s="175" t="s">
        <v>86</v>
      </c>
      <c r="AY119" s="175" t="s">
        <v>156</v>
      </c>
      <c r="BE119" s="275">
        <f>IF(N119="základní",J119,0)</f>
        <v>0</v>
      </c>
      <c r="BF119" s="275">
        <f>IF(N119="snížená",J119,0)</f>
        <v>0</v>
      </c>
      <c r="BG119" s="275">
        <f>IF(N119="zákl. přenesená",J119,0)</f>
        <v>0</v>
      </c>
      <c r="BH119" s="275">
        <f>IF(N119="sníž. přenesená",J119,0)</f>
        <v>0</v>
      </c>
      <c r="BI119" s="275">
        <f>IF(N119="nulová",J119,0)</f>
        <v>0</v>
      </c>
      <c r="BJ119" s="175" t="s">
        <v>163</v>
      </c>
      <c r="BK119" s="275">
        <f>ROUND(I119*H119,2)</f>
        <v>0</v>
      </c>
      <c r="BL119" s="175" t="s">
        <v>163</v>
      </c>
      <c r="BM119" s="175" t="s">
        <v>185</v>
      </c>
    </row>
    <row r="120" spans="2:47" s="185" customFormat="1" ht="162">
      <c r="B120" s="186"/>
      <c r="D120" s="276" t="s">
        <v>164</v>
      </c>
      <c r="F120" s="277" t="s">
        <v>349</v>
      </c>
      <c r="I120" s="89"/>
      <c r="L120" s="186"/>
      <c r="M120" s="278"/>
      <c r="N120" s="187"/>
      <c r="O120" s="187"/>
      <c r="P120" s="187"/>
      <c r="Q120" s="187"/>
      <c r="R120" s="187"/>
      <c r="S120" s="187"/>
      <c r="T120" s="279"/>
      <c r="AT120" s="175" t="s">
        <v>164</v>
      </c>
      <c r="AU120" s="175" t="s">
        <v>86</v>
      </c>
    </row>
    <row r="121" spans="2:51" s="281" customFormat="1" ht="13.5">
      <c r="B121" s="280"/>
      <c r="D121" s="276" t="s">
        <v>168</v>
      </c>
      <c r="E121" s="282" t="s">
        <v>5</v>
      </c>
      <c r="F121" s="283" t="s">
        <v>462</v>
      </c>
      <c r="H121" s="284">
        <v>334</v>
      </c>
      <c r="I121" s="90"/>
      <c r="L121" s="280"/>
      <c r="M121" s="285"/>
      <c r="N121" s="286"/>
      <c r="O121" s="286"/>
      <c r="P121" s="286"/>
      <c r="Q121" s="286"/>
      <c r="R121" s="286"/>
      <c r="S121" s="286"/>
      <c r="T121" s="287"/>
      <c r="AT121" s="282" t="s">
        <v>168</v>
      </c>
      <c r="AU121" s="282" t="s">
        <v>86</v>
      </c>
      <c r="AV121" s="281" t="s">
        <v>86</v>
      </c>
      <c r="AW121" s="281" t="s">
        <v>39</v>
      </c>
      <c r="AX121" s="281" t="s">
        <v>76</v>
      </c>
      <c r="AY121" s="282" t="s">
        <v>156</v>
      </c>
    </row>
    <row r="122" spans="2:51" s="289" customFormat="1" ht="13.5">
      <c r="B122" s="288"/>
      <c r="D122" s="276" t="s">
        <v>168</v>
      </c>
      <c r="E122" s="290" t="s">
        <v>5</v>
      </c>
      <c r="F122" s="291" t="s">
        <v>204</v>
      </c>
      <c r="H122" s="292">
        <v>334</v>
      </c>
      <c r="I122" s="91"/>
      <c r="L122" s="288"/>
      <c r="M122" s="293"/>
      <c r="N122" s="294"/>
      <c r="O122" s="294"/>
      <c r="P122" s="294"/>
      <c r="Q122" s="294"/>
      <c r="R122" s="294"/>
      <c r="S122" s="294"/>
      <c r="T122" s="295"/>
      <c r="AT122" s="290" t="s">
        <v>168</v>
      </c>
      <c r="AU122" s="290" t="s">
        <v>86</v>
      </c>
      <c r="AV122" s="289" t="s">
        <v>163</v>
      </c>
      <c r="AW122" s="289" t="s">
        <v>39</v>
      </c>
      <c r="AX122" s="289" t="s">
        <v>84</v>
      </c>
      <c r="AY122" s="290" t="s">
        <v>156</v>
      </c>
    </row>
    <row r="123" spans="2:65" s="185" customFormat="1" ht="25.5" customHeight="1">
      <c r="B123" s="186"/>
      <c r="C123" s="265" t="s">
        <v>217</v>
      </c>
      <c r="D123" s="265" t="s">
        <v>158</v>
      </c>
      <c r="E123" s="266" t="s">
        <v>463</v>
      </c>
      <c r="F123" s="267" t="s">
        <v>464</v>
      </c>
      <c r="G123" s="268" t="s">
        <v>161</v>
      </c>
      <c r="H123" s="269">
        <v>334</v>
      </c>
      <c r="I123" s="88"/>
      <c r="J123" s="270">
        <f>ROUND(I123*H123,2)</f>
        <v>0</v>
      </c>
      <c r="K123" s="267" t="s">
        <v>162</v>
      </c>
      <c r="L123" s="186"/>
      <c r="M123" s="271" t="s">
        <v>5</v>
      </c>
      <c r="N123" s="272" t="s">
        <v>49</v>
      </c>
      <c r="O123" s="187"/>
      <c r="P123" s="273">
        <f>O123*H123</f>
        <v>0</v>
      </c>
      <c r="Q123" s="273">
        <v>0</v>
      </c>
      <c r="R123" s="273">
        <f>Q123*H123</f>
        <v>0</v>
      </c>
      <c r="S123" s="273">
        <v>0</v>
      </c>
      <c r="T123" s="274">
        <f>S123*H123</f>
        <v>0</v>
      </c>
      <c r="AR123" s="175" t="s">
        <v>163</v>
      </c>
      <c r="AT123" s="175" t="s">
        <v>158</v>
      </c>
      <c r="AU123" s="175" t="s">
        <v>86</v>
      </c>
      <c r="AY123" s="175" t="s">
        <v>156</v>
      </c>
      <c r="BE123" s="275">
        <f>IF(N123="základní",J123,0)</f>
        <v>0</v>
      </c>
      <c r="BF123" s="275">
        <f>IF(N123="snížená",J123,0)</f>
        <v>0</v>
      </c>
      <c r="BG123" s="275">
        <f>IF(N123="zákl. přenesená",J123,0)</f>
        <v>0</v>
      </c>
      <c r="BH123" s="275">
        <f>IF(N123="sníž. přenesená",J123,0)</f>
        <v>0</v>
      </c>
      <c r="BI123" s="275">
        <f>IF(N123="nulová",J123,0)</f>
        <v>0</v>
      </c>
      <c r="BJ123" s="175" t="s">
        <v>163</v>
      </c>
      <c r="BK123" s="275">
        <f>ROUND(I123*H123,2)</f>
        <v>0</v>
      </c>
      <c r="BL123" s="175" t="s">
        <v>163</v>
      </c>
      <c r="BM123" s="175" t="s">
        <v>216</v>
      </c>
    </row>
    <row r="124" spans="2:47" s="185" customFormat="1" ht="121.5">
      <c r="B124" s="186"/>
      <c r="D124" s="276" t="s">
        <v>164</v>
      </c>
      <c r="F124" s="277" t="s">
        <v>718</v>
      </c>
      <c r="I124" s="89"/>
      <c r="L124" s="186"/>
      <c r="M124" s="278"/>
      <c r="N124" s="187"/>
      <c r="O124" s="187"/>
      <c r="P124" s="187"/>
      <c r="Q124" s="187"/>
      <c r="R124" s="187"/>
      <c r="S124" s="187"/>
      <c r="T124" s="279"/>
      <c r="AT124" s="175" t="s">
        <v>164</v>
      </c>
      <c r="AU124" s="175" t="s">
        <v>86</v>
      </c>
    </row>
    <row r="125" spans="2:51" s="281" customFormat="1" ht="13.5">
      <c r="B125" s="280"/>
      <c r="D125" s="276" t="s">
        <v>168</v>
      </c>
      <c r="E125" s="282" t="s">
        <v>5</v>
      </c>
      <c r="F125" s="283" t="s">
        <v>462</v>
      </c>
      <c r="H125" s="284">
        <v>334</v>
      </c>
      <c r="I125" s="90"/>
      <c r="L125" s="280"/>
      <c r="M125" s="285"/>
      <c r="N125" s="286"/>
      <c r="O125" s="286"/>
      <c r="P125" s="286"/>
      <c r="Q125" s="286"/>
      <c r="R125" s="286"/>
      <c r="S125" s="286"/>
      <c r="T125" s="287"/>
      <c r="AT125" s="282" t="s">
        <v>168</v>
      </c>
      <c r="AU125" s="282" t="s">
        <v>86</v>
      </c>
      <c r="AV125" s="281" t="s">
        <v>86</v>
      </c>
      <c r="AW125" s="281" t="s">
        <v>39</v>
      </c>
      <c r="AX125" s="281" t="s">
        <v>76</v>
      </c>
      <c r="AY125" s="282" t="s">
        <v>156</v>
      </c>
    </row>
    <row r="126" spans="2:51" s="289" customFormat="1" ht="13.5">
      <c r="B126" s="288"/>
      <c r="D126" s="276" t="s">
        <v>168</v>
      </c>
      <c r="E126" s="290" t="s">
        <v>5</v>
      </c>
      <c r="F126" s="291" t="s">
        <v>204</v>
      </c>
      <c r="H126" s="292">
        <v>334</v>
      </c>
      <c r="I126" s="91"/>
      <c r="L126" s="288"/>
      <c r="M126" s="293"/>
      <c r="N126" s="294"/>
      <c r="O126" s="294"/>
      <c r="P126" s="294"/>
      <c r="Q126" s="294"/>
      <c r="R126" s="294"/>
      <c r="S126" s="294"/>
      <c r="T126" s="295"/>
      <c r="AT126" s="290" t="s">
        <v>168</v>
      </c>
      <c r="AU126" s="290" t="s">
        <v>86</v>
      </c>
      <c r="AV126" s="289" t="s">
        <v>163</v>
      </c>
      <c r="AW126" s="289" t="s">
        <v>39</v>
      </c>
      <c r="AX126" s="289" t="s">
        <v>84</v>
      </c>
      <c r="AY126" s="290" t="s">
        <v>156</v>
      </c>
    </row>
    <row r="127" spans="2:63" s="253" customFormat="1" ht="29.85" customHeight="1">
      <c r="B127" s="252"/>
      <c r="D127" s="254" t="s">
        <v>75</v>
      </c>
      <c r="E127" s="263" t="s">
        <v>86</v>
      </c>
      <c r="F127" s="263" t="s">
        <v>720</v>
      </c>
      <c r="I127" s="87"/>
      <c r="J127" s="264">
        <f>BK127</f>
        <v>0</v>
      </c>
      <c r="L127" s="252"/>
      <c r="M127" s="257"/>
      <c r="N127" s="258"/>
      <c r="O127" s="258"/>
      <c r="P127" s="259">
        <f>SUM(P128:P138)</f>
        <v>0</v>
      </c>
      <c r="Q127" s="258"/>
      <c r="R127" s="259">
        <f>SUM(R128:R138)</f>
        <v>0.20407400000000003</v>
      </c>
      <c r="S127" s="258"/>
      <c r="T127" s="260">
        <f>SUM(T128:T138)</f>
        <v>0</v>
      </c>
      <c r="AR127" s="254" t="s">
        <v>84</v>
      </c>
      <c r="AT127" s="261" t="s">
        <v>75</v>
      </c>
      <c r="AU127" s="261" t="s">
        <v>84</v>
      </c>
      <c r="AY127" s="254" t="s">
        <v>156</v>
      </c>
      <c r="BK127" s="262">
        <f>SUM(BK128:BK138)</f>
        <v>0</v>
      </c>
    </row>
    <row r="128" spans="2:65" s="185" customFormat="1" ht="38.25" customHeight="1">
      <c r="B128" s="186"/>
      <c r="C128" s="265" t="s">
        <v>193</v>
      </c>
      <c r="D128" s="265" t="s">
        <v>158</v>
      </c>
      <c r="E128" s="266" t="s">
        <v>465</v>
      </c>
      <c r="F128" s="267" t="s">
        <v>466</v>
      </c>
      <c r="G128" s="268" t="s">
        <v>161</v>
      </c>
      <c r="H128" s="269">
        <v>334</v>
      </c>
      <c r="I128" s="88"/>
      <c r="J128" s="270">
        <f>ROUND(I128*H128,2)</f>
        <v>0</v>
      </c>
      <c r="K128" s="267" t="s">
        <v>162</v>
      </c>
      <c r="L128" s="186"/>
      <c r="M128" s="271" t="s">
        <v>5</v>
      </c>
      <c r="N128" s="272" t="s">
        <v>49</v>
      </c>
      <c r="O128" s="187"/>
      <c r="P128" s="273">
        <f>O128*H128</f>
        <v>0</v>
      </c>
      <c r="Q128" s="273">
        <v>0.00022</v>
      </c>
      <c r="R128" s="273">
        <f>Q128*H128</f>
        <v>0.07348</v>
      </c>
      <c r="S128" s="273">
        <v>0</v>
      </c>
      <c r="T128" s="274">
        <f>S128*H128</f>
        <v>0</v>
      </c>
      <c r="AR128" s="175" t="s">
        <v>163</v>
      </c>
      <c r="AT128" s="175" t="s">
        <v>158</v>
      </c>
      <c r="AU128" s="175" t="s">
        <v>86</v>
      </c>
      <c r="AY128" s="175" t="s">
        <v>156</v>
      </c>
      <c r="BE128" s="275">
        <f>IF(N128="základní",J128,0)</f>
        <v>0</v>
      </c>
      <c r="BF128" s="275">
        <f>IF(N128="snížená",J128,0)</f>
        <v>0</v>
      </c>
      <c r="BG128" s="275">
        <f>IF(N128="zákl. přenesená",J128,0)</f>
        <v>0</v>
      </c>
      <c r="BH128" s="275">
        <f>IF(N128="sníž. přenesená",J128,0)</f>
        <v>0</v>
      </c>
      <c r="BI128" s="275">
        <f>IF(N128="nulová",J128,0)</f>
        <v>0</v>
      </c>
      <c r="BJ128" s="175" t="s">
        <v>163</v>
      </c>
      <c r="BK128" s="275">
        <f>ROUND(I128*H128,2)</f>
        <v>0</v>
      </c>
      <c r="BL128" s="175" t="s">
        <v>163</v>
      </c>
      <c r="BM128" s="175" t="s">
        <v>220</v>
      </c>
    </row>
    <row r="129" spans="2:47" s="185" customFormat="1" ht="67.5">
      <c r="B129" s="186"/>
      <c r="D129" s="276" t="s">
        <v>164</v>
      </c>
      <c r="F129" s="277" t="s">
        <v>723</v>
      </c>
      <c r="I129" s="89"/>
      <c r="L129" s="186"/>
      <c r="M129" s="278"/>
      <c r="N129" s="187"/>
      <c r="O129" s="187"/>
      <c r="P129" s="187"/>
      <c r="Q129" s="187"/>
      <c r="R129" s="187"/>
      <c r="S129" s="187"/>
      <c r="T129" s="279"/>
      <c r="AT129" s="175" t="s">
        <v>164</v>
      </c>
      <c r="AU129" s="175" t="s">
        <v>86</v>
      </c>
    </row>
    <row r="130" spans="2:51" s="281" customFormat="1" ht="13.5">
      <c r="B130" s="280"/>
      <c r="D130" s="276" t="s">
        <v>168</v>
      </c>
      <c r="E130" s="282" t="s">
        <v>5</v>
      </c>
      <c r="F130" s="283" t="s">
        <v>462</v>
      </c>
      <c r="H130" s="284">
        <v>334</v>
      </c>
      <c r="I130" s="90"/>
      <c r="L130" s="280"/>
      <c r="M130" s="285"/>
      <c r="N130" s="286"/>
      <c r="O130" s="286"/>
      <c r="P130" s="286"/>
      <c r="Q130" s="286"/>
      <c r="R130" s="286"/>
      <c r="S130" s="286"/>
      <c r="T130" s="287"/>
      <c r="AT130" s="282" t="s">
        <v>168</v>
      </c>
      <c r="AU130" s="282" t="s">
        <v>86</v>
      </c>
      <c r="AV130" s="281" t="s">
        <v>86</v>
      </c>
      <c r="AW130" s="281" t="s">
        <v>39</v>
      </c>
      <c r="AX130" s="281" t="s">
        <v>76</v>
      </c>
      <c r="AY130" s="282" t="s">
        <v>156</v>
      </c>
    </row>
    <row r="131" spans="2:51" s="289" customFormat="1" ht="13.5">
      <c r="B131" s="288"/>
      <c r="D131" s="276" t="s">
        <v>168</v>
      </c>
      <c r="E131" s="290" t="s">
        <v>5</v>
      </c>
      <c r="F131" s="291" t="s">
        <v>204</v>
      </c>
      <c r="H131" s="292">
        <v>334</v>
      </c>
      <c r="I131" s="91"/>
      <c r="L131" s="288"/>
      <c r="M131" s="293"/>
      <c r="N131" s="294"/>
      <c r="O131" s="294"/>
      <c r="P131" s="294"/>
      <c r="Q131" s="294"/>
      <c r="R131" s="294"/>
      <c r="S131" s="294"/>
      <c r="T131" s="295"/>
      <c r="AT131" s="290" t="s">
        <v>168</v>
      </c>
      <c r="AU131" s="290" t="s">
        <v>86</v>
      </c>
      <c r="AV131" s="289" t="s">
        <v>163</v>
      </c>
      <c r="AW131" s="289" t="s">
        <v>39</v>
      </c>
      <c r="AX131" s="289" t="s">
        <v>84</v>
      </c>
      <c r="AY131" s="290" t="s">
        <v>156</v>
      </c>
    </row>
    <row r="132" spans="2:65" s="185" customFormat="1" ht="16.5" customHeight="1">
      <c r="B132" s="186"/>
      <c r="C132" s="296" t="s">
        <v>225</v>
      </c>
      <c r="D132" s="296" t="s">
        <v>301</v>
      </c>
      <c r="E132" s="297" t="s">
        <v>467</v>
      </c>
      <c r="F132" s="298" t="s">
        <v>468</v>
      </c>
      <c r="G132" s="299" t="s">
        <v>161</v>
      </c>
      <c r="H132" s="300">
        <v>384.1</v>
      </c>
      <c r="I132" s="92"/>
      <c r="J132" s="301">
        <f>ROUND(I132*H132,2)</f>
        <v>0</v>
      </c>
      <c r="K132" s="298" t="s">
        <v>162</v>
      </c>
      <c r="L132" s="302"/>
      <c r="M132" s="303" t="s">
        <v>5</v>
      </c>
      <c r="N132" s="304" t="s">
        <v>49</v>
      </c>
      <c r="O132" s="187"/>
      <c r="P132" s="273">
        <f>O132*H132</f>
        <v>0</v>
      </c>
      <c r="Q132" s="273">
        <v>0.00034</v>
      </c>
      <c r="R132" s="273">
        <f>Q132*H132</f>
        <v>0.13059400000000002</v>
      </c>
      <c r="S132" s="273">
        <v>0</v>
      </c>
      <c r="T132" s="274">
        <f>S132*H132</f>
        <v>0</v>
      </c>
      <c r="AR132" s="175" t="s">
        <v>184</v>
      </c>
      <c r="AT132" s="175" t="s">
        <v>301</v>
      </c>
      <c r="AU132" s="175" t="s">
        <v>86</v>
      </c>
      <c r="AY132" s="175" t="s">
        <v>156</v>
      </c>
      <c r="BE132" s="275">
        <f>IF(N132="základní",J132,0)</f>
        <v>0</v>
      </c>
      <c r="BF132" s="275">
        <f>IF(N132="snížená",J132,0)</f>
        <v>0</v>
      </c>
      <c r="BG132" s="275">
        <f>IF(N132="zákl. přenesená",J132,0)</f>
        <v>0</v>
      </c>
      <c r="BH132" s="275">
        <f>IF(N132="sníž. přenesená",J132,0)</f>
        <v>0</v>
      </c>
      <c r="BI132" s="275">
        <f>IF(N132="nulová",J132,0)</f>
        <v>0</v>
      </c>
      <c r="BJ132" s="175" t="s">
        <v>163</v>
      </c>
      <c r="BK132" s="275">
        <f>ROUND(I132*H132,2)</f>
        <v>0</v>
      </c>
      <c r="BL132" s="175" t="s">
        <v>163</v>
      </c>
      <c r="BM132" s="175" t="s">
        <v>223</v>
      </c>
    </row>
    <row r="133" spans="2:51" s="281" customFormat="1" ht="13.5">
      <c r="B133" s="280"/>
      <c r="D133" s="276" t="s">
        <v>168</v>
      </c>
      <c r="E133" s="282" t="s">
        <v>5</v>
      </c>
      <c r="F133" s="283" t="s">
        <v>469</v>
      </c>
      <c r="H133" s="284">
        <v>384.1</v>
      </c>
      <c r="I133" s="90"/>
      <c r="L133" s="280"/>
      <c r="M133" s="285"/>
      <c r="N133" s="286"/>
      <c r="O133" s="286"/>
      <c r="P133" s="286"/>
      <c r="Q133" s="286"/>
      <c r="R133" s="286"/>
      <c r="S133" s="286"/>
      <c r="T133" s="287"/>
      <c r="AT133" s="282" t="s">
        <v>168</v>
      </c>
      <c r="AU133" s="282" t="s">
        <v>86</v>
      </c>
      <c r="AV133" s="281" t="s">
        <v>86</v>
      </c>
      <c r="AW133" s="281" t="s">
        <v>39</v>
      </c>
      <c r="AX133" s="281" t="s">
        <v>76</v>
      </c>
      <c r="AY133" s="282" t="s">
        <v>156</v>
      </c>
    </row>
    <row r="134" spans="2:51" s="289" customFormat="1" ht="13.5">
      <c r="B134" s="288"/>
      <c r="D134" s="276" t="s">
        <v>168</v>
      </c>
      <c r="E134" s="290" t="s">
        <v>5</v>
      </c>
      <c r="F134" s="291" t="s">
        <v>204</v>
      </c>
      <c r="H134" s="292">
        <v>384.1</v>
      </c>
      <c r="I134" s="91"/>
      <c r="L134" s="288"/>
      <c r="M134" s="293"/>
      <c r="N134" s="294"/>
      <c r="O134" s="294"/>
      <c r="P134" s="294"/>
      <c r="Q134" s="294"/>
      <c r="R134" s="294"/>
      <c r="S134" s="294"/>
      <c r="T134" s="295"/>
      <c r="AT134" s="290" t="s">
        <v>168</v>
      </c>
      <c r="AU134" s="290" t="s">
        <v>86</v>
      </c>
      <c r="AV134" s="289" t="s">
        <v>163</v>
      </c>
      <c r="AW134" s="289" t="s">
        <v>39</v>
      </c>
      <c r="AX134" s="289" t="s">
        <v>84</v>
      </c>
      <c r="AY134" s="290" t="s">
        <v>156</v>
      </c>
    </row>
    <row r="135" spans="2:65" s="185" customFormat="1" ht="38.25" customHeight="1">
      <c r="B135" s="186"/>
      <c r="C135" s="265" t="s">
        <v>196</v>
      </c>
      <c r="D135" s="265" t="s">
        <v>158</v>
      </c>
      <c r="E135" s="266" t="s">
        <v>470</v>
      </c>
      <c r="F135" s="267" t="s">
        <v>471</v>
      </c>
      <c r="G135" s="268" t="s">
        <v>161</v>
      </c>
      <c r="H135" s="269">
        <v>334</v>
      </c>
      <c r="I135" s="88"/>
      <c r="J135" s="270">
        <f>ROUND(I135*H135,2)</f>
        <v>0</v>
      </c>
      <c r="K135" s="267" t="s">
        <v>162</v>
      </c>
      <c r="L135" s="186"/>
      <c r="M135" s="271" t="s">
        <v>5</v>
      </c>
      <c r="N135" s="272" t="s">
        <v>49</v>
      </c>
      <c r="O135" s="187"/>
      <c r="P135" s="273">
        <f>O135*H135</f>
        <v>0</v>
      </c>
      <c r="Q135" s="273">
        <v>0</v>
      </c>
      <c r="R135" s="273">
        <f>Q135*H135</f>
        <v>0</v>
      </c>
      <c r="S135" s="273">
        <v>0</v>
      </c>
      <c r="T135" s="274">
        <f>S135*H135</f>
        <v>0</v>
      </c>
      <c r="AR135" s="175" t="s">
        <v>163</v>
      </c>
      <c r="AT135" s="175" t="s">
        <v>158</v>
      </c>
      <c r="AU135" s="175" t="s">
        <v>86</v>
      </c>
      <c r="AY135" s="175" t="s">
        <v>156</v>
      </c>
      <c r="BE135" s="275">
        <f>IF(N135="základní",J135,0)</f>
        <v>0</v>
      </c>
      <c r="BF135" s="275">
        <f>IF(N135="snížená",J135,0)</f>
        <v>0</v>
      </c>
      <c r="BG135" s="275">
        <f>IF(N135="zákl. přenesená",J135,0)</f>
        <v>0</v>
      </c>
      <c r="BH135" s="275">
        <f>IF(N135="sníž. přenesená",J135,0)</f>
        <v>0</v>
      </c>
      <c r="BI135" s="275">
        <f>IF(N135="nulová",J135,0)</f>
        <v>0</v>
      </c>
      <c r="BJ135" s="175" t="s">
        <v>163</v>
      </c>
      <c r="BK135" s="275">
        <f>ROUND(I135*H135,2)</f>
        <v>0</v>
      </c>
      <c r="BL135" s="175" t="s">
        <v>163</v>
      </c>
      <c r="BM135" s="175" t="s">
        <v>228</v>
      </c>
    </row>
    <row r="136" spans="2:47" s="185" customFormat="1" ht="67.5">
      <c r="B136" s="186"/>
      <c r="D136" s="276" t="s">
        <v>164</v>
      </c>
      <c r="F136" s="277" t="s">
        <v>472</v>
      </c>
      <c r="I136" s="89"/>
      <c r="L136" s="186"/>
      <c r="M136" s="278"/>
      <c r="N136" s="187"/>
      <c r="O136" s="187"/>
      <c r="P136" s="187"/>
      <c r="Q136" s="187"/>
      <c r="R136" s="187"/>
      <c r="S136" s="187"/>
      <c r="T136" s="279"/>
      <c r="AT136" s="175" t="s">
        <v>164</v>
      </c>
      <c r="AU136" s="175" t="s">
        <v>86</v>
      </c>
    </row>
    <row r="137" spans="2:51" s="281" customFormat="1" ht="13.5">
      <c r="B137" s="280"/>
      <c r="D137" s="276" t="s">
        <v>168</v>
      </c>
      <c r="E137" s="282" t="s">
        <v>5</v>
      </c>
      <c r="F137" s="283" t="s">
        <v>462</v>
      </c>
      <c r="H137" s="284">
        <v>334</v>
      </c>
      <c r="I137" s="90"/>
      <c r="L137" s="280"/>
      <c r="M137" s="285"/>
      <c r="N137" s="286"/>
      <c r="O137" s="286"/>
      <c r="P137" s="286"/>
      <c r="Q137" s="286"/>
      <c r="R137" s="286"/>
      <c r="S137" s="286"/>
      <c r="T137" s="287"/>
      <c r="AT137" s="282" t="s">
        <v>168</v>
      </c>
      <c r="AU137" s="282" t="s">
        <v>86</v>
      </c>
      <c r="AV137" s="281" t="s">
        <v>86</v>
      </c>
      <c r="AW137" s="281" t="s">
        <v>39</v>
      </c>
      <c r="AX137" s="281" t="s">
        <v>76</v>
      </c>
      <c r="AY137" s="282" t="s">
        <v>156</v>
      </c>
    </row>
    <row r="138" spans="2:51" s="289" customFormat="1" ht="13.5">
      <c r="B138" s="288"/>
      <c r="D138" s="276" t="s">
        <v>168</v>
      </c>
      <c r="E138" s="290" t="s">
        <v>5</v>
      </c>
      <c r="F138" s="291" t="s">
        <v>204</v>
      </c>
      <c r="H138" s="292">
        <v>334</v>
      </c>
      <c r="I138" s="91"/>
      <c r="L138" s="288"/>
      <c r="M138" s="293"/>
      <c r="N138" s="294"/>
      <c r="O138" s="294"/>
      <c r="P138" s="294"/>
      <c r="Q138" s="294"/>
      <c r="R138" s="294"/>
      <c r="S138" s="294"/>
      <c r="T138" s="295"/>
      <c r="AT138" s="290" t="s">
        <v>168</v>
      </c>
      <c r="AU138" s="290" t="s">
        <v>86</v>
      </c>
      <c r="AV138" s="289" t="s">
        <v>163</v>
      </c>
      <c r="AW138" s="289" t="s">
        <v>39</v>
      </c>
      <c r="AX138" s="289" t="s">
        <v>84</v>
      </c>
      <c r="AY138" s="290" t="s">
        <v>156</v>
      </c>
    </row>
    <row r="139" spans="2:63" s="253" customFormat="1" ht="29.85" customHeight="1">
      <c r="B139" s="252"/>
      <c r="D139" s="254" t="s">
        <v>75</v>
      </c>
      <c r="E139" s="263" t="s">
        <v>163</v>
      </c>
      <c r="F139" s="263" t="s">
        <v>744</v>
      </c>
      <c r="I139" s="87"/>
      <c r="J139" s="264">
        <f>BK139</f>
        <v>0</v>
      </c>
      <c r="L139" s="252"/>
      <c r="M139" s="257"/>
      <c r="N139" s="258"/>
      <c r="O139" s="258"/>
      <c r="P139" s="259">
        <f>SUM(P140:P148)</f>
        <v>0</v>
      </c>
      <c r="Q139" s="258"/>
      <c r="R139" s="259">
        <f>SUM(R140:R148)</f>
        <v>148.5616</v>
      </c>
      <c r="S139" s="258"/>
      <c r="T139" s="260">
        <f>SUM(T140:T148)</f>
        <v>0</v>
      </c>
      <c r="AR139" s="254" t="s">
        <v>84</v>
      </c>
      <c r="AT139" s="261" t="s">
        <v>75</v>
      </c>
      <c r="AU139" s="261" t="s">
        <v>84</v>
      </c>
      <c r="AY139" s="254" t="s">
        <v>156</v>
      </c>
      <c r="BK139" s="262">
        <f>SUM(BK140:BK148)</f>
        <v>0</v>
      </c>
    </row>
    <row r="140" spans="2:65" s="185" customFormat="1" ht="16.5" customHeight="1">
      <c r="B140" s="186"/>
      <c r="C140" s="265" t="s">
        <v>11</v>
      </c>
      <c r="D140" s="265" t="s">
        <v>158</v>
      </c>
      <c r="E140" s="266" t="s">
        <v>473</v>
      </c>
      <c r="F140" s="267" t="s">
        <v>474</v>
      </c>
      <c r="G140" s="268" t="s">
        <v>161</v>
      </c>
      <c r="H140" s="269">
        <v>230</v>
      </c>
      <c r="I140" s="88"/>
      <c r="J140" s="270">
        <f>ROUND(I140*H140,2)</f>
        <v>0</v>
      </c>
      <c r="K140" s="267" t="s">
        <v>162</v>
      </c>
      <c r="L140" s="186"/>
      <c r="M140" s="271" t="s">
        <v>5</v>
      </c>
      <c r="N140" s="272" t="s">
        <v>49</v>
      </c>
      <c r="O140" s="187"/>
      <c r="P140" s="273">
        <f>O140*H140</f>
        <v>0</v>
      </c>
      <c r="Q140" s="273">
        <v>0.21252</v>
      </c>
      <c r="R140" s="273">
        <f>Q140*H140</f>
        <v>48.879599999999996</v>
      </c>
      <c r="S140" s="273">
        <v>0</v>
      </c>
      <c r="T140" s="274">
        <f>S140*H140</f>
        <v>0</v>
      </c>
      <c r="AR140" s="175" t="s">
        <v>163</v>
      </c>
      <c r="AT140" s="175" t="s">
        <v>158</v>
      </c>
      <c r="AU140" s="175" t="s">
        <v>86</v>
      </c>
      <c r="AY140" s="175" t="s">
        <v>156</v>
      </c>
      <c r="BE140" s="275">
        <f>IF(N140="základní",J140,0)</f>
        <v>0</v>
      </c>
      <c r="BF140" s="275">
        <f>IF(N140="snížená",J140,0)</f>
        <v>0</v>
      </c>
      <c r="BG140" s="275">
        <f>IF(N140="zákl. přenesená",J140,0)</f>
        <v>0</v>
      </c>
      <c r="BH140" s="275">
        <f>IF(N140="sníž. přenesená",J140,0)</f>
        <v>0</v>
      </c>
      <c r="BI140" s="275">
        <f>IF(N140="nulová",J140,0)</f>
        <v>0</v>
      </c>
      <c r="BJ140" s="175" t="s">
        <v>163</v>
      </c>
      <c r="BK140" s="275">
        <f>ROUND(I140*H140,2)</f>
        <v>0</v>
      </c>
      <c r="BL140" s="175" t="s">
        <v>163</v>
      </c>
      <c r="BM140" s="175" t="s">
        <v>231</v>
      </c>
    </row>
    <row r="141" spans="2:47" s="185" customFormat="1" ht="54">
      <c r="B141" s="186"/>
      <c r="D141" s="276" t="s">
        <v>164</v>
      </c>
      <c r="F141" s="277" t="s">
        <v>752</v>
      </c>
      <c r="I141" s="89"/>
      <c r="L141" s="186"/>
      <c r="M141" s="278"/>
      <c r="N141" s="187"/>
      <c r="O141" s="187"/>
      <c r="P141" s="187"/>
      <c r="Q141" s="187"/>
      <c r="R141" s="187"/>
      <c r="S141" s="187"/>
      <c r="T141" s="279"/>
      <c r="AT141" s="175" t="s">
        <v>164</v>
      </c>
      <c r="AU141" s="175" t="s">
        <v>86</v>
      </c>
    </row>
    <row r="142" spans="2:51" s="281" customFormat="1" ht="13.5">
      <c r="B142" s="280"/>
      <c r="D142" s="276" t="s">
        <v>168</v>
      </c>
      <c r="E142" s="282" t="s">
        <v>5</v>
      </c>
      <c r="F142" s="283" t="s">
        <v>475</v>
      </c>
      <c r="H142" s="284">
        <v>230</v>
      </c>
      <c r="I142" s="90"/>
      <c r="L142" s="280"/>
      <c r="M142" s="285"/>
      <c r="N142" s="286"/>
      <c r="O142" s="286"/>
      <c r="P142" s="286"/>
      <c r="Q142" s="286"/>
      <c r="R142" s="286"/>
      <c r="S142" s="286"/>
      <c r="T142" s="287"/>
      <c r="AT142" s="282" t="s">
        <v>168</v>
      </c>
      <c r="AU142" s="282" t="s">
        <v>86</v>
      </c>
      <c r="AV142" s="281" t="s">
        <v>86</v>
      </c>
      <c r="AW142" s="281" t="s">
        <v>39</v>
      </c>
      <c r="AX142" s="281" t="s">
        <v>76</v>
      </c>
      <c r="AY142" s="282" t="s">
        <v>156</v>
      </c>
    </row>
    <row r="143" spans="2:51" s="289" customFormat="1" ht="13.5">
      <c r="B143" s="288"/>
      <c r="D143" s="276" t="s">
        <v>168</v>
      </c>
      <c r="E143" s="290" t="s">
        <v>5</v>
      </c>
      <c r="F143" s="291" t="s">
        <v>204</v>
      </c>
      <c r="H143" s="292">
        <v>230</v>
      </c>
      <c r="I143" s="91"/>
      <c r="L143" s="288"/>
      <c r="M143" s="293"/>
      <c r="N143" s="294"/>
      <c r="O143" s="294"/>
      <c r="P143" s="294"/>
      <c r="Q143" s="294"/>
      <c r="R143" s="294"/>
      <c r="S143" s="294"/>
      <c r="T143" s="295"/>
      <c r="AT143" s="290" t="s">
        <v>168</v>
      </c>
      <c r="AU143" s="290" t="s">
        <v>86</v>
      </c>
      <c r="AV143" s="289" t="s">
        <v>163</v>
      </c>
      <c r="AW143" s="289" t="s">
        <v>39</v>
      </c>
      <c r="AX143" s="289" t="s">
        <v>84</v>
      </c>
      <c r="AY143" s="290" t="s">
        <v>156</v>
      </c>
    </row>
    <row r="144" spans="2:65" s="185" customFormat="1" ht="38.25" customHeight="1">
      <c r="B144" s="186"/>
      <c r="C144" s="265" t="s">
        <v>201</v>
      </c>
      <c r="D144" s="265" t="s">
        <v>158</v>
      </c>
      <c r="E144" s="266" t="s">
        <v>476</v>
      </c>
      <c r="F144" s="267" t="s">
        <v>477</v>
      </c>
      <c r="G144" s="268" t="s">
        <v>161</v>
      </c>
      <c r="H144" s="269">
        <v>230</v>
      </c>
      <c r="I144" s="88"/>
      <c r="J144" s="270">
        <f>ROUND(I144*H144,2)</f>
        <v>0</v>
      </c>
      <c r="K144" s="267" t="s">
        <v>162</v>
      </c>
      <c r="L144" s="186"/>
      <c r="M144" s="271" t="s">
        <v>5</v>
      </c>
      <c r="N144" s="272" t="s">
        <v>49</v>
      </c>
      <c r="O144" s="187"/>
      <c r="P144" s="273">
        <f>O144*H144</f>
        <v>0</v>
      </c>
      <c r="Q144" s="273">
        <v>0.4334</v>
      </c>
      <c r="R144" s="273">
        <f>Q144*H144</f>
        <v>99.682</v>
      </c>
      <c r="S144" s="273">
        <v>0</v>
      </c>
      <c r="T144" s="274">
        <f>S144*H144</f>
        <v>0</v>
      </c>
      <c r="AR144" s="175" t="s">
        <v>163</v>
      </c>
      <c r="AT144" s="175" t="s">
        <v>158</v>
      </c>
      <c r="AU144" s="175" t="s">
        <v>86</v>
      </c>
      <c r="AY144" s="175" t="s">
        <v>156</v>
      </c>
      <c r="BE144" s="275">
        <f>IF(N144="základní",J144,0)</f>
        <v>0</v>
      </c>
      <c r="BF144" s="275">
        <f>IF(N144="snížená",J144,0)</f>
        <v>0</v>
      </c>
      <c r="BG144" s="275">
        <f>IF(N144="zákl. přenesená",J144,0)</f>
        <v>0</v>
      </c>
      <c r="BH144" s="275">
        <f>IF(N144="sníž. přenesená",J144,0)</f>
        <v>0</v>
      </c>
      <c r="BI144" s="275">
        <f>IF(N144="nulová",J144,0)</f>
        <v>0</v>
      </c>
      <c r="BJ144" s="175" t="s">
        <v>163</v>
      </c>
      <c r="BK144" s="275">
        <f>ROUND(I144*H144,2)</f>
        <v>0</v>
      </c>
      <c r="BL144" s="175" t="s">
        <v>163</v>
      </c>
      <c r="BM144" s="175" t="s">
        <v>234</v>
      </c>
    </row>
    <row r="145" spans="2:47" s="185" customFormat="1" ht="81">
      <c r="B145" s="186"/>
      <c r="D145" s="276" t="s">
        <v>164</v>
      </c>
      <c r="F145" s="277" t="s">
        <v>478</v>
      </c>
      <c r="I145" s="89"/>
      <c r="L145" s="186"/>
      <c r="M145" s="278"/>
      <c r="N145" s="187"/>
      <c r="O145" s="187"/>
      <c r="P145" s="187"/>
      <c r="Q145" s="187"/>
      <c r="R145" s="187"/>
      <c r="S145" s="187"/>
      <c r="T145" s="279"/>
      <c r="AT145" s="175" t="s">
        <v>164</v>
      </c>
      <c r="AU145" s="175" t="s">
        <v>86</v>
      </c>
    </row>
    <row r="146" spans="2:51" s="281" customFormat="1" ht="13.5">
      <c r="B146" s="280"/>
      <c r="D146" s="276" t="s">
        <v>168</v>
      </c>
      <c r="E146" s="282" t="s">
        <v>5</v>
      </c>
      <c r="F146" s="283" t="s">
        <v>475</v>
      </c>
      <c r="H146" s="284">
        <v>230</v>
      </c>
      <c r="I146" s="90"/>
      <c r="L146" s="280"/>
      <c r="M146" s="285"/>
      <c r="N146" s="286"/>
      <c r="O146" s="286"/>
      <c r="P146" s="286"/>
      <c r="Q146" s="286"/>
      <c r="R146" s="286"/>
      <c r="S146" s="286"/>
      <c r="T146" s="287"/>
      <c r="AT146" s="282" t="s">
        <v>168</v>
      </c>
      <c r="AU146" s="282" t="s">
        <v>86</v>
      </c>
      <c r="AV146" s="281" t="s">
        <v>86</v>
      </c>
      <c r="AW146" s="281" t="s">
        <v>39</v>
      </c>
      <c r="AX146" s="281" t="s">
        <v>76</v>
      </c>
      <c r="AY146" s="282" t="s">
        <v>156</v>
      </c>
    </row>
    <row r="147" spans="2:51" s="289" customFormat="1" ht="13.5">
      <c r="B147" s="288"/>
      <c r="D147" s="276" t="s">
        <v>168</v>
      </c>
      <c r="E147" s="290" t="s">
        <v>5</v>
      </c>
      <c r="F147" s="291" t="s">
        <v>204</v>
      </c>
      <c r="H147" s="292">
        <v>230</v>
      </c>
      <c r="I147" s="91"/>
      <c r="L147" s="288"/>
      <c r="M147" s="293"/>
      <c r="N147" s="294"/>
      <c r="O147" s="294"/>
      <c r="P147" s="294"/>
      <c r="Q147" s="294"/>
      <c r="R147" s="294"/>
      <c r="S147" s="294"/>
      <c r="T147" s="295"/>
      <c r="AT147" s="290" t="s">
        <v>168</v>
      </c>
      <c r="AU147" s="290" t="s">
        <v>86</v>
      </c>
      <c r="AV147" s="289" t="s">
        <v>163</v>
      </c>
      <c r="AW147" s="289" t="s">
        <v>39</v>
      </c>
      <c r="AX147" s="289" t="s">
        <v>84</v>
      </c>
      <c r="AY147" s="290" t="s">
        <v>156</v>
      </c>
    </row>
    <row r="148" spans="2:65" s="185" customFormat="1" ht="16.5" customHeight="1">
      <c r="B148" s="186"/>
      <c r="C148" s="296" t="s">
        <v>240</v>
      </c>
      <c r="D148" s="296" t="s">
        <v>301</v>
      </c>
      <c r="E148" s="297" t="s">
        <v>479</v>
      </c>
      <c r="F148" s="298" t="s">
        <v>480</v>
      </c>
      <c r="G148" s="299" t="s">
        <v>361</v>
      </c>
      <c r="H148" s="300">
        <v>10</v>
      </c>
      <c r="I148" s="92"/>
      <c r="J148" s="301">
        <f>ROUND(I148*H148,2)</f>
        <v>0</v>
      </c>
      <c r="K148" s="298" t="s">
        <v>5</v>
      </c>
      <c r="L148" s="302"/>
      <c r="M148" s="303" t="s">
        <v>5</v>
      </c>
      <c r="N148" s="304" t="s">
        <v>49</v>
      </c>
      <c r="O148" s="187"/>
      <c r="P148" s="273">
        <f>O148*H148</f>
        <v>0</v>
      </c>
      <c r="Q148" s="273">
        <v>0</v>
      </c>
      <c r="R148" s="273">
        <f>Q148*H148</f>
        <v>0</v>
      </c>
      <c r="S148" s="273">
        <v>0</v>
      </c>
      <c r="T148" s="274">
        <f>S148*H148</f>
        <v>0</v>
      </c>
      <c r="AR148" s="175" t="s">
        <v>184</v>
      </c>
      <c r="AT148" s="175" t="s">
        <v>301</v>
      </c>
      <c r="AU148" s="175" t="s">
        <v>86</v>
      </c>
      <c r="AY148" s="175" t="s">
        <v>156</v>
      </c>
      <c r="BE148" s="275">
        <f>IF(N148="základní",J148,0)</f>
        <v>0</v>
      </c>
      <c r="BF148" s="275">
        <f>IF(N148="snížená",J148,0)</f>
        <v>0</v>
      </c>
      <c r="BG148" s="275">
        <f>IF(N148="zákl. přenesená",J148,0)</f>
        <v>0</v>
      </c>
      <c r="BH148" s="275">
        <f>IF(N148="sníž. přenesená",J148,0)</f>
        <v>0</v>
      </c>
      <c r="BI148" s="275">
        <f>IF(N148="nulová",J148,0)</f>
        <v>0</v>
      </c>
      <c r="BJ148" s="175" t="s">
        <v>163</v>
      </c>
      <c r="BK148" s="275">
        <f>ROUND(I148*H148,2)</f>
        <v>0</v>
      </c>
      <c r="BL148" s="175" t="s">
        <v>163</v>
      </c>
      <c r="BM148" s="175" t="s">
        <v>237</v>
      </c>
    </row>
    <row r="149" spans="2:63" s="253" customFormat="1" ht="29.85" customHeight="1">
      <c r="B149" s="252"/>
      <c r="D149" s="254" t="s">
        <v>75</v>
      </c>
      <c r="E149" s="263" t="s">
        <v>190</v>
      </c>
      <c r="F149" s="263" t="s">
        <v>946</v>
      </c>
      <c r="I149" s="87"/>
      <c r="J149" s="264">
        <f>BK149</f>
        <v>0</v>
      </c>
      <c r="L149" s="252"/>
      <c r="M149" s="257"/>
      <c r="N149" s="258"/>
      <c r="O149" s="258"/>
      <c r="P149" s="259">
        <f>SUM(P150:P153)</f>
        <v>0</v>
      </c>
      <c r="Q149" s="258"/>
      <c r="R149" s="259">
        <f>SUM(R150:R153)</f>
        <v>15.7872</v>
      </c>
      <c r="S149" s="258"/>
      <c r="T149" s="260">
        <f>SUM(T150:T153)</f>
        <v>0</v>
      </c>
      <c r="AR149" s="254" t="s">
        <v>84</v>
      </c>
      <c r="AT149" s="261" t="s">
        <v>75</v>
      </c>
      <c r="AU149" s="261" t="s">
        <v>84</v>
      </c>
      <c r="AY149" s="254" t="s">
        <v>156</v>
      </c>
      <c r="BK149" s="262">
        <f>SUM(BK150:BK153)</f>
        <v>0</v>
      </c>
    </row>
    <row r="150" spans="2:65" s="185" customFormat="1" ht="25.5" customHeight="1">
      <c r="B150" s="186"/>
      <c r="C150" s="265" t="s">
        <v>207</v>
      </c>
      <c r="D150" s="265" t="s">
        <v>158</v>
      </c>
      <c r="E150" s="266" t="s">
        <v>481</v>
      </c>
      <c r="F150" s="267" t="s">
        <v>482</v>
      </c>
      <c r="G150" s="268" t="s">
        <v>161</v>
      </c>
      <c r="H150" s="269">
        <v>78</v>
      </c>
      <c r="I150" s="88"/>
      <c r="J150" s="270">
        <f>ROUND(I150*H150,2)</f>
        <v>0</v>
      </c>
      <c r="K150" s="267" t="s">
        <v>162</v>
      </c>
      <c r="L150" s="186"/>
      <c r="M150" s="271" t="s">
        <v>5</v>
      </c>
      <c r="N150" s="272" t="s">
        <v>49</v>
      </c>
      <c r="O150" s="187"/>
      <c r="P150" s="273">
        <f>O150*H150</f>
        <v>0</v>
      </c>
      <c r="Q150" s="273">
        <v>0.2024</v>
      </c>
      <c r="R150" s="273">
        <f>Q150*H150</f>
        <v>15.7872</v>
      </c>
      <c r="S150" s="273">
        <v>0</v>
      </c>
      <c r="T150" s="274">
        <f>S150*H150</f>
        <v>0</v>
      </c>
      <c r="AR150" s="175" t="s">
        <v>163</v>
      </c>
      <c r="AT150" s="175" t="s">
        <v>158</v>
      </c>
      <c r="AU150" s="175" t="s">
        <v>86</v>
      </c>
      <c r="AY150" s="175" t="s">
        <v>156</v>
      </c>
      <c r="BE150" s="275">
        <f>IF(N150="základní",J150,0)</f>
        <v>0</v>
      </c>
      <c r="BF150" s="275">
        <f>IF(N150="snížená",J150,0)</f>
        <v>0</v>
      </c>
      <c r="BG150" s="275">
        <f>IF(N150="zákl. přenesená",J150,0)</f>
        <v>0</v>
      </c>
      <c r="BH150" s="275">
        <f>IF(N150="sníž. přenesená",J150,0)</f>
        <v>0</v>
      </c>
      <c r="BI150" s="275">
        <f>IF(N150="nulová",J150,0)</f>
        <v>0</v>
      </c>
      <c r="BJ150" s="175" t="s">
        <v>163</v>
      </c>
      <c r="BK150" s="275">
        <f>ROUND(I150*H150,2)</f>
        <v>0</v>
      </c>
      <c r="BL150" s="175" t="s">
        <v>163</v>
      </c>
      <c r="BM150" s="175" t="s">
        <v>243</v>
      </c>
    </row>
    <row r="151" spans="2:51" s="281" customFormat="1" ht="13.5">
      <c r="B151" s="280"/>
      <c r="D151" s="276" t="s">
        <v>168</v>
      </c>
      <c r="E151" s="282" t="s">
        <v>5</v>
      </c>
      <c r="F151" s="283" t="s">
        <v>322</v>
      </c>
      <c r="H151" s="284">
        <v>78</v>
      </c>
      <c r="I151" s="90"/>
      <c r="L151" s="280"/>
      <c r="M151" s="285"/>
      <c r="N151" s="286"/>
      <c r="O151" s="286"/>
      <c r="P151" s="286"/>
      <c r="Q151" s="286"/>
      <c r="R151" s="286"/>
      <c r="S151" s="286"/>
      <c r="T151" s="287"/>
      <c r="AT151" s="282" t="s">
        <v>168</v>
      </c>
      <c r="AU151" s="282" t="s">
        <v>86</v>
      </c>
      <c r="AV151" s="281" t="s">
        <v>86</v>
      </c>
      <c r="AW151" s="281" t="s">
        <v>39</v>
      </c>
      <c r="AX151" s="281" t="s">
        <v>76</v>
      </c>
      <c r="AY151" s="282" t="s">
        <v>156</v>
      </c>
    </row>
    <row r="152" spans="2:51" s="289" customFormat="1" ht="13.5">
      <c r="B152" s="288"/>
      <c r="D152" s="276" t="s">
        <v>168</v>
      </c>
      <c r="E152" s="290" t="s">
        <v>5</v>
      </c>
      <c r="F152" s="291" t="s">
        <v>204</v>
      </c>
      <c r="H152" s="292">
        <v>78</v>
      </c>
      <c r="I152" s="91"/>
      <c r="L152" s="288"/>
      <c r="M152" s="293"/>
      <c r="N152" s="294"/>
      <c r="O152" s="294"/>
      <c r="P152" s="294"/>
      <c r="Q152" s="294"/>
      <c r="R152" s="294"/>
      <c r="S152" s="294"/>
      <c r="T152" s="295"/>
      <c r="AT152" s="290" t="s">
        <v>168</v>
      </c>
      <c r="AU152" s="290" t="s">
        <v>86</v>
      </c>
      <c r="AV152" s="289" t="s">
        <v>163</v>
      </c>
      <c r="AW152" s="289" t="s">
        <v>39</v>
      </c>
      <c r="AX152" s="289" t="s">
        <v>84</v>
      </c>
      <c r="AY152" s="290" t="s">
        <v>156</v>
      </c>
    </row>
    <row r="153" spans="2:65" s="185" customFormat="1" ht="16.5" customHeight="1">
      <c r="B153" s="186"/>
      <c r="C153" s="296" t="s">
        <v>248</v>
      </c>
      <c r="D153" s="296" t="s">
        <v>301</v>
      </c>
      <c r="E153" s="297" t="s">
        <v>483</v>
      </c>
      <c r="F153" s="298" t="s">
        <v>484</v>
      </c>
      <c r="G153" s="299" t="s">
        <v>161</v>
      </c>
      <c r="H153" s="300">
        <v>327</v>
      </c>
      <c r="I153" s="92"/>
      <c r="J153" s="301">
        <f>ROUND(I153*H153,2)</f>
        <v>0</v>
      </c>
      <c r="K153" s="298" t="s">
        <v>5</v>
      </c>
      <c r="L153" s="302"/>
      <c r="M153" s="303" t="s">
        <v>5</v>
      </c>
      <c r="N153" s="304" t="s">
        <v>49</v>
      </c>
      <c r="O153" s="187"/>
      <c r="P153" s="273">
        <f>O153*H153</f>
        <v>0</v>
      </c>
      <c r="Q153" s="273">
        <v>0</v>
      </c>
      <c r="R153" s="273">
        <f>Q153*H153</f>
        <v>0</v>
      </c>
      <c r="S153" s="273">
        <v>0</v>
      </c>
      <c r="T153" s="274">
        <f>S153*H153</f>
        <v>0</v>
      </c>
      <c r="AR153" s="175" t="s">
        <v>184</v>
      </c>
      <c r="AT153" s="175" t="s">
        <v>301</v>
      </c>
      <c r="AU153" s="175" t="s">
        <v>86</v>
      </c>
      <c r="AY153" s="175" t="s">
        <v>156</v>
      </c>
      <c r="BE153" s="275">
        <f>IF(N153="základní",J153,0)</f>
        <v>0</v>
      </c>
      <c r="BF153" s="275">
        <f>IF(N153="snížená",J153,0)</f>
        <v>0</v>
      </c>
      <c r="BG153" s="275">
        <f>IF(N153="zákl. přenesená",J153,0)</f>
        <v>0</v>
      </c>
      <c r="BH153" s="275">
        <f>IF(N153="sníž. přenesená",J153,0)</f>
        <v>0</v>
      </c>
      <c r="BI153" s="275">
        <f>IF(N153="nulová",J153,0)</f>
        <v>0</v>
      </c>
      <c r="BJ153" s="175" t="s">
        <v>163</v>
      </c>
      <c r="BK153" s="275">
        <f>ROUND(I153*H153,2)</f>
        <v>0</v>
      </c>
      <c r="BL153" s="175" t="s">
        <v>163</v>
      </c>
      <c r="BM153" s="175" t="s">
        <v>247</v>
      </c>
    </row>
    <row r="154" spans="2:63" s="253" customFormat="1" ht="29.85" customHeight="1">
      <c r="B154" s="252"/>
      <c r="D154" s="254" t="s">
        <v>75</v>
      </c>
      <c r="E154" s="263" t="s">
        <v>781</v>
      </c>
      <c r="F154" s="263" t="s">
        <v>782</v>
      </c>
      <c r="I154" s="87"/>
      <c r="J154" s="264">
        <f>BK154</f>
        <v>0</v>
      </c>
      <c r="L154" s="252"/>
      <c r="M154" s="257"/>
      <c r="N154" s="258"/>
      <c r="O154" s="258"/>
      <c r="P154" s="259">
        <f>P155</f>
        <v>0</v>
      </c>
      <c r="Q154" s="258"/>
      <c r="R154" s="259">
        <f>R155</f>
        <v>0</v>
      </c>
      <c r="S154" s="258"/>
      <c r="T154" s="260">
        <f>T155</f>
        <v>0</v>
      </c>
      <c r="AR154" s="254" t="s">
        <v>84</v>
      </c>
      <c r="AT154" s="261" t="s">
        <v>75</v>
      </c>
      <c r="AU154" s="261" t="s">
        <v>84</v>
      </c>
      <c r="AY154" s="254" t="s">
        <v>156</v>
      </c>
      <c r="BK154" s="262">
        <f>BK155</f>
        <v>0</v>
      </c>
    </row>
    <row r="155" spans="2:65" s="185" customFormat="1" ht="25.5" customHeight="1">
      <c r="B155" s="186"/>
      <c r="C155" s="265" t="s">
        <v>185</v>
      </c>
      <c r="D155" s="265" t="s">
        <v>158</v>
      </c>
      <c r="E155" s="266" t="s">
        <v>485</v>
      </c>
      <c r="F155" s="267" t="s">
        <v>486</v>
      </c>
      <c r="G155" s="268" t="s">
        <v>737</v>
      </c>
      <c r="H155" s="269">
        <v>148.766</v>
      </c>
      <c r="I155" s="88"/>
      <c r="J155" s="270">
        <f>ROUND(I155*H155,2)</f>
        <v>0</v>
      </c>
      <c r="K155" s="267" t="s">
        <v>162</v>
      </c>
      <c r="L155" s="186"/>
      <c r="M155" s="271" t="s">
        <v>5</v>
      </c>
      <c r="N155" s="272" t="s">
        <v>49</v>
      </c>
      <c r="O155" s="187"/>
      <c r="P155" s="273">
        <f>O155*H155</f>
        <v>0</v>
      </c>
      <c r="Q155" s="273">
        <v>0</v>
      </c>
      <c r="R155" s="273">
        <f>Q155*H155</f>
        <v>0</v>
      </c>
      <c r="S155" s="273">
        <v>0</v>
      </c>
      <c r="T155" s="274">
        <f>S155*H155</f>
        <v>0</v>
      </c>
      <c r="AR155" s="175" t="s">
        <v>163</v>
      </c>
      <c r="AT155" s="175" t="s">
        <v>158</v>
      </c>
      <c r="AU155" s="175" t="s">
        <v>86</v>
      </c>
      <c r="AY155" s="175" t="s">
        <v>156</v>
      </c>
      <c r="BE155" s="275">
        <f>IF(N155="základní",J155,0)</f>
        <v>0</v>
      </c>
      <c r="BF155" s="275">
        <f>IF(N155="snížená",J155,0)</f>
        <v>0</v>
      </c>
      <c r="BG155" s="275">
        <f>IF(N155="zákl. přenesená",J155,0)</f>
        <v>0</v>
      </c>
      <c r="BH155" s="275">
        <f>IF(N155="sníž. přenesená",J155,0)</f>
        <v>0</v>
      </c>
      <c r="BI155" s="275">
        <f>IF(N155="nulová",J155,0)</f>
        <v>0</v>
      </c>
      <c r="BJ155" s="175" t="s">
        <v>163</v>
      </c>
      <c r="BK155" s="275">
        <f>ROUND(I155*H155,2)</f>
        <v>0</v>
      </c>
      <c r="BL155" s="175" t="s">
        <v>163</v>
      </c>
      <c r="BM155" s="175" t="s">
        <v>251</v>
      </c>
    </row>
    <row r="156" spans="2:63" s="253" customFormat="1" ht="37.35" customHeight="1">
      <c r="B156" s="252"/>
      <c r="D156" s="254" t="s">
        <v>75</v>
      </c>
      <c r="E156" s="255" t="s">
        <v>447</v>
      </c>
      <c r="F156" s="255" t="s">
        <v>448</v>
      </c>
      <c r="I156" s="87"/>
      <c r="J156" s="256">
        <f>BK156</f>
        <v>0</v>
      </c>
      <c r="L156" s="252"/>
      <c r="M156" s="257"/>
      <c r="N156" s="258"/>
      <c r="O156" s="258"/>
      <c r="P156" s="259">
        <f>P157+P158</f>
        <v>0</v>
      </c>
      <c r="Q156" s="258"/>
      <c r="R156" s="259">
        <f>R157+R158</f>
        <v>0</v>
      </c>
      <c r="S156" s="258"/>
      <c r="T156" s="260">
        <f>T157+T158</f>
        <v>0</v>
      </c>
      <c r="AR156" s="254" t="s">
        <v>163</v>
      </c>
      <c r="AT156" s="261" t="s">
        <v>75</v>
      </c>
      <c r="AU156" s="261" t="s">
        <v>76</v>
      </c>
      <c r="AY156" s="254" t="s">
        <v>156</v>
      </c>
      <c r="BK156" s="262">
        <f>BK157+BK158</f>
        <v>0</v>
      </c>
    </row>
    <row r="157" spans="2:65" s="185" customFormat="1" ht="25.5" customHeight="1">
      <c r="B157" s="186"/>
      <c r="C157" s="296" t="s">
        <v>10</v>
      </c>
      <c r="D157" s="296" t="s">
        <v>301</v>
      </c>
      <c r="E157" s="297" t="s">
        <v>487</v>
      </c>
      <c r="F157" s="298" t="s">
        <v>488</v>
      </c>
      <c r="G157" s="299" t="s">
        <v>304</v>
      </c>
      <c r="H157" s="300">
        <v>2</v>
      </c>
      <c r="I157" s="92"/>
      <c r="J157" s="301">
        <f>ROUND(I157*H157,2)</f>
        <v>0</v>
      </c>
      <c r="K157" s="298" t="s">
        <v>5</v>
      </c>
      <c r="L157" s="302"/>
      <c r="M157" s="303" t="s">
        <v>5</v>
      </c>
      <c r="N157" s="304" t="s">
        <v>49</v>
      </c>
      <c r="O157" s="187"/>
      <c r="P157" s="273">
        <f>O157*H157</f>
        <v>0</v>
      </c>
      <c r="Q157" s="273">
        <v>0</v>
      </c>
      <c r="R157" s="273">
        <f>Q157*H157</f>
        <v>0</v>
      </c>
      <c r="S157" s="273">
        <v>0</v>
      </c>
      <c r="T157" s="274">
        <f>S157*H157</f>
        <v>0</v>
      </c>
      <c r="AR157" s="175" t="s">
        <v>489</v>
      </c>
      <c r="AT157" s="175" t="s">
        <v>301</v>
      </c>
      <c r="AU157" s="175" t="s">
        <v>84</v>
      </c>
      <c r="AY157" s="175" t="s">
        <v>156</v>
      </c>
      <c r="BE157" s="275">
        <f>IF(N157="základní",J157,0)</f>
        <v>0</v>
      </c>
      <c r="BF157" s="275">
        <f>IF(N157="snížená",J157,0)</f>
        <v>0</v>
      </c>
      <c r="BG157" s="275">
        <f>IF(N157="zákl. přenesená",J157,0)</f>
        <v>0</v>
      </c>
      <c r="BH157" s="275">
        <f>IF(N157="sníž. přenesená",J157,0)</f>
        <v>0</v>
      </c>
      <c r="BI157" s="275">
        <f>IF(N157="nulová",J157,0)</f>
        <v>0</v>
      </c>
      <c r="BJ157" s="175" t="s">
        <v>163</v>
      </c>
      <c r="BK157" s="275">
        <f>ROUND(I157*H157,2)</f>
        <v>0</v>
      </c>
      <c r="BL157" s="175" t="s">
        <v>489</v>
      </c>
      <c r="BM157" s="175" t="s">
        <v>254</v>
      </c>
    </row>
    <row r="158" spans="2:63" s="253" customFormat="1" ht="29.85" customHeight="1">
      <c r="B158" s="252"/>
      <c r="D158" s="254" t="s">
        <v>75</v>
      </c>
      <c r="E158" s="263" t="s">
        <v>447</v>
      </c>
      <c r="F158" s="263" t="s">
        <v>448</v>
      </c>
      <c r="I158" s="87"/>
      <c r="J158" s="264">
        <f>BK158</f>
        <v>0</v>
      </c>
      <c r="L158" s="252"/>
      <c r="M158" s="257"/>
      <c r="N158" s="258"/>
      <c r="O158" s="258"/>
      <c r="P158" s="259">
        <f>SUM(P159:P161)</f>
        <v>0</v>
      </c>
      <c r="Q158" s="258"/>
      <c r="R158" s="259">
        <f>SUM(R159:R161)</f>
        <v>0</v>
      </c>
      <c r="S158" s="258"/>
      <c r="T158" s="260">
        <f>SUM(T159:T161)</f>
        <v>0</v>
      </c>
      <c r="AR158" s="254" t="s">
        <v>163</v>
      </c>
      <c r="AT158" s="261" t="s">
        <v>75</v>
      </c>
      <c r="AU158" s="261" t="s">
        <v>84</v>
      </c>
      <c r="AY158" s="254" t="s">
        <v>156</v>
      </c>
      <c r="BK158" s="262">
        <f>SUM(BK159:BK161)</f>
        <v>0</v>
      </c>
    </row>
    <row r="159" spans="2:65" s="185" customFormat="1" ht="16.5" customHeight="1">
      <c r="B159" s="186"/>
      <c r="C159" s="296" t="s">
        <v>216</v>
      </c>
      <c r="D159" s="296" t="s">
        <v>301</v>
      </c>
      <c r="E159" s="297" t="s">
        <v>490</v>
      </c>
      <c r="F159" s="298" t="s">
        <v>491</v>
      </c>
      <c r="G159" s="299" t="s">
        <v>304</v>
      </c>
      <c r="H159" s="300">
        <v>3</v>
      </c>
      <c r="I159" s="92"/>
      <c r="J159" s="301">
        <f>ROUND(I159*H159,2)</f>
        <v>0</v>
      </c>
      <c r="K159" s="298" t="s">
        <v>5</v>
      </c>
      <c r="L159" s="302"/>
      <c r="M159" s="303" t="s">
        <v>5</v>
      </c>
      <c r="N159" s="304" t="s">
        <v>49</v>
      </c>
      <c r="O159" s="187"/>
      <c r="P159" s="273">
        <f>O159*H159</f>
        <v>0</v>
      </c>
      <c r="Q159" s="273">
        <v>0</v>
      </c>
      <c r="R159" s="273">
        <f>Q159*H159</f>
        <v>0</v>
      </c>
      <c r="S159" s="273">
        <v>0</v>
      </c>
      <c r="T159" s="274">
        <f>S159*H159</f>
        <v>0</v>
      </c>
      <c r="AR159" s="175" t="s">
        <v>184</v>
      </c>
      <c r="AT159" s="175" t="s">
        <v>301</v>
      </c>
      <c r="AU159" s="175" t="s">
        <v>86</v>
      </c>
      <c r="AY159" s="175" t="s">
        <v>156</v>
      </c>
      <c r="BE159" s="275">
        <f>IF(N159="základní",J159,0)</f>
        <v>0</v>
      </c>
      <c r="BF159" s="275">
        <f>IF(N159="snížená",J159,0)</f>
        <v>0</v>
      </c>
      <c r="BG159" s="275">
        <f>IF(N159="zákl. přenesená",J159,0)</f>
        <v>0</v>
      </c>
      <c r="BH159" s="275">
        <f>IF(N159="sníž. přenesená",J159,0)</f>
        <v>0</v>
      </c>
      <c r="BI159" s="275">
        <f>IF(N159="nulová",J159,0)</f>
        <v>0</v>
      </c>
      <c r="BJ159" s="175" t="s">
        <v>163</v>
      </c>
      <c r="BK159" s="275">
        <f>ROUND(I159*H159,2)</f>
        <v>0</v>
      </c>
      <c r="BL159" s="175" t="s">
        <v>163</v>
      </c>
      <c r="BM159" s="175" t="s">
        <v>258</v>
      </c>
    </row>
    <row r="160" spans="2:65" s="185" customFormat="1" ht="16.5" customHeight="1">
      <c r="B160" s="186"/>
      <c r="C160" s="296" t="s">
        <v>261</v>
      </c>
      <c r="D160" s="296" t="s">
        <v>301</v>
      </c>
      <c r="E160" s="297" t="s">
        <v>492</v>
      </c>
      <c r="F160" s="298" t="s">
        <v>493</v>
      </c>
      <c r="G160" s="299" t="s">
        <v>304</v>
      </c>
      <c r="H160" s="300">
        <v>2</v>
      </c>
      <c r="I160" s="92"/>
      <c r="J160" s="301">
        <f>ROUND(I160*H160,2)</f>
        <v>0</v>
      </c>
      <c r="K160" s="298" t="s">
        <v>5</v>
      </c>
      <c r="L160" s="302"/>
      <c r="M160" s="303" t="s">
        <v>5</v>
      </c>
      <c r="N160" s="304" t="s">
        <v>49</v>
      </c>
      <c r="O160" s="187"/>
      <c r="P160" s="273">
        <f>O160*H160</f>
        <v>0</v>
      </c>
      <c r="Q160" s="273">
        <v>0</v>
      </c>
      <c r="R160" s="273">
        <f>Q160*H160</f>
        <v>0</v>
      </c>
      <c r="S160" s="273">
        <v>0</v>
      </c>
      <c r="T160" s="274">
        <f>S160*H160</f>
        <v>0</v>
      </c>
      <c r="AR160" s="175" t="s">
        <v>184</v>
      </c>
      <c r="AT160" s="175" t="s">
        <v>301</v>
      </c>
      <c r="AU160" s="175" t="s">
        <v>86</v>
      </c>
      <c r="AY160" s="175" t="s">
        <v>156</v>
      </c>
      <c r="BE160" s="275">
        <f>IF(N160="základní",J160,0)</f>
        <v>0</v>
      </c>
      <c r="BF160" s="275">
        <f>IF(N160="snížená",J160,0)</f>
        <v>0</v>
      </c>
      <c r="BG160" s="275">
        <f>IF(N160="zákl. přenesená",J160,0)</f>
        <v>0</v>
      </c>
      <c r="BH160" s="275">
        <f>IF(N160="sníž. přenesená",J160,0)</f>
        <v>0</v>
      </c>
      <c r="BI160" s="275">
        <f>IF(N160="nulová",J160,0)</f>
        <v>0</v>
      </c>
      <c r="BJ160" s="175" t="s">
        <v>163</v>
      </c>
      <c r="BK160" s="275">
        <f>ROUND(I160*H160,2)</f>
        <v>0</v>
      </c>
      <c r="BL160" s="175" t="s">
        <v>163</v>
      </c>
      <c r="BM160" s="175" t="s">
        <v>170</v>
      </c>
    </row>
    <row r="161" spans="2:65" s="185" customFormat="1" ht="25.5" customHeight="1">
      <c r="B161" s="186"/>
      <c r="C161" s="296" t="s">
        <v>220</v>
      </c>
      <c r="D161" s="296" t="s">
        <v>301</v>
      </c>
      <c r="E161" s="297" t="s">
        <v>494</v>
      </c>
      <c r="F161" s="298" t="s">
        <v>495</v>
      </c>
      <c r="G161" s="299" t="s">
        <v>361</v>
      </c>
      <c r="H161" s="300">
        <v>420</v>
      </c>
      <c r="I161" s="92"/>
      <c r="J161" s="301">
        <f>ROUND(I161*H161,2)</f>
        <v>0</v>
      </c>
      <c r="K161" s="298" t="s">
        <v>5</v>
      </c>
      <c r="L161" s="302"/>
      <c r="M161" s="303" t="s">
        <v>5</v>
      </c>
      <c r="N161" s="314" t="s">
        <v>49</v>
      </c>
      <c r="O161" s="309"/>
      <c r="P161" s="312">
        <f>O161*H161</f>
        <v>0</v>
      </c>
      <c r="Q161" s="312">
        <v>0</v>
      </c>
      <c r="R161" s="312">
        <f>Q161*H161</f>
        <v>0</v>
      </c>
      <c r="S161" s="312">
        <v>0</v>
      </c>
      <c r="T161" s="313">
        <f>S161*H161</f>
        <v>0</v>
      </c>
      <c r="AR161" s="175" t="s">
        <v>184</v>
      </c>
      <c r="AT161" s="175" t="s">
        <v>301</v>
      </c>
      <c r="AU161" s="175" t="s">
        <v>86</v>
      </c>
      <c r="AY161" s="175" t="s">
        <v>156</v>
      </c>
      <c r="BE161" s="275">
        <f>IF(N161="základní",J161,0)</f>
        <v>0</v>
      </c>
      <c r="BF161" s="275">
        <f>IF(N161="snížená",J161,0)</f>
        <v>0</v>
      </c>
      <c r="BG161" s="275">
        <f>IF(N161="zákl. přenesená",J161,0)</f>
        <v>0</v>
      </c>
      <c r="BH161" s="275">
        <f>IF(N161="sníž. přenesená",J161,0)</f>
        <v>0</v>
      </c>
      <c r="BI161" s="275">
        <f>IF(N161="nulová",J161,0)</f>
        <v>0</v>
      </c>
      <c r="BJ161" s="175" t="s">
        <v>163</v>
      </c>
      <c r="BK161" s="275">
        <f>ROUND(I161*H161,2)</f>
        <v>0</v>
      </c>
      <c r="BL161" s="175" t="s">
        <v>163</v>
      </c>
      <c r="BM161" s="175" t="s">
        <v>264</v>
      </c>
    </row>
    <row r="162" spans="2:12" s="185" customFormat="1" ht="6.95" customHeight="1">
      <c r="B162" s="210"/>
      <c r="C162" s="211"/>
      <c r="D162" s="211"/>
      <c r="E162" s="211"/>
      <c r="F162" s="211"/>
      <c r="G162" s="211"/>
      <c r="H162" s="211"/>
      <c r="I162" s="211"/>
      <c r="J162" s="211"/>
      <c r="K162" s="211"/>
      <c r="L162" s="186"/>
    </row>
  </sheetData>
  <sheetProtection password="CC55" sheet="1"/>
  <autoFilter ref="C83:K161"/>
  <mergeCells count="10">
    <mergeCell ref="E76:H76"/>
    <mergeCell ref="G1:H1"/>
    <mergeCell ref="E45:H45"/>
    <mergeCell ref="E47:H47"/>
    <mergeCell ref="J51:J52"/>
    <mergeCell ref="L2:V2"/>
    <mergeCell ref="E7:H7"/>
    <mergeCell ref="E9:H9"/>
    <mergeCell ref="E24:H24"/>
    <mergeCell ref="E74:H74"/>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BR78"/>
  <sheetViews>
    <sheetView showGridLines="0" workbookViewId="0" topLeftCell="A1">
      <pane ySplit="1" topLeftCell="A66" activePane="bottomLeft" state="frozen"/>
      <selection pane="bottomLeft" activeCell="I77" sqref="I77"/>
    </sheetView>
  </sheetViews>
  <sheetFormatPr defaultColWidth="9.33203125" defaultRowHeight="13.5"/>
  <cols>
    <col min="1" max="1" width="8.33203125" style="174" customWidth="1"/>
    <col min="2" max="2" width="1.66796875" style="174" customWidth="1"/>
    <col min="3" max="3" width="4.16015625" style="174" customWidth="1"/>
    <col min="4" max="4" width="4.33203125" style="174" customWidth="1"/>
    <col min="5" max="5" width="17.16015625" style="174" customWidth="1"/>
    <col min="6" max="6" width="75" style="174" customWidth="1"/>
    <col min="7" max="7" width="8.66015625" style="174" customWidth="1"/>
    <col min="8" max="8" width="11.16015625" style="174" customWidth="1"/>
    <col min="9" max="9" width="12.66015625" style="174" customWidth="1"/>
    <col min="10" max="10" width="23.5" style="174" customWidth="1"/>
    <col min="11" max="11" width="15.5" style="174" customWidth="1"/>
    <col min="12" max="12" width="9.33203125" style="174" customWidth="1"/>
    <col min="13" max="18" width="9.33203125" style="174" hidden="1" customWidth="1"/>
    <col min="19" max="19" width="8.16015625" style="174" hidden="1" customWidth="1"/>
    <col min="20" max="20" width="29.66015625" style="174" hidden="1" customWidth="1"/>
    <col min="21" max="21" width="16.33203125" style="174" hidden="1" customWidth="1"/>
    <col min="22" max="22" width="12.33203125" style="174" customWidth="1"/>
    <col min="23" max="23" width="16.33203125" style="174" customWidth="1"/>
    <col min="24" max="24" width="12.33203125" style="174" customWidth="1"/>
    <col min="25" max="25" width="15" style="174" customWidth="1"/>
    <col min="26" max="26" width="11" style="174" customWidth="1"/>
    <col min="27" max="27" width="15" style="174" customWidth="1"/>
    <col min="28" max="28" width="16.33203125" style="174" customWidth="1"/>
    <col min="29" max="29" width="11" style="174" customWidth="1"/>
    <col min="30" max="30" width="15" style="174" customWidth="1"/>
    <col min="31" max="31" width="16.33203125" style="174" customWidth="1"/>
    <col min="32" max="43" width="9.33203125" style="174" customWidth="1"/>
    <col min="44" max="65" width="9.33203125" style="174" hidden="1" customWidth="1"/>
    <col min="66" max="16384" width="9.33203125" style="174" customWidth="1"/>
  </cols>
  <sheetData>
    <row r="1" spans="1:70" ht="21.75" customHeight="1">
      <c r="A1" s="171"/>
      <c r="B1" s="8"/>
      <c r="C1" s="8"/>
      <c r="D1" s="9" t="s">
        <v>1</v>
      </c>
      <c r="E1" s="8"/>
      <c r="F1" s="172" t="s">
        <v>124</v>
      </c>
      <c r="G1" s="364" t="s">
        <v>125</v>
      </c>
      <c r="H1" s="364"/>
      <c r="I1" s="8"/>
      <c r="J1" s="172" t="s">
        <v>126</v>
      </c>
      <c r="K1" s="9" t="s">
        <v>127</v>
      </c>
      <c r="L1" s="172" t="s">
        <v>128</v>
      </c>
      <c r="M1" s="172"/>
      <c r="N1" s="172"/>
      <c r="O1" s="172"/>
      <c r="P1" s="172"/>
      <c r="Q1" s="172"/>
      <c r="R1" s="172"/>
      <c r="S1" s="172"/>
      <c r="T1" s="172"/>
      <c r="U1" s="173"/>
      <c r="V1" s="173"/>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c r="AV1" s="171"/>
      <c r="AW1" s="171"/>
      <c r="AX1" s="171"/>
      <c r="AY1" s="171"/>
      <c r="AZ1" s="171"/>
      <c r="BA1" s="171"/>
      <c r="BB1" s="171"/>
      <c r="BC1" s="171"/>
      <c r="BD1" s="171"/>
      <c r="BE1" s="171"/>
      <c r="BF1" s="171"/>
      <c r="BG1" s="171"/>
      <c r="BH1" s="171"/>
      <c r="BI1" s="171"/>
      <c r="BJ1" s="171"/>
      <c r="BK1" s="171"/>
      <c r="BL1" s="171"/>
      <c r="BM1" s="171"/>
      <c r="BN1" s="171"/>
      <c r="BO1" s="171"/>
      <c r="BP1" s="171"/>
      <c r="BQ1" s="171"/>
      <c r="BR1" s="171"/>
    </row>
    <row r="2" spans="3:46" ht="36.95" customHeight="1">
      <c r="L2" s="354" t="s">
        <v>8</v>
      </c>
      <c r="M2" s="355"/>
      <c r="N2" s="355"/>
      <c r="O2" s="355"/>
      <c r="P2" s="355"/>
      <c r="Q2" s="355"/>
      <c r="R2" s="355"/>
      <c r="S2" s="355"/>
      <c r="T2" s="355"/>
      <c r="U2" s="355"/>
      <c r="V2" s="355"/>
      <c r="AT2" s="175" t="s">
        <v>120</v>
      </c>
    </row>
    <row r="3" spans="2:46" ht="6.95" customHeight="1">
      <c r="B3" s="176"/>
      <c r="C3" s="177"/>
      <c r="D3" s="177"/>
      <c r="E3" s="177"/>
      <c r="F3" s="177"/>
      <c r="G3" s="177"/>
      <c r="H3" s="177"/>
      <c r="I3" s="177"/>
      <c r="J3" s="177"/>
      <c r="K3" s="178"/>
      <c r="AT3" s="175" t="s">
        <v>86</v>
      </c>
    </row>
    <row r="4" spans="2:46" ht="36.95" customHeight="1">
      <c r="B4" s="179"/>
      <c r="C4" s="180"/>
      <c r="D4" s="181" t="s">
        <v>129</v>
      </c>
      <c r="E4" s="180"/>
      <c r="F4" s="180"/>
      <c r="G4" s="180"/>
      <c r="H4" s="180"/>
      <c r="I4" s="180"/>
      <c r="J4" s="180"/>
      <c r="K4" s="182"/>
      <c r="M4" s="183" t="s">
        <v>13</v>
      </c>
      <c r="AT4" s="175" t="s">
        <v>39</v>
      </c>
    </row>
    <row r="5" spans="2:11" ht="6.95" customHeight="1">
      <c r="B5" s="179"/>
      <c r="C5" s="180"/>
      <c r="D5" s="180"/>
      <c r="E5" s="180"/>
      <c r="F5" s="180"/>
      <c r="G5" s="180"/>
      <c r="H5" s="180"/>
      <c r="I5" s="180"/>
      <c r="J5" s="180"/>
      <c r="K5" s="182"/>
    </row>
    <row r="6" spans="2:11" ht="15">
      <c r="B6" s="179"/>
      <c r="C6" s="180"/>
      <c r="D6" s="184" t="s">
        <v>19</v>
      </c>
      <c r="E6" s="180"/>
      <c r="F6" s="180"/>
      <c r="G6" s="180"/>
      <c r="H6" s="180"/>
      <c r="I6" s="180"/>
      <c r="J6" s="180"/>
      <c r="K6" s="182"/>
    </row>
    <row r="7" spans="2:11" ht="16.5" customHeight="1">
      <c r="B7" s="179"/>
      <c r="C7" s="180"/>
      <c r="D7" s="180"/>
      <c r="E7" s="356" t="str">
        <f ca="1">'Rekapitulace stavby'!K6</f>
        <v>Kohinoor Mariánské Radčice - Biotechnologický systém ČDV z MR1</v>
      </c>
      <c r="F7" s="357"/>
      <c r="G7" s="357"/>
      <c r="H7" s="357"/>
      <c r="I7" s="180"/>
      <c r="J7" s="180"/>
      <c r="K7" s="182"/>
    </row>
    <row r="8" spans="2:11" s="185" customFormat="1" ht="15">
      <c r="B8" s="186"/>
      <c r="C8" s="187"/>
      <c r="D8" s="184" t="s">
        <v>130</v>
      </c>
      <c r="E8" s="187"/>
      <c r="F8" s="187"/>
      <c r="G8" s="187"/>
      <c r="H8" s="187"/>
      <c r="I8" s="187"/>
      <c r="J8" s="187"/>
      <c r="K8" s="188"/>
    </row>
    <row r="9" spans="2:11" s="185" customFormat="1" ht="36.95" customHeight="1">
      <c r="B9" s="186"/>
      <c r="C9" s="187"/>
      <c r="D9" s="187"/>
      <c r="E9" s="358" t="s">
        <v>496</v>
      </c>
      <c r="F9" s="359"/>
      <c r="G9" s="359"/>
      <c r="H9" s="359"/>
      <c r="I9" s="187"/>
      <c r="J9" s="187"/>
      <c r="K9" s="188"/>
    </row>
    <row r="10" spans="2:11" s="185" customFormat="1" ht="13.5">
      <c r="B10" s="186"/>
      <c r="C10" s="187"/>
      <c r="D10" s="187"/>
      <c r="E10" s="187"/>
      <c r="F10" s="187"/>
      <c r="G10" s="187"/>
      <c r="H10" s="187"/>
      <c r="I10" s="187"/>
      <c r="J10" s="187"/>
      <c r="K10" s="188"/>
    </row>
    <row r="11" spans="2:11" s="185" customFormat="1" ht="14.45" customHeight="1">
      <c r="B11" s="186"/>
      <c r="C11" s="187"/>
      <c r="D11" s="184" t="s">
        <v>21</v>
      </c>
      <c r="E11" s="187"/>
      <c r="F11" s="189" t="s">
        <v>5</v>
      </c>
      <c r="G11" s="187"/>
      <c r="H11" s="187"/>
      <c r="I11" s="184" t="s">
        <v>22</v>
      </c>
      <c r="J11" s="189" t="s">
        <v>5</v>
      </c>
      <c r="K11" s="188"/>
    </row>
    <row r="12" spans="2:11" s="185" customFormat="1" ht="14.45" customHeight="1">
      <c r="B12" s="186"/>
      <c r="C12" s="187"/>
      <c r="D12" s="184" t="s">
        <v>23</v>
      </c>
      <c r="E12" s="187"/>
      <c r="F12" s="189" t="s">
        <v>24</v>
      </c>
      <c r="G12" s="187"/>
      <c r="H12" s="187"/>
      <c r="I12" s="184" t="s">
        <v>25</v>
      </c>
      <c r="J12" s="190" t="str">
        <f ca="1">'Rekapitulace stavby'!AN8</f>
        <v>9. 2. 2018</v>
      </c>
      <c r="K12" s="188"/>
    </row>
    <row r="13" spans="2:11" s="185" customFormat="1" ht="10.9" customHeight="1">
      <c r="B13" s="186"/>
      <c r="C13" s="187"/>
      <c r="D13" s="187"/>
      <c r="E13" s="187"/>
      <c r="F13" s="187"/>
      <c r="G13" s="187"/>
      <c r="H13" s="187"/>
      <c r="I13" s="187"/>
      <c r="J13" s="187"/>
      <c r="K13" s="188"/>
    </row>
    <row r="14" spans="2:11" s="185" customFormat="1" ht="14.45" customHeight="1">
      <c r="B14" s="186"/>
      <c r="C14" s="187"/>
      <c r="D14" s="184" t="s">
        <v>27</v>
      </c>
      <c r="E14" s="187"/>
      <c r="F14" s="187"/>
      <c r="G14" s="187"/>
      <c r="H14" s="187"/>
      <c r="I14" s="184" t="s">
        <v>28</v>
      </c>
      <c r="J14" s="189" t="s">
        <v>29</v>
      </c>
      <c r="K14" s="188"/>
    </row>
    <row r="15" spans="2:11" s="185" customFormat="1" ht="18" customHeight="1">
      <c r="B15" s="186"/>
      <c r="C15" s="187"/>
      <c r="D15" s="187"/>
      <c r="E15" s="189" t="s">
        <v>30</v>
      </c>
      <c r="F15" s="187"/>
      <c r="G15" s="187"/>
      <c r="H15" s="187"/>
      <c r="I15" s="184" t="s">
        <v>31</v>
      </c>
      <c r="J15" s="189" t="s">
        <v>32</v>
      </c>
      <c r="K15" s="188"/>
    </row>
    <row r="16" spans="2:11" s="185" customFormat="1" ht="6.95" customHeight="1">
      <c r="B16" s="186"/>
      <c r="C16" s="187"/>
      <c r="D16" s="187"/>
      <c r="E16" s="187"/>
      <c r="F16" s="187"/>
      <c r="G16" s="187"/>
      <c r="H16" s="187"/>
      <c r="I16" s="187"/>
      <c r="J16" s="187"/>
      <c r="K16" s="188"/>
    </row>
    <row r="17" spans="2:11" s="185" customFormat="1" ht="14.45" customHeight="1">
      <c r="B17" s="186"/>
      <c r="C17" s="187"/>
      <c r="D17" s="184" t="s">
        <v>33</v>
      </c>
      <c r="E17" s="187"/>
      <c r="F17" s="187"/>
      <c r="G17" s="187"/>
      <c r="H17" s="187"/>
      <c r="I17" s="184" t="s">
        <v>28</v>
      </c>
      <c r="J17" s="189" t="str">
        <f ca="1">IF('Rekapitulace stavby'!AN13="Vyplň údaj","",IF('Rekapitulace stavby'!AN13="","",'Rekapitulace stavby'!AN13))</f>
        <v/>
      </c>
      <c r="K17" s="188"/>
    </row>
    <row r="18" spans="2:11" s="185" customFormat="1" ht="18" customHeight="1">
      <c r="B18" s="186"/>
      <c r="C18" s="187"/>
      <c r="D18" s="187"/>
      <c r="E18" s="189" t="str">
        <f ca="1">IF('Rekapitulace stavby'!E14="Vyplň údaj","",IF('Rekapitulace stavby'!E14="","",'Rekapitulace stavby'!E14))</f>
        <v/>
      </c>
      <c r="F18" s="187"/>
      <c r="G18" s="187"/>
      <c r="H18" s="187"/>
      <c r="I18" s="184" t="s">
        <v>31</v>
      </c>
      <c r="J18" s="189" t="str">
        <f ca="1">IF('Rekapitulace stavby'!AN14="Vyplň údaj","",IF('Rekapitulace stavby'!AN14="","",'Rekapitulace stavby'!AN14))</f>
        <v/>
      </c>
      <c r="K18" s="188"/>
    </row>
    <row r="19" spans="2:11" s="185" customFormat="1" ht="6.95" customHeight="1">
      <c r="B19" s="186"/>
      <c r="C19" s="187"/>
      <c r="D19" s="187"/>
      <c r="E19" s="187"/>
      <c r="F19" s="187"/>
      <c r="G19" s="187"/>
      <c r="H19" s="187"/>
      <c r="I19" s="187"/>
      <c r="J19" s="187"/>
      <c r="K19" s="188"/>
    </row>
    <row r="20" spans="2:11" s="185" customFormat="1" ht="14.45" customHeight="1">
      <c r="B20" s="186"/>
      <c r="C20" s="187"/>
      <c r="D20" s="184" t="s">
        <v>35</v>
      </c>
      <c r="E20" s="187"/>
      <c r="F20" s="187"/>
      <c r="G20" s="187"/>
      <c r="H20" s="187"/>
      <c r="I20" s="184" t="s">
        <v>28</v>
      </c>
      <c r="J20" s="189" t="s">
        <v>36</v>
      </c>
      <c r="K20" s="188"/>
    </row>
    <row r="21" spans="2:11" s="185" customFormat="1" ht="18" customHeight="1">
      <c r="B21" s="186"/>
      <c r="C21" s="187"/>
      <c r="D21" s="187"/>
      <c r="E21" s="189" t="s">
        <v>37</v>
      </c>
      <c r="F21" s="187"/>
      <c r="G21" s="187"/>
      <c r="H21" s="187"/>
      <c r="I21" s="184" t="s">
        <v>31</v>
      </c>
      <c r="J21" s="189" t="s">
        <v>38</v>
      </c>
      <c r="K21" s="188"/>
    </row>
    <row r="22" spans="2:11" s="185" customFormat="1" ht="6.95" customHeight="1">
      <c r="B22" s="186"/>
      <c r="C22" s="187"/>
      <c r="D22" s="187"/>
      <c r="E22" s="187"/>
      <c r="F22" s="187"/>
      <c r="G22" s="187"/>
      <c r="H22" s="187"/>
      <c r="I22" s="187"/>
      <c r="J22" s="187"/>
      <c r="K22" s="188"/>
    </row>
    <row r="23" spans="2:11" s="185" customFormat="1" ht="14.45" customHeight="1">
      <c r="B23" s="186"/>
      <c r="C23" s="187"/>
      <c r="D23" s="184" t="s">
        <v>40</v>
      </c>
      <c r="E23" s="187"/>
      <c r="F23" s="187"/>
      <c r="G23" s="187"/>
      <c r="H23" s="187"/>
      <c r="I23" s="187"/>
      <c r="J23" s="187"/>
      <c r="K23" s="188"/>
    </row>
    <row r="24" spans="2:11" s="194" customFormat="1" ht="142.5" customHeight="1">
      <c r="B24" s="191"/>
      <c r="C24" s="192"/>
      <c r="D24" s="192"/>
      <c r="E24" s="352" t="s">
        <v>132</v>
      </c>
      <c r="F24" s="352"/>
      <c r="G24" s="352"/>
      <c r="H24" s="352"/>
      <c r="I24" s="192"/>
      <c r="J24" s="192"/>
      <c r="K24" s="193"/>
    </row>
    <row r="25" spans="2:11" s="185" customFormat="1" ht="6.95" customHeight="1">
      <c r="B25" s="186"/>
      <c r="C25" s="187"/>
      <c r="D25" s="187"/>
      <c r="E25" s="187"/>
      <c r="F25" s="187"/>
      <c r="G25" s="187"/>
      <c r="H25" s="187"/>
      <c r="I25" s="187"/>
      <c r="J25" s="187"/>
      <c r="K25" s="188"/>
    </row>
    <row r="26" spans="2:11" s="185" customFormat="1" ht="6.95" customHeight="1">
      <c r="B26" s="186"/>
      <c r="C26" s="187"/>
      <c r="D26" s="195"/>
      <c r="E26" s="195"/>
      <c r="F26" s="195"/>
      <c r="G26" s="195"/>
      <c r="H26" s="195"/>
      <c r="I26" s="195"/>
      <c r="J26" s="195"/>
      <c r="K26" s="196"/>
    </row>
    <row r="27" spans="2:11" s="185" customFormat="1" ht="25.35" customHeight="1">
      <c r="B27" s="186"/>
      <c r="C27" s="187"/>
      <c r="D27" s="197" t="s">
        <v>42</v>
      </c>
      <c r="E27" s="187"/>
      <c r="F27" s="187"/>
      <c r="G27" s="187"/>
      <c r="H27" s="187"/>
      <c r="I27" s="187"/>
      <c r="J27" s="198">
        <f>ROUND(J76,2)</f>
        <v>0</v>
      </c>
      <c r="K27" s="188"/>
    </row>
    <row r="28" spans="2:11" s="185" customFormat="1" ht="6.95" customHeight="1">
      <c r="B28" s="186"/>
      <c r="C28" s="187"/>
      <c r="D28" s="195"/>
      <c r="E28" s="195"/>
      <c r="F28" s="195"/>
      <c r="G28" s="195"/>
      <c r="H28" s="195"/>
      <c r="I28" s="195"/>
      <c r="J28" s="195"/>
      <c r="K28" s="196"/>
    </row>
    <row r="29" spans="2:11" s="185" customFormat="1" ht="14.45" customHeight="1">
      <c r="B29" s="186"/>
      <c r="C29" s="187"/>
      <c r="D29" s="187"/>
      <c r="E29" s="187"/>
      <c r="F29" s="199" t="s">
        <v>44</v>
      </c>
      <c r="G29" s="187"/>
      <c r="H29" s="187"/>
      <c r="I29" s="199" t="s">
        <v>43</v>
      </c>
      <c r="J29" s="199" t="s">
        <v>45</v>
      </c>
      <c r="K29" s="188"/>
    </row>
    <row r="30" spans="2:11" s="185" customFormat="1" ht="14.45" customHeight="1" hidden="1">
      <c r="B30" s="186"/>
      <c r="C30" s="187"/>
      <c r="D30" s="200" t="s">
        <v>46</v>
      </c>
      <c r="E30" s="200" t="s">
        <v>47</v>
      </c>
      <c r="F30" s="201">
        <f>ROUND(SUM(BE76:BE77),2)</f>
        <v>0</v>
      </c>
      <c r="G30" s="187"/>
      <c r="H30" s="187"/>
      <c r="I30" s="202">
        <v>0.21</v>
      </c>
      <c r="J30" s="201">
        <f>ROUND(ROUND((SUM(BE76:BE77)),2)*I30,2)</f>
        <v>0</v>
      </c>
      <c r="K30" s="188"/>
    </row>
    <row r="31" spans="2:11" s="185" customFormat="1" ht="14.45" customHeight="1" hidden="1">
      <c r="B31" s="186"/>
      <c r="C31" s="187"/>
      <c r="D31" s="187"/>
      <c r="E31" s="200" t="s">
        <v>48</v>
      </c>
      <c r="F31" s="201">
        <f>ROUND(SUM(BF76:BF77),2)</f>
        <v>0</v>
      </c>
      <c r="G31" s="187"/>
      <c r="H31" s="187"/>
      <c r="I31" s="202">
        <v>0.15</v>
      </c>
      <c r="J31" s="201">
        <f>ROUND(ROUND((SUM(BF76:BF77)),2)*I31,2)</f>
        <v>0</v>
      </c>
      <c r="K31" s="188"/>
    </row>
    <row r="32" spans="2:11" s="185" customFormat="1" ht="14.45" customHeight="1">
      <c r="B32" s="186"/>
      <c r="C32" s="187"/>
      <c r="D32" s="200" t="s">
        <v>46</v>
      </c>
      <c r="E32" s="200" t="s">
        <v>49</v>
      </c>
      <c r="F32" s="201">
        <f>ROUND(SUM(BG76:BG77),2)</f>
        <v>0</v>
      </c>
      <c r="G32" s="187"/>
      <c r="H32" s="187"/>
      <c r="I32" s="202">
        <v>0.21</v>
      </c>
      <c r="J32" s="201">
        <f>F32*0.21</f>
        <v>0</v>
      </c>
      <c r="K32" s="188"/>
    </row>
    <row r="33" spans="2:11" s="185" customFormat="1" ht="14.45" customHeight="1">
      <c r="B33" s="186"/>
      <c r="C33" s="187"/>
      <c r="D33" s="187"/>
      <c r="E33" s="200" t="s">
        <v>50</v>
      </c>
      <c r="F33" s="201">
        <f>ROUND(SUM(BH76:BH77),2)</f>
        <v>0</v>
      </c>
      <c r="G33" s="187"/>
      <c r="H33" s="187"/>
      <c r="I33" s="202">
        <v>0.15</v>
      </c>
      <c r="J33" s="201">
        <f>F33*0.15</f>
        <v>0</v>
      </c>
      <c r="K33" s="188"/>
    </row>
    <row r="34" spans="2:11" s="185" customFormat="1" ht="14.45" customHeight="1" hidden="1">
      <c r="B34" s="186"/>
      <c r="C34" s="187"/>
      <c r="D34" s="187"/>
      <c r="E34" s="200" t="s">
        <v>51</v>
      </c>
      <c r="F34" s="201">
        <f>ROUND(SUM(BI76:BI77),2)</f>
        <v>0</v>
      </c>
      <c r="G34" s="187"/>
      <c r="H34" s="187"/>
      <c r="I34" s="202">
        <v>0</v>
      </c>
      <c r="J34" s="201">
        <v>0</v>
      </c>
      <c r="K34" s="188"/>
    </row>
    <row r="35" spans="2:11" s="185" customFormat="1" ht="6.95" customHeight="1">
      <c r="B35" s="186"/>
      <c r="C35" s="187"/>
      <c r="D35" s="187"/>
      <c r="E35" s="187"/>
      <c r="F35" s="187"/>
      <c r="G35" s="187"/>
      <c r="H35" s="187"/>
      <c r="I35" s="187"/>
      <c r="J35" s="187"/>
      <c r="K35" s="188"/>
    </row>
    <row r="36" spans="2:11" s="185" customFormat="1" ht="25.35" customHeight="1">
      <c r="B36" s="186"/>
      <c r="C36" s="203"/>
      <c r="D36" s="204" t="s">
        <v>52</v>
      </c>
      <c r="E36" s="205"/>
      <c r="F36" s="205"/>
      <c r="G36" s="206" t="s">
        <v>53</v>
      </c>
      <c r="H36" s="207" t="s">
        <v>54</v>
      </c>
      <c r="I36" s="205"/>
      <c r="J36" s="208">
        <f>SUM(J27:J34)</f>
        <v>0</v>
      </c>
      <c r="K36" s="209"/>
    </row>
    <row r="37" spans="2:11" s="185" customFormat="1" ht="14.45" customHeight="1">
      <c r="B37" s="210"/>
      <c r="C37" s="211"/>
      <c r="D37" s="211"/>
      <c r="E37" s="211"/>
      <c r="F37" s="211"/>
      <c r="G37" s="211"/>
      <c r="H37" s="211"/>
      <c r="I37" s="211"/>
      <c r="J37" s="211"/>
      <c r="K37" s="212"/>
    </row>
    <row r="41" spans="2:11" s="185" customFormat="1" ht="6.95" customHeight="1">
      <c r="B41" s="213"/>
      <c r="C41" s="214"/>
      <c r="D41" s="214"/>
      <c r="E41" s="214"/>
      <c r="F41" s="214"/>
      <c r="G41" s="214"/>
      <c r="H41" s="214"/>
      <c r="I41" s="214"/>
      <c r="J41" s="214"/>
      <c r="K41" s="215"/>
    </row>
    <row r="42" spans="2:11" s="185" customFormat="1" ht="36.95" customHeight="1">
      <c r="B42" s="186"/>
      <c r="C42" s="181" t="s">
        <v>133</v>
      </c>
      <c r="D42" s="187"/>
      <c r="E42" s="187"/>
      <c r="F42" s="187"/>
      <c r="G42" s="187"/>
      <c r="H42" s="187"/>
      <c r="I42" s="187"/>
      <c r="J42" s="187"/>
      <c r="K42" s="188"/>
    </row>
    <row r="43" spans="2:11" s="185" customFormat="1" ht="6.95" customHeight="1">
      <c r="B43" s="186"/>
      <c r="C43" s="187"/>
      <c r="D43" s="187"/>
      <c r="E43" s="187"/>
      <c r="F43" s="187"/>
      <c r="G43" s="187"/>
      <c r="H43" s="187"/>
      <c r="I43" s="187"/>
      <c r="J43" s="187"/>
      <c r="K43" s="188"/>
    </row>
    <row r="44" spans="2:11" s="185" customFormat="1" ht="14.45" customHeight="1">
      <c r="B44" s="186"/>
      <c r="C44" s="184" t="s">
        <v>19</v>
      </c>
      <c r="D44" s="187"/>
      <c r="E44" s="187"/>
      <c r="F44" s="187"/>
      <c r="G44" s="187"/>
      <c r="H44" s="187"/>
      <c r="I44" s="187"/>
      <c r="J44" s="187"/>
      <c r="K44" s="188"/>
    </row>
    <row r="45" spans="2:11" s="185" customFormat="1" ht="16.5" customHeight="1">
      <c r="B45" s="186"/>
      <c r="C45" s="187"/>
      <c r="D45" s="187"/>
      <c r="E45" s="356" t="str">
        <f>E7</f>
        <v>Kohinoor Mariánské Radčice - Biotechnologický systém ČDV z MR1</v>
      </c>
      <c r="F45" s="357"/>
      <c r="G45" s="357"/>
      <c r="H45" s="357"/>
      <c r="I45" s="187"/>
      <c r="J45" s="187"/>
      <c r="K45" s="188"/>
    </row>
    <row r="46" spans="2:11" s="185" customFormat="1" ht="14.45" customHeight="1">
      <c r="B46" s="186"/>
      <c r="C46" s="184" t="s">
        <v>130</v>
      </c>
      <c r="D46" s="187"/>
      <c r="E46" s="187"/>
      <c r="F46" s="187"/>
      <c r="G46" s="187"/>
      <c r="H46" s="187"/>
      <c r="I46" s="187"/>
      <c r="J46" s="187"/>
      <c r="K46" s="188"/>
    </row>
    <row r="47" spans="2:11" s="185" customFormat="1" ht="17.25" customHeight="1">
      <c r="B47" s="186"/>
      <c r="C47" s="187"/>
      <c r="D47" s="187"/>
      <c r="E47" s="358" t="str">
        <f>E9</f>
        <v>PS 03 - Přípojka NN</v>
      </c>
      <c r="F47" s="359"/>
      <c r="G47" s="359"/>
      <c r="H47" s="359"/>
      <c r="I47" s="187"/>
      <c r="J47" s="187"/>
      <c r="K47" s="188"/>
    </row>
    <row r="48" spans="2:11" s="185" customFormat="1" ht="6.95" customHeight="1">
      <c r="B48" s="186"/>
      <c r="C48" s="187"/>
      <c r="D48" s="187"/>
      <c r="E48" s="187"/>
      <c r="F48" s="187"/>
      <c r="G48" s="187"/>
      <c r="H48" s="187"/>
      <c r="I48" s="187"/>
      <c r="J48" s="187"/>
      <c r="K48" s="188"/>
    </row>
    <row r="49" spans="2:11" s="185" customFormat="1" ht="18" customHeight="1">
      <c r="B49" s="186"/>
      <c r="C49" s="184" t="s">
        <v>23</v>
      </c>
      <c r="D49" s="187"/>
      <c r="E49" s="187"/>
      <c r="F49" s="189" t="str">
        <f>F12</f>
        <v>Mariánské Radčice</v>
      </c>
      <c r="G49" s="187"/>
      <c r="H49" s="187"/>
      <c r="I49" s="184" t="s">
        <v>25</v>
      </c>
      <c r="J49" s="190" t="str">
        <f>IF(J12="","",J12)</f>
        <v>9. 2. 2018</v>
      </c>
      <c r="K49" s="188"/>
    </row>
    <row r="50" spans="2:11" s="185" customFormat="1" ht="6.95" customHeight="1">
      <c r="B50" s="186"/>
      <c r="C50" s="187"/>
      <c r="D50" s="187"/>
      <c r="E50" s="187"/>
      <c r="F50" s="187"/>
      <c r="G50" s="187"/>
      <c r="H50" s="187"/>
      <c r="I50" s="187"/>
      <c r="J50" s="187"/>
      <c r="K50" s="188"/>
    </row>
    <row r="51" spans="2:11" s="185" customFormat="1" ht="15">
      <c r="B51" s="186"/>
      <c r="C51" s="184" t="s">
        <v>27</v>
      </c>
      <c r="D51" s="187"/>
      <c r="E51" s="187"/>
      <c r="F51" s="189" t="str">
        <f>E15</f>
        <v>Palivový kombinát Ústí, s.p.</v>
      </c>
      <c r="G51" s="187"/>
      <c r="H51" s="187"/>
      <c r="I51" s="184" t="s">
        <v>35</v>
      </c>
      <c r="J51" s="352" t="str">
        <f>E21</f>
        <v>Terén Design, s. r. o.</v>
      </c>
      <c r="K51" s="188"/>
    </row>
    <row r="52" spans="2:11" s="185" customFormat="1" ht="14.45" customHeight="1">
      <c r="B52" s="186"/>
      <c r="C52" s="184" t="s">
        <v>33</v>
      </c>
      <c r="D52" s="187"/>
      <c r="E52" s="187"/>
      <c r="F52" s="189" t="str">
        <f>IF(E18="","",E18)</f>
        <v/>
      </c>
      <c r="G52" s="187"/>
      <c r="H52" s="187"/>
      <c r="I52" s="187"/>
      <c r="J52" s="353"/>
      <c r="K52" s="188"/>
    </row>
    <row r="53" spans="2:11" s="185" customFormat="1" ht="10.35" customHeight="1">
      <c r="B53" s="186"/>
      <c r="C53" s="187"/>
      <c r="D53" s="187"/>
      <c r="E53" s="187"/>
      <c r="F53" s="187"/>
      <c r="G53" s="187"/>
      <c r="H53" s="187"/>
      <c r="I53" s="187"/>
      <c r="J53" s="187"/>
      <c r="K53" s="188"/>
    </row>
    <row r="54" spans="2:11" s="185" customFormat="1" ht="29.25" customHeight="1">
      <c r="B54" s="186"/>
      <c r="C54" s="216" t="s">
        <v>134</v>
      </c>
      <c r="D54" s="203"/>
      <c r="E54" s="203"/>
      <c r="F54" s="203"/>
      <c r="G54" s="203"/>
      <c r="H54" s="203"/>
      <c r="I54" s="203"/>
      <c r="J54" s="217" t="s">
        <v>135</v>
      </c>
      <c r="K54" s="218"/>
    </row>
    <row r="55" spans="2:11" s="185" customFormat="1" ht="10.35" customHeight="1">
      <c r="B55" s="186"/>
      <c r="C55" s="187"/>
      <c r="D55" s="187"/>
      <c r="E55" s="187"/>
      <c r="F55" s="187"/>
      <c r="G55" s="187"/>
      <c r="H55" s="187"/>
      <c r="I55" s="187"/>
      <c r="J55" s="187"/>
      <c r="K55" s="188"/>
    </row>
    <row r="56" spans="2:47" s="185" customFormat="1" ht="29.25" customHeight="1">
      <c r="B56" s="186"/>
      <c r="C56" s="219" t="s">
        <v>136</v>
      </c>
      <c r="D56" s="187"/>
      <c r="E56" s="187"/>
      <c r="F56" s="187"/>
      <c r="G56" s="187"/>
      <c r="H56" s="187"/>
      <c r="I56" s="187"/>
      <c r="J56" s="198">
        <f>J76</f>
        <v>0</v>
      </c>
      <c r="K56" s="188"/>
      <c r="AU56" s="175" t="s">
        <v>137</v>
      </c>
    </row>
    <row r="57" spans="2:11" s="185" customFormat="1" ht="21.75" customHeight="1">
      <c r="B57" s="186"/>
      <c r="C57" s="187"/>
      <c r="D57" s="187"/>
      <c r="E57" s="187"/>
      <c r="F57" s="187"/>
      <c r="G57" s="187"/>
      <c r="H57" s="187"/>
      <c r="I57" s="187"/>
      <c r="J57" s="187"/>
      <c r="K57" s="188"/>
    </row>
    <row r="58" spans="2:11" s="185" customFormat="1" ht="6.95" customHeight="1">
      <c r="B58" s="210"/>
      <c r="C58" s="211"/>
      <c r="D58" s="211"/>
      <c r="E58" s="211"/>
      <c r="F58" s="211"/>
      <c r="G58" s="211"/>
      <c r="H58" s="211"/>
      <c r="I58" s="211"/>
      <c r="J58" s="211"/>
      <c r="K58" s="212"/>
    </row>
    <row r="62" spans="2:12" s="185" customFormat="1" ht="6.95" customHeight="1">
      <c r="B62" s="213"/>
      <c r="C62" s="214"/>
      <c r="D62" s="214"/>
      <c r="E62" s="214"/>
      <c r="F62" s="214"/>
      <c r="G62" s="214"/>
      <c r="H62" s="214"/>
      <c r="I62" s="214"/>
      <c r="J62" s="214"/>
      <c r="K62" s="214"/>
      <c r="L62" s="186"/>
    </row>
    <row r="63" spans="2:12" s="185" customFormat="1" ht="36.95" customHeight="1">
      <c r="B63" s="186"/>
      <c r="C63" s="234" t="s">
        <v>140</v>
      </c>
      <c r="L63" s="186"/>
    </row>
    <row r="64" spans="2:12" s="185" customFormat="1" ht="6.95" customHeight="1">
      <c r="B64" s="186"/>
      <c r="L64" s="186"/>
    </row>
    <row r="65" spans="2:12" s="185" customFormat="1" ht="14.45" customHeight="1">
      <c r="B65" s="186"/>
      <c r="C65" s="235" t="s">
        <v>19</v>
      </c>
      <c r="L65" s="186"/>
    </row>
    <row r="66" spans="2:12" s="185" customFormat="1" ht="16.5" customHeight="1">
      <c r="B66" s="186"/>
      <c r="E66" s="360" t="str">
        <f>E7</f>
        <v>Kohinoor Mariánské Radčice - Biotechnologický systém ČDV z MR1</v>
      </c>
      <c r="F66" s="361"/>
      <c r="G66" s="361"/>
      <c r="H66" s="361"/>
      <c r="L66" s="186"/>
    </row>
    <row r="67" spans="2:12" s="185" customFormat="1" ht="14.45" customHeight="1">
      <c r="B67" s="186"/>
      <c r="C67" s="235" t="s">
        <v>130</v>
      </c>
      <c r="L67" s="186"/>
    </row>
    <row r="68" spans="2:12" s="185" customFormat="1" ht="17.25" customHeight="1">
      <c r="B68" s="186"/>
      <c r="E68" s="362" t="str">
        <f>E9</f>
        <v>PS 03 - Přípojka NN</v>
      </c>
      <c r="F68" s="363"/>
      <c r="G68" s="363"/>
      <c r="H68" s="363"/>
      <c r="L68" s="186"/>
    </row>
    <row r="69" spans="2:12" s="185" customFormat="1" ht="6.95" customHeight="1">
      <c r="B69" s="186"/>
      <c r="L69" s="186"/>
    </row>
    <row r="70" spans="2:12" s="185" customFormat="1" ht="18" customHeight="1">
      <c r="B70" s="186"/>
      <c r="C70" s="235" t="s">
        <v>23</v>
      </c>
      <c r="F70" s="236" t="str">
        <f>F12</f>
        <v>Mariánské Radčice</v>
      </c>
      <c r="I70" s="235" t="s">
        <v>25</v>
      </c>
      <c r="J70" s="237" t="str">
        <f>IF(J12="","",J12)</f>
        <v>9. 2. 2018</v>
      </c>
      <c r="L70" s="186"/>
    </row>
    <row r="71" spans="2:12" s="185" customFormat="1" ht="6.95" customHeight="1">
      <c r="B71" s="186"/>
      <c r="L71" s="186"/>
    </row>
    <row r="72" spans="2:12" s="185" customFormat="1" ht="15">
      <c r="B72" s="186"/>
      <c r="C72" s="235" t="s">
        <v>27</v>
      </c>
      <c r="F72" s="236" t="str">
        <f>E15</f>
        <v>Palivový kombinát Ústí, s.p.</v>
      </c>
      <c r="I72" s="235" t="s">
        <v>35</v>
      </c>
      <c r="J72" s="236" t="str">
        <f>E21</f>
        <v>Terén Design, s. r. o.</v>
      </c>
      <c r="L72" s="186"/>
    </row>
    <row r="73" spans="2:12" s="185" customFormat="1" ht="14.45" customHeight="1">
      <c r="B73" s="186"/>
      <c r="C73" s="235" t="s">
        <v>33</v>
      </c>
      <c r="F73" s="236" t="str">
        <f>IF(E18="","",E18)</f>
        <v/>
      </c>
      <c r="L73" s="186"/>
    </row>
    <row r="74" spans="2:12" s="185" customFormat="1" ht="10.35" customHeight="1">
      <c r="B74" s="186"/>
      <c r="L74" s="186"/>
    </row>
    <row r="75" spans="2:20" s="245" customFormat="1" ht="29.25" customHeight="1">
      <c r="B75" s="238"/>
      <c r="C75" s="239" t="s">
        <v>141</v>
      </c>
      <c r="D75" s="240" t="s">
        <v>61</v>
      </c>
      <c r="E75" s="240" t="s">
        <v>57</v>
      </c>
      <c r="F75" s="240" t="s">
        <v>142</v>
      </c>
      <c r="G75" s="240" t="s">
        <v>143</v>
      </c>
      <c r="H75" s="240" t="s">
        <v>144</v>
      </c>
      <c r="I75" s="240" t="s">
        <v>145</v>
      </c>
      <c r="J75" s="240" t="s">
        <v>135</v>
      </c>
      <c r="K75" s="241" t="s">
        <v>146</v>
      </c>
      <c r="L75" s="238"/>
      <c r="M75" s="242" t="s">
        <v>147</v>
      </c>
      <c r="N75" s="243" t="s">
        <v>46</v>
      </c>
      <c r="O75" s="243" t="s">
        <v>148</v>
      </c>
      <c r="P75" s="243" t="s">
        <v>149</v>
      </c>
      <c r="Q75" s="243" t="s">
        <v>150</v>
      </c>
      <c r="R75" s="243" t="s">
        <v>151</v>
      </c>
      <c r="S75" s="243" t="s">
        <v>152</v>
      </c>
      <c r="T75" s="244" t="s">
        <v>153</v>
      </c>
    </row>
    <row r="76" spans="2:63" s="185" customFormat="1" ht="29.25" customHeight="1">
      <c r="B76" s="186"/>
      <c r="C76" s="246" t="s">
        <v>136</v>
      </c>
      <c r="J76" s="247">
        <f>BK76</f>
        <v>0</v>
      </c>
      <c r="L76" s="186"/>
      <c r="M76" s="248"/>
      <c r="N76" s="195"/>
      <c r="O76" s="195"/>
      <c r="P76" s="249">
        <f>P77</f>
        <v>0</v>
      </c>
      <c r="Q76" s="195"/>
      <c r="R76" s="249">
        <f>R77</f>
        <v>0</v>
      </c>
      <c r="S76" s="195"/>
      <c r="T76" s="250">
        <f>T77</f>
        <v>0</v>
      </c>
      <c r="AT76" s="175" t="s">
        <v>75</v>
      </c>
      <c r="AU76" s="175" t="s">
        <v>137</v>
      </c>
      <c r="BK76" s="251">
        <f>BK77</f>
        <v>0</v>
      </c>
    </row>
    <row r="77" spans="2:65" s="185" customFormat="1" ht="16.5" customHeight="1">
      <c r="B77" s="186"/>
      <c r="C77" s="265" t="s">
        <v>84</v>
      </c>
      <c r="D77" s="265" t="s">
        <v>158</v>
      </c>
      <c r="E77" s="266" t="s">
        <v>497</v>
      </c>
      <c r="F77" s="267" t="s">
        <v>498</v>
      </c>
      <c r="G77" s="268" t="s">
        <v>743</v>
      </c>
      <c r="H77" s="269">
        <v>1</v>
      </c>
      <c r="I77" s="88"/>
      <c r="J77" s="270">
        <f>ROUND(I77*H77,2)</f>
        <v>0</v>
      </c>
      <c r="K77" s="267" t="s">
        <v>5</v>
      </c>
      <c r="L77" s="186"/>
      <c r="M77" s="271" t="s">
        <v>5</v>
      </c>
      <c r="N77" s="311" t="s">
        <v>49</v>
      </c>
      <c r="O77" s="309"/>
      <c r="P77" s="312">
        <f>O77*H77</f>
        <v>0</v>
      </c>
      <c r="Q77" s="312">
        <v>0</v>
      </c>
      <c r="R77" s="312">
        <f>Q77*H77</f>
        <v>0</v>
      </c>
      <c r="S77" s="312">
        <v>0</v>
      </c>
      <c r="T77" s="313">
        <f>S77*H77</f>
        <v>0</v>
      </c>
      <c r="AR77" s="175" t="s">
        <v>84</v>
      </c>
      <c r="AT77" s="175" t="s">
        <v>158</v>
      </c>
      <c r="AU77" s="175" t="s">
        <v>76</v>
      </c>
      <c r="AY77" s="175" t="s">
        <v>156</v>
      </c>
      <c r="BE77" s="275">
        <f>IF(N77="základní",J77,0)</f>
        <v>0</v>
      </c>
      <c r="BF77" s="275">
        <f>IF(N77="snížená",J77,0)</f>
        <v>0</v>
      </c>
      <c r="BG77" s="275">
        <f>IF(N77="zákl. přenesená",J77,0)</f>
        <v>0</v>
      </c>
      <c r="BH77" s="275">
        <f>IF(N77="sníž. přenesená",J77,0)</f>
        <v>0</v>
      </c>
      <c r="BI77" s="275">
        <f>IF(N77="nulová",J77,0)</f>
        <v>0</v>
      </c>
      <c r="BJ77" s="175" t="s">
        <v>163</v>
      </c>
      <c r="BK77" s="275">
        <f>ROUND(I77*H77,2)</f>
        <v>0</v>
      </c>
      <c r="BL77" s="175" t="s">
        <v>84</v>
      </c>
      <c r="BM77" s="175" t="s">
        <v>499</v>
      </c>
    </row>
    <row r="78" spans="2:12" s="185" customFormat="1" ht="6.95" customHeight="1">
      <c r="B78" s="210"/>
      <c r="C78" s="211"/>
      <c r="D78" s="211"/>
      <c r="E78" s="211"/>
      <c r="F78" s="211"/>
      <c r="G78" s="211"/>
      <c r="H78" s="211"/>
      <c r="I78" s="211"/>
      <c r="J78" s="211"/>
      <c r="K78" s="211"/>
      <c r="L78" s="186"/>
    </row>
  </sheetData>
  <sheetProtection password="CC55" sheet="1"/>
  <autoFilter ref="C75:K77"/>
  <mergeCells count="10">
    <mergeCell ref="E68:H68"/>
    <mergeCell ref="G1:H1"/>
    <mergeCell ref="E45:H45"/>
    <mergeCell ref="E47:H47"/>
    <mergeCell ref="J51:J52"/>
    <mergeCell ref="L2:V2"/>
    <mergeCell ref="E7:H7"/>
    <mergeCell ref="E9:H9"/>
    <mergeCell ref="E24:H24"/>
    <mergeCell ref="E66:H66"/>
  </mergeCells>
  <hyperlinks>
    <hyperlink ref="F1:G1" location="C2" display="1) Krycí list soupisu"/>
    <hyperlink ref="G1:H1" location="C54" display="2) Rekapitulace"/>
    <hyperlink ref="J1" location="C7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BR96"/>
  <sheetViews>
    <sheetView showGridLines="0" workbookViewId="0" topLeftCell="A1">
      <pane ySplit="1" topLeftCell="A70" activePane="bottomLeft" state="frozen"/>
      <selection pane="bottomLeft" activeCell="I90" sqref="I90"/>
    </sheetView>
  </sheetViews>
  <sheetFormatPr defaultColWidth="9.33203125" defaultRowHeight="13.5"/>
  <cols>
    <col min="1" max="1" width="8.33203125" style="174" customWidth="1"/>
    <col min="2" max="2" width="1.66796875" style="174" customWidth="1"/>
    <col min="3" max="3" width="4.16015625" style="174" customWidth="1"/>
    <col min="4" max="4" width="4.33203125" style="174" customWidth="1"/>
    <col min="5" max="5" width="17.16015625" style="174" customWidth="1"/>
    <col min="6" max="6" width="75" style="174" customWidth="1"/>
    <col min="7" max="7" width="8.66015625" style="174" customWidth="1"/>
    <col min="8" max="8" width="11.16015625" style="174" customWidth="1"/>
    <col min="9" max="9" width="12.66015625" style="174" customWidth="1"/>
    <col min="10" max="10" width="23.5" style="174" customWidth="1"/>
    <col min="11" max="11" width="15.5" style="174" customWidth="1"/>
    <col min="12" max="12" width="9.33203125" style="174" customWidth="1"/>
    <col min="13" max="18" width="9.33203125" style="174" hidden="1" customWidth="1"/>
    <col min="19" max="19" width="8.16015625" style="174" hidden="1" customWidth="1"/>
    <col min="20" max="20" width="29.66015625" style="174" hidden="1" customWidth="1"/>
    <col min="21" max="21" width="16.33203125" style="174" hidden="1" customWidth="1"/>
    <col min="22" max="22" width="12.33203125" style="174" customWidth="1"/>
    <col min="23" max="23" width="16.33203125" style="174" customWidth="1"/>
    <col min="24" max="24" width="12.33203125" style="174" customWidth="1"/>
    <col min="25" max="25" width="15" style="174" customWidth="1"/>
    <col min="26" max="26" width="11" style="174" customWidth="1"/>
    <col min="27" max="27" width="15" style="174" customWidth="1"/>
    <col min="28" max="28" width="16.33203125" style="174" customWidth="1"/>
    <col min="29" max="29" width="11" style="174" customWidth="1"/>
    <col min="30" max="30" width="15" style="174" customWidth="1"/>
    <col min="31" max="31" width="16.33203125" style="174" customWidth="1"/>
    <col min="32" max="43" width="9.33203125" style="174" customWidth="1"/>
    <col min="44" max="65" width="9.33203125" style="174" hidden="1" customWidth="1"/>
    <col min="66" max="16384" width="9.33203125" style="174" customWidth="1"/>
  </cols>
  <sheetData>
    <row r="1" spans="1:70" ht="21.75" customHeight="1">
      <c r="A1" s="171"/>
      <c r="B1" s="8"/>
      <c r="C1" s="8"/>
      <c r="D1" s="9" t="s">
        <v>1</v>
      </c>
      <c r="E1" s="8"/>
      <c r="F1" s="172" t="s">
        <v>124</v>
      </c>
      <c r="G1" s="364" t="s">
        <v>125</v>
      </c>
      <c r="H1" s="364"/>
      <c r="I1" s="8"/>
      <c r="J1" s="172" t="s">
        <v>126</v>
      </c>
      <c r="K1" s="9" t="s">
        <v>127</v>
      </c>
      <c r="L1" s="172" t="s">
        <v>128</v>
      </c>
      <c r="M1" s="172"/>
      <c r="N1" s="172"/>
      <c r="O1" s="172"/>
      <c r="P1" s="172"/>
      <c r="Q1" s="172"/>
      <c r="R1" s="172"/>
      <c r="S1" s="172"/>
      <c r="T1" s="172"/>
      <c r="U1" s="173"/>
      <c r="V1" s="173"/>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c r="AV1" s="171"/>
      <c r="AW1" s="171"/>
      <c r="AX1" s="171"/>
      <c r="AY1" s="171"/>
      <c r="AZ1" s="171"/>
      <c r="BA1" s="171"/>
      <c r="BB1" s="171"/>
      <c r="BC1" s="171"/>
      <c r="BD1" s="171"/>
      <c r="BE1" s="171"/>
      <c r="BF1" s="171"/>
      <c r="BG1" s="171"/>
      <c r="BH1" s="171"/>
      <c r="BI1" s="171"/>
      <c r="BJ1" s="171"/>
      <c r="BK1" s="171"/>
      <c r="BL1" s="171"/>
      <c r="BM1" s="171"/>
      <c r="BN1" s="171"/>
      <c r="BO1" s="171"/>
      <c r="BP1" s="171"/>
      <c r="BQ1" s="171"/>
      <c r="BR1" s="171"/>
    </row>
    <row r="2" spans="3:46" ht="36.95" customHeight="1">
      <c r="L2" s="354" t="s">
        <v>8</v>
      </c>
      <c r="M2" s="355"/>
      <c r="N2" s="355"/>
      <c r="O2" s="355"/>
      <c r="P2" s="355"/>
      <c r="Q2" s="355"/>
      <c r="R2" s="355"/>
      <c r="S2" s="355"/>
      <c r="T2" s="355"/>
      <c r="U2" s="355"/>
      <c r="V2" s="355"/>
      <c r="AT2" s="175" t="s">
        <v>123</v>
      </c>
    </row>
    <row r="3" spans="2:46" ht="6.95" customHeight="1">
      <c r="B3" s="176"/>
      <c r="C3" s="177"/>
      <c r="D3" s="177"/>
      <c r="E3" s="177"/>
      <c r="F3" s="177"/>
      <c r="G3" s="177"/>
      <c r="H3" s="177"/>
      <c r="I3" s="177"/>
      <c r="J3" s="177"/>
      <c r="K3" s="178"/>
      <c r="AT3" s="175" t="s">
        <v>86</v>
      </c>
    </row>
    <row r="4" spans="2:46" ht="36.95" customHeight="1">
      <c r="B4" s="179"/>
      <c r="C4" s="180"/>
      <c r="D4" s="181" t="s">
        <v>129</v>
      </c>
      <c r="E4" s="180"/>
      <c r="F4" s="180"/>
      <c r="G4" s="180"/>
      <c r="H4" s="180"/>
      <c r="I4" s="180"/>
      <c r="J4" s="180"/>
      <c r="K4" s="182"/>
      <c r="M4" s="183" t="s">
        <v>13</v>
      </c>
      <c r="AT4" s="175" t="s">
        <v>39</v>
      </c>
    </row>
    <row r="5" spans="2:11" ht="6.95" customHeight="1">
      <c r="B5" s="179"/>
      <c r="C5" s="180"/>
      <c r="D5" s="180"/>
      <c r="E5" s="180"/>
      <c r="F5" s="180"/>
      <c r="G5" s="180"/>
      <c r="H5" s="180"/>
      <c r="I5" s="180"/>
      <c r="J5" s="180"/>
      <c r="K5" s="182"/>
    </row>
    <row r="6" spans="2:11" ht="15">
      <c r="B6" s="179"/>
      <c r="C6" s="180"/>
      <c r="D6" s="184" t="s">
        <v>19</v>
      </c>
      <c r="E6" s="180"/>
      <c r="F6" s="180"/>
      <c r="G6" s="180"/>
      <c r="H6" s="180"/>
      <c r="I6" s="180"/>
      <c r="J6" s="180"/>
      <c r="K6" s="182"/>
    </row>
    <row r="7" spans="2:11" ht="16.5" customHeight="1">
      <c r="B7" s="179"/>
      <c r="C7" s="180"/>
      <c r="D7" s="180"/>
      <c r="E7" s="356" t="str">
        <f ca="1">'Rekapitulace stavby'!K6</f>
        <v>Kohinoor Mariánské Radčice - Biotechnologický systém ČDV z MR1</v>
      </c>
      <c r="F7" s="357"/>
      <c r="G7" s="357"/>
      <c r="H7" s="357"/>
      <c r="I7" s="180"/>
      <c r="J7" s="180"/>
      <c r="K7" s="182"/>
    </row>
    <row r="8" spans="2:11" s="185" customFormat="1" ht="15">
      <c r="B8" s="186"/>
      <c r="C8" s="187"/>
      <c r="D8" s="184" t="s">
        <v>130</v>
      </c>
      <c r="E8" s="187"/>
      <c r="F8" s="187"/>
      <c r="G8" s="187"/>
      <c r="H8" s="187"/>
      <c r="I8" s="187"/>
      <c r="J8" s="187"/>
      <c r="K8" s="188"/>
    </row>
    <row r="9" spans="2:11" s="185" customFormat="1" ht="36.95" customHeight="1">
      <c r="B9" s="186"/>
      <c r="C9" s="187"/>
      <c r="D9" s="187"/>
      <c r="E9" s="358" t="s">
        <v>500</v>
      </c>
      <c r="F9" s="359"/>
      <c r="G9" s="359"/>
      <c r="H9" s="359"/>
      <c r="I9" s="187"/>
      <c r="J9" s="187"/>
      <c r="K9" s="188"/>
    </row>
    <row r="10" spans="2:11" s="185" customFormat="1" ht="13.5">
      <c r="B10" s="186"/>
      <c r="C10" s="187"/>
      <c r="D10" s="187"/>
      <c r="E10" s="187"/>
      <c r="F10" s="187"/>
      <c r="G10" s="187"/>
      <c r="H10" s="187"/>
      <c r="I10" s="187"/>
      <c r="J10" s="187"/>
      <c r="K10" s="188"/>
    </row>
    <row r="11" spans="2:11" s="185" customFormat="1" ht="14.45" customHeight="1">
      <c r="B11" s="186"/>
      <c r="C11" s="187"/>
      <c r="D11" s="184" t="s">
        <v>21</v>
      </c>
      <c r="E11" s="187"/>
      <c r="F11" s="189" t="s">
        <v>5</v>
      </c>
      <c r="G11" s="187"/>
      <c r="H11" s="187"/>
      <c r="I11" s="184" t="s">
        <v>22</v>
      </c>
      <c r="J11" s="189" t="s">
        <v>5</v>
      </c>
      <c r="K11" s="188"/>
    </row>
    <row r="12" spans="2:11" s="185" customFormat="1" ht="14.45" customHeight="1">
      <c r="B12" s="186"/>
      <c r="C12" s="187"/>
      <c r="D12" s="184" t="s">
        <v>23</v>
      </c>
      <c r="E12" s="187"/>
      <c r="F12" s="189" t="s">
        <v>24</v>
      </c>
      <c r="G12" s="187"/>
      <c r="H12" s="187"/>
      <c r="I12" s="184" t="s">
        <v>25</v>
      </c>
      <c r="J12" s="190" t="str">
        <f ca="1">'Rekapitulace stavby'!AN8</f>
        <v>9. 2. 2018</v>
      </c>
      <c r="K12" s="188"/>
    </row>
    <row r="13" spans="2:11" s="185" customFormat="1" ht="10.9" customHeight="1">
      <c r="B13" s="186"/>
      <c r="C13" s="187"/>
      <c r="D13" s="187"/>
      <c r="E13" s="187"/>
      <c r="F13" s="187"/>
      <c r="G13" s="187"/>
      <c r="H13" s="187"/>
      <c r="I13" s="187"/>
      <c r="J13" s="187"/>
      <c r="K13" s="188"/>
    </row>
    <row r="14" spans="2:11" s="185" customFormat="1" ht="14.45" customHeight="1">
      <c r="B14" s="186"/>
      <c r="C14" s="187"/>
      <c r="D14" s="184" t="s">
        <v>27</v>
      </c>
      <c r="E14" s="187"/>
      <c r="F14" s="187"/>
      <c r="G14" s="187"/>
      <c r="H14" s="187"/>
      <c r="I14" s="184" t="s">
        <v>28</v>
      </c>
      <c r="J14" s="189" t="s">
        <v>29</v>
      </c>
      <c r="K14" s="188"/>
    </row>
    <row r="15" spans="2:11" s="185" customFormat="1" ht="18" customHeight="1">
      <c r="B15" s="186"/>
      <c r="C15" s="187"/>
      <c r="D15" s="187"/>
      <c r="E15" s="189" t="s">
        <v>30</v>
      </c>
      <c r="F15" s="187"/>
      <c r="G15" s="187"/>
      <c r="H15" s="187"/>
      <c r="I15" s="184" t="s">
        <v>31</v>
      </c>
      <c r="J15" s="189" t="s">
        <v>32</v>
      </c>
      <c r="K15" s="188"/>
    </row>
    <row r="16" spans="2:11" s="185" customFormat="1" ht="6.95" customHeight="1">
      <c r="B16" s="186"/>
      <c r="C16" s="187"/>
      <c r="D16" s="187"/>
      <c r="E16" s="187"/>
      <c r="F16" s="187"/>
      <c r="G16" s="187"/>
      <c r="H16" s="187"/>
      <c r="I16" s="187"/>
      <c r="J16" s="187"/>
      <c r="K16" s="188"/>
    </row>
    <row r="17" spans="2:11" s="185" customFormat="1" ht="14.45" customHeight="1">
      <c r="B17" s="186"/>
      <c r="C17" s="187"/>
      <c r="D17" s="184" t="s">
        <v>33</v>
      </c>
      <c r="E17" s="187"/>
      <c r="F17" s="187"/>
      <c r="G17" s="187"/>
      <c r="H17" s="187"/>
      <c r="I17" s="184" t="s">
        <v>28</v>
      </c>
      <c r="J17" s="189" t="str">
        <f ca="1">IF('Rekapitulace stavby'!AN13="Vyplň údaj","",IF('Rekapitulace stavby'!AN13="","",'Rekapitulace stavby'!AN13))</f>
        <v/>
      </c>
      <c r="K17" s="188"/>
    </row>
    <row r="18" spans="2:11" s="185" customFormat="1" ht="18" customHeight="1">
      <c r="B18" s="186"/>
      <c r="C18" s="187"/>
      <c r="D18" s="187"/>
      <c r="E18" s="189" t="str">
        <f ca="1">IF('Rekapitulace stavby'!E14="Vyplň údaj","",IF('Rekapitulace stavby'!E14="","",'Rekapitulace stavby'!E14))</f>
        <v/>
      </c>
      <c r="F18" s="187"/>
      <c r="G18" s="187"/>
      <c r="H18" s="187"/>
      <c r="I18" s="184" t="s">
        <v>31</v>
      </c>
      <c r="J18" s="189" t="str">
        <f ca="1">IF('Rekapitulace stavby'!AN14="Vyplň údaj","",IF('Rekapitulace stavby'!AN14="","",'Rekapitulace stavby'!AN14))</f>
        <v/>
      </c>
      <c r="K18" s="188"/>
    </row>
    <row r="19" spans="2:11" s="185" customFormat="1" ht="6.95" customHeight="1">
      <c r="B19" s="186"/>
      <c r="C19" s="187"/>
      <c r="D19" s="187"/>
      <c r="E19" s="187"/>
      <c r="F19" s="187"/>
      <c r="G19" s="187"/>
      <c r="H19" s="187"/>
      <c r="I19" s="187"/>
      <c r="J19" s="187"/>
      <c r="K19" s="188"/>
    </row>
    <row r="20" spans="2:11" s="185" customFormat="1" ht="14.45" customHeight="1">
      <c r="B20" s="186"/>
      <c r="C20" s="187"/>
      <c r="D20" s="184" t="s">
        <v>35</v>
      </c>
      <c r="E20" s="187"/>
      <c r="F20" s="187"/>
      <c r="G20" s="187"/>
      <c r="H20" s="187"/>
      <c r="I20" s="184" t="s">
        <v>28</v>
      </c>
      <c r="J20" s="189" t="s">
        <v>36</v>
      </c>
      <c r="K20" s="188"/>
    </row>
    <row r="21" spans="2:11" s="185" customFormat="1" ht="18" customHeight="1">
      <c r="B21" s="186"/>
      <c r="C21" s="187"/>
      <c r="D21" s="187"/>
      <c r="E21" s="189" t="s">
        <v>37</v>
      </c>
      <c r="F21" s="187"/>
      <c r="G21" s="187"/>
      <c r="H21" s="187"/>
      <c r="I21" s="184" t="s">
        <v>31</v>
      </c>
      <c r="J21" s="189" t="s">
        <v>38</v>
      </c>
      <c r="K21" s="188"/>
    </row>
    <row r="22" spans="2:11" s="185" customFormat="1" ht="6.95" customHeight="1">
      <c r="B22" s="186"/>
      <c r="C22" s="187"/>
      <c r="D22" s="187"/>
      <c r="E22" s="187"/>
      <c r="F22" s="187"/>
      <c r="G22" s="187"/>
      <c r="H22" s="187"/>
      <c r="I22" s="187"/>
      <c r="J22" s="187"/>
      <c r="K22" s="188"/>
    </row>
    <row r="23" spans="2:11" s="185" customFormat="1" ht="14.45" customHeight="1">
      <c r="B23" s="186"/>
      <c r="C23" s="187"/>
      <c r="D23" s="184" t="s">
        <v>40</v>
      </c>
      <c r="E23" s="187"/>
      <c r="F23" s="187"/>
      <c r="G23" s="187"/>
      <c r="H23" s="187"/>
      <c r="I23" s="187"/>
      <c r="J23" s="187"/>
      <c r="K23" s="188"/>
    </row>
    <row r="24" spans="2:11" s="194" customFormat="1" ht="142.5" customHeight="1">
      <c r="B24" s="191"/>
      <c r="C24" s="192"/>
      <c r="D24" s="192"/>
      <c r="E24" s="352" t="s">
        <v>132</v>
      </c>
      <c r="F24" s="352"/>
      <c r="G24" s="352"/>
      <c r="H24" s="352"/>
      <c r="I24" s="192"/>
      <c r="J24" s="192"/>
      <c r="K24" s="193"/>
    </row>
    <row r="25" spans="2:11" s="185" customFormat="1" ht="6.95" customHeight="1">
      <c r="B25" s="186"/>
      <c r="C25" s="187"/>
      <c r="D25" s="187"/>
      <c r="E25" s="187"/>
      <c r="F25" s="187"/>
      <c r="G25" s="187"/>
      <c r="H25" s="187"/>
      <c r="I25" s="187"/>
      <c r="J25" s="187"/>
      <c r="K25" s="188"/>
    </row>
    <row r="26" spans="2:11" s="185" customFormat="1" ht="6.95" customHeight="1">
      <c r="B26" s="186"/>
      <c r="C26" s="187"/>
      <c r="D26" s="195"/>
      <c r="E26" s="195"/>
      <c r="F26" s="195"/>
      <c r="G26" s="195"/>
      <c r="H26" s="195"/>
      <c r="I26" s="195"/>
      <c r="J26" s="195"/>
      <c r="K26" s="196"/>
    </row>
    <row r="27" spans="2:11" s="185" customFormat="1" ht="25.35" customHeight="1">
      <c r="B27" s="186"/>
      <c r="C27" s="187"/>
      <c r="D27" s="197" t="s">
        <v>42</v>
      </c>
      <c r="E27" s="187"/>
      <c r="F27" s="187"/>
      <c r="G27" s="187"/>
      <c r="H27" s="187"/>
      <c r="I27" s="187"/>
      <c r="J27" s="198">
        <f>ROUND(J80,2)</f>
        <v>0</v>
      </c>
      <c r="K27" s="188"/>
    </row>
    <row r="28" spans="2:11" s="185" customFormat="1" ht="6.95" customHeight="1">
      <c r="B28" s="186"/>
      <c r="C28" s="187"/>
      <c r="D28" s="195"/>
      <c r="E28" s="195"/>
      <c r="F28" s="195"/>
      <c r="G28" s="195"/>
      <c r="H28" s="195"/>
      <c r="I28" s="195"/>
      <c r="J28" s="195"/>
      <c r="K28" s="196"/>
    </row>
    <row r="29" spans="2:11" s="185" customFormat="1" ht="14.45" customHeight="1">
      <c r="B29" s="186"/>
      <c r="C29" s="187"/>
      <c r="D29" s="187"/>
      <c r="E29" s="187"/>
      <c r="F29" s="199" t="s">
        <v>44</v>
      </c>
      <c r="G29" s="187"/>
      <c r="H29" s="187"/>
      <c r="I29" s="199" t="s">
        <v>43</v>
      </c>
      <c r="J29" s="199" t="s">
        <v>45</v>
      </c>
      <c r="K29" s="188"/>
    </row>
    <row r="30" spans="2:11" s="185" customFormat="1" ht="14.45" customHeight="1" hidden="1">
      <c r="B30" s="186"/>
      <c r="C30" s="187"/>
      <c r="D30" s="200" t="s">
        <v>46</v>
      </c>
      <c r="E30" s="200" t="s">
        <v>47</v>
      </c>
      <c r="F30" s="201">
        <f>ROUND(SUM(BE80:BE95),2)</f>
        <v>0</v>
      </c>
      <c r="G30" s="187"/>
      <c r="H30" s="187"/>
      <c r="I30" s="202">
        <v>0.21</v>
      </c>
      <c r="J30" s="201">
        <f>ROUND(ROUND((SUM(BE80:BE95)),2)*I30,2)</f>
        <v>0</v>
      </c>
      <c r="K30" s="188"/>
    </row>
    <row r="31" spans="2:11" s="185" customFormat="1" ht="14.45" customHeight="1" hidden="1">
      <c r="B31" s="186"/>
      <c r="C31" s="187"/>
      <c r="D31" s="187"/>
      <c r="E31" s="200" t="s">
        <v>48</v>
      </c>
      <c r="F31" s="201">
        <f>ROUND(SUM(BF80:BF95),2)</f>
        <v>0</v>
      </c>
      <c r="G31" s="187"/>
      <c r="H31" s="187"/>
      <c r="I31" s="202">
        <v>0.15</v>
      </c>
      <c r="J31" s="201">
        <f>ROUND(ROUND((SUM(BF80:BF95)),2)*I31,2)</f>
        <v>0</v>
      </c>
      <c r="K31" s="188"/>
    </row>
    <row r="32" spans="2:11" s="185" customFormat="1" ht="14.45" customHeight="1">
      <c r="B32" s="186"/>
      <c r="C32" s="187"/>
      <c r="D32" s="200" t="s">
        <v>46</v>
      </c>
      <c r="E32" s="200" t="s">
        <v>49</v>
      </c>
      <c r="F32" s="201">
        <f>ROUND(SUM(BG80:BG95),2)</f>
        <v>0</v>
      </c>
      <c r="G32" s="187"/>
      <c r="H32" s="187"/>
      <c r="I32" s="202">
        <v>0.21</v>
      </c>
      <c r="J32" s="201">
        <f>F32*0.21</f>
        <v>0</v>
      </c>
      <c r="K32" s="188"/>
    </row>
    <row r="33" spans="2:11" s="185" customFormat="1" ht="14.45" customHeight="1">
      <c r="B33" s="186"/>
      <c r="C33" s="187"/>
      <c r="D33" s="187"/>
      <c r="E33" s="200" t="s">
        <v>50</v>
      </c>
      <c r="F33" s="201">
        <f>ROUND(SUM(BH80:BH95),2)</f>
        <v>0</v>
      </c>
      <c r="G33" s="187"/>
      <c r="H33" s="187"/>
      <c r="I33" s="202">
        <v>0.15</v>
      </c>
      <c r="J33" s="201">
        <f>F33*0.15</f>
        <v>0</v>
      </c>
      <c r="K33" s="188"/>
    </row>
    <row r="34" spans="2:11" s="185" customFormat="1" ht="14.45" customHeight="1" hidden="1">
      <c r="B34" s="186"/>
      <c r="C34" s="187"/>
      <c r="D34" s="187"/>
      <c r="E34" s="200" t="s">
        <v>51</v>
      </c>
      <c r="F34" s="201">
        <f>ROUND(SUM(BI80:BI95),2)</f>
        <v>0</v>
      </c>
      <c r="G34" s="187"/>
      <c r="H34" s="187"/>
      <c r="I34" s="202">
        <v>0</v>
      </c>
      <c r="J34" s="201">
        <v>0</v>
      </c>
      <c r="K34" s="188"/>
    </row>
    <row r="35" spans="2:11" s="185" customFormat="1" ht="6.95" customHeight="1">
      <c r="B35" s="186"/>
      <c r="C35" s="187"/>
      <c r="D35" s="187"/>
      <c r="E35" s="187"/>
      <c r="F35" s="187"/>
      <c r="G35" s="187"/>
      <c r="H35" s="187"/>
      <c r="I35" s="187"/>
      <c r="J35" s="187"/>
      <c r="K35" s="188"/>
    </row>
    <row r="36" spans="2:11" s="185" customFormat="1" ht="25.35" customHeight="1">
      <c r="B36" s="186"/>
      <c r="C36" s="203"/>
      <c r="D36" s="204" t="s">
        <v>52</v>
      </c>
      <c r="E36" s="205"/>
      <c r="F36" s="205"/>
      <c r="G36" s="206" t="s">
        <v>53</v>
      </c>
      <c r="H36" s="207" t="s">
        <v>54</v>
      </c>
      <c r="I36" s="205"/>
      <c r="J36" s="208">
        <f>SUM(J27:J34)</f>
        <v>0</v>
      </c>
      <c r="K36" s="209"/>
    </row>
    <row r="37" spans="2:11" s="185" customFormat="1" ht="14.45" customHeight="1">
      <c r="B37" s="210"/>
      <c r="C37" s="211"/>
      <c r="D37" s="211"/>
      <c r="E37" s="211"/>
      <c r="F37" s="211"/>
      <c r="G37" s="211"/>
      <c r="H37" s="211"/>
      <c r="I37" s="211"/>
      <c r="J37" s="211"/>
      <c r="K37" s="212"/>
    </row>
    <row r="41" spans="2:11" s="185" customFormat="1" ht="6.95" customHeight="1">
      <c r="B41" s="213"/>
      <c r="C41" s="214"/>
      <c r="D41" s="214"/>
      <c r="E41" s="214"/>
      <c r="F41" s="214"/>
      <c r="G41" s="214"/>
      <c r="H41" s="214"/>
      <c r="I41" s="214"/>
      <c r="J41" s="214"/>
      <c r="K41" s="215"/>
    </row>
    <row r="42" spans="2:11" s="185" customFormat="1" ht="36.95" customHeight="1">
      <c r="B42" s="186"/>
      <c r="C42" s="181" t="s">
        <v>133</v>
      </c>
      <c r="D42" s="187"/>
      <c r="E42" s="187"/>
      <c r="F42" s="187"/>
      <c r="G42" s="187"/>
      <c r="H42" s="187"/>
      <c r="I42" s="187"/>
      <c r="J42" s="187"/>
      <c r="K42" s="188"/>
    </row>
    <row r="43" spans="2:11" s="185" customFormat="1" ht="6.95" customHeight="1">
      <c r="B43" s="186"/>
      <c r="C43" s="187"/>
      <c r="D43" s="187"/>
      <c r="E43" s="187"/>
      <c r="F43" s="187"/>
      <c r="G43" s="187"/>
      <c r="H43" s="187"/>
      <c r="I43" s="187"/>
      <c r="J43" s="187"/>
      <c r="K43" s="188"/>
    </row>
    <row r="44" spans="2:11" s="185" customFormat="1" ht="14.45" customHeight="1">
      <c r="B44" s="186"/>
      <c r="C44" s="184" t="s">
        <v>19</v>
      </c>
      <c r="D44" s="187"/>
      <c r="E44" s="187"/>
      <c r="F44" s="187"/>
      <c r="G44" s="187"/>
      <c r="H44" s="187"/>
      <c r="I44" s="187"/>
      <c r="J44" s="187"/>
      <c r="K44" s="188"/>
    </row>
    <row r="45" spans="2:11" s="185" customFormat="1" ht="16.5" customHeight="1">
      <c r="B45" s="186"/>
      <c r="C45" s="187"/>
      <c r="D45" s="187"/>
      <c r="E45" s="356" t="str">
        <f>E7</f>
        <v>Kohinoor Mariánské Radčice - Biotechnologický systém ČDV z MR1</v>
      </c>
      <c r="F45" s="357"/>
      <c r="G45" s="357"/>
      <c r="H45" s="357"/>
      <c r="I45" s="187"/>
      <c r="J45" s="187"/>
      <c r="K45" s="188"/>
    </row>
    <row r="46" spans="2:11" s="185" customFormat="1" ht="14.45" customHeight="1">
      <c r="B46" s="186"/>
      <c r="C46" s="184" t="s">
        <v>130</v>
      </c>
      <c r="D46" s="187"/>
      <c r="E46" s="187"/>
      <c r="F46" s="187"/>
      <c r="G46" s="187"/>
      <c r="H46" s="187"/>
      <c r="I46" s="187"/>
      <c r="J46" s="187"/>
      <c r="K46" s="188"/>
    </row>
    <row r="47" spans="2:11" s="185" customFormat="1" ht="17.25" customHeight="1">
      <c r="B47" s="186"/>
      <c r="C47" s="187"/>
      <c r="D47" s="187"/>
      <c r="E47" s="358" t="str">
        <f>E9</f>
        <v>VON - Vedlejší a ostatní náklady</v>
      </c>
      <c r="F47" s="359"/>
      <c r="G47" s="359"/>
      <c r="H47" s="359"/>
      <c r="I47" s="187"/>
      <c r="J47" s="187"/>
      <c r="K47" s="188"/>
    </row>
    <row r="48" spans="2:11" s="185" customFormat="1" ht="6.95" customHeight="1">
      <c r="B48" s="186"/>
      <c r="C48" s="187"/>
      <c r="D48" s="187"/>
      <c r="E48" s="187"/>
      <c r="F48" s="187"/>
      <c r="G48" s="187"/>
      <c r="H48" s="187"/>
      <c r="I48" s="187"/>
      <c r="J48" s="187"/>
      <c r="K48" s="188"/>
    </row>
    <row r="49" spans="2:11" s="185" customFormat="1" ht="18" customHeight="1">
      <c r="B49" s="186"/>
      <c r="C49" s="184" t="s">
        <v>23</v>
      </c>
      <c r="D49" s="187"/>
      <c r="E49" s="187"/>
      <c r="F49" s="189" t="str">
        <f>F12</f>
        <v>Mariánské Radčice</v>
      </c>
      <c r="G49" s="187"/>
      <c r="H49" s="187"/>
      <c r="I49" s="184" t="s">
        <v>25</v>
      </c>
      <c r="J49" s="190" t="str">
        <f>IF(J12="","",J12)</f>
        <v>9. 2. 2018</v>
      </c>
      <c r="K49" s="188"/>
    </row>
    <row r="50" spans="2:11" s="185" customFormat="1" ht="6.95" customHeight="1">
      <c r="B50" s="186"/>
      <c r="C50" s="187"/>
      <c r="D50" s="187"/>
      <c r="E50" s="187"/>
      <c r="F50" s="187"/>
      <c r="G50" s="187"/>
      <c r="H50" s="187"/>
      <c r="I50" s="187"/>
      <c r="J50" s="187"/>
      <c r="K50" s="188"/>
    </row>
    <row r="51" spans="2:11" s="185" customFormat="1" ht="15">
      <c r="B51" s="186"/>
      <c r="C51" s="184" t="s">
        <v>27</v>
      </c>
      <c r="D51" s="187"/>
      <c r="E51" s="187"/>
      <c r="F51" s="189" t="str">
        <f>E15</f>
        <v>Palivový kombinát Ústí, s.p.</v>
      </c>
      <c r="G51" s="187"/>
      <c r="H51" s="187"/>
      <c r="I51" s="184" t="s">
        <v>35</v>
      </c>
      <c r="J51" s="352" t="str">
        <f>E21</f>
        <v>Terén Design, s. r. o.</v>
      </c>
      <c r="K51" s="188"/>
    </row>
    <row r="52" spans="2:11" s="185" customFormat="1" ht="14.45" customHeight="1">
      <c r="B52" s="186"/>
      <c r="C52" s="184" t="s">
        <v>33</v>
      </c>
      <c r="D52" s="187"/>
      <c r="E52" s="187"/>
      <c r="F52" s="189" t="str">
        <f>IF(E18="","",E18)</f>
        <v/>
      </c>
      <c r="G52" s="187"/>
      <c r="H52" s="187"/>
      <c r="I52" s="187"/>
      <c r="J52" s="353"/>
      <c r="K52" s="188"/>
    </row>
    <row r="53" spans="2:11" s="185" customFormat="1" ht="10.35" customHeight="1">
      <c r="B53" s="186"/>
      <c r="C53" s="187"/>
      <c r="D53" s="187"/>
      <c r="E53" s="187"/>
      <c r="F53" s="187"/>
      <c r="G53" s="187"/>
      <c r="H53" s="187"/>
      <c r="I53" s="187"/>
      <c r="J53" s="187"/>
      <c r="K53" s="188"/>
    </row>
    <row r="54" spans="2:11" s="185" customFormat="1" ht="29.25" customHeight="1">
      <c r="B54" s="186"/>
      <c r="C54" s="216" t="s">
        <v>134</v>
      </c>
      <c r="D54" s="203"/>
      <c r="E54" s="203"/>
      <c r="F54" s="203"/>
      <c r="G54" s="203"/>
      <c r="H54" s="203"/>
      <c r="I54" s="203"/>
      <c r="J54" s="217" t="s">
        <v>135</v>
      </c>
      <c r="K54" s="218"/>
    </row>
    <row r="55" spans="2:11" s="185" customFormat="1" ht="10.35" customHeight="1">
      <c r="B55" s="186"/>
      <c r="C55" s="187"/>
      <c r="D55" s="187"/>
      <c r="E55" s="187"/>
      <c r="F55" s="187"/>
      <c r="G55" s="187"/>
      <c r="H55" s="187"/>
      <c r="I55" s="187"/>
      <c r="J55" s="187"/>
      <c r="K55" s="188"/>
    </row>
    <row r="56" spans="2:47" s="185" customFormat="1" ht="29.25" customHeight="1">
      <c r="B56" s="186"/>
      <c r="C56" s="219" t="s">
        <v>136</v>
      </c>
      <c r="D56" s="187"/>
      <c r="E56" s="187"/>
      <c r="F56" s="187"/>
      <c r="G56" s="187"/>
      <c r="H56" s="187"/>
      <c r="I56" s="187"/>
      <c r="J56" s="198">
        <f>J80</f>
        <v>0</v>
      </c>
      <c r="K56" s="188"/>
      <c r="AU56" s="175" t="s">
        <v>137</v>
      </c>
    </row>
    <row r="57" spans="2:11" s="226" customFormat="1" ht="24.95" customHeight="1">
      <c r="B57" s="220"/>
      <c r="C57" s="221"/>
      <c r="D57" s="222" t="s">
        <v>501</v>
      </c>
      <c r="E57" s="223"/>
      <c r="F57" s="223"/>
      <c r="G57" s="223"/>
      <c r="H57" s="223"/>
      <c r="I57" s="223"/>
      <c r="J57" s="224">
        <f>J81</f>
        <v>0</v>
      </c>
      <c r="K57" s="225"/>
    </row>
    <row r="58" spans="2:11" s="233" customFormat="1" ht="19.9" customHeight="1">
      <c r="B58" s="227"/>
      <c r="C58" s="228"/>
      <c r="D58" s="229" t="s">
        <v>502</v>
      </c>
      <c r="E58" s="230"/>
      <c r="F58" s="230"/>
      <c r="G58" s="230"/>
      <c r="H58" s="230"/>
      <c r="I58" s="230"/>
      <c r="J58" s="231">
        <f>J82</f>
        <v>0</v>
      </c>
      <c r="K58" s="232"/>
    </row>
    <row r="59" spans="2:11" s="233" customFormat="1" ht="19.9" customHeight="1">
      <c r="B59" s="227"/>
      <c r="C59" s="228"/>
      <c r="D59" s="229" t="s">
        <v>503</v>
      </c>
      <c r="E59" s="230"/>
      <c r="F59" s="230"/>
      <c r="G59" s="230"/>
      <c r="H59" s="230"/>
      <c r="I59" s="230"/>
      <c r="J59" s="231">
        <f>J85</f>
        <v>0</v>
      </c>
      <c r="K59" s="232"/>
    </row>
    <row r="60" spans="2:11" s="233" customFormat="1" ht="19.9" customHeight="1">
      <c r="B60" s="227"/>
      <c r="C60" s="228"/>
      <c r="D60" s="229" t="s">
        <v>504</v>
      </c>
      <c r="E60" s="230"/>
      <c r="F60" s="230"/>
      <c r="G60" s="230"/>
      <c r="H60" s="230"/>
      <c r="I60" s="230"/>
      <c r="J60" s="231">
        <f>J92</f>
        <v>0</v>
      </c>
      <c r="K60" s="232"/>
    </row>
    <row r="61" spans="2:11" s="185" customFormat="1" ht="21.75" customHeight="1">
      <c r="B61" s="186"/>
      <c r="C61" s="187"/>
      <c r="D61" s="187"/>
      <c r="E61" s="187"/>
      <c r="F61" s="187"/>
      <c r="G61" s="187"/>
      <c r="H61" s="187"/>
      <c r="I61" s="187"/>
      <c r="J61" s="187"/>
      <c r="K61" s="188"/>
    </row>
    <row r="62" spans="2:11" s="185" customFormat="1" ht="6.95" customHeight="1">
      <c r="B62" s="210"/>
      <c r="C62" s="211"/>
      <c r="D62" s="211"/>
      <c r="E62" s="211"/>
      <c r="F62" s="211"/>
      <c r="G62" s="211"/>
      <c r="H62" s="211"/>
      <c r="I62" s="211"/>
      <c r="J62" s="211"/>
      <c r="K62" s="212"/>
    </row>
    <row r="66" spans="2:12" s="185" customFormat="1" ht="6.95" customHeight="1">
      <c r="B66" s="213"/>
      <c r="C66" s="214"/>
      <c r="D66" s="214"/>
      <c r="E66" s="214"/>
      <c r="F66" s="214"/>
      <c r="G66" s="214"/>
      <c r="H66" s="214"/>
      <c r="I66" s="214"/>
      <c r="J66" s="214"/>
      <c r="K66" s="214"/>
      <c r="L66" s="186"/>
    </row>
    <row r="67" spans="2:12" s="185" customFormat="1" ht="36.95" customHeight="1">
      <c r="B67" s="186"/>
      <c r="C67" s="234" t="s">
        <v>140</v>
      </c>
      <c r="L67" s="186"/>
    </row>
    <row r="68" spans="2:12" s="185" customFormat="1" ht="6.95" customHeight="1">
      <c r="B68" s="186"/>
      <c r="L68" s="186"/>
    </row>
    <row r="69" spans="2:12" s="185" customFormat="1" ht="14.45" customHeight="1">
      <c r="B69" s="186"/>
      <c r="C69" s="235" t="s">
        <v>19</v>
      </c>
      <c r="L69" s="186"/>
    </row>
    <row r="70" spans="2:12" s="185" customFormat="1" ht="16.5" customHeight="1">
      <c r="B70" s="186"/>
      <c r="E70" s="360" t="str">
        <f>E7</f>
        <v>Kohinoor Mariánské Radčice - Biotechnologický systém ČDV z MR1</v>
      </c>
      <c r="F70" s="361"/>
      <c r="G70" s="361"/>
      <c r="H70" s="361"/>
      <c r="L70" s="186"/>
    </row>
    <row r="71" spans="2:12" s="185" customFormat="1" ht="14.45" customHeight="1">
      <c r="B71" s="186"/>
      <c r="C71" s="235" t="s">
        <v>130</v>
      </c>
      <c r="L71" s="186"/>
    </row>
    <row r="72" spans="2:12" s="185" customFormat="1" ht="17.25" customHeight="1">
      <c r="B72" s="186"/>
      <c r="E72" s="362" t="str">
        <f>E9</f>
        <v>VON - Vedlejší a ostatní náklady</v>
      </c>
      <c r="F72" s="363"/>
      <c r="G72" s="363"/>
      <c r="H72" s="363"/>
      <c r="L72" s="186"/>
    </row>
    <row r="73" spans="2:12" s="185" customFormat="1" ht="6.95" customHeight="1">
      <c r="B73" s="186"/>
      <c r="L73" s="186"/>
    </row>
    <row r="74" spans="2:12" s="185" customFormat="1" ht="18" customHeight="1">
      <c r="B74" s="186"/>
      <c r="C74" s="235" t="s">
        <v>23</v>
      </c>
      <c r="F74" s="236" t="str">
        <f>F12</f>
        <v>Mariánské Radčice</v>
      </c>
      <c r="I74" s="235" t="s">
        <v>25</v>
      </c>
      <c r="J74" s="237" t="str">
        <f>IF(J12="","",J12)</f>
        <v>9. 2. 2018</v>
      </c>
      <c r="L74" s="186"/>
    </row>
    <row r="75" spans="2:12" s="185" customFormat="1" ht="6.95" customHeight="1">
      <c r="B75" s="186"/>
      <c r="L75" s="186"/>
    </row>
    <row r="76" spans="2:12" s="185" customFormat="1" ht="15">
      <c r="B76" s="186"/>
      <c r="C76" s="235" t="s">
        <v>27</v>
      </c>
      <c r="F76" s="236" t="str">
        <f>E15</f>
        <v>Palivový kombinát Ústí, s.p.</v>
      </c>
      <c r="I76" s="235" t="s">
        <v>35</v>
      </c>
      <c r="J76" s="236" t="str">
        <f>E21</f>
        <v>Terén Design, s. r. o.</v>
      </c>
      <c r="L76" s="186"/>
    </row>
    <row r="77" spans="2:12" s="185" customFormat="1" ht="14.45" customHeight="1">
      <c r="B77" s="186"/>
      <c r="C77" s="235" t="s">
        <v>33</v>
      </c>
      <c r="F77" s="236" t="str">
        <f>IF(E18="","",E18)</f>
        <v/>
      </c>
      <c r="L77" s="186"/>
    </row>
    <row r="78" spans="2:12" s="185" customFormat="1" ht="10.35" customHeight="1">
      <c r="B78" s="186"/>
      <c r="L78" s="186"/>
    </row>
    <row r="79" spans="2:20" s="245" customFormat="1" ht="29.25" customHeight="1">
      <c r="B79" s="238"/>
      <c r="C79" s="239" t="s">
        <v>141</v>
      </c>
      <c r="D79" s="240" t="s">
        <v>61</v>
      </c>
      <c r="E79" s="240" t="s">
        <v>57</v>
      </c>
      <c r="F79" s="240" t="s">
        <v>142</v>
      </c>
      <c r="G79" s="240" t="s">
        <v>143</v>
      </c>
      <c r="H79" s="240" t="s">
        <v>144</v>
      </c>
      <c r="I79" s="240" t="s">
        <v>145</v>
      </c>
      <c r="J79" s="240" t="s">
        <v>135</v>
      </c>
      <c r="K79" s="241" t="s">
        <v>146</v>
      </c>
      <c r="L79" s="238"/>
      <c r="M79" s="242" t="s">
        <v>147</v>
      </c>
      <c r="N79" s="243" t="s">
        <v>46</v>
      </c>
      <c r="O79" s="243" t="s">
        <v>148</v>
      </c>
      <c r="P79" s="243" t="s">
        <v>149</v>
      </c>
      <c r="Q79" s="243" t="s">
        <v>150</v>
      </c>
      <c r="R79" s="243" t="s">
        <v>151</v>
      </c>
      <c r="S79" s="243" t="s">
        <v>152</v>
      </c>
      <c r="T79" s="244" t="s">
        <v>153</v>
      </c>
    </row>
    <row r="80" spans="2:63" s="185" customFormat="1" ht="29.25" customHeight="1">
      <c r="B80" s="186"/>
      <c r="C80" s="246" t="s">
        <v>136</v>
      </c>
      <c r="J80" s="247">
        <f>BK80</f>
        <v>0</v>
      </c>
      <c r="L80" s="186"/>
      <c r="M80" s="248"/>
      <c r="N80" s="195"/>
      <c r="O80" s="195"/>
      <c r="P80" s="249">
        <f>P81</f>
        <v>0</v>
      </c>
      <c r="Q80" s="195"/>
      <c r="R80" s="249">
        <f>R81</f>
        <v>0</v>
      </c>
      <c r="S80" s="195"/>
      <c r="T80" s="250">
        <f>T81</f>
        <v>0</v>
      </c>
      <c r="AT80" s="175" t="s">
        <v>75</v>
      </c>
      <c r="AU80" s="175" t="s">
        <v>137</v>
      </c>
      <c r="BK80" s="251">
        <f>BK81</f>
        <v>0</v>
      </c>
    </row>
    <row r="81" spans="2:63" s="253" customFormat="1" ht="37.35" customHeight="1">
      <c r="B81" s="252"/>
      <c r="D81" s="254" t="s">
        <v>75</v>
      </c>
      <c r="E81" s="255" t="s">
        <v>505</v>
      </c>
      <c r="F81" s="255" t="s">
        <v>506</v>
      </c>
      <c r="J81" s="256">
        <f>BK81</f>
        <v>0</v>
      </c>
      <c r="L81" s="252"/>
      <c r="M81" s="257"/>
      <c r="N81" s="258"/>
      <c r="O81" s="258"/>
      <c r="P81" s="259">
        <f>P82+P85+P92</f>
        <v>0</v>
      </c>
      <c r="Q81" s="258"/>
      <c r="R81" s="259">
        <f>R82+R85+R92</f>
        <v>0</v>
      </c>
      <c r="S81" s="258"/>
      <c r="T81" s="260">
        <f>T82+T85+T92</f>
        <v>0</v>
      </c>
      <c r="AR81" s="254" t="s">
        <v>84</v>
      </c>
      <c r="AT81" s="261" t="s">
        <v>75</v>
      </c>
      <c r="AU81" s="261" t="s">
        <v>76</v>
      </c>
      <c r="AY81" s="254" t="s">
        <v>156</v>
      </c>
      <c r="BK81" s="262">
        <f>BK82+BK85+BK92</f>
        <v>0</v>
      </c>
    </row>
    <row r="82" spans="2:63" s="253" customFormat="1" ht="19.9" customHeight="1">
      <c r="B82" s="252"/>
      <c r="D82" s="254" t="s">
        <v>75</v>
      </c>
      <c r="E82" s="263" t="s">
        <v>507</v>
      </c>
      <c r="F82" s="263" t="s">
        <v>508</v>
      </c>
      <c r="J82" s="264">
        <f>BK82</f>
        <v>0</v>
      </c>
      <c r="L82" s="252"/>
      <c r="M82" s="257"/>
      <c r="N82" s="258"/>
      <c r="O82" s="258"/>
      <c r="P82" s="259">
        <f>SUM(P83:P84)</f>
        <v>0</v>
      </c>
      <c r="Q82" s="258"/>
      <c r="R82" s="259">
        <f>SUM(R83:R84)</f>
        <v>0</v>
      </c>
      <c r="S82" s="258"/>
      <c r="T82" s="260">
        <f>SUM(T83:T84)</f>
        <v>0</v>
      </c>
      <c r="AR82" s="254" t="s">
        <v>84</v>
      </c>
      <c r="AT82" s="261" t="s">
        <v>75</v>
      </c>
      <c r="AU82" s="261" t="s">
        <v>84</v>
      </c>
      <c r="AY82" s="254" t="s">
        <v>156</v>
      </c>
      <c r="BK82" s="262">
        <f>SUM(BK83:BK84)</f>
        <v>0</v>
      </c>
    </row>
    <row r="83" spans="2:65" s="185" customFormat="1" ht="16.5" customHeight="1">
      <c r="B83" s="186"/>
      <c r="C83" s="265" t="s">
        <v>84</v>
      </c>
      <c r="D83" s="265" t="s">
        <v>158</v>
      </c>
      <c r="E83" s="266" t="s">
        <v>509</v>
      </c>
      <c r="F83" s="267" t="s">
        <v>510</v>
      </c>
      <c r="G83" s="268" t="s">
        <v>743</v>
      </c>
      <c r="H83" s="269">
        <v>1</v>
      </c>
      <c r="I83" s="88"/>
      <c r="J83" s="270">
        <f>ROUND(I83*H83,2)</f>
        <v>0</v>
      </c>
      <c r="K83" s="267" t="s">
        <v>511</v>
      </c>
      <c r="L83" s="186"/>
      <c r="M83" s="271" t="s">
        <v>5</v>
      </c>
      <c r="N83" s="272" t="s">
        <v>49</v>
      </c>
      <c r="O83" s="187"/>
      <c r="P83" s="273">
        <f>O83*H83</f>
        <v>0</v>
      </c>
      <c r="Q83" s="273">
        <v>0</v>
      </c>
      <c r="R83" s="273">
        <f>Q83*H83</f>
        <v>0</v>
      </c>
      <c r="S83" s="273">
        <v>0</v>
      </c>
      <c r="T83" s="274">
        <f>S83*H83</f>
        <v>0</v>
      </c>
      <c r="AR83" s="175" t="s">
        <v>163</v>
      </c>
      <c r="AT83" s="175" t="s">
        <v>158</v>
      </c>
      <c r="AU83" s="175" t="s">
        <v>86</v>
      </c>
      <c r="AY83" s="175" t="s">
        <v>156</v>
      </c>
      <c r="BE83" s="275">
        <f>IF(N83="základní",J83,0)</f>
        <v>0</v>
      </c>
      <c r="BF83" s="275">
        <f>IF(N83="snížená",J83,0)</f>
        <v>0</v>
      </c>
      <c r="BG83" s="275">
        <f>IF(N83="zákl. přenesená",J83,0)</f>
        <v>0</v>
      </c>
      <c r="BH83" s="275">
        <f>IF(N83="sníž. přenesená",J83,0)</f>
        <v>0</v>
      </c>
      <c r="BI83" s="275">
        <f>IF(N83="nulová",J83,0)</f>
        <v>0</v>
      </c>
      <c r="BJ83" s="175" t="s">
        <v>163</v>
      </c>
      <c r="BK83" s="275">
        <f>ROUND(I83*H83,2)</f>
        <v>0</v>
      </c>
      <c r="BL83" s="175" t="s">
        <v>163</v>
      </c>
      <c r="BM83" s="175" t="s">
        <v>86</v>
      </c>
    </row>
    <row r="84" spans="2:65" s="185" customFormat="1" ht="16.5" customHeight="1">
      <c r="B84" s="186"/>
      <c r="C84" s="265" t="s">
        <v>86</v>
      </c>
      <c r="D84" s="265" t="s">
        <v>158</v>
      </c>
      <c r="E84" s="266" t="s">
        <v>512</v>
      </c>
      <c r="F84" s="267" t="s">
        <v>513</v>
      </c>
      <c r="G84" s="268" t="s">
        <v>743</v>
      </c>
      <c r="H84" s="269">
        <v>1</v>
      </c>
      <c r="I84" s="88"/>
      <c r="J84" s="270">
        <f>ROUND(I84*H84,2)</f>
        <v>0</v>
      </c>
      <c r="K84" s="267" t="s">
        <v>511</v>
      </c>
      <c r="L84" s="186"/>
      <c r="M84" s="271" t="s">
        <v>5</v>
      </c>
      <c r="N84" s="272" t="s">
        <v>49</v>
      </c>
      <c r="O84" s="187"/>
      <c r="P84" s="273">
        <f>O84*H84</f>
        <v>0</v>
      </c>
      <c r="Q84" s="273">
        <v>0</v>
      </c>
      <c r="R84" s="273">
        <f>Q84*H84</f>
        <v>0</v>
      </c>
      <c r="S84" s="273">
        <v>0</v>
      </c>
      <c r="T84" s="274">
        <f>S84*H84</f>
        <v>0</v>
      </c>
      <c r="AR84" s="175" t="s">
        <v>163</v>
      </c>
      <c r="AT84" s="175" t="s">
        <v>158</v>
      </c>
      <c r="AU84" s="175" t="s">
        <v>86</v>
      </c>
      <c r="AY84" s="175" t="s">
        <v>156</v>
      </c>
      <c r="BE84" s="275">
        <f>IF(N84="základní",J84,0)</f>
        <v>0</v>
      </c>
      <c r="BF84" s="275">
        <f>IF(N84="snížená",J84,0)</f>
        <v>0</v>
      </c>
      <c r="BG84" s="275">
        <f>IF(N84="zákl. přenesená",J84,0)</f>
        <v>0</v>
      </c>
      <c r="BH84" s="275">
        <f>IF(N84="sníž. přenesená",J84,0)</f>
        <v>0</v>
      </c>
      <c r="BI84" s="275">
        <f>IF(N84="nulová",J84,0)</f>
        <v>0</v>
      </c>
      <c r="BJ84" s="175" t="s">
        <v>163</v>
      </c>
      <c r="BK84" s="275">
        <f>ROUND(I84*H84,2)</f>
        <v>0</v>
      </c>
      <c r="BL84" s="175" t="s">
        <v>163</v>
      </c>
      <c r="BM84" s="175" t="s">
        <v>163</v>
      </c>
    </row>
    <row r="85" spans="2:63" s="253" customFormat="1" ht="29.85" customHeight="1">
      <c r="B85" s="252"/>
      <c r="D85" s="254" t="s">
        <v>75</v>
      </c>
      <c r="E85" s="263" t="s">
        <v>514</v>
      </c>
      <c r="F85" s="263" t="s">
        <v>515</v>
      </c>
      <c r="I85" s="87"/>
      <c r="J85" s="264">
        <f>BK85</f>
        <v>0</v>
      </c>
      <c r="L85" s="252"/>
      <c r="M85" s="257"/>
      <c r="N85" s="258"/>
      <c r="O85" s="258"/>
      <c r="P85" s="259">
        <f>SUM(P86:P91)</f>
        <v>0</v>
      </c>
      <c r="Q85" s="258"/>
      <c r="R85" s="259">
        <f>SUM(R86:R91)</f>
        <v>0</v>
      </c>
      <c r="S85" s="258"/>
      <c r="T85" s="260">
        <f>SUM(T86:T91)</f>
        <v>0</v>
      </c>
      <c r="AR85" s="254" t="s">
        <v>190</v>
      </c>
      <c r="AT85" s="261" t="s">
        <v>75</v>
      </c>
      <c r="AU85" s="261" t="s">
        <v>84</v>
      </c>
      <c r="AY85" s="254" t="s">
        <v>156</v>
      </c>
      <c r="BK85" s="262">
        <f>SUM(BK86:BK91)</f>
        <v>0</v>
      </c>
    </row>
    <row r="86" spans="2:65" s="185" customFormat="1" ht="25.5" customHeight="1">
      <c r="B86" s="186"/>
      <c r="C86" s="265" t="s">
        <v>181</v>
      </c>
      <c r="D86" s="265" t="s">
        <v>158</v>
      </c>
      <c r="E86" s="266" t="s">
        <v>516</v>
      </c>
      <c r="F86" s="267" t="s">
        <v>517</v>
      </c>
      <c r="G86" s="268" t="s">
        <v>743</v>
      </c>
      <c r="H86" s="269">
        <v>1</v>
      </c>
      <c r="I86" s="88"/>
      <c r="J86" s="270">
        <f aca="true" t="shared" si="0" ref="J86:J91">ROUND(I86*H86,2)</f>
        <v>0</v>
      </c>
      <c r="K86" s="267" t="s">
        <v>511</v>
      </c>
      <c r="L86" s="186"/>
      <c r="M86" s="271" t="s">
        <v>5</v>
      </c>
      <c r="N86" s="272" t="s">
        <v>49</v>
      </c>
      <c r="O86" s="187"/>
      <c r="P86" s="273">
        <f aca="true" t="shared" si="1" ref="P86:P91">O86*H86</f>
        <v>0</v>
      </c>
      <c r="Q86" s="273">
        <v>0</v>
      </c>
      <c r="R86" s="273">
        <f aca="true" t="shared" si="2" ref="R86:R91">Q86*H86</f>
        <v>0</v>
      </c>
      <c r="S86" s="273">
        <v>0</v>
      </c>
      <c r="T86" s="274">
        <f aca="true" t="shared" si="3" ref="T86:T91">S86*H86</f>
        <v>0</v>
      </c>
      <c r="AR86" s="175" t="s">
        <v>163</v>
      </c>
      <c r="AT86" s="175" t="s">
        <v>158</v>
      </c>
      <c r="AU86" s="175" t="s">
        <v>86</v>
      </c>
      <c r="AY86" s="175" t="s">
        <v>156</v>
      </c>
      <c r="BE86" s="275">
        <f aca="true" t="shared" si="4" ref="BE86:BE91">IF(N86="základní",J86,0)</f>
        <v>0</v>
      </c>
      <c r="BF86" s="275">
        <f aca="true" t="shared" si="5" ref="BF86:BF91">IF(N86="snížená",J86,0)</f>
        <v>0</v>
      </c>
      <c r="BG86" s="275">
        <f aca="true" t="shared" si="6" ref="BG86:BG91">IF(N86="zákl. přenesená",J86,0)</f>
        <v>0</v>
      </c>
      <c r="BH86" s="275">
        <f aca="true" t="shared" si="7" ref="BH86:BH91">IF(N86="sníž. přenesená",J86,0)</f>
        <v>0</v>
      </c>
      <c r="BI86" s="275">
        <f aca="true" t="shared" si="8" ref="BI86:BI91">IF(N86="nulová",J86,0)</f>
        <v>0</v>
      </c>
      <c r="BJ86" s="175" t="s">
        <v>163</v>
      </c>
      <c r="BK86" s="275">
        <f aca="true" t="shared" si="9" ref="BK86:BK91">ROUND(I86*H86,2)</f>
        <v>0</v>
      </c>
      <c r="BL86" s="175" t="s">
        <v>163</v>
      </c>
      <c r="BM86" s="175" t="s">
        <v>178</v>
      </c>
    </row>
    <row r="87" spans="2:65" s="185" customFormat="1" ht="25.5" customHeight="1">
      <c r="B87" s="186"/>
      <c r="C87" s="265" t="s">
        <v>163</v>
      </c>
      <c r="D87" s="265" t="s">
        <v>158</v>
      </c>
      <c r="E87" s="266" t="s">
        <v>518</v>
      </c>
      <c r="F87" s="267" t="s">
        <v>519</v>
      </c>
      <c r="G87" s="268" t="s">
        <v>743</v>
      </c>
      <c r="H87" s="269">
        <v>1</v>
      </c>
      <c r="I87" s="88"/>
      <c r="J87" s="270">
        <f t="shared" si="0"/>
        <v>0</v>
      </c>
      <c r="K87" s="267" t="s">
        <v>511</v>
      </c>
      <c r="L87" s="186"/>
      <c r="M87" s="271" t="s">
        <v>5</v>
      </c>
      <c r="N87" s="272" t="s">
        <v>49</v>
      </c>
      <c r="O87" s="187"/>
      <c r="P87" s="273">
        <f t="shared" si="1"/>
        <v>0</v>
      </c>
      <c r="Q87" s="273">
        <v>0</v>
      </c>
      <c r="R87" s="273">
        <f t="shared" si="2"/>
        <v>0</v>
      </c>
      <c r="S87" s="273">
        <v>0</v>
      </c>
      <c r="T87" s="274">
        <f t="shared" si="3"/>
        <v>0</v>
      </c>
      <c r="AR87" s="175" t="s">
        <v>163</v>
      </c>
      <c r="AT87" s="175" t="s">
        <v>158</v>
      </c>
      <c r="AU87" s="175" t="s">
        <v>86</v>
      </c>
      <c r="AY87" s="175" t="s">
        <v>156</v>
      </c>
      <c r="BE87" s="275">
        <f t="shared" si="4"/>
        <v>0</v>
      </c>
      <c r="BF87" s="275">
        <f t="shared" si="5"/>
        <v>0</v>
      </c>
      <c r="BG87" s="275">
        <f t="shared" si="6"/>
        <v>0</v>
      </c>
      <c r="BH87" s="275">
        <f t="shared" si="7"/>
        <v>0</v>
      </c>
      <c r="BI87" s="275">
        <f t="shared" si="8"/>
        <v>0</v>
      </c>
      <c r="BJ87" s="175" t="s">
        <v>163</v>
      </c>
      <c r="BK87" s="275">
        <f t="shared" si="9"/>
        <v>0</v>
      </c>
      <c r="BL87" s="175" t="s">
        <v>163</v>
      </c>
      <c r="BM87" s="175" t="s">
        <v>184</v>
      </c>
    </row>
    <row r="88" spans="2:65" s="185" customFormat="1" ht="25.5" customHeight="1">
      <c r="B88" s="186"/>
      <c r="C88" s="265" t="s">
        <v>190</v>
      </c>
      <c r="D88" s="265" t="s">
        <v>158</v>
      </c>
      <c r="E88" s="266" t="s">
        <v>520</v>
      </c>
      <c r="F88" s="267" t="s">
        <v>521</v>
      </c>
      <c r="G88" s="268" t="s">
        <v>743</v>
      </c>
      <c r="H88" s="269">
        <v>1</v>
      </c>
      <c r="I88" s="88"/>
      <c r="J88" s="270">
        <f t="shared" si="0"/>
        <v>0</v>
      </c>
      <c r="K88" s="267" t="s">
        <v>511</v>
      </c>
      <c r="L88" s="186"/>
      <c r="M88" s="271" t="s">
        <v>5</v>
      </c>
      <c r="N88" s="272" t="s">
        <v>49</v>
      </c>
      <c r="O88" s="187"/>
      <c r="P88" s="273">
        <f t="shared" si="1"/>
        <v>0</v>
      </c>
      <c r="Q88" s="273">
        <v>0</v>
      </c>
      <c r="R88" s="273">
        <f t="shared" si="2"/>
        <v>0</v>
      </c>
      <c r="S88" s="273">
        <v>0</v>
      </c>
      <c r="T88" s="274">
        <f t="shared" si="3"/>
        <v>0</v>
      </c>
      <c r="AR88" s="175" t="s">
        <v>163</v>
      </c>
      <c r="AT88" s="175" t="s">
        <v>158</v>
      </c>
      <c r="AU88" s="175" t="s">
        <v>86</v>
      </c>
      <c r="AY88" s="175" t="s">
        <v>156</v>
      </c>
      <c r="BE88" s="275">
        <f t="shared" si="4"/>
        <v>0</v>
      </c>
      <c r="BF88" s="275">
        <f t="shared" si="5"/>
        <v>0</v>
      </c>
      <c r="BG88" s="275">
        <f t="shared" si="6"/>
        <v>0</v>
      </c>
      <c r="BH88" s="275">
        <f t="shared" si="7"/>
        <v>0</v>
      </c>
      <c r="BI88" s="275">
        <f t="shared" si="8"/>
        <v>0</v>
      </c>
      <c r="BJ88" s="175" t="s">
        <v>163</v>
      </c>
      <c r="BK88" s="275">
        <f t="shared" si="9"/>
        <v>0</v>
      </c>
      <c r="BL88" s="175" t="s">
        <v>163</v>
      </c>
      <c r="BM88" s="175" t="s">
        <v>188</v>
      </c>
    </row>
    <row r="89" spans="2:65" s="185" customFormat="1" ht="16.5" customHeight="1">
      <c r="B89" s="186"/>
      <c r="C89" s="265" t="s">
        <v>178</v>
      </c>
      <c r="D89" s="265" t="s">
        <v>158</v>
      </c>
      <c r="E89" s="266" t="s">
        <v>522</v>
      </c>
      <c r="F89" s="267" t="s">
        <v>523</v>
      </c>
      <c r="G89" s="268" t="s">
        <v>743</v>
      </c>
      <c r="H89" s="269">
        <v>1</v>
      </c>
      <c r="I89" s="88"/>
      <c r="J89" s="270">
        <f t="shared" si="0"/>
        <v>0</v>
      </c>
      <c r="K89" s="267" t="s">
        <v>511</v>
      </c>
      <c r="L89" s="186"/>
      <c r="M89" s="271" t="s">
        <v>5</v>
      </c>
      <c r="N89" s="272" t="s">
        <v>49</v>
      </c>
      <c r="O89" s="187"/>
      <c r="P89" s="273">
        <f t="shared" si="1"/>
        <v>0</v>
      </c>
      <c r="Q89" s="273">
        <v>0</v>
      </c>
      <c r="R89" s="273">
        <f t="shared" si="2"/>
        <v>0</v>
      </c>
      <c r="S89" s="273">
        <v>0</v>
      </c>
      <c r="T89" s="274">
        <f t="shared" si="3"/>
        <v>0</v>
      </c>
      <c r="AR89" s="175" t="s">
        <v>163</v>
      </c>
      <c r="AT89" s="175" t="s">
        <v>158</v>
      </c>
      <c r="AU89" s="175" t="s">
        <v>86</v>
      </c>
      <c r="AY89" s="175" t="s">
        <v>156</v>
      </c>
      <c r="BE89" s="275">
        <f t="shared" si="4"/>
        <v>0</v>
      </c>
      <c r="BF89" s="275">
        <f t="shared" si="5"/>
        <v>0</v>
      </c>
      <c r="BG89" s="275">
        <f t="shared" si="6"/>
        <v>0</v>
      </c>
      <c r="BH89" s="275">
        <f t="shared" si="7"/>
        <v>0</v>
      </c>
      <c r="BI89" s="275">
        <f t="shared" si="8"/>
        <v>0</v>
      </c>
      <c r="BJ89" s="175" t="s">
        <v>163</v>
      </c>
      <c r="BK89" s="275">
        <f t="shared" si="9"/>
        <v>0</v>
      </c>
      <c r="BL89" s="175" t="s">
        <v>163</v>
      </c>
      <c r="BM89" s="175" t="s">
        <v>193</v>
      </c>
    </row>
    <row r="90" spans="2:65" s="185" customFormat="1" ht="16.5" customHeight="1">
      <c r="B90" s="186"/>
      <c r="C90" s="265" t="s">
        <v>197</v>
      </c>
      <c r="D90" s="265" t="s">
        <v>158</v>
      </c>
      <c r="E90" s="266" t="s">
        <v>524</v>
      </c>
      <c r="F90" s="267" t="s">
        <v>525</v>
      </c>
      <c r="G90" s="268" t="s">
        <v>743</v>
      </c>
      <c r="H90" s="269">
        <v>1</v>
      </c>
      <c r="I90" s="88"/>
      <c r="J90" s="270">
        <f t="shared" si="0"/>
        <v>0</v>
      </c>
      <c r="K90" s="267" t="s">
        <v>511</v>
      </c>
      <c r="L90" s="186"/>
      <c r="M90" s="271" t="s">
        <v>5</v>
      </c>
      <c r="N90" s="272" t="s">
        <v>49</v>
      </c>
      <c r="O90" s="187"/>
      <c r="P90" s="273">
        <f t="shared" si="1"/>
        <v>0</v>
      </c>
      <c r="Q90" s="273">
        <v>0</v>
      </c>
      <c r="R90" s="273">
        <f t="shared" si="2"/>
        <v>0</v>
      </c>
      <c r="S90" s="273">
        <v>0</v>
      </c>
      <c r="T90" s="274">
        <f t="shared" si="3"/>
        <v>0</v>
      </c>
      <c r="AR90" s="175" t="s">
        <v>163</v>
      </c>
      <c r="AT90" s="175" t="s">
        <v>158</v>
      </c>
      <c r="AU90" s="175" t="s">
        <v>86</v>
      </c>
      <c r="AY90" s="175" t="s">
        <v>156</v>
      </c>
      <c r="BE90" s="275">
        <f t="shared" si="4"/>
        <v>0</v>
      </c>
      <c r="BF90" s="275">
        <f t="shared" si="5"/>
        <v>0</v>
      </c>
      <c r="BG90" s="275">
        <f t="shared" si="6"/>
        <v>0</v>
      </c>
      <c r="BH90" s="275">
        <f t="shared" si="7"/>
        <v>0</v>
      </c>
      <c r="BI90" s="275">
        <f t="shared" si="8"/>
        <v>0</v>
      </c>
      <c r="BJ90" s="175" t="s">
        <v>163</v>
      </c>
      <c r="BK90" s="275">
        <f t="shared" si="9"/>
        <v>0</v>
      </c>
      <c r="BL90" s="175" t="s">
        <v>163</v>
      </c>
      <c r="BM90" s="175" t="s">
        <v>196</v>
      </c>
    </row>
    <row r="91" spans="2:65" s="185" customFormat="1" ht="25.5" customHeight="1">
      <c r="B91" s="186"/>
      <c r="C91" s="265" t="s">
        <v>184</v>
      </c>
      <c r="D91" s="265" t="s">
        <v>158</v>
      </c>
      <c r="E91" s="266" t="s">
        <v>526</v>
      </c>
      <c r="F91" s="267" t="s">
        <v>527</v>
      </c>
      <c r="G91" s="268" t="s">
        <v>743</v>
      </c>
      <c r="H91" s="269">
        <v>1</v>
      </c>
      <c r="I91" s="88"/>
      <c r="J91" s="270">
        <f t="shared" si="0"/>
        <v>0</v>
      </c>
      <c r="K91" s="267" t="s">
        <v>511</v>
      </c>
      <c r="L91" s="186"/>
      <c r="M91" s="271" t="s">
        <v>5</v>
      </c>
      <c r="N91" s="272" t="s">
        <v>49</v>
      </c>
      <c r="O91" s="187"/>
      <c r="P91" s="273">
        <f t="shared" si="1"/>
        <v>0</v>
      </c>
      <c r="Q91" s="273">
        <v>0</v>
      </c>
      <c r="R91" s="273">
        <f t="shared" si="2"/>
        <v>0</v>
      </c>
      <c r="S91" s="273">
        <v>0</v>
      </c>
      <c r="T91" s="274">
        <f t="shared" si="3"/>
        <v>0</v>
      </c>
      <c r="AR91" s="175" t="s">
        <v>163</v>
      </c>
      <c r="AT91" s="175" t="s">
        <v>158</v>
      </c>
      <c r="AU91" s="175" t="s">
        <v>86</v>
      </c>
      <c r="AY91" s="175" t="s">
        <v>156</v>
      </c>
      <c r="BE91" s="275">
        <f t="shared" si="4"/>
        <v>0</v>
      </c>
      <c r="BF91" s="275">
        <f t="shared" si="5"/>
        <v>0</v>
      </c>
      <c r="BG91" s="275">
        <f t="shared" si="6"/>
        <v>0</v>
      </c>
      <c r="BH91" s="275">
        <f t="shared" si="7"/>
        <v>0</v>
      </c>
      <c r="BI91" s="275">
        <f t="shared" si="8"/>
        <v>0</v>
      </c>
      <c r="BJ91" s="175" t="s">
        <v>163</v>
      </c>
      <c r="BK91" s="275">
        <f t="shared" si="9"/>
        <v>0</v>
      </c>
      <c r="BL91" s="175" t="s">
        <v>163</v>
      </c>
      <c r="BM91" s="175" t="s">
        <v>201</v>
      </c>
    </row>
    <row r="92" spans="2:63" s="253" customFormat="1" ht="29.85" customHeight="1">
      <c r="B92" s="252"/>
      <c r="D92" s="254" t="s">
        <v>75</v>
      </c>
      <c r="E92" s="263" t="s">
        <v>528</v>
      </c>
      <c r="F92" s="263" t="s">
        <v>529</v>
      </c>
      <c r="I92" s="87"/>
      <c r="J92" s="264">
        <f>BK92</f>
        <v>0</v>
      </c>
      <c r="L92" s="252"/>
      <c r="M92" s="257"/>
      <c r="N92" s="258"/>
      <c r="O92" s="258"/>
      <c r="P92" s="259">
        <f>SUM(P93:P95)</f>
        <v>0</v>
      </c>
      <c r="Q92" s="258"/>
      <c r="R92" s="259">
        <f>SUM(R93:R95)</f>
        <v>0</v>
      </c>
      <c r="S92" s="258"/>
      <c r="T92" s="260">
        <f>SUM(T93:T95)</f>
        <v>0</v>
      </c>
      <c r="AR92" s="254" t="s">
        <v>190</v>
      </c>
      <c r="AT92" s="261" t="s">
        <v>75</v>
      </c>
      <c r="AU92" s="261" t="s">
        <v>84</v>
      </c>
      <c r="AY92" s="254" t="s">
        <v>156</v>
      </c>
      <c r="BK92" s="262">
        <f>SUM(BK93:BK95)</f>
        <v>0</v>
      </c>
    </row>
    <row r="93" spans="2:65" s="185" customFormat="1" ht="25.5" customHeight="1">
      <c r="B93" s="186"/>
      <c r="C93" s="265" t="s">
        <v>210</v>
      </c>
      <c r="D93" s="265" t="s">
        <v>158</v>
      </c>
      <c r="E93" s="266" t="s">
        <v>530</v>
      </c>
      <c r="F93" s="267" t="s">
        <v>531</v>
      </c>
      <c r="G93" s="268" t="s">
        <v>743</v>
      </c>
      <c r="H93" s="269">
        <v>1</v>
      </c>
      <c r="I93" s="88"/>
      <c r="J93" s="270">
        <f>ROUND(I93*H93,2)</f>
        <v>0</v>
      </c>
      <c r="K93" s="267" t="s">
        <v>511</v>
      </c>
      <c r="L93" s="186"/>
      <c r="M93" s="271" t="s">
        <v>5</v>
      </c>
      <c r="N93" s="272" t="s">
        <v>49</v>
      </c>
      <c r="O93" s="187"/>
      <c r="P93" s="273">
        <f>O93*H93</f>
        <v>0</v>
      </c>
      <c r="Q93" s="273">
        <v>0</v>
      </c>
      <c r="R93" s="273">
        <f>Q93*H93</f>
        <v>0</v>
      </c>
      <c r="S93" s="273">
        <v>0</v>
      </c>
      <c r="T93" s="274">
        <f>S93*H93</f>
        <v>0</v>
      </c>
      <c r="AR93" s="175" t="s">
        <v>163</v>
      </c>
      <c r="AT93" s="175" t="s">
        <v>158</v>
      </c>
      <c r="AU93" s="175" t="s">
        <v>86</v>
      </c>
      <c r="AY93" s="175" t="s">
        <v>156</v>
      </c>
      <c r="BE93" s="275">
        <f>IF(N93="základní",J93,0)</f>
        <v>0</v>
      </c>
      <c r="BF93" s="275">
        <f>IF(N93="snížená",J93,0)</f>
        <v>0</v>
      </c>
      <c r="BG93" s="275">
        <f>IF(N93="zákl. přenesená",J93,0)</f>
        <v>0</v>
      </c>
      <c r="BH93" s="275">
        <f>IF(N93="sníž. přenesená",J93,0)</f>
        <v>0</v>
      </c>
      <c r="BI93" s="275">
        <f>IF(N93="nulová",J93,0)</f>
        <v>0</v>
      </c>
      <c r="BJ93" s="175" t="s">
        <v>163</v>
      </c>
      <c r="BK93" s="275">
        <f>ROUND(I93*H93,2)</f>
        <v>0</v>
      </c>
      <c r="BL93" s="175" t="s">
        <v>163</v>
      </c>
      <c r="BM93" s="175" t="s">
        <v>207</v>
      </c>
    </row>
    <row r="94" spans="2:47" s="185" customFormat="1" ht="27">
      <c r="B94" s="186"/>
      <c r="D94" s="276" t="s">
        <v>166</v>
      </c>
      <c r="F94" s="277" t="s">
        <v>532</v>
      </c>
      <c r="I94" s="89"/>
      <c r="L94" s="186"/>
      <c r="M94" s="278"/>
      <c r="N94" s="187"/>
      <c r="O94" s="187"/>
      <c r="P94" s="187"/>
      <c r="Q94" s="187"/>
      <c r="R94" s="187"/>
      <c r="S94" s="187"/>
      <c r="T94" s="279"/>
      <c r="AT94" s="175" t="s">
        <v>166</v>
      </c>
      <c r="AU94" s="175" t="s">
        <v>86</v>
      </c>
    </row>
    <row r="95" spans="2:65" s="185" customFormat="1" ht="25.5" customHeight="1">
      <c r="B95" s="186"/>
      <c r="C95" s="265" t="s">
        <v>188</v>
      </c>
      <c r="D95" s="265" t="s">
        <v>158</v>
      </c>
      <c r="E95" s="266" t="s">
        <v>533</v>
      </c>
      <c r="F95" s="267" t="s">
        <v>534</v>
      </c>
      <c r="G95" s="268" t="s">
        <v>743</v>
      </c>
      <c r="H95" s="269">
        <v>1</v>
      </c>
      <c r="I95" s="88"/>
      <c r="J95" s="270">
        <f>ROUND(I95*H95,2)</f>
        <v>0</v>
      </c>
      <c r="K95" s="267" t="s">
        <v>511</v>
      </c>
      <c r="L95" s="186"/>
      <c r="M95" s="271" t="s">
        <v>5</v>
      </c>
      <c r="N95" s="311" t="s">
        <v>49</v>
      </c>
      <c r="O95" s="309"/>
      <c r="P95" s="312">
        <f>O95*H95</f>
        <v>0</v>
      </c>
      <c r="Q95" s="312">
        <v>0</v>
      </c>
      <c r="R95" s="312">
        <f>Q95*H95</f>
        <v>0</v>
      </c>
      <c r="S95" s="312">
        <v>0</v>
      </c>
      <c r="T95" s="313">
        <f>S95*H95</f>
        <v>0</v>
      </c>
      <c r="AR95" s="175" t="s">
        <v>163</v>
      </c>
      <c r="AT95" s="175" t="s">
        <v>158</v>
      </c>
      <c r="AU95" s="175" t="s">
        <v>86</v>
      </c>
      <c r="AY95" s="175" t="s">
        <v>156</v>
      </c>
      <c r="BE95" s="275">
        <f>IF(N95="základní",J95,0)</f>
        <v>0</v>
      </c>
      <c r="BF95" s="275">
        <f>IF(N95="snížená",J95,0)</f>
        <v>0</v>
      </c>
      <c r="BG95" s="275">
        <f>IF(N95="zákl. přenesená",J95,0)</f>
        <v>0</v>
      </c>
      <c r="BH95" s="275">
        <f>IF(N95="sníž. přenesená",J95,0)</f>
        <v>0</v>
      </c>
      <c r="BI95" s="275">
        <f>IF(N95="nulová",J95,0)</f>
        <v>0</v>
      </c>
      <c r="BJ95" s="175" t="s">
        <v>163</v>
      </c>
      <c r="BK95" s="275">
        <f>ROUND(I95*H95,2)</f>
        <v>0</v>
      </c>
      <c r="BL95" s="175" t="s">
        <v>163</v>
      </c>
      <c r="BM95" s="175" t="s">
        <v>185</v>
      </c>
    </row>
    <row r="96" spans="2:12" s="185" customFormat="1" ht="6.95" customHeight="1">
      <c r="B96" s="210"/>
      <c r="C96" s="211"/>
      <c r="D96" s="211"/>
      <c r="E96" s="211"/>
      <c r="F96" s="211"/>
      <c r="G96" s="211"/>
      <c r="H96" s="211"/>
      <c r="I96" s="211"/>
      <c r="J96" s="211"/>
      <c r="K96" s="211"/>
      <c r="L96" s="186"/>
    </row>
  </sheetData>
  <sheetProtection password="CC55" sheet="1"/>
  <autoFilter ref="C79:K95"/>
  <mergeCells count="10">
    <mergeCell ref="E72:H72"/>
    <mergeCell ref="G1:H1"/>
    <mergeCell ref="E45:H45"/>
    <mergeCell ref="E47:H47"/>
    <mergeCell ref="J51:J52"/>
    <mergeCell ref="L2:V2"/>
    <mergeCell ref="E7:H7"/>
    <mergeCell ref="E9:H9"/>
    <mergeCell ref="E24:H24"/>
    <mergeCell ref="E70:H70"/>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93" customWidth="1"/>
    <col min="2" max="2" width="1.66796875" style="93" customWidth="1"/>
    <col min="3" max="4" width="5" style="93" customWidth="1"/>
    <col min="5" max="5" width="11.66015625" style="93" customWidth="1"/>
    <col min="6" max="6" width="9.16015625" style="93" customWidth="1"/>
    <col min="7" max="7" width="5" style="93" customWidth="1"/>
    <col min="8" max="8" width="77.83203125" style="93" customWidth="1"/>
    <col min="9" max="10" width="20" style="93" customWidth="1"/>
    <col min="11" max="11" width="1.66796875" style="93" customWidth="1"/>
  </cols>
  <sheetData>
    <row r="1" ht="37.5" customHeight="1"/>
    <row r="2" spans="2:11" ht="7.5" customHeight="1">
      <c r="B2" s="94"/>
      <c r="C2" s="95"/>
      <c r="D2" s="95"/>
      <c r="E2" s="95"/>
      <c r="F2" s="95"/>
      <c r="G2" s="95"/>
      <c r="H2" s="95"/>
      <c r="I2" s="95"/>
      <c r="J2" s="95"/>
      <c r="K2" s="96"/>
    </row>
    <row r="3" spans="2:11" s="6" customFormat="1" ht="45" customHeight="1">
      <c r="B3" s="97"/>
      <c r="C3" s="366" t="s">
        <v>535</v>
      </c>
      <c r="D3" s="366"/>
      <c r="E3" s="366"/>
      <c r="F3" s="366"/>
      <c r="G3" s="366"/>
      <c r="H3" s="366"/>
      <c r="I3" s="366"/>
      <c r="J3" s="366"/>
      <c r="K3" s="98"/>
    </row>
    <row r="4" spans="2:11" ht="25.5" customHeight="1">
      <c r="B4" s="99"/>
      <c r="C4" s="367" t="s">
        <v>536</v>
      </c>
      <c r="D4" s="367"/>
      <c r="E4" s="367"/>
      <c r="F4" s="367"/>
      <c r="G4" s="367"/>
      <c r="H4" s="367"/>
      <c r="I4" s="367"/>
      <c r="J4" s="367"/>
      <c r="K4" s="100"/>
    </row>
    <row r="5" spans="2:11" ht="5.25" customHeight="1">
      <c r="B5" s="99"/>
      <c r="C5" s="101"/>
      <c r="D5" s="101"/>
      <c r="E5" s="101"/>
      <c r="F5" s="101"/>
      <c r="G5" s="101"/>
      <c r="H5" s="101"/>
      <c r="I5" s="101"/>
      <c r="J5" s="101"/>
      <c r="K5" s="100"/>
    </row>
    <row r="6" spans="2:11" ht="15" customHeight="1">
      <c r="B6" s="99"/>
      <c r="C6" s="365" t="s">
        <v>537</v>
      </c>
      <c r="D6" s="365"/>
      <c r="E6" s="365"/>
      <c r="F6" s="365"/>
      <c r="G6" s="365"/>
      <c r="H6" s="365"/>
      <c r="I6" s="365"/>
      <c r="J6" s="365"/>
      <c r="K6" s="100"/>
    </row>
    <row r="7" spans="2:11" ht="15" customHeight="1">
      <c r="B7" s="103"/>
      <c r="C7" s="365" t="s">
        <v>538</v>
      </c>
      <c r="D7" s="365"/>
      <c r="E7" s="365"/>
      <c r="F7" s="365"/>
      <c r="G7" s="365"/>
      <c r="H7" s="365"/>
      <c r="I7" s="365"/>
      <c r="J7" s="365"/>
      <c r="K7" s="100"/>
    </row>
    <row r="8" spans="2:11" ht="12.75" customHeight="1">
      <c r="B8" s="103"/>
      <c r="C8" s="102"/>
      <c r="D8" s="102"/>
      <c r="E8" s="102"/>
      <c r="F8" s="102"/>
      <c r="G8" s="102"/>
      <c r="H8" s="102"/>
      <c r="I8" s="102"/>
      <c r="J8" s="102"/>
      <c r="K8" s="100"/>
    </row>
    <row r="9" spans="2:11" ht="15" customHeight="1">
      <c r="B9" s="103"/>
      <c r="C9" s="365" t="s">
        <v>539</v>
      </c>
      <c r="D9" s="365"/>
      <c r="E9" s="365"/>
      <c r="F9" s="365"/>
      <c r="G9" s="365"/>
      <c r="H9" s="365"/>
      <c r="I9" s="365"/>
      <c r="J9" s="365"/>
      <c r="K9" s="100"/>
    </row>
    <row r="10" spans="2:11" ht="15" customHeight="1">
      <c r="B10" s="103"/>
      <c r="C10" s="102"/>
      <c r="D10" s="365" t="s">
        <v>540</v>
      </c>
      <c r="E10" s="365"/>
      <c r="F10" s="365"/>
      <c r="G10" s="365"/>
      <c r="H10" s="365"/>
      <c r="I10" s="365"/>
      <c r="J10" s="365"/>
      <c r="K10" s="100"/>
    </row>
    <row r="11" spans="2:11" ht="15" customHeight="1">
      <c r="B11" s="103"/>
      <c r="C11" s="104"/>
      <c r="D11" s="365" t="s">
        <v>541</v>
      </c>
      <c r="E11" s="365"/>
      <c r="F11" s="365"/>
      <c r="G11" s="365"/>
      <c r="H11" s="365"/>
      <c r="I11" s="365"/>
      <c r="J11" s="365"/>
      <c r="K11" s="100"/>
    </row>
    <row r="12" spans="2:11" ht="12.75" customHeight="1">
      <c r="B12" s="103"/>
      <c r="C12" s="104"/>
      <c r="D12" s="104"/>
      <c r="E12" s="104"/>
      <c r="F12" s="104"/>
      <c r="G12" s="104"/>
      <c r="H12" s="104"/>
      <c r="I12" s="104"/>
      <c r="J12" s="104"/>
      <c r="K12" s="100"/>
    </row>
    <row r="13" spans="2:11" ht="15" customHeight="1">
      <c r="B13" s="103"/>
      <c r="C13" s="104"/>
      <c r="D13" s="365" t="s">
        <v>542</v>
      </c>
      <c r="E13" s="365"/>
      <c r="F13" s="365"/>
      <c r="G13" s="365"/>
      <c r="H13" s="365"/>
      <c r="I13" s="365"/>
      <c r="J13" s="365"/>
      <c r="K13" s="100"/>
    </row>
    <row r="14" spans="2:11" ht="15" customHeight="1">
      <c r="B14" s="103"/>
      <c r="C14" s="104"/>
      <c r="D14" s="365" t="s">
        <v>543</v>
      </c>
      <c r="E14" s="365"/>
      <c r="F14" s="365"/>
      <c r="G14" s="365"/>
      <c r="H14" s="365"/>
      <c r="I14" s="365"/>
      <c r="J14" s="365"/>
      <c r="K14" s="100"/>
    </row>
    <row r="15" spans="2:11" ht="15" customHeight="1">
      <c r="B15" s="103"/>
      <c r="C15" s="104"/>
      <c r="D15" s="365" t="s">
        <v>544</v>
      </c>
      <c r="E15" s="365"/>
      <c r="F15" s="365"/>
      <c r="G15" s="365"/>
      <c r="H15" s="365"/>
      <c r="I15" s="365"/>
      <c r="J15" s="365"/>
      <c r="K15" s="100"/>
    </row>
    <row r="16" spans="2:11" ht="15" customHeight="1">
      <c r="B16" s="103"/>
      <c r="C16" s="104"/>
      <c r="D16" s="104"/>
      <c r="E16" s="105" t="s">
        <v>83</v>
      </c>
      <c r="F16" s="365" t="s">
        <v>545</v>
      </c>
      <c r="G16" s="365"/>
      <c r="H16" s="365"/>
      <c r="I16" s="365"/>
      <c r="J16" s="365"/>
      <c r="K16" s="100"/>
    </row>
    <row r="17" spans="2:11" ht="15" customHeight="1">
      <c r="B17" s="103"/>
      <c r="C17" s="104"/>
      <c r="D17" s="104"/>
      <c r="E17" s="105" t="s">
        <v>546</v>
      </c>
      <c r="F17" s="365" t="s">
        <v>547</v>
      </c>
      <c r="G17" s="365"/>
      <c r="H17" s="365"/>
      <c r="I17" s="365"/>
      <c r="J17" s="365"/>
      <c r="K17" s="100"/>
    </row>
    <row r="18" spans="2:11" ht="15" customHeight="1">
      <c r="B18" s="103"/>
      <c r="C18" s="104"/>
      <c r="D18" s="104"/>
      <c r="E18" s="105" t="s">
        <v>113</v>
      </c>
      <c r="F18" s="365" t="s">
        <v>548</v>
      </c>
      <c r="G18" s="365"/>
      <c r="H18" s="365"/>
      <c r="I18" s="365"/>
      <c r="J18" s="365"/>
      <c r="K18" s="100"/>
    </row>
    <row r="19" spans="2:11" ht="15" customHeight="1">
      <c r="B19" s="103"/>
      <c r="C19" s="104"/>
      <c r="D19" s="104"/>
      <c r="E19" s="105" t="s">
        <v>121</v>
      </c>
      <c r="F19" s="365" t="s">
        <v>122</v>
      </c>
      <c r="G19" s="365"/>
      <c r="H19" s="365"/>
      <c r="I19" s="365"/>
      <c r="J19" s="365"/>
      <c r="K19" s="100"/>
    </row>
    <row r="20" spans="2:11" ht="15" customHeight="1">
      <c r="B20" s="103"/>
      <c r="C20" s="104"/>
      <c r="D20" s="104"/>
      <c r="E20" s="105" t="s">
        <v>447</v>
      </c>
      <c r="F20" s="365" t="s">
        <v>448</v>
      </c>
      <c r="G20" s="365"/>
      <c r="H20" s="365"/>
      <c r="I20" s="365"/>
      <c r="J20" s="365"/>
      <c r="K20" s="100"/>
    </row>
    <row r="21" spans="2:11" ht="15" customHeight="1">
      <c r="B21" s="103"/>
      <c r="C21" s="104"/>
      <c r="D21" s="104"/>
      <c r="E21" s="105" t="s">
        <v>549</v>
      </c>
      <c r="F21" s="365" t="s">
        <v>550</v>
      </c>
      <c r="G21" s="365"/>
      <c r="H21" s="365"/>
      <c r="I21" s="365"/>
      <c r="J21" s="365"/>
      <c r="K21" s="100"/>
    </row>
    <row r="22" spans="2:11" ht="12.75" customHeight="1">
      <c r="B22" s="103"/>
      <c r="C22" s="104"/>
      <c r="D22" s="104"/>
      <c r="E22" s="104"/>
      <c r="F22" s="104"/>
      <c r="G22" s="104"/>
      <c r="H22" s="104"/>
      <c r="I22" s="104"/>
      <c r="J22" s="104"/>
      <c r="K22" s="100"/>
    </row>
    <row r="23" spans="2:11" ht="15" customHeight="1">
      <c r="B23" s="103"/>
      <c r="C23" s="365" t="s">
        <v>551</v>
      </c>
      <c r="D23" s="365"/>
      <c r="E23" s="365"/>
      <c r="F23" s="365"/>
      <c r="G23" s="365"/>
      <c r="H23" s="365"/>
      <c r="I23" s="365"/>
      <c r="J23" s="365"/>
      <c r="K23" s="100"/>
    </row>
    <row r="24" spans="2:11" ht="15" customHeight="1">
      <c r="B24" s="103"/>
      <c r="C24" s="365" t="s">
        <v>552</v>
      </c>
      <c r="D24" s="365"/>
      <c r="E24" s="365"/>
      <c r="F24" s="365"/>
      <c r="G24" s="365"/>
      <c r="H24" s="365"/>
      <c r="I24" s="365"/>
      <c r="J24" s="365"/>
      <c r="K24" s="100"/>
    </row>
    <row r="25" spans="2:11" ht="15" customHeight="1">
      <c r="B25" s="103"/>
      <c r="C25" s="102"/>
      <c r="D25" s="365" t="s">
        <v>553</v>
      </c>
      <c r="E25" s="365"/>
      <c r="F25" s="365"/>
      <c r="G25" s="365"/>
      <c r="H25" s="365"/>
      <c r="I25" s="365"/>
      <c r="J25" s="365"/>
      <c r="K25" s="100"/>
    </row>
    <row r="26" spans="2:11" ht="15" customHeight="1">
      <c r="B26" s="103"/>
      <c r="C26" s="104"/>
      <c r="D26" s="365" t="s">
        <v>554</v>
      </c>
      <c r="E26" s="365"/>
      <c r="F26" s="365"/>
      <c r="G26" s="365"/>
      <c r="H26" s="365"/>
      <c r="I26" s="365"/>
      <c r="J26" s="365"/>
      <c r="K26" s="100"/>
    </row>
    <row r="27" spans="2:11" ht="12.75" customHeight="1">
      <c r="B27" s="103"/>
      <c r="C27" s="104"/>
      <c r="D27" s="104"/>
      <c r="E27" s="104"/>
      <c r="F27" s="104"/>
      <c r="G27" s="104"/>
      <c r="H27" s="104"/>
      <c r="I27" s="104"/>
      <c r="J27" s="104"/>
      <c r="K27" s="100"/>
    </row>
    <row r="28" spans="2:11" ht="15" customHeight="1">
      <c r="B28" s="103"/>
      <c r="C28" s="104"/>
      <c r="D28" s="365" t="s">
        <v>555</v>
      </c>
      <c r="E28" s="365"/>
      <c r="F28" s="365"/>
      <c r="G28" s="365"/>
      <c r="H28" s="365"/>
      <c r="I28" s="365"/>
      <c r="J28" s="365"/>
      <c r="K28" s="100"/>
    </row>
    <row r="29" spans="2:11" ht="15" customHeight="1">
      <c r="B29" s="103"/>
      <c r="C29" s="104"/>
      <c r="D29" s="365" t="s">
        <v>556</v>
      </c>
      <c r="E29" s="365"/>
      <c r="F29" s="365"/>
      <c r="G29" s="365"/>
      <c r="H29" s="365"/>
      <c r="I29" s="365"/>
      <c r="J29" s="365"/>
      <c r="K29" s="100"/>
    </row>
    <row r="30" spans="2:11" ht="12.75" customHeight="1">
      <c r="B30" s="103"/>
      <c r="C30" s="104"/>
      <c r="D30" s="104"/>
      <c r="E30" s="104"/>
      <c r="F30" s="104"/>
      <c r="G30" s="104"/>
      <c r="H30" s="104"/>
      <c r="I30" s="104"/>
      <c r="J30" s="104"/>
      <c r="K30" s="100"/>
    </row>
    <row r="31" spans="2:11" ht="15" customHeight="1">
      <c r="B31" s="103"/>
      <c r="C31" s="104"/>
      <c r="D31" s="365" t="s">
        <v>557</v>
      </c>
      <c r="E31" s="365"/>
      <c r="F31" s="365"/>
      <c r="G31" s="365"/>
      <c r="H31" s="365"/>
      <c r="I31" s="365"/>
      <c r="J31" s="365"/>
      <c r="K31" s="100"/>
    </row>
    <row r="32" spans="2:11" ht="15" customHeight="1">
      <c r="B32" s="103"/>
      <c r="C32" s="104"/>
      <c r="D32" s="365" t="s">
        <v>558</v>
      </c>
      <c r="E32" s="365"/>
      <c r="F32" s="365"/>
      <c r="G32" s="365"/>
      <c r="H32" s="365"/>
      <c r="I32" s="365"/>
      <c r="J32" s="365"/>
      <c r="K32" s="100"/>
    </row>
    <row r="33" spans="2:11" ht="15" customHeight="1">
      <c r="B33" s="103"/>
      <c r="C33" s="104"/>
      <c r="D33" s="365" t="s">
        <v>559</v>
      </c>
      <c r="E33" s="365"/>
      <c r="F33" s="365"/>
      <c r="G33" s="365"/>
      <c r="H33" s="365"/>
      <c r="I33" s="365"/>
      <c r="J33" s="365"/>
      <c r="K33" s="100"/>
    </row>
    <row r="34" spans="2:11" ht="15" customHeight="1">
      <c r="B34" s="103"/>
      <c r="C34" s="104"/>
      <c r="D34" s="102"/>
      <c r="E34" s="106" t="s">
        <v>141</v>
      </c>
      <c r="F34" s="102"/>
      <c r="G34" s="365" t="s">
        <v>560</v>
      </c>
      <c r="H34" s="365"/>
      <c r="I34" s="365"/>
      <c r="J34" s="365"/>
      <c r="K34" s="100"/>
    </row>
    <row r="35" spans="2:11" ht="30.75" customHeight="1">
      <c r="B35" s="103"/>
      <c r="C35" s="104"/>
      <c r="D35" s="102"/>
      <c r="E35" s="106" t="s">
        <v>561</v>
      </c>
      <c r="F35" s="102"/>
      <c r="G35" s="365" t="s">
        <v>562</v>
      </c>
      <c r="H35" s="365"/>
      <c r="I35" s="365"/>
      <c r="J35" s="365"/>
      <c r="K35" s="100"/>
    </row>
    <row r="36" spans="2:11" ht="15" customHeight="1">
      <c r="B36" s="103"/>
      <c r="C36" s="104"/>
      <c r="D36" s="102"/>
      <c r="E36" s="106" t="s">
        <v>57</v>
      </c>
      <c r="F36" s="102"/>
      <c r="G36" s="365" t="s">
        <v>563</v>
      </c>
      <c r="H36" s="365"/>
      <c r="I36" s="365"/>
      <c r="J36" s="365"/>
      <c r="K36" s="100"/>
    </row>
    <row r="37" spans="2:11" ht="15" customHeight="1">
      <c r="B37" s="103"/>
      <c r="C37" s="104"/>
      <c r="D37" s="102"/>
      <c r="E37" s="106" t="s">
        <v>142</v>
      </c>
      <c r="F37" s="102"/>
      <c r="G37" s="365" t="s">
        <v>564</v>
      </c>
      <c r="H37" s="365"/>
      <c r="I37" s="365"/>
      <c r="J37" s="365"/>
      <c r="K37" s="100"/>
    </row>
    <row r="38" spans="2:11" ht="15" customHeight="1">
      <c r="B38" s="103"/>
      <c r="C38" s="104"/>
      <c r="D38" s="102"/>
      <c r="E38" s="106" t="s">
        <v>143</v>
      </c>
      <c r="F38" s="102"/>
      <c r="G38" s="365" t="s">
        <v>565</v>
      </c>
      <c r="H38" s="365"/>
      <c r="I38" s="365"/>
      <c r="J38" s="365"/>
      <c r="K38" s="100"/>
    </row>
    <row r="39" spans="2:11" ht="15" customHeight="1">
      <c r="B39" s="103"/>
      <c r="C39" s="104"/>
      <c r="D39" s="102"/>
      <c r="E39" s="106" t="s">
        <v>144</v>
      </c>
      <c r="F39" s="102"/>
      <c r="G39" s="365" t="s">
        <v>566</v>
      </c>
      <c r="H39" s="365"/>
      <c r="I39" s="365"/>
      <c r="J39" s="365"/>
      <c r="K39" s="100"/>
    </row>
    <row r="40" spans="2:11" ht="15" customHeight="1">
      <c r="B40" s="103"/>
      <c r="C40" s="104"/>
      <c r="D40" s="102"/>
      <c r="E40" s="106" t="s">
        <v>567</v>
      </c>
      <c r="F40" s="102"/>
      <c r="G40" s="365" t="s">
        <v>568</v>
      </c>
      <c r="H40" s="365"/>
      <c r="I40" s="365"/>
      <c r="J40" s="365"/>
      <c r="K40" s="100"/>
    </row>
    <row r="41" spans="2:11" ht="15" customHeight="1">
      <c r="B41" s="103"/>
      <c r="C41" s="104"/>
      <c r="D41" s="102"/>
      <c r="E41" s="106"/>
      <c r="F41" s="102"/>
      <c r="G41" s="365" t="s">
        <v>569</v>
      </c>
      <c r="H41" s="365"/>
      <c r="I41" s="365"/>
      <c r="J41" s="365"/>
      <c r="K41" s="100"/>
    </row>
    <row r="42" spans="2:11" ht="15" customHeight="1">
      <c r="B42" s="103"/>
      <c r="C42" s="104"/>
      <c r="D42" s="102"/>
      <c r="E42" s="106" t="s">
        <v>570</v>
      </c>
      <c r="F42" s="102"/>
      <c r="G42" s="365" t="s">
        <v>571</v>
      </c>
      <c r="H42" s="365"/>
      <c r="I42" s="365"/>
      <c r="J42" s="365"/>
      <c r="K42" s="100"/>
    </row>
    <row r="43" spans="2:11" ht="15" customHeight="1">
      <c r="B43" s="103"/>
      <c r="C43" s="104"/>
      <c r="D43" s="102"/>
      <c r="E43" s="106" t="s">
        <v>146</v>
      </c>
      <c r="F43" s="102"/>
      <c r="G43" s="365" t="s">
        <v>572</v>
      </c>
      <c r="H43" s="365"/>
      <c r="I43" s="365"/>
      <c r="J43" s="365"/>
      <c r="K43" s="100"/>
    </row>
    <row r="44" spans="2:11" ht="12.75" customHeight="1">
      <c r="B44" s="103"/>
      <c r="C44" s="104"/>
      <c r="D44" s="102"/>
      <c r="E44" s="102"/>
      <c r="F44" s="102"/>
      <c r="G44" s="102"/>
      <c r="H44" s="102"/>
      <c r="I44" s="102"/>
      <c r="J44" s="102"/>
      <c r="K44" s="100"/>
    </row>
    <row r="45" spans="2:11" ht="15" customHeight="1">
      <c r="B45" s="103"/>
      <c r="C45" s="104"/>
      <c r="D45" s="365" t="s">
        <v>573</v>
      </c>
      <c r="E45" s="365"/>
      <c r="F45" s="365"/>
      <c r="G45" s="365"/>
      <c r="H45" s="365"/>
      <c r="I45" s="365"/>
      <c r="J45" s="365"/>
      <c r="K45" s="100"/>
    </row>
    <row r="46" spans="2:11" ht="15" customHeight="1">
      <c r="B46" s="103"/>
      <c r="C46" s="104"/>
      <c r="D46" s="104"/>
      <c r="E46" s="365" t="s">
        <v>574</v>
      </c>
      <c r="F46" s="365"/>
      <c r="G46" s="365"/>
      <c r="H46" s="365"/>
      <c r="I46" s="365"/>
      <c r="J46" s="365"/>
      <c r="K46" s="100"/>
    </row>
    <row r="47" spans="2:11" ht="15" customHeight="1">
      <c r="B47" s="103"/>
      <c r="C47" s="104"/>
      <c r="D47" s="104"/>
      <c r="E47" s="365" t="s">
        <v>575</v>
      </c>
      <c r="F47" s="365"/>
      <c r="G47" s="365"/>
      <c r="H47" s="365"/>
      <c r="I47" s="365"/>
      <c r="J47" s="365"/>
      <c r="K47" s="100"/>
    </row>
    <row r="48" spans="2:11" ht="15" customHeight="1">
      <c r="B48" s="103"/>
      <c r="C48" s="104"/>
      <c r="D48" s="104"/>
      <c r="E48" s="365" t="s">
        <v>576</v>
      </c>
      <c r="F48" s="365"/>
      <c r="G48" s="365"/>
      <c r="H48" s="365"/>
      <c r="I48" s="365"/>
      <c r="J48" s="365"/>
      <c r="K48" s="100"/>
    </row>
    <row r="49" spans="2:11" ht="15" customHeight="1">
      <c r="B49" s="103"/>
      <c r="C49" s="104"/>
      <c r="D49" s="365" t="s">
        <v>577</v>
      </c>
      <c r="E49" s="365"/>
      <c r="F49" s="365"/>
      <c r="G49" s="365"/>
      <c r="H49" s="365"/>
      <c r="I49" s="365"/>
      <c r="J49" s="365"/>
      <c r="K49" s="100"/>
    </row>
    <row r="50" spans="2:11" ht="25.5" customHeight="1">
      <c r="B50" s="99"/>
      <c r="C50" s="367" t="s">
        <v>578</v>
      </c>
      <c r="D50" s="367"/>
      <c r="E50" s="367"/>
      <c r="F50" s="367"/>
      <c r="G50" s="367"/>
      <c r="H50" s="367"/>
      <c r="I50" s="367"/>
      <c r="J50" s="367"/>
      <c r="K50" s="100"/>
    </row>
    <row r="51" spans="2:11" ht="5.25" customHeight="1">
      <c r="B51" s="99"/>
      <c r="C51" s="101"/>
      <c r="D51" s="101"/>
      <c r="E51" s="101"/>
      <c r="F51" s="101"/>
      <c r="G51" s="101"/>
      <c r="H51" s="101"/>
      <c r="I51" s="101"/>
      <c r="J51" s="101"/>
      <c r="K51" s="100"/>
    </row>
    <row r="52" spans="2:11" ht="15" customHeight="1">
      <c r="B52" s="99"/>
      <c r="C52" s="365" t="s">
        <v>579</v>
      </c>
      <c r="D52" s="365"/>
      <c r="E52" s="365"/>
      <c r="F52" s="365"/>
      <c r="G52" s="365"/>
      <c r="H52" s="365"/>
      <c r="I52" s="365"/>
      <c r="J52" s="365"/>
      <c r="K52" s="100"/>
    </row>
    <row r="53" spans="2:11" ht="15" customHeight="1">
      <c r="B53" s="99"/>
      <c r="C53" s="365" t="s">
        <v>580</v>
      </c>
      <c r="D53" s="365"/>
      <c r="E53" s="365"/>
      <c r="F53" s="365"/>
      <c r="G53" s="365"/>
      <c r="H53" s="365"/>
      <c r="I53" s="365"/>
      <c r="J53" s="365"/>
      <c r="K53" s="100"/>
    </row>
    <row r="54" spans="2:11" ht="12.75" customHeight="1">
      <c r="B54" s="99"/>
      <c r="C54" s="102"/>
      <c r="D54" s="102"/>
      <c r="E54" s="102"/>
      <c r="F54" s="102"/>
      <c r="G54" s="102"/>
      <c r="H54" s="102"/>
      <c r="I54" s="102"/>
      <c r="J54" s="102"/>
      <c r="K54" s="100"/>
    </row>
    <row r="55" spans="2:11" ht="15" customHeight="1">
      <c r="B55" s="99"/>
      <c r="C55" s="365" t="s">
        <v>581</v>
      </c>
      <c r="D55" s="365"/>
      <c r="E55" s="365"/>
      <c r="F55" s="365"/>
      <c r="G55" s="365"/>
      <c r="H55" s="365"/>
      <c r="I55" s="365"/>
      <c r="J55" s="365"/>
      <c r="K55" s="100"/>
    </row>
    <row r="56" spans="2:11" ht="15" customHeight="1">
      <c r="B56" s="99"/>
      <c r="C56" s="104"/>
      <c r="D56" s="365" t="s">
        <v>582</v>
      </c>
      <c r="E56" s="365"/>
      <c r="F56" s="365"/>
      <c r="G56" s="365"/>
      <c r="H56" s="365"/>
      <c r="I56" s="365"/>
      <c r="J56" s="365"/>
      <c r="K56" s="100"/>
    </row>
    <row r="57" spans="2:11" ht="15" customHeight="1">
      <c r="B57" s="99"/>
      <c r="C57" s="104"/>
      <c r="D57" s="365" t="s">
        <v>583</v>
      </c>
      <c r="E57" s="365"/>
      <c r="F57" s="365"/>
      <c r="G57" s="365"/>
      <c r="H57" s="365"/>
      <c r="I57" s="365"/>
      <c r="J57" s="365"/>
      <c r="K57" s="100"/>
    </row>
    <row r="58" spans="2:11" ht="15" customHeight="1">
      <c r="B58" s="99"/>
      <c r="C58" s="104"/>
      <c r="D58" s="365" t="s">
        <v>584</v>
      </c>
      <c r="E58" s="365"/>
      <c r="F58" s="365"/>
      <c r="G58" s="365"/>
      <c r="H58" s="365"/>
      <c r="I58" s="365"/>
      <c r="J58" s="365"/>
      <c r="K58" s="100"/>
    </row>
    <row r="59" spans="2:11" ht="15" customHeight="1">
      <c r="B59" s="99"/>
      <c r="C59" s="104"/>
      <c r="D59" s="365" t="s">
        <v>585</v>
      </c>
      <c r="E59" s="365"/>
      <c r="F59" s="365"/>
      <c r="G59" s="365"/>
      <c r="H59" s="365"/>
      <c r="I59" s="365"/>
      <c r="J59" s="365"/>
      <c r="K59" s="100"/>
    </row>
    <row r="60" spans="2:11" ht="15" customHeight="1">
      <c r="B60" s="99"/>
      <c r="C60" s="104"/>
      <c r="D60" s="368" t="s">
        <v>586</v>
      </c>
      <c r="E60" s="368"/>
      <c r="F60" s="368"/>
      <c r="G60" s="368"/>
      <c r="H60" s="368"/>
      <c r="I60" s="368"/>
      <c r="J60" s="368"/>
      <c r="K60" s="100"/>
    </row>
    <row r="61" spans="2:11" ht="15" customHeight="1">
      <c r="B61" s="99"/>
      <c r="C61" s="104"/>
      <c r="D61" s="365" t="s">
        <v>587</v>
      </c>
      <c r="E61" s="365"/>
      <c r="F61" s="365"/>
      <c r="G61" s="365"/>
      <c r="H61" s="365"/>
      <c r="I61" s="365"/>
      <c r="J61" s="365"/>
      <c r="K61" s="100"/>
    </row>
    <row r="62" spans="2:11" ht="12.75" customHeight="1">
      <c r="B62" s="99"/>
      <c r="C62" s="104"/>
      <c r="D62" s="104"/>
      <c r="E62" s="107"/>
      <c r="F62" s="104"/>
      <c r="G62" s="104"/>
      <c r="H62" s="104"/>
      <c r="I62" s="104"/>
      <c r="J62" s="104"/>
      <c r="K62" s="100"/>
    </row>
    <row r="63" spans="2:11" ht="15" customHeight="1">
      <c r="B63" s="99"/>
      <c r="C63" s="104"/>
      <c r="D63" s="365" t="s">
        <v>588</v>
      </c>
      <c r="E63" s="365"/>
      <c r="F63" s="365"/>
      <c r="G63" s="365"/>
      <c r="H63" s="365"/>
      <c r="I63" s="365"/>
      <c r="J63" s="365"/>
      <c r="K63" s="100"/>
    </row>
    <row r="64" spans="2:11" ht="15" customHeight="1">
      <c r="B64" s="99"/>
      <c r="C64" s="104"/>
      <c r="D64" s="368" t="s">
        <v>589</v>
      </c>
      <c r="E64" s="368"/>
      <c r="F64" s="368"/>
      <c r="G64" s="368"/>
      <c r="H64" s="368"/>
      <c r="I64" s="368"/>
      <c r="J64" s="368"/>
      <c r="K64" s="100"/>
    </row>
    <row r="65" spans="2:11" ht="15" customHeight="1">
      <c r="B65" s="99"/>
      <c r="C65" s="104"/>
      <c r="D65" s="365" t="s">
        <v>590</v>
      </c>
      <c r="E65" s="365"/>
      <c r="F65" s="365"/>
      <c r="G65" s="365"/>
      <c r="H65" s="365"/>
      <c r="I65" s="365"/>
      <c r="J65" s="365"/>
      <c r="K65" s="100"/>
    </row>
    <row r="66" spans="2:11" ht="15" customHeight="1">
      <c r="B66" s="99"/>
      <c r="C66" s="104"/>
      <c r="D66" s="365" t="s">
        <v>591</v>
      </c>
      <c r="E66" s="365"/>
      <c r="F66" s="365"/>
      <c r="G66" s="365"/>
      <c r="H66" s="365"/>
      <c r="I66" s="365"/>
      <c r="J66" s="365"/>
      <c r="K66" s="100"/>
    </row>
    <row r="67" spans="2:11" ht="15" customHeight="1">
      <c r="B67" s="99"/>
      <c r="C67" s="104"/>
      <c r="D67" s="365" t="s">
        <v>592</v>
      </c>
      <c r="E67" s="365"/>
      <c r="F67" s="365"/>
      <c r="G67" s="365"/>
      <c r="H67" s="365"/>
      <c r="I67" s="365"/>
      <c r="J67" s="365"/>
      <c r="K67" s="100"/>
    </row>
    <row r="68" spans="2:11" ht="15" customHeight="1">
      <c r="B68" s="99"/>
      <c r="C68" s="104"/>
      <c r="D68" s="365" t="s">
        <v>593</v>
      </c>
      <c r="E68" s="365"/>
      <c r="F68" s="365"/>
      <c r="G68" s="365"/>
      <c r="H68" s="365"/>
      <c r="I68" s="365"/>
      <c r="J68" s="365"/>
      <c r="K68" s="100"/>
    </row>
    <row r="69" spans="2:11" ht="12.75" customHeight="1">
      <c r="B69" s="108"/>
      <c r="C69" s="109"/>
      <c r="D69" s="109"/>
      <c r="E69" s="109"/>
      <c r="F69" s="109"/>
      <c r="G69" s="109"/>
      <c r="H69" s="109"/>
      <c r="I69" s="109"/>
      <c r="J69" s="109"/>
      <c r="K69" s="110"/>
    </row>
    <row r="70" spans="2:11" ht="18.75" customHeight="1">
      <c r="B70" s="111"/>
      <c r="C70" s="111"/>
      <c r="D70" s="111"/>
      <c r="E70" s="111"/>
      <c r="F70" s="111"/>
      <c r="G70" s="111"/>
      <c r="H70" s="111"/>
      <c r="I70" s="111"/>
      <c r="J70" s="111"/>
      <c r="K70" s="112"/>
    </row>
    <row r="71" spans="2:11" ht="18.75" customHeight="1">
      <c r="B71" s="112"/>
      <c r="C71" s="112"/>
      <c r="D71" s="112"/>
      <c r="E71" s="112"/>
      <c r="F71" s="112"/>
      <c r="G71" s="112"/>
      <c r="H71" s="112"/>
      <c r="I71" s="112"/>
      <c r="J71" s="112"/>
      <c r="K71" s="112"/>
    </row>
    <row r="72" spans="2:11" ht="7.5" customHeight="1">
      <c r="B72" s="113"/>
      <c r="C72" s="114"/>
      <c r="D72" s="114"/>
      <c r="E72" s="114"/>
      <c r="F72" s="114"/>
      <c r="G72" s="114"/>
      <c r="H72" s="114"/>
      <c r="I72" s="114"/>
      <c r="J72" s="114"/>
      <c r="K72" s="115"/>
    </row>
    <row r="73" spans="2:11" ht="45" customHeight="1">
      <c r="B73" s="116"/>
      <c r="C73" s="369" t="s">
        <v>128</v>
      </c>
      <c r="D73" s="369"/>
      <c r="E73" s="369"/>
      <c r="F73" s="369"/>
      <c r="G73" s="369"/>
      <c r="H73" s="369"/>
      <c r="I73" s="369"/>
      <c r="J73" s="369"/>
      <c r="K73" s="117"/>
    </row>
    <row r="74" spans="2:11" ht="17.25" customHeight="1">
      <c r="B74" s="116"/>
      <c r="C74" s="118" t="s">
        <v>594</v>
      </c>
      <c r="D74" s="118"/>
      <c r="E74" s="118"/>
      <c r="F74" s="118" t="s">
        <v>595</v>
      </c>
      <c r="G74" s="119"/>
      <c r="H74" s="118" t="s">
        <v>142</v>
      </c>
      <c r="I74" s="118" t="s">
        <v>61</v>
      </c>
      <c r="J74" s="118" t="s">
        <v>596</v>
      </c>
      <c r="K74" s="117"/>
    </row>
    <row r="75" spans="2:11" ht="17.25" customHeight="1">
      <c r="B75" s="116"/>
      <c r="C75" s="120" t="s">
        <v>597</v>
      </c>
      <c r="D75" s="120"/>
      <c r="E75" s="120"/>
      <c r="F75" s="121" t="s">
        <v>598</v>
      </c>
      <c r="G75" s="122"/>
      <c r="H75" s="120"/>
      <c r="I75" s="120"/>
      <c r="J75" s="120" t="s">
        <v>599</v>
      </c>
      <c r="K75" s="117"/>
    </row>
    <row r="76" spans="2:11" ht="5.25" customHeight="1">
      <c r="B76" s="116"/>
      <c r="C76" s="123"/>
      <c r="D76" s="123"/>
      <c r="E76" s="123"/>
      <c r="F76" s="123"/>
      <c r="G76" s="124"/>
      <c r="H76" s="123"/>
      <c r="I76" s="123"/>
      <c r="J76" s="123"/>
      <c r="K76" s="117"/>
    </row>
    <row r="77" spans="2:11" ht="15" customHeight="1">
      <c r="B77" s="116"/>
      <c r="C77" s="106" t="s">
        <v>57</v>
      </c>
      <c r="D77" s="123"/>
      <c r="E77" s="123"/>
      <c r="F77" s="125" t="s">
        <v>600</v>
      </c>
      <c r="G77" s="124"/>
      <c r="H77" s="106" t="s">
        <v>601</v>
      </c>
      <c r="I77" s="106" t="s">
        <v>602</v>
      </c>
      <c r="J77" s="106">
        <v>20</v>
      </c>
      <c r="K77" s="117"/>
    </row>
    <row r="78" spans="2:11" ht="15" customHeight="1">
      <c r="B78" s="116"/>
      <c r="C78" s="106" t="s">
        <v>603</v>
      </c>
      <c r="D78" s="106"/>
      <c r="E78" s="106"/>
      <c r="F78" s="125" t="s">
        <v>600</v>
      </c>
      <c r="G78" s="124"/>
      <c r="H78" s="106" t="s">
        <v>604</v>
      </c>
      <c r="I78" s="106" t="s">
        <v>602</v>
      </c>
      <c r="J78" s="106">
        <v>120</v>
      </c>
      <c r="K78" s="117"/>
    </row>
    <row r="79" spans="2:11" ht="15" customHeight="1">
      <c r="B79" s="126"/>
      <c r="C79" s="106" t="s">
        <v>605</v>
      </c>
      <c r="D79" s="106"/>
      <c r="E79" s="106"/>
      <c r="F79" s="125" t="s">
        <v>606</v>
      </c>
      <c r="G79" s="124"/>
      <c r="H79" s="106" t="s">
        <v>607</v>
      </c>
      <c r="I79" s="106" t="s">
        <v>602</v>
      </c>
      <c r="J79" s="106">
        <v>50</v>
      </c>
      <c r="K79" s="117"/>
    </row>
    <row r="80" spans="2:11" ht="15" customHeight="1">
      <c r="B80" s="126"/>
      <c r="C80" s="106" t="s">
        <v>608</v>
      </c>
      <c r="D80" s="106"/>
      <c r="E80" s="106"/>
      <c r="F80" s="125" t="s">
        <v>600</v>
      </c>
      <c r="G80" s="124"/>
      <c r="H80" s="106" t="s">
        <v>609</v>
      </c>
      <c r="I80" s="106" t="s">
        <v>610</v>
      </c>
      <c r="J80" s="106"/>
      <c r="K80" s="117"/>
    </row>
    <row r="81" spans="2:11" ht="15" customHeight="1">
      <c r="B81" s="126"/>
      <c r="C81" s="127" t="s">
        <v>611</v>
      </c>
      <c r="D81" s="127"/>
      <c r="E81" s="127"/>
      <c r="F81" s="128" t="s">
        <v>606</v>
      </c>
      <c r="G81" s="127"/>
      <c r="H81" s="127" t="s">
        <v>612</v>
      </c>
      <c r="I81" s="127" t="s">
        <v>602</v>
      </c>
      <c r="J81" s="127">
        <v>15</v>
      </c>
      <c r="K81" s="117"/>
    </row>
    <row r="82" spans="2:11" ht="15" customHeight="1">
      <c r="B82" s="126"/>
      <c r="C82" s="127" t="s">
        <v>613</v>
      </c>
      <c r="D82" s="127"/>
      <c r="E82" s="127"/>
      <c r="F82" s="128" t="s">
        <v>606</v>
      </c>
      <c r="G82" s="127"/>
      <c r="H82" s="127" t="s">
        <v>614</v>
      </c>
      <c r="I82" s="127" t="s">
        <v>602</v>
      </c>
      <c r="J82" s="127">
        <v>15</v>
      </c>
      <c r="K82" s="117"/>
    </row>
    <row r="83" spans="2:11" ht="15" customHeight="1">
      <c r="B83" s="126"/>
      <c r="C83" s="127" t="s">
        <v>615</v>
      </c>
      <c r="D83" s="127"/>
      <c r="E83" s="127"/>
      <c r="F83" s="128" t="s">
        <v>606</v>
      </c>
      <c r="G83" s="127"/>
      <c r="H83" s="127" t="s">
        <v>616</v>
      </c>
      <c r="I83" s="127" t="s">
        <v>602</v>
      </c>
      <c r="J83" s="127">
        <v>20</v>
      </c>
      <c r="K83" s="117"/>
    </row>
    <row r="84" spans="2:11" ht="15" customHeight="1">
      <c r="B84" s="126"/>
      <c r="C84" s="127" t="s">
        <v>617</v>
      </c>
      <c r="D84" s="127"/>
      <c r="E84" s="127"/>
      <c r="F84" s="128" t="s">
        <v>606</v>
      </c>
      <c r="G84" s="127"/>
      <c r="H84" s="127" t="s">
        <v>618</v>
      </c>
      <c r="I84" s="127" t="s">
        <v>602</v>
      </c>
      <c r="J84" s="127">
        <v>20</v>
      </c>
      <c r="K84" s="117"/>
    </row>
    <row r="85" spans="2:11" ht="15" customHeight="1">
      <c r="B85" s="126"/>
      <c r="C85" s="106" t="s">
        <v>619</v>
      </c>
      <c r="D85" s="106"/>
      <c r="E85" s="106"/>
      <c r="F85" s="125" t="s">
        <v>606</v>
      </c>
      <c r="G85" s="124"/>
      <c r="H85" s="106" t="s">
        <v>620</v>
      </c>
      <c r="I85" s="106" t="s">
        <v>602</v>
      </c>
      <c r="J85" s="106">
        <v>50</v>
      </c>
      <c r="K85" s="117"/>
    </row>
    <row r="86" spans="2:11" ht="15" customHeight="1">
      <c r="B86" s="126"/>
      <c r="C86" s="106" t="s">
        <v>621</v>
      </c>
      <c r="D86" s="106"/>
      <c r="E86" s="106"/>
      <c r="F86" s="125" t="s">
        <v>606</v>
      </c>
      <c r="G86" s="124"/>
      <c r="H86" s="106" t="s">
        <v>622</v>
      </c>
      <c r="I86" s="106" t="s">
        <v>602</v>
      </c>
      <c r="J86" s="106">
        <v>20</v>
      </c>
      <c r="K86" s="117"/>
    </row>
    <row r="87" spans="2:11" ht="15" customHeight="1">
      <c r="B87" s="126"/>
      <c r="C87" s="106" t="s">
        <v>623</v>
      </c>
      <c r="D87" s="106"/>
      <c r="E87" s="106"/>
      <c r="F87" s="125" t="s">
        <v>606</v>
      </c>
      <c r="G87" s="124"/>
      <c r="H87" s="106" t="s">
        <v>624</v>
      </c>
      <c r="I87" s="106" t="s">
        <v>602</v>
      </c>
      <c r="J87" s="106">
        <v>20</v>
      </c>
      <c r="K87" s="117"/>
    </row>
    <row r="88" spans="2:11" ht="15" customHeight="1">
      <c r="B88" s="126"/>
      <c r="C88" s="106" t="s">
        <v>625</v>
      </c>
      <c r="D88" s="106"/>
      <c r="E88" s="106"/>
      <c r="F88" s="125" t="s">
        <v>606</v>
      </c>
      <c r="G88" s="124"/>
      <c r="H88" s="106" t="s">
        <v>626</v>
      </c>
      <c r="I88" s="106" t="s">
        <v>602</v>
      </c>
      <c r="J88" s="106">
        <v>50</v>
      </c>
      <c r="K88" s="117"/>
    </row>
    <row r="89" spans="2:11" ht="15" customHeight="1">
      <c r="B89" s="126"/>
      <c r="C89" s="106" t="s">
        <v>627</v>
      </c>
      <c r="D89" s="106"/>
      <c r="E89" s="106"/>
      <c r="F89" s="125" t="s">
        <v>606</v>
      </c>
      <c r="G89" s="124"/>
      <c r="H89" s="106" t="s">
        <v>627</v>
      </c>
      <c r="I89" s="106" t="s">
        <v>602</v>
      </c>
      <c r="J89" s="106">
        <v>50</v>
      </c>
      <c r="K89" s="117"/>
    </row>
    <row r="90" spans="2:11" ht="15" customHeight="1">
      <c r="B90" s="126"/>
      <c r="C90" s="106" t="s">
        <v>147</v>
      </c>
      <c r="D90" s="106"/>
      <c r="E90" s="106"/>
      <c r="F90" s="125" t="s">
        <v>606</v>
      </c>
      <c r="G90" s="124"/>
      <c r="H90" s="106" t="s">
        <v>628</v>
      </c>
      <c r="I90" s="106" t="s">
        <v>602</v>
      </c>
      <c r="J90" s="106">
        <v>255</v>
      </c>
      <c r="K90" s="117"/>
    </row>
    <row r="91" spans="2:11" ht="15" customHeight="1">
      <c r="B91" s="126"/>
      <c r="C91" s="106" t="s">
        <v>629</v>
      </c>
      <c r="D91" s="106"/>
      <c r="E91" s="106"/>
      <c r="F91" s="125" t="s">
        <v>600</v>
      </c>
      <c r="G91" s="124"/>
      <c r="H91" s="106" t="s">
        <v>630</v>
      </c>
      <c r="I91" s="106" t="s">
        <v>631</v>
      </c>
      <c r="J91" s="106"/>
      <c r="K91" s="117"/>
    </row>
    <row r="92" spans="2:11" ht="15" customHeight="1">
      <c r="B92" s="126"/>
      <c r="C92" s="106" t="s">
        <v>632</v>
      </c>
      <c r="D92" s="106"/>
      <c r="E92" s="106"/>
      <c r="F92" s="125" t="s">
        <v>600</v>
      </c>
      <c r="G92" s="124"/>
      <c r="H92" s="106" t="s">
        <v>633</v>
      </c>
      <c r="I92" s="106" t="s">
        <v>634</v>
      </c>
      <c r="J92" s="106"/>
      <c r="K92" s="117"/>
    </row>
    <row r="93" spans="2:11" ht="15" customHeight="1">
      <c r="B93" s="126"/>
      <c r="C93" s="106" t="s">
        <v>635</v>
      </c>
      <c r="D93" s="106"/>
      <c r="E93" s="106"/>
      <c r="F93" s="125" t="s">
        <v>600</v>
      </c>
      <c r="G93" s="124"/>
      <c r="H93" s="106" t="s">
        <v>635</v>
      </c>
      <c r="I93" s="106" t="s">
        <v>634</v>
      </c>
      <c r="J93" s="106"/>
      <c r="K93" s="117"/>
    </row>
    <row r="94" spans="2:11" ht="15" customHeight="1">
      <c r="B94" s="126"/>
      <c r="C94" s="106" t="s">
        <v>42</v>
      </c>
      <c r="D94" s="106"/>
      <c r="E94" s="106"/>
      <c r="F94" s="125" t="s">
        <v>600</v>
      </c>
      <c r="G94" s="124"/>
      <c r="H94" s="106" t="s">
        <v>636</v>
      </c>
      <c r="I94" s="106" t="s">
        <v>634</v>
      </c>
      <c r="J94" s="106"/>
      <c r="K94" s="117"/>
    </row>
    <row r="95" spans="2:11" ht="15" customHeight="1">
      <c r="B95" s="126"/>
      <c r="C95" s="106" t="s">
        <v>52</v>
      </c>
      <c r="D95" s="106"/>
      <c r="E95" s="106"/>
      <c r="F95" s="125" t="s">
        <v>600</v>
      </c>
      <c r="G95" s="124"/>
      <c r="H95" s="106" t="s">
        <v>637</v>
      </c>
      <c r="I95" s="106" t="s">
        <v>634</v>
      </c>
      <c r="J95" s="106"/>
      <c r="K95" s="117"/>
    </row>
    <row r="96" spans="2:11" ht="15" customHeight="1">
      <c r="B96" s="129"/>
      <c r="C96" s="130"/>
      <c r="D96" s="130"/>
      <c r="E96" s="130"/>
      <c r="F96" s="130"/>
      <c r="G96" s="130"/>
      <c r="H96" s="130"/>
      <c r="I96" s="130"/>
      <c r="J96" s="130"/>
      <c r="K96" s="131"/>
    </row>
    <row r="97" spans="2:11" ht="18.75" customHeight="1">
      <c r="B97" s="132"/>
      <c r="C97" s="133"/>
      <c r="D97" s="133"/>
      <c r="E97" s="133"/>
      <c r="F97" s="133"/>
      <c r="G97" s="133"/>
      <c r="H97" s="133"/>
      <c r="I97" s="133"/>
      <c r="J97" s="133"/>
      <c r="K97" s="132"/>
    </row>
    <row r="98" spans="2:11" ht="18.75" customHeight="1">
      <c r="B98" s="112"/>
      <c r="C98" s="112"/>
      <c r="D98" s="112"/>
      <c r="E98" s="112"/>
      <c r="F98" s="112"/>
      <c r="G98" s="112"/>
      <c r="H98" s="112"/>
      <c r="I98" s="112"/>
      <c r="J98" s="112"/>
      <c r="K98" s="112"/>
    </row>
    <row r="99" spans="2:11" ht="7.5" customHeight="1">
      <c r="B99" s="113"/>
      <c r="C99" s="114"/>
      <c r="D99" s="114"/>
      <c r="E99" s="114"/>
      <c r="F99" s="114"/>
      <c r="G99" s="114"/>
      <c r="H99" s="114"/>
      <c r="I99" s="114"/>
      <c r="J99" s="114"/>
      <c r="K99" s="115"/>
    </row>
    <row r="100" spans="2:11" ht="45" customHeight="1">
      <c r="B100" s="116"/>
      <c r="C100" s="369" t="s">
        <v>638</v>
      </c>
      <c r="D100" s="369"/>
      <c r="E100" s="369"/>
      <c r="F100" s="369"/>
      <c r="G100" s="369"/>
      <c r="H100" s="369"/>
      <c r="I100" s="369"/>
      <c r="J100" s="369"/>
      <c r="K100" s="117"/>
    </row>
    <row r="101" spans="2:11" ht="17.25" customHeight="1">
      <c r="B101" s="116"/>
      <c r="C101" s="118" t="s">
        <v>594</v>
      </c>
      <c r="D101" s="118"/>
      <c r="E101" s="118"/>
      <c r="F101" s="118" t="s">
        <v>595</v>
      </c>
      <c r="G101" s="119"/>
      <c r="H101" s="118" t="s">
        <v>142</v>
      </c>
      <c r="I101" s="118" t="s">
        <v>61</v>
      </c>
      <c r="J101" s="118" t="s">
        <v>596</v>
      </c>
      <c r="K101" s="117"/>
    </row>
    <row r="102" spans="2:11" ht="17.25" customHeight="1">
      <c r="B102" s="116"/>
      <c r="C102" s="120" t="s">
        <v>597</v>
      </c>
      <c r="D102" s="120"/>
      <c r="E102" s="120"/>
      <c r="F102" s="121" t="s">
        <v>598</v>
      </c>
      <c r="G102" s="122"/>
      <c r="H102" s="120"/>
      <c r="I102" s="120"/>
      <c r="J102" s="120" t="s">
        <v>599</v>
      </c>
      <c r="K102" s="117"/>
    </row>
    <row r="103" spans="2:11" ht="5.25" customHeight="1">
      <c r="B103" s="116"/>
      <c r="C103" s="118"/>
      <c r="D103" s="118"/>
      <c r="E103" s="118"/>
      <c r="F103" s="118"/>
      <c r="G103" s="134"/>
      <c r="H103" s="118"/>
      <c r="I103" s="118"/>
      <c r="J103" s="118"/>
      <c r="K103" s="117"/>
    </row>
    <row r="104" spans="2:11" ht="15" customHeight="1">
      <c r="B104" s="116"/>
      <c r="C104" s="106" t="s">
        <v>57</v>
      </c>
      <c r="D104" s="123"/>
      <c r="E104" s="123"/>
      <c r="F104" s="125" t="s">
        <v>600</v>
      </c>
      <c r="G104" s="134"/>
      <c r="H104" s="106" t="s">
        <v>639</v>
      </c>
      <c r="I104" s="106" t="s">
        <v>602</v>
      </c>
      <c r="J104" s="106">
        <v>20</v>
      </c>
      <c r="K104" s="117"/>
    </row>
    <row r="105" spans="2:11" ht="15" customHeight="1">
      <c r="B105" s="116"/>
      <c r="C105" s="106" t="s">
        <v>603</v>
      </c>
      <c r="D105" s="106"/>
      <c r="E105" s="106"/>
      <c r="F105" s="125" t="s">
        <v>600</v>
      </c>
      <c r="G105" s="106"/>
      <c r="H105" s="106" t="s">
        <v>639</v>
      </c>
      <c r="I105" s="106" t="s">
        <v>602</v>
      </c>
      <c r="J105" s="106">
        <v>120</v>
      </c>
      <c r="K105" s="117"/>
    </row>
    <row r="106" spans="2:11" ht="15" customHeight="1">
      <c r="B106" s="126"/>
      <c r="C106" s="106" t="s">
        <v>605</v>
      </c>
      <c r="D106" s="106"/>
      <c r="E106" s="106"/>
      <c r="F106" s="125" t="s">
        <v>606</v>
      </c>
      <c r="G106" s="106"/>
      <c r="H106" s="106" t="s">
        <v>639</v>
      </c>
      <c r="I106" s="106" t="s">
        <v>602</v>
      </c>
      <c r="J106" s="106">
        <v>50</v>
      </c>
      <c r="K106" s="117"/>
    </row>
    <row r="107" spans="2:11" ht="15" customHeight="1">
      <c r="B107" s="126"/>
      <c r="C107" s="106" t="s">
        <v>608</v>
      </c>
      <c r="D107" s="106"/>
      <c r="E107" s="106"/>
      <c r="F107" s="125" t="s">
        <v>600</v>
      </c>
      <c r="G107" s="106"/>
      <c r="H107" s="106" t="s">
        <v>639</v>
      </c>
      <c r="I107" s="106" t="s">
        <v>610</v>
      </c>
      <c r="J107" s="106"/>
      <c r="K107" s="117"/>
    </row>
    <row r="108" spans="2:11" ht="15" customHeight="1">
      <c r="B108" s="126"/>
      <c r="C108" s="106" t="s">
        <v>619</v>
      </c>
      <c r="D108" s="106"/>
      <c r="E108" s="106"/>
      <c r="F108" s="125" t="s">
        <v>606</v>
      </c>
      <c r="G108" s="106"/>
      <c r="H108" s="106" t="s">
        <v>639</v>
      </c>
      <c r="I108" s="106" t="s">
        <v>602</v>
      </c>
      <c r="J108" s="106">
        <v>50</v>
      </c>
      <c r="K108" s="117"/>
    </row>
    <row r="109" spans="2:11" ht="15" customHeight="1">
      <c r="B109" s="126"/>
      <c r="C109" s="106" t="s">
        <v>627</v>
      </c>
      <c r="D109" s="106"/>
      <c r="E109" s="106"/>
      <c r="F109" s="125" t="s">
        <v>606</v>
      </c>
      <c r="G109" s="106"/>
      <c r="H109" s="106" t="s">
        <v>639</v>
      </c>
      <c r="I109" s="106" t="s">
        <v>602</v>
      </c>
      <c r="J109" s="106">
        <v>50</v>
      </c>
      <c r="K109" s="117"/>
    </row>
    <row r="110" spans="2:11" ht="15" customHeight="1">
      <c r="B110" s="126"/>
      <c r="C110" s="106" t="s">
        <v>625</v>
      </c>
      <c r="D110" s="106"/>
      <c r="E110" s="106"/>
      <c r="F110" s="125" t="s">
        <v>606</v>
      </c>
      <c r="G110" s="106"/>
      <c r="H110" s="106" t="s">
        <v>639</v>
      </c>
      <c r="I110" s="106" t="s">
        <v>602</v>
      </c>
      <c r="J110" s="106">
        <v>50</v>
      </c>
      <c r="K110" s="117"/>
    </row>
    <row r="111" spans="2:11" ht="15" customHeight="1">
      <c r="B111" s="126"/>
      <c r="C111" s="106" t="s">
        <v>57</v>
      </c>
      <c r="D111" s="106"/>
      <c r="E111" s="106"/>
      <c r="F111" s="125" t="s">
        <v>600</v>
      </c>
      <c r="G111" s="106"/>
      <c r="H111" s="106" t="s">
        <v>640</v>
      </c>
      <c r="I111" s="106" t="s">
        <v>602</v>
      </c>
      <c r="J111" s="106">
        <v>20</v>
      </c>
      <c r="K111" s="117"/>
    </row>
    <row r="112" spans="2:11" ht="15" customHeight="1">
      <c r="B112" s="126"/>
      <c r="C112" s="106" t="s">
        <v>641</v>
      </c>
      <c r="D112" s="106"/>
      <c r="E112" s="106"/>
      <c r="F112" s="125" t="s">
        <v>600</v>
      </c>
      <c r="G112" s="106"/>
      <c r="H112" s="106" t="s">
        <v>642</v>
      </c>
      <c r="I112" s="106" t="s">
        <v>602</v>
      </c>
      <c r="J112" s="106">
        <v>120</v>
      </c>
      <c r="K112" s="117"/>
    </row>
    <row r="113" spans="2:11" ht="15" customHeight="1">
      <c r="B113" s="126"/>
      <c r="C113" s="106" t="s">
        <v>42</v>
      </c>
      <c r="D113" s="106"/>
      <c r="E113" s="106"/>
      <c r="F113" s="125" t="s">
        <v>600</v>
      </c>
      <c r="G113" s="106"/>
      <c r="H113" s="106" t="s">
        <v>643</v>
      </c>
      <c r="I113" s="106" t="s">
        <v>634</v>
      </c>
      <c r="J113" s="106"/>
      <c r="K113" s="117"/>
    </row>
    <row r="114" spans="2:11" ht="15" customHeight="1">
      <c r="B114" s="126"/>
      <c r="C114" s="106" t="s">
        <v>52</v>
      </c>
      <c r="D114" s="106"/>
      <c r="E114" s="106"/>
      <c r="F114" s="125" t="s">
        <v>600</v>
      </c>
      <c r="G114" s="106"/>
      <c r="H114" s="106" t="s">
        <v>644</v>
      </c>
      <c r="I114" s="106" t="s">
        <v>634</v>
      </c>
      <c r="J114" s="106"/>
      <c r="K114" s="117"/>
    </row>
    <row r="115" spans="2:11" ht="15" customHeight="1">
      <c r="B115" s="126"/>
      <c r="C115" s="106" t="s">
        <v>61</v>
      </c>
      <c r="D115" s="106"/>
      <c r="E115" s="106"/>
      <c r="F115" s="125" t="s">
        <v>600</v>
      </c>
      <c r="G115" s="106"/>
      <c r="H115" s="106" t="s">
        <v>645</v>
      </c>
      <c r="I115" s="106" t="s">
        <v>646</v>
      </c>
      <c r="J115" s="106"/>
      <c r="K115" s="117"/>
    </row>
    <row r="116" spans="2:11" ht="15" customHeight="1">
      <c r="B116" s="129"/>
      <c r="C116" s="135"/>
      <c r="D116" s="135"/>
      <c r="E116" s="135"/>
      <c r="F116" s="135"/>
      <c r="G116" s="135"/>
      <c r="H116" s="135"/>
      <c r="I116" s="135"/>
      <c r="J116" s="135"/>
      <c r="K116" s="131"/>
    </row>
    <row r="117" spans="2:11" ht="18.75" customHeight="1">
      <c r="B117" s="136"/>
      <c r="C117" s="102"/>
      <c r="D117" s="102"/>
      <c r="E117" s="102"/>
      <c r="F117" s="137"/>
      <c r="G117" s="102"/>
      <c r="H117" s="102"/>
      <c r="I117" s="102"/>
      <c r="J117" s="102"/>
      <c r="K117" s="136"/>
    </row>
    <row r="118" spans="2:11" ht="18.75" customHeight="1">
      <c r="B118" s="112"/>
      <c r="C118" s="112"/>
      <c r="D118" s="112"/>
      <c r="E118" s="112"/>
      <c r="F118" s="112"/>
      <c r="G118" s="112"/>
      <c r="H118" s="112"/>
      <c r="I118" s="112"/>
      <c r="J118" s="112"/>
      <c r="K118" s="112"/>
    </row>
    <row r="119" spans="2:11" ht="7.5" customHeight="1">
      <c r="B119" s="138"/>
      <c r="C119" s="139"/>
      <c r="D119" s="139"/>
      <c r="E119" s="139"/>
      <c r="F119" s="139"/>
      <c r="G119" s="139"/>
      <c r="H119" s="139"/>
      <c r="I119" s="139"/>
      <c r="J119" s="139"/>
      <c r="K119" s="140"/>
    </row>
    <row r="120" spans="2:11" ht="45" customHeight="1">
      <c r="B120" s="141"/>
      <c r="C120" s="366" t="s">
        <v>647</v>
      </c>
      <c r="D120" s="366"/>
      <c r="E120" s="366"/>
      <c r="F120" s="366"/>
      <c r="G120" s="366"/>
      <c r="H120" s="366"/>
      <c r="I120" s="366"/>
      <c r="J120" s="366"/>
      <c r="K120" s="142"/>
    </row>
    <row r="121" spans="2:11" ht="17.25" customHeight="1">
      <c r="B121" s="143"/>
      <c r="C121" s="118" t="s">
        <v>594</v>
      </c>
      <c r="D121" s="118"/>
      <c r="E121" s="118"/>
      <c r="F121" s="118" t="s">
        <v>595</v>
      </c>
      <c r="G121" s="119"/>
      <c r="H121" s="118" t="s">
        <v>142</v>
      </c>
      <c r="I121" s="118" t="s">
        <v>61</v>
      </c>
      <c r="J121" s="118" t="s">
        <v>596</v>
      </c>
      <c r="K121" s="144"/>
    </row>
    <row r="122" spans="2:11" ht="17.25" customHeight="1">
      <c r="B122" s="143"/>
      <c r="C122" s="120" t="s">
        <v>597</v>
      </c>
      <c r="D122" s="120"/>
      <c r="E122" s="120"/>
      <c r="F122" s="121" t="s">
        <v>598</v>
      </c>
      <c r="G122" s="122"/>
      <c r="H122" s="120"/>
      <c r="I122" s="120"/>
      <c r="J122" s="120" t="s">
        <v>599</v>
      </c>
      <c r="K122" s="144"/>
    </row>
    <row r="123" spans="2:11" ht="5.25" customHeight="1">
      <c r="B123" s="145"/>
      <c r="C123" s="123"/>
      <c r="D123" s="123"/>
      <c r="E123" s="123"/>
      <c r="F123" s="123"/>
      <c r="G123" s="106"/>
      <c r="H123" s="123"/>
      <c r="I123" s="123"/>
      <c r="J123" s="123"/>
      <c r="K123" s="146"/>
    </row>
    <row r="124" spans="2:11" ht="15" customHeight="1">
      <c r="B124" s="145"/>
      <c r="C124" s="106" t="s">
        <v>603</v>
      </c>
      <c r="D124" s="123"/>
      <c r="E124" s="123"/>
      <c r="F124" s="125" t="s">
        <v>600</v>
      </c>
      <c r="G124" s="106"/>
      <c r="H124" s="106" t="s">
        <v>639</v>
      </c>
      <c r="I124" s="106" t="s">
        <v>602</v>
      </c>
      <c r="J124" s="106">
        <v>120</v>
      </c>
      <c r="K124" s="147"/>
    </row>
    <row r="125" spans="2:11" ht="15" customHeight="1">
      <c r="B125" s="145"/>
      <c r="C125" s="106" t="s">
        <v>648</v>
      </c>
      <c r="D125" s="106"/>
      <c r="E125" s="106"/>
      <c r="F125" s="125" t="s">
        <v>600</v>
      </c>
      <c r="G125" s="106"/>
      <c r="H125" s="106" t="s">
        <v>649</v>
      </c>
      <c r="I125" s="106" t="s">
        <v>602</v>
      </c>
      <c r="J125" s="106" t="s">
        <v>650</v>
      </c>
      <c r="K125" s="147"/>
    </row>
    <row r="126" spans="2:11" ht="15" customHeight="1">
      <c r="B126" s="145"/>
      <c r="C126" s="106" t="s">
        <v>549</v>
      </c>
      <c r="D126" s="106"/>
      <c r="E126" s="106"/>
      <c r="F126" s="125" t="s">
        <v>600</v>
      </c>
      <c r="G126" s="106"/>
      <c r="H126" s="106" t="s">
        <v>651</v>
      </c>
      <c r="I126" s="106" t="s">
        <v>602</v>
      </c>
      <c r="J126" s="106" t="s">
        <v>650</v>
      </c>
      <c r="K126" s="147"/>
    </row>
    <row r="127" spans="2:11" ht="15" customHeight="1">
      <c r="B127" s="145"/>
      <c r="C127" s="106" t="s">
        <v>611</v>
      </c>
      <c r="D127" s="106"/>
      <c r="E127" s="106"/>
      <c r="F127" s="125" t="s">
        <v>606</v>
      </c>
      <c r="G127" s="106"/>
      <c r="H127" s="106" t="s">
        <v>612</v>
      </c>
      <c r="I127" s="106" t="s">
        <v>602</v>
      </c>
      <c r="J127" s="106">
        <v>15</v>
      </c>
      <c r="K127" s="147"/>
    </row>
    <row r="128" spans="2:11" ht="15" customHeight="1">
      <c r="B128" s="145"/>
      <c r="C128" s="127" t="s">
        <v>613</v>
      </c>
      <c r="D128" s="127"/>
      <c r="E128" s="127"/>
      <c r="F128" s="128" t="s">
        <v>606</v>
      </c>
      <c r="G128" s="127"/>
      <c r="H128" s="127" t="s">
        <v>614</v>
      </c>
      <c r="I128" s="127" t="s">
        <v>602</v>
      </c>
      <c r="J128" s="127">
        <v>15</v>
      </c>
      <c r="K128" s="147"/>
    </row>
    <row r="129" spans="2:11" ht="15" customHeight="1">
      <c r="B129" s="145"/>
      <c r="C129" s="127" t="s">
        <v>615</v>
      </c>
      <c r="D129" s="127"/>
      <c r="E129" s="127"/>
      <c r="F129" s="128" t="s">
        <v>606</v>
      </c>
      <c r="G129" s="127"/>
      <c r="H129" s="127" t="s">
        <v>616</v>
      </c>
      <c r="I129" s="127" t="s">
        <v>602</v>
      </c>
      <c r="J129" s="127">
        <v>20</v>
      </c>
      <c r="K129" s="147"/>
    </row>
    <row r="130" spans="2:11" ht="15" customHeight="1">
      <c r="B130" s="145"/>
      <c r="C130" s="127" t="s">
        <v>617</v>
      </c>
      <c r="D130" s="127"/>
      <c r="E130" s="127"/>
      <c r="F130" s="128" t="s">
        <v>606</v>
      </c>
      <c r="G130" s="127"/>
      <c r="H130" s="127" t="s">
        <v>618</v>
      </c>
      <c r="I130" s="127" t="s">
        <v>602</v>
      </c>
      <c r="J130" s="127">
        <v>20</v>
      </c>
      <c r="K130" s="147"/>
    </row>
    <row r="131" spans="2:11" ht="15" customHeight="1">
      <c r="B131" s="145"/>
      <c r="C131" s="106" t="s">
        <v>605</v>
      </c>
      <c r="D131" s="106"/>
      <c r="E131" s="106"/>
      <c r="F131" s="125" t="s">
        <v>606</v>
      </c>
      <c r="G131" s="106"/>
      <c r="H131" s="106" t="s">
        <v>639</v>
      </c>
      <c r="I131" s="106" t="s">
        <v>602</v>
      </c>
      <c r="J131" s="106">
        <v>50</v>
      </c>
      <c r="K131" s="147"/>
    </row>
    <row r="132" spans="2:11" ht="15" customHeight="1">
      <c r="B132" s="145"/>
      <c r="C132" s="106" t="s">
        <v>619</v>
      </c>
      <c r="D132" s="106"/>
      <c r="E132" s="106"/>
      <c r="F132" s="125" t="s">
        <v>606</v>
      </c>
      <c r="G132" s="106"/>
      <c r="H132" s="106" t="s">
        <v>639</v>
      </c>
      <c r="I132" s="106" t="s">
        <v>602</v>
      </c>
      <c r="J132" s="106">
        <v>50</v>
      </c>
      <c r="K132" s="147"/>
    </row>
    <row r="133" spans="2:11" ht="15" customHeight="1">
      <c r="B133" s="145"/>
      <c r="C133" s="106" t="s">
        <v>625</v>
      </c>
      <c r="D133" s="106"/>
      <c r="E133" s="106"/>
      <c r="F133" s="125" t="s">
        <v>606</v>
      </c>
      <c r="G133" s="106"/>
      <c r="H133" s="106" t="s">
        <v>639</v>
      </c>
      <c r="I133" s="106" t="s">
        <v>602</v>
      </c>
      <c r="J133" s="106">
        <v>50</v>
      </c>
      <c r="K133" s="147"/>
    </row>
    <row r="134" spans="2:11" ht="15" customHeight="1">
      <c r="B134" s="145"/>
      <c r="C134" s="106" t="s">
        <v>627</v>
      </c>
      <c r="D134" s="106"/>
      <c r="E134" s="106"/>
      <c r="F134" s="125" t="s">
        <v>606</v>
      </c>
      <c r="G134" s="106"/>
      <c r="H134" s="106" t="s">
        <v>639</v>
      </c>
      <c r="I134" s="106" t="s">
        <v>602</v>
      </c>
      <c r="J134" s="106">
        <v>50</v>
      </c>
      <c r="K134" s="147"/>
    </row>
    <row r="135" spans="2:11" ht="15" customHeight="1">
      <c r="B135" s="145"/>
      <c r="C135" s="106" t="s">
        <v>147</v>
      </c>
      <c r="D135" s="106"/>
      <c r="E135" s="106"/>
      <c r="F135" s="125" t="s">
        <v>606</v>
      </c>
      <c r="G135" s="106"/>
      <c r="H135" s="106" t="s">
        <v>652</v>
      </c>
      <c r="I135" s="106" t="s">
        <v>602</v>
      </c>
      <c r="J135" s="106">
        <v>255</v>
      </c>
      <c r="K135" s="147"/>
    </row>
    <row r="136" spans="2:11" ht="15" customHeight="1">
      <c r="B136" s="145"/>
      <c r="C136" s="106" t="s">
        <v>629</v>
      </c>
      <c r="D136" s="106"/>
      <c r="E136" s="106"/>
      <c r="F136" s="125" t="s">
        <v>600</v>
      </c>
      <c r="G136" s="106"/>
      <c r="H136" s="106" t="s">
        <v>653</v>
      </c>
      <c r="I136" s="106" t="s">
        <v>631</v>
      </c>
      <c r="J136" s="106"/>
      <c r="K136" s="147"/>
    </row>
    <row r="137" spans="2:11" ht="15" customHeight="1">
      <c r="B137" s="145"/>
      <c r="C137" s="106" t="s">
        <v>632</v>
      </c>
      <c r="D137" s="106"/>
      <c r="E137" s="106"/>
      <c r="F137" s="125" t="s">
        <v>600</v>
      </c>
      <c r="G137" s="106"/>
      <c r="H137" s="106" t="s">
        <v>654</v>
      </c>
      <c r="I137" s="106" t="s">
        <v>634</v>
      </c>
      <c r="J137" s="106"/>
      <c r="K137" s="147"/>
    </row>
    <row r="138" spans="2:11" ht="15" customHeight="1">
      <c r="B138" s="145"/>
      <c r="C138" s="106" t="s">
        <v>635</v>
      </c>
      <c r="D138" s="106"/>
      <c r="E138" s="106"/>
      <c r="F138" s="125" t="s">
        <v>600</v>
      </c>
      <c r="G138" s="106"/>
      <c r="H138" s="106" t="s">
        <v>635</v>
      </c>
      <c r="I138" s="106" t="s">
        <v>634</v>
      </c>
      <c r="J138" s="106"/>
      <c r="K138" s="147"/>
    </row>
    <row r="139" spans="2:11" ht="15" customHeight="1">
      <c r="B139" s="145"/>
      <c r="C139" s="106" t="s">
        <v>42</v>
      </c>
      <c r="D139" s="106"/>
      <c r="E139" s="106"/>
      <c r="F139" s="125" t="s">
        <v>600</v>
      </c>
      <c r="G139" s="106"/>
      <c r="H139" s="106" t="s">
        <v>655</v>
      </c>
      <c r="I139" s="106" t="s">
        <v>634</v>
      </c>
      <c r="J139" s="106"/>
      <c r="K139" s="147"/>
    </row>
    <row r="140" spans="2:11" ht="15" customHeight="1">
      <c r="B140" s="145"/>
      <c r="C140" s="106" t="s">
        <v>656</v>
      </c>
      <c r="D140" s="106"/>
      <c r="E140" s="106"/>
      <c r="F140" s="125" t="s">
        <v>600</v>
      </c>
      <c r="G140" s="106"/>
      <c r="H140" s="106" t="s">
        <v>657</v>
      </c>
      <c r="I140" s="106" t="s">
        <v>634</v>
      </c>
      <c r="J140" s="106"/>
      <c r="K140" s="147"/>
    </row>
    <row r="141" spans="2:11" ht="15" customHeight="1">
      <c r="B141" s="148"/>
      <c r="C141" s="149"/>
      <c r="D141" s="149"/>
      <c r="E141" s="149"/>
      <c r="F141" s="149"/>
      <c r="G141" s="149"/>
      <c r="H141" s="149"/>
      <c r="I141" s="149"/>
      <c r="J141" s="149"/>
      <c r="K141" s="150"/>
    </row>
    <row r="142" spans="2:11" ht="18.75" customHeight="1">
      <c r="B142" s="102"/>
      <c r="C142" s="102"/>
      <c r="D142" s="102"/>
      <c r="E142" s="102"/>
      <c r="F142" s="137"/>
      <c r="G142" s="102"/>
      <c r="H142" s="102"/>
      <c r="I142" s="102"/>
      <c r="J142" s="102"/>
      <c r="K142" s="102"/>
    </row>
    <row r="143" spans="2:11" ht="18.75" customHeight="1">
      <c r="B143" s="112"/>
      <c r="C143" s="112"/>
      <c r="D143" s="112"/>
      <c r="E143" s="112"/>
      <c r="F143" s="112"/>
      <c r="G143" s="112"/>
      <c r="H143" s="112"/>
      <c r="I143" s="112"/>
      <c r="J143" s="112"/>
      <c r="K143" s="112"/>
    </row>
    <row r="144" spans="2:11" ht="7.5" customHeight="1">
      <c r="B144" s="113"/>
      <c r="C144" s="114"/>
      <c r="D144" s="114"/>
      <c r="E144" s="114"/>
      <c r="F144" s="114"/>
      <c r="G144" s="114"/>
      <c r="H144" s="114"/>
      <c r="I144" s="114"/>
      <c r="J144" s="114"/>
      <c r="K144" s="115"/>
    </row>
    <row r="145" spans="2:11" ht="45" customHeight="1">
      <c r="B145" s="116"/>
      <c r="C145" s="369" t="s">
        <v>658</v>
      </c>
      <c r="D145" s="369"/>
      <c r="E145" s="369"/>
      <c r="F145" s="369"/>
      <c r="G145" s="369"/>
      <c r="H145" s="369"/>
      <c r="I145" s="369"/>
      <c r="J145" s="369"/>
      <c r="K145" s="117"/>
    </row>
    <row r="146" spans="2:11" ht="17.25" customHeight="1">
      <c r="B146" s="116"/>
      <c r="C146" s="118" t="s">
        <v>594</v>
      </c>
      <c r="D146" s="118"/>
      <c r="E146" s="118"/>
      <c r="F146" s="118" t="s">
        <v>595</v>
      </c>
      <c r="G146" s="119"/>
      <c r="H146" s="118" t="s">
        <v>142</v>
      </c>
      <c r="I146" s="118" t="s">
        <v>61</v>
      </c>
      <c r="J146" s="118" t="s">
        <v>596</v>
      </c>
      <c r="K146" s="117"/>
    </row>
    <row r="147" spans="2:11" ht="17.25" customHeight="1">
      <c r="B147" s="116"/>
      <c r="C147" s="120" t="s">
        <v>597</v>
      </c>
      <c r="D147" s="120"/>
      <c r="E147" s="120"/>
      <c r="F147" s="121" t="s">
        <v>598</v>
      </c>
      <c r="G147" s="122"/>
      <c r="H147" s="120"/>
      <c r="I147" s="120"/>
      <c r="J147" s="120" t="s">
        <v>599</v>
      </c>
      <c r="K147" s="117"/>
    </row>
    <row r="148" spans="2:11" ht="5.25" customHeight="1">
      <c r="B148" s="126"/>
      <c r="C148" s="123"/>
      <c r="D148" s="123"/>
      <c r="E148" s="123"/>
      <c r="F148" s="123"/>
      <c r="G148" s="124"/>
      <c r="H148" s="123"/>
      <c r="I148" s="123"/>
      <c r="J148" s="123"/>
      <c r="K148" s="147"/>
    </row>
    <row r="149" spans="2:11" ht="15" customHeight="1">
      <c r="B149" s="126"/>
      <c r="C149" s="151" t="s">
        <v>603</v>
      </c>
      <c r="D149" s="106"/>
      <c r="E149" s="106"/>
      <c r="F149" s="152" t="s">
        <v>600</v>
      </c>
      <c r="G149" s="106"/>
      <c r="H149" s="151" t="s">
        <v>639</v>
      </c>
      <c r="I149" s="151" t="s">
        <v>602</v>
      </c>
      <c r="J149" s="151">
        <v>120</v>
      </c>
      <c r="K149" s="147"/>
    </row>
    <row r="150" spans="2:11" ht="15" customHeight="1">
      <c r="B150" s="126"/>
      <c r="C150" s="151" t="s">
        <v>648</v>
      </c>
      <c r="D150" s="106"/>
      <c r="E150" s="106"/>
      <c r="F150" s="152" t="s">
        <v>600</v>
      </c>
      <c r="G150" s="106"/>
      <c r="H150" s="151" t="s">
        <v>659</v>
      </c>
      <c r="I150" s="151" t="s">
        <v>602</v>
      </c>
      <c r="J150" s="151" t="s">
        <v>650</v>
      </c>
      <c r="K150" s="147"/>
    </row>
    <row r="151" spans="2:11" ht="15" customHeight="1">
      <c r="B151" s="126"/>
      <c r="C151" s="151" t="s">
        <v>549</v>
      </c>
      <c r="D151" s="106"/>
      <c r="E151" s="106"/>
      <c r="F151" s="152" t="s">
        <v>600</v>
      </c>
      <c r="G151" s="106"/>
      <c r="H151" s="151" t="s">
        <v>660</v>
      </c>
      <c r="I151" s="151" t="s">
        <v>602</v>
      </c>
      <c r="J151" s="151" t="s">
        <v>650</v>
      </c>
      <c r="K151" s="147"/>
    </row>
    <row r="152" spans="2:11" ht="15" customHeight="1">
      <c r="B152" s="126"/>
      <c r="C152" s="151" t="s">
        <v>605</v>
      </c>
      <c r="D152" s="106"/>
      <c r="E152" s="106"/>
      <c r="F152" s="152" t="s">
        <v>606</v>
      </c>
      <c r="G152" s="106"/>
      <c r="H152" s="151" t="s">
        <v>639</v>
      </c>
      <c r="I152" s="151" t="s">
        <v>602</v>
      </c>
      <c r="J152" s="151">
        <v>50</v>
      </c>
      <c r="K152" s="147"/>
    </row>
    <row r="153" spans="2:11" ht="15" customHeight="1">
      <c r="B153" s="126"/>
      <c r="C153" s="151" t="s">
        <v>608</v>
      </c>
      <c r="D153" s="106"/>
      <c r="E153" s="106"/>
      <c r="F153" s="152" t="s">
        <v>600</v>
      </c>
      <c r="G153" s="106"/>
      <c r="H153" s="151" t="s">
        <v>639</v>
      </c>
      <c r="I153" s="151" t="s">
        <v>610</v>
      </c>
      <c r="J153" s="151"/>
      <c r="K153" s="147"/>
    </row>
    <row r="154" spans="2:11" ht="15" customHeight="1">
      <c r="B154" s="126"/>
      <c r="C154" s="151" t="s">
        <v>619</v>
      </c>
      <c r="D154" s="106"/>
      <c r="E154" s="106"/>
      <c r="F154" s="152" t="s">
        <v>606</v>
      </c>
      <c r="G154" s="106"/>
      <c r="H154" s="151" t="s">
        <v>639</v>
      </c>
      <c r="I154" s="151" t="s">
        <v>602</v>
      </c>
      <c r="J154" s="151">
        <v>50</v>
      </c>
      <c r="K154" s="147"/>
    </row>
    <row r="155" spans="2:11" ht="15" customHeight="1">
      <c r="B155" s="126"/>
      <c r="C155" s="151" t="s">
        <v>627</v>
      </c>
      <c r="D155" s="106"/>
      <c r="E155" s="106"/>
      <c r="F155" s="152" t="s">
        <v>606</v>
      </c>
      <c r="G155" s="106"/>
      <c r="H155" s="151" t="s">
        <v>639</v>
      </c>
      <c r="I155" s="151" t="s">
        <v>602</v>
      </c>
      <c r="J155" s="151">
        <v>50</v>
      </c>
      <c r="K155" s="147"/>
    </row>
    <row r="156" spans="2:11" ht="15" customHeight="1">
      <c r="B156" s="126"/>
      <c r="C156" s="151" t="s">
        <v>625</v>
      </c>
      <c r="D156" s="106"/>
      <c r="E156" s="106"/>
      <c r="F156" s="152" t="s">
        <v>606</v>
      </c>
      <c r="G156" s="106"/>
      <c r="H156" s="151" t="s">
        <v>639</v>
      </c>
      <c r="I156" s="151" t="s">
        <v>602</v>
      </c>
      <c r="J156" s="151">
        <v>50</v>
      </c>
      <c r="K156" s="147"/>
    </row>
    <row r="157" spans="2:11" ht="15" customHeight="1">
      <c r="B157" s="126"/>
      <c r="C157" s="151" t="s">
        <v>134</v>
      </c>
      <c r="D157" s="106"/>
      <c r="E157" s="106"/>
      <c r="F157" s="152" t="s">
        <v>600</v>
      </c>
      <c r="G157" s="106"/>
      <c r="H157" s="151" t="s">
        <v>661</v>
      </c>
      <c r="I157" s="151" t="s">
        <v>602</v>
      </c>
      <c r="J157" s="151" t="s">
        <v>662</v>
      </c>
      <c r="K157" s="147"/>
    </row>
    <row r="158" spans="2:11" ht="15" customHeight="1">
      <c r="B158" s="126"/>
      <c r="C158" s="151" t="s">
        <v>663</v>
      </c>
      <c r="D158" s="106"/>
      <c r="E158" s="106"/>
      <c r="F158" s="152" t="s">
        <v>600</v>
      </c>
      <c r="G158" s="106"/>
      <c r="H158" s="151" t="s">
        <v>664</v>
      </c>
      <c r="I158" s="151" t="s">
        <v>634</v>
      </c>
      <c r="J158" s="151"/>
      <c r="K158" s="147"/>
    </row>
    <row r="159" spans="2:11" ht="15" customHeight="1">
      <c r="B159" s="153"/>
      <c r="C159" s="135"/>
      <c r="D159" s="135"/>
      <c r="E159" s="135"/>
      <c r="F159" s="135"/>
      <c r="G159" s="135"/>
      <c r="H159" s="135"/>
      <c r="I159" s="135"/>
      <c r="J159" s="135"/>
      <c r="K159" s="154"/>
    </row>
    <row r="160" spans="2:11" ht="18.75" customHeight="1">
      <c r="B160" s="102"/>
      <c r="C160" s="106"/>
      <c r="D160" s="106"/>
      <c r="E160" s="106"/>
      <c r="F160" s="125"/>
      <c r="G160" s="106"/>
      <c r="H160" s="106"/>
      <c r="I160" s="106"/>
      <c r="J160" s="106"/>
      <c r="K160" s="102"/>
    </row>
    <row r="161" spans="2:11" ht="18.75" customHeight="1">
      <c r="B161" s="112"/>
      <c r="C161" s="112"/>
      <c r="D161" s="112"/>
      <c r="E161" s="112"/>
      <c r="F161" s="112"/>
      <c r="G161" s="112"/>
      <c r="H161" s="112"/>
      <c r="I161" s="112"/>
      <c r="J161" s="112"/>
      <c r="K161" s="112"/>
    </row>
    <row r="162" spans="2:11" ht="7.5" customHeight="1">
      <c r="B162" s="94"/>
      <c r="C162" s="95"/>
      <c r="D162" s="95"/>
      <c r="E162" s="95"/>
      <c r="F162" s="95"/>
      <c r="G162" s="95"/>
      <c r="H162" s="95"/>
      <c r="I162" s="95"/>
      <c r="J162" s="95"/>
      <c r="K162" s="96"/>
    </row>
    <row r="163" spans="2:11" ht="45" customHeight="1">
      <c r="B163" s="97"/>
      <c r="C163" s="366" t="s">
        <v>665</v>
      </c>
      <c r="D163" s="366"/>
      <c r="E163" s="366"/>
      <c r="F163" s="366"/>
      <c r="G163" s="366"/>
      <c r="H163" s="366"/>
      <c r="I163" s="366"/>
      <c r="J163" s="366"/>
      <c r="K163" s="98"/>
    </row>
    <row r="164" spans="2:11" ht="17.25" customHeight="1">
      <c r="B164" s="97"/>
      <c r="C164" s="118" t="s">
        <v>594</v>
      </c>
      <c r="D164" s="118"/>
      <c r="E164" s="118"/>
      <c r="F164" s="118" t="s">
        <v>595</v>
      </c>
      <c r="G164" s="155"/>
      <c r="H164" s="156" t="s">
        <v>142</v>
      </c>
      <c r="I164" s="156" t="s">
        <v>61</v>
      </c>
      <c r="J164" s="118" t="s">
        <v>596</v>
      </c>
      <c r="K164" s="98"/>
    </row>
    <row r="165" spans="2:11" ht="17.25" customHeight="1">
      <c r="B165" s="99"/>
      <c r="C165" s="120" t="s">
        <v>597</v>
      </c>
      <c r="D165" s="120"/>
      <c r="E165" s="120"/>
      <c r="F165" s="121" t="s">
        <v>598</v>
      </c>
      <c r="G165" s="157"/>
      <c r="H165" s="158"/>
      <c r="I165" s="158"/>
      <c r="J165" s="120" t="s">
        <v>599</v>
      </c>
      <c r="K165" s="100"/>
    </row>
    <row r="166" spans="2:11" ht="5.25" customHeight="1">
      <c r="B166" s="126"/>
      <c r="C166" s="123"/>
      <c r="D166" s="123"/>
      <c r="E166" s="123"/>
      <c r="F166" s="123"/>
      <c r="G166" s="124"/>
      <c r="H166" s="123"/>
      <c r="I166" s="123"/>
      <c r="J166" s="123"/>
      <c r="K166" s="147"/>
    </row>
    <row r="167" spans="2:11" ht="15" customHeight="1">
      <c r="B167" s="126"/>
      <c r="C167" s="106" t="s">
        <v>603</v>
      </c>
      <c r="D167" s="106"/>
      <c r="E167" s="106"/>
      <c r="F167" s="125" t="s">
        <v>600</v>
      </c>
      <c r="G167" s="106"/>
      <c r="H167" s="106" t="s">
        <v>639</v>
      </c>
      <c r="I167" s="106" t="s">
        <v>602</v>
      </c>
      <c r="J167" s="106">
        <v>120</v>
      </c>
      <c r="K167" s="147"/>
    </row>
    <row r="168" spans="2:11" ht="15" customHeight="1">
      <c r="B168" s="126"/>
      <c r="C168" s="106" t="s">
        <v>648</v>
      </c>
      <c r="D168" s="106"/>
      <c r="E168" s="106"/>
      <c r="F168" s="125" t="s">
        <v>600</v>
      </c>
      <c r="G168" s="106"/>
      <c r="H168" s="106" t="s">
        <v>649</v>
      </c>
      <c r="I168" s="106" t="s">
        <v>602</v>
      </c>
      <c r="J168" s="106" t="s">
        <v>650</v>
      </c>
      <c r="K168" s="147"/>
    </row>
    <row r="169" spans="2:11" ht="15" customHeight="1">
      <c r="B169" s="126"/>
      <c r="C169" s="106" t="s">
        <v>549</v>
      </c>
      <c r="D169" s="106"/>
      <c r="E169" s="106"/>
      <c r="F169" s="125" t="s">
        <v>600</v>
      </c>
      <c r="G169" s="106"/>
      <c r="H169" s="106" t="s">
        <v>666</v>
      </c>
      <c r="I169" s="106" t="s">
        <v>602</v>
      </c>
      <c r="J169" s="106" t="s">
        <v>650</v>
      </c>
      <c r="K169" s="147"/>
    </row>
    <row r="170" spans="2:11" ht="15" customHeight="1">
      <c r="B170" s="126"/>
      <c r="C170" s="106" t="s">
        <v>605</v>
      </c>
      <c r="D170" s="106"/>
      <c r="E170" s="106"/>
      <c r="F170" s="125" t="s">
        <v>606</v>
      </c>
      <c r="G170" s="106"/>
      <c r="H170" s="106" t="s">
        <v>666</v>
      </c>
      <c r="I170" s="106" t="s">
        <v>602</v>
      </c>
      <c r="J170" s="106">
        <v>50</v>
      </c>
      <c r="K170" s="147"/>
    </row>
    <row r="171" spans="2:11" ht="15" customHeight="1">
      <c r="B171" s="126"/>
      <c r="C171" s="106" t="s">
        <v>608</v>
      </c>
      <c r="D171" s="106"/>
      <c r="E171" s="106"/>
      <c r="F171" s="125" t="s">
        <v>600</v>
      </c>
      <c r="G171" s="106"/>
      <c r="H171" s="106" t="s">
        <v>666</v>
      </c>
      <c r="I171" s="106" t="s">
        <v>610</v>
      </c>
      <c r="J171" s="106"/>
      <c r="K171" s="147"/>
    </row>
    <row r="172" spans="2:11" ht="15" customHeight="1">
      <c r="B172" s="126"/>
      <c r="C172" s="106" t="s">
        <v>619</v>
      </c>
      <c r="D172" s="106"/>
      <c r="E172" s="106"/>
      <c r="F172" s="125" t="s">
        <v>606</v>
      </c>
      <c r="G172" s="106"/>
      <c r="H172" s="106" t="s">
        <v>666</v>
      </c>
      <c r="I172" s="106" t="s">
        <v>602</v>
      </c>
      <c r="J172" s="106">
        <v>50</v>
      </c>
      <c r="K172" s="147"/>
    </row>
    <row r="173" spans="2:11" ht="15" customHeight="1">
      <c r="B173" s="126"/>
      <c r="C173" s="106" t="s">
        <v>627</v>
      </c>
      <c r="D173" s="106"/>
      <c r="E173" s="106"/>
      <c r="F173" s="125" t="s">
        <v>606</v>
      </c>
      <c r="G173" s="106"/>
      <c r="H173" s="106" t="s">
        <v>666</v>
      </c>
      <c r="I173" s="106" t="s">
        <v>602</v>
      </c>
      <c r="J173" s="106">
        <v>50</v>
      </c>
      <c r="K173" s="147"/>
    </row>
    <row r="174" spans="2:11" ht="15" customHeight="1">
      <c r="B174" s="126"/>
      <c r="C174" s="106" t="s">
        <v>625</v>
      </c>
      <c r="D174" s="106"/>
      <c r="E174" s="106"/>
      <c r="F174" s="125" t="s">
        <v>606</v>
      </c>
      <c r="G174" s="106"/>
      <c r="H174" s="106" t="s">
        <v>666</v>
      </c>
      <c r="I174" s="106" t="s">
        <v>602</v>
      </c>
      <c r="J174" s="106">
        <v>50</v>
      </c>
      <c r="K174" s="147"/>
    </row>
    <row r="175" spans="2:11" ht="15" customHeight="1">
      <c r="B175" s="126"/>
      <c r="C175" s="106" t="s">
        <v>141</v>
      </c>
      <c r="D175" s="106"/>
      <c r="E175" s="106"/>
      <c r="F175" s="125" t="s">
        <v>600</v>
      </c>
      <c r="G175" s="106"/>
      <c r="H175" s="106" t="s">
        <v>667</v>
      </c>
      <c r="I175" s="106" t="s">
        <v>668</v>
      </c>
      <c r="J175" s="106"/>
      <c r="K175" s="147"/>
    </row>
    <row r="176" spans="2:11" ht="15" customHeight="1">
      <c r="B176" s="126"/>
      <c r="C176" s="106" t="s">
        <v>61</v>
      </c>
      <c r="D176" s="106"/>
      <c r="E176" s="106"/>
      <c r="F176" s="125" t="s">
        <v>600</v>
      </c>
      <c r="G176" s="106"/>
      <c r="H176" s="106" t="s">
        <v>669</v>
      </c>
      <c r="I176" s="106" t="s">
        <v>670</v>
      </c>
      <c r="J176" s="106">
        <v>1</v>
      </c>
      <c r="K176" s="147"/>
    </row>
    <row r="177" spans="2:11" ht="15" customHeight="1">
      <c r="B177" s="126"/>
      <c r="C177" s="106" t="s">
        <v>57</v>
      </c>
      <c r="D177" s="106"/>
      <c r="E177" s="106"/>
      <c r="F177" s="125" t="s">
        <v>600</v>
      </c>
      <c r="G177" s="106"/>
      <c r="H177" s="106" t="s">
        <v>671</v>
      </c>
      <c r="I177" s="106" t="s">
        <v>602</v>
      </c>
      <c r="J177" s="106">
        <v>20</v>
      </c>
      <c r="K177" s="147"/>
    </row>
    <row r="178" spans="2:11" ht="15" customHeight="1">
      <c r="B178" s="126"/>
      <c r="C178" s="106" t="s">
        <v>142</v>
      </c>
      <c r="D178" s="106"/>
      <c r="E178" s="106"/>
      <c r="F178" s="125" t="s">
        <v>600</v>
      </c>
      <c r="G178" s="106"/>
      <c r="H178" s="106" t="s">
        <v>672</v>
      </c>
      <c r="I178" s="106" t="s">
        <v>602</v>
      </c>
      <c r="J178" s="106">
        <v>255</v>
      </c>
      <c r="K178" s="147"/>
    </row>
    <row r="179" spans="2:11" ht="15" customHeight="1">
      <c r="B179" s="126"/>
      <c r="C179" s="106" t="s">
        <v>143</v>
      </c>
      <c r="D179" s="106"/>
      <c r="E179" s="106"/>
      <c r="F179" s="125" t="s">
        <v>600</v>
      </c>
      <c r="G179" s="106"/>
      <c r="H179" s="106" t="s">
        <v>565</v>
      </c>
      <c r="I179" s="106" t="s">
        <v>602</v>
      </c>
      <c r="J179" s="106">
        <v>10</v>
      </c>
      <c r="K179" s="147"/>
    </row>
    <row r="180" spans="2:11" ht="15" customHeight="1">
      <c r="B180" s="126"/>
      <c r="C180" s="106" t="s">
        <v>144</v>
      </c>
      <c r="D180" s="106"/>
      <c r="E180" s="106"/>
      <c r="F180" s="125" t="s">
        <v>600</v>
      </c>
      <c r="G180" s="106"/>
      <c r="H180" s="106" t="s">
        <v>673</v>
      </c>
      <c r="I180" s="106" t="s">
        <v>634</v>
      </c>
      <c r="J180" s="106"/>
      <c r="K180" s="147"/>
    </row>
    <row r="181" spans="2:11" ht="15" customHeight="1">
      <c r="B181" s="126"/>
      <c r="C181" s="106" t="s">
        <v>674</v>
      </c>
      <c r="D181" s="106"/>
      <c r="E181" s="106"/>
      <c r="F181" s="125" t="s">
        <v>600</v>
      </c>
      <c r="G181" s="106"/>
      <c r="H181" s="106" t="s">
        <v>675</v>
      </c>
      <c r="I181" s="106" t="s">
        <v>634</v>
      </c>
      <c r="J181" s="106"/>
      <c r="K181" s="147"/>
    </row>
    <row r="182" spans="2:11" ht="15" customHeight="1">
      <c r="B182" s="126"/>
      <c r="C182" s="106" t="s">
        <v>663</v>
      </c>
      <c r="D182" s="106"/>
      <c r="E182" s="106"/>
      <c r="F182" s="125" t="s">
        <v>600</v>
      </c>
      <c r="G182" s="106"/>
      <c r="H182" s="106" t="s">
        <v>676</v>
      </c>
      <c r="I182" s="106" t="s">
        <v>634</v>
      </c>
      <c r="J182" s="106"/>
      <c r="K182" s="147"/>
    </row>
    <row r="183" spans="2:11" ht="15" customHeight="1">
      <c r="B183" s="126"/>
      <c r="C183" s="106" t="s">
        <v>146</v>
      </c>
      <c r="D183" s="106"/>
      <c r="E183" s="106"/>
      <c r="F183" s="125" t="s">
        <v>606</v>
      </c>
      <c r="G183" s="106"/>
      <c r="H183" s="106" t="s">
        <v>677</v>
      </c>
      <c r="I183" s="106" t="s">
        <v>602</v>
      </c>
      <c r="J183" s="106">
        <v>50</v>
      </c>
      <c r="K183" s="147"/>
    </row>
    <row r="184" spans="2:11" ht="15" customHeight="1">
      <c r="B184" s="126"/>
      <c r="C184" s="106" t="s">
        <v>678</v>
      </c>
      <c r="D184" s="106"/>
      <c r="E184" s="106"/>
      <c r="F184" s="125" t="s">
        <v>606</v>
      </c>
      <c r="G184" s="106"/>
      <c r="H184" s="106" t="s">
        <v>679</v>
      </c>
      <c r="I184" s="106" t="s">
        <v>680</v>
      </c>
      <c r="J184" s="106"/>
      <c r="K184" s="147"/>
    </row>
    <row r="185" spans="2:11" ht="15" customHeight="1">
      <c r="B185" s="126"/>
      <c r="C185" s="106" t="s">
        <v>681</v>
      </c>
      <c r="D185" s="106"/>
      <c r="E185" s="106"/>
      <c r="F185" s="125" t="s">
        <v>606</v>
      </c>
      <c r="G185" s="106"/>
      <c r="H185" s="106" t="s">
        <v>682</v>
      </c>
      <c r="I185" s="106" t="s">
        <v>680</v>
      </c>
      <c r="J185" s="106"/>
      <c r="K185" s="147"/>
    </row>
    <row r="186" spans="2:11" ht="15" customHeight="1">
      <c r="B186" s="126"/>
      <c r="C186" s="106" t="s">
        <v>683</v>
      </c>
      <c r="D186" s="106"/>
      <c r="E186" s="106"/>
      <c r="F186" s="125" t="s">
        <v>606</v>
      </c>
      <c r="G186" s="106"/>
      <c r="H186" s="106" t="s">
        <v>684</v>
      </c>
      <c r="I186" s="106" t="s">
        <v>680</v>
      </c>
      <c r="J186" s="106"/>
      <c r="K186" s="147"/>
    </row>
    <row r="187" spans="2:11" ht="15" customHeight="1">
      <c r="B187" s="126"/>
      <c r="C187" s="159" t="s">
        <v>685</v>
      </c>
      <c r="D187" s="106"/>
      <c r="E187" s="106"/>
      <c r="F187" s="125" t="s">
        <v>606</v>
      </c>
      <c r="G187" s="106"/>
      <c r="H187" s="106" t="s">
        <v>686</v>
      </c>
      <c r="I187" s="106" t="s">
        <v>687</v>
      </c>
      <c r="J187" s="160" t="s">
        <v>688</v>
      </c>
      <c r="K187" s="147"/>
    </row>
    <row r="188" spans="2:11" ht="15" customHeight="1">
      <c r="B188" s="126"/>
      <c r="C188" s="111" t="s">
        <v>46</v>
      </c>
      <c r="D188" s="106"/>
      <c r="E188" s="106"/>
      <c r="F188" s="125" t="s">
        <v>600</v>
      </c>
      <c r="G188" s="106"/>
      <c r="H188" s="102" t="s">
        <v>689</v>
      </c>
      <c r="I188" s="106" t="s">
        <v>690</v>
      </c>
      <c r="J188" s="106"/>
      <c r="K188" s="147"/>
    </row>
    <row r="189" spans="2:11" ht="15" customHeight="1">
      <c r="B189" s="126"/>
      <c r="C189" s="111" t="s">
        <v>691</v>
      </c>
      <c r="D189" s="106"/>
      <c r="E189" s="106"/>
      <c r="F189" s="125" t="s">
        <v>600</v>
      </c>
      <c r="G189" s="106"/>
      <c r="H189" s="106" t="s">
        <v>692</v>
      </c>
      <c r="I189" s="106" t="s">
        <v>634</v>
      </c>
      <c r="J189" s="106"/>
      <c r="K189" s="147"/>
    </row>
    <row r="190" spans="2:11" ht="15" customHeight="1">
      <c r="B190" s="126"/>
      <c r="C190" s="111" t="s">
        <v>693</v>
      </c>
      <c r="D190" s="106"/>
      <c r="E190" s="106"/>
      <c r="F190" s="125" t="s">
        <v>600</v>
      </c>
      <c r="G190" s="106"/>
      <c r="H190" s="106" t="s">
        <v>694</v>
      </c>
      <c r="I190" s="106" t="s">
        <v>634</v>
      </c>
      <c r="J190" s="106"/>
      <c r="K190" s="147"/>
    </row>
    <row r="191" spans="2:11" ht="15" customHeight="1">
      <c r="B191" s="126"/>
      <c r="C191" s="111" t="s">
        <v>695</v>
      </c>
      <c r="D191" s="106"/>
      <c r="E191" s="106"/>
      <c r="F191" s="125" t="s">
        <v>606</v>
      </c>
      <c r="G191" s="106"/>
      <c r="H191" s="106" t="s">
        <v>696</v>
      </c>
      <c r="I191" s="106" t="s">
        <v>634</v>
      </c>
      <c r="J191" s="106"/>
      <c r="K191" s="147"/>
    </row>
    <row r="192" spans="2:11" ht="15" customHeight="1">
      <c r="B192" s="153"/>
      <c r="C192" s="161"/>
      <c r="D192" s="135"/>
      <c r="E192" s="135"/>
      <c r="F192" s="135"/>
      <c r="G192" s="135"/>
      <c r="H192" s="135"/>
      <c r="I192" s="135"/>
      <c r="J192" s="135"/>
      <c r="K192" s="154"/>
    </row>
    <row r="193" spans="2:11" ht="18.75" customHeight="1">
      <c r="B193" s="102"/>
      <c r="C193" s="106"/>
      <c r="D193" s="106"/>
      <c r="E193" s="106"/>
      <c r="F193" s="125"/>
      <c r="G193" s="106"/>
      <c r="H193" s="106"/>
      <c r="I193" s="106"/>
      <c r="J193" s="106"/>
      <c r="K193" s="102"/>
    </row>
    <row r="194" spans="2:11" ht="18.75" customHeight="1">
      <c r="B194" s="102"/>
      <c r="C194" s="106"/>
      <c r="D194" s="106"/>
      <c r="E194" s="106"/>
      <c r="F194" s="125"/>
      <c r="G194" s="106"/>
      <c r="H194" s="106"/>
      <c r="I194" s="106"/>
      <c r="J194" s="106"/>
      <c r="K194" s="102"/>
    </row>
    <row r="195" spans="2:11" ht="18.75" customHeight="1">
      <c r="B195" s="112"/>
      <c r="C195" s="112"/>
      <c r="D195" s="112"/>
      <c r="E195" s="112"/>
      <c r="F195" s="112"/>
      <c r="G195" s="112"/>
      <c r="H195" s="112"/>
      <c r="I195" s="112"/>
      <c r="J195" s="112"/>
      <c r="K195" s="112"/>
    </row>
    <row r="196" spans="2:11" ht="13.5">
      <c r="B196" s="94"/>
      <c r="C196" s="95"/>
      <c r="D196" s="95"/>
      <c r="E196" s="95"/>
      <c r="F196" s="95"/>
      <c r="G196" s="95"/>
      <c r="H196" s="95"/>
      <c r="I196" s="95"/>
      <c r="J196" s="95"/>
      <c r="K196" s="96"/>
    </row>
    <row r="197" spans="2:11" ht="21">
      <c r="B197" s="97"/>
      <c r="C197" s="366" t="s">
        <v>697</v>
      </c>
      <c r="D197" s="366"/>
      <c r="E197" s="366"/>
      <c r="F197" s="366"/>
      <c r="G197" s="366"/>
      <c r="H197" s="366"/>
      <c r="I197" s="366"/>
      <c r="J197" s="366"/>
      <c r="K197" s="98"/>
    </row>
    <row r="198" spans="2:11" ht="25.5" customHeight="1">
      <c r="B198" s="97"/>
      <c r="C198" s="162" t="s">
        <v>698</v>
      </c>
      <c r="D198" s="162"/>
      <c r="E198" s="162"/>
      <c r="F198" s="162" t="s">
        <v>699</v>
      </c>
      <c r="G198" s="163"/>
      <c r="H198" s="370" t="s">
        <v>700</v>
      </c>
      <c r="I198" s="370"/>
      <c r="J198" s="370"/>
      <c r="K198" s="98"/>
    </row>
    <row r="199" spans="2:11" ht="5.25" customHeight="1">
      <c r="B199" s="126"/>
      <c r="C199" s="123"/>
      <c r="D199" s="123"/>
      <c r="E199" s="123"/>
      <c r="F199" s="123"/>
      <c r="G199" s="106"/>
      <c r="H199" s="123"/>
      <c r="I199" s="123"/>
      <c r="J199" s="123"/>
      <c r="K199" s="147"/>
    </row>
    <row r="200" spans="2:11" ht="15" customHeight="1">
      <c r="B200" s="126"/>
      <c r="C200" s="106" t="s">
        <v>690</v>
      </c>
      <c r="D200" s="106"/>
      <c r="E200" s="106"/>
      <c r="F200" s="125" t="s">
        <v>47</v>
      </c>
      <c r="G200" s="106"/>
      <c r="H200" s="371" t="s">
        <v>701</v>
      </c>
      <c r="I200" s="371"/>
      <c r="J200" s="371"/>
      <c r="K200" s="147"/>
    </row>
    <row r="201" spans="2:11" ht="15" customHeight="1">
      <c r="B201" s="126"/>
      <c r="C201" s="132"/>
      <c r="D201" s="106"/>
      <c r="E201" s="106"/>
      <c r="F201" s="125" t="s">
        <v>48</v>
      </c>
      <c r="G201" s="106"/>
      <c r="H201" s="371" t="s">
        <v>702</v>
      </c>
      <c r="I201" s="371"/>
      <c r="J201" s="371"/>
      <c r="K201" s="147"/>
    </row>
    <row r="202" spans="2:11" ht="15" customHeight="1">
      <c r="B202" s="126"/>
      <c r="C202" s="132"/>
      <c r="D202" s="106"/>
      <c r="E202" s="106"/>
      <c r="F202" s="125" t="s">
        <v>51</v>
      </c>
      <c r="G202" s="106"/>
      <c r="H202" s="371" t="s">
        <v>703</v>
      </c>
      <c r="I202" s="371"/>
      <c r="J202" s="371"/>
      <c r="K202" s="147"/>
    </row>
    <row r="203" spans="2:11" ht="15" customHeight="1">
      <c r="B203" s="126"/>
      <c r="C203" s="106"/>
      <c r="D203" s="106"/>
      <c r="E203" s="106"/>
      <c r="F203" s="125" t="s">
        <v>49</v>
      </c>
      <c r="G203" s="106"/>
      <c r="H203" s="371" t="s">
        <v>704</v>
      </c>
      <c r="I203" s="371"/>
      <c r="J203" s="371"/>
      <c r="K203" s="147"/>
    </row>
    <row r="204" spans="2:11" ht="15" customHeight="1">
      <c r="B204" s="126"/>
      <c r="C204" s="106"/>
      <c r="D204" s="106"/>
      <c r="E204" s="106"/>
      <c r="F204" s="125" t="s">
        <v>50</v>
      </c>
      <c r="G204" s="106"/>
      <c r="H204" s="371" t="s">
        <v>705</v>
      </c>
      <c r="I204" s="371"/>
      <c r="J204" s="371"/>
      <c r="K204" s="147"/>
    </row>
    <row r="205" spans="2:11" ht="15" customHeight="1">
      <c r="B205" s="126"/>
      <c r="C205" s="106"/>
      <c r="D205" s="106"/>
      <c r="E205" s="106"/>
      <c r="F205" s="125"/>
      <c r="G205" s="106"/>
      <c r="H205" s="106"/>
      <c r="I205" s="106"/>
      <c r="J205" s="106"/>
      <c r="K205" s="147"/>
    </row>
    <row r="206" spans="2:11" ht="15" customHeight="1">
      <c r="B206" s="126"/>
      <c r="C206" s="106" t="s">
        <v>646</v>
      </c>
      <c r="D206" s="106"/>
      <c r="E206" s="106"/>
      <c r="F206" s="125" t="s">
        <v>83</v>
      </c>
      <c r="G206" s="106"/>
      <c r="H206" s="371" t="s">
        <v>706</v>
      </c>
      <c r="I206" s="371"/>
      <c r="J206" s="371"/>
      <c r="K206" s="147"/>
    </row>
    <row r="207" spans="2:11" ht="15" customHeight="1">
      <c r="B207" s="126"/>
      <c r="C207" s="132"/>
      <c r="D207" s="106"/>
      <c r="E207" s="106"/>
      <c r="F207" s="125" t="s">
        <v>113</v>
      </c>
      <c r="G207" s="106"/>
      <c r="H207" s="371" t="s">
        <v>548</v>
      </c>
      <c r="I207" s="371"/>
      <c r="J207" s="371"/>
      <c r="K207" s="147"/>
    </row>
    <row r="208" spans="2:11" ht="15" customHeight="1">
      <c r="B208" s="126"/>
      <c r="C208" s="106"/>
      <c r="D208" s="106"/>
      <c r="E208" s="106"/>
      <c r="F208" s="125" t="s">
        <v>546</v>
      </c>
      <c r="G208" s="106"/>
      <c r="H208" s="371" t="s">
        <v>707</v>
      </c>
      <c r="I208" s="371"/>
      <c r="J208" s="371"/>
      <c r="K208" s="147"/>
    </row>
    <row r="209" spans="2:11" ht="15" customHeight="1">
      <c r="B209" s="164"/>
      <c r="C209" s="132"/>
      <c r="D209" s="132"/>
      <c r="E209" s="132"/>
      <c r="F209" s="125" t="s">
        <v>121</v>
      </c>
      <c r="G209" s="111"/>
      <c r="H209" s="372" t="s">
        <v>122</v>
      </c>
      <c r="I209" s="372"/>
      <c r="J209" s="372"/>
      <c r="K209" s="165"/>
    </row>
    <row r="210" spans="2:11" ht="15" customHeight="1">
      <c r="B210" s="164"/>
      <c r="C210" s="132"/>
      <c r="D210" s="132"/>
      <c r="E210" s="132"/>
      <c r="F210" s="125" t="s">
        <v>447</v>
      </c>
      <c r="G210" s="111"/>
      <c r="H210" s="372" t="s">
        <v>708</v>
      </c>
      <c r="I210" s="372"/>
      <c r="J210" s="372"/>
      <c r="K210" s="165"/>
    </row>
    <row r="211" spans="2:11" ht="15" customHeight="1">
      <c r="B211" s="164"/>
      <c r="C211" s="132"/>
      <c r="D211" s="132"/>
      <c r="E211" s="132"/>
      <c r="F211" s="166"/>
      <c r="G211" s="111"/>
      <c r="H211" s="167"/>
      <c r="I211" s="167"/>
      <c r="J211" s="167"/>
      <c r="K211" s="165"/>
    </row>
    <row r="212" spans="2:11" ht="15" customHeight="1">
      <c r="B212" s="164"/>
      <c r="C212" s="106" t="s">
        <v>670</v>
      </c>
      <c r="D212" s="132"/>
      <c r="E212" s="132"/>
      <c r="F212" s="125">
        <v>1</v>
      </c>
      <c r="G212" s="111"/>
      <c r="H212" s="372" t="s">
        <v>709</v>
      </c>
      <c r="I212" s="372"/>
      <c r="J212" s="372"/>
      <c r="K212" s="165"/>
    </row>
    <row r="213" spans="2:11" ht="15" customHeight="1">
      <c r="B213" s="164"/>
      <c r="C213" s="132"/>
      <c r="D213" s="132"/>
      <c r="E213" s="132"/>
      <c r="F213" s="125">
        <v>2</v>
      </c>
      <c r="G213" s="111"/>
      <c r="H213" s="372" t="s">
        <v>710</v>
      </c>
      <c r="I213" s="372"/>
      <c r="J213" s="372"/>
      <c r="K213" s="165"/>
    </row>
    <row r="214" spans="2:11" ht="15" customHeight="1">
      <c r="B214" s="164"/>
      <c r="C214" s="132"/>
      <c r="D214" s="132"/>
      <c r="E214" s="132"/>
      <c r="F214" s="125">
        <v>3</v>
      </c>
      <c r="G214" s="111"/>
      <c r="H214" s="372" t="s">
        <v>711</v>
      </c>
      <c r="I214" s="372"/>
      <c r="J214" s="372"/>
      <c r="K214" s="165"/>
    </row>
    <row r="215" spans="2:11" ht="15" customHeight="1">
      <c r="B215" s="164"/>
      <c r="C215" s="132"/>
      <c r="D215" s="132"/>
      <c r="E215" s="132"/>
      <c r="F215" s="125">
        <v>4</v>
      </c>
      <c r="G215" s="111"/>
      <c r="H215" s="372" t="s">
        <v>712</v>
      </c>
      <c r="I215" s="372"/>
      <c r="J215" s="372"/>
      <c r="K215" s="165"/>
    </row>
    <row r="216" spans="2:11" ht="12.75" customHeight="1">
      <c r="B216" s="168"/>
      <c r="C216" s="169"/>
      <c r="D216" s="169"/>
      <c r="E216" s="169"/>
      <c r="F216" s="169"/>
      <c r="G216" s="169"/>
      <c r="H216" s="169"/>
      <c r="I216" s="169"/>
      <c r="J216" s="169"/>
      <c r="K216" s="170"/>
    </row>
  </sheetData>
  <sheetProtection formatCells="0" formatColumns="0" formatRows="0" insertColumns="0" insertRows="0" insertHyperlinks="0" deleteColumns="0" deleteRows="0" sort="0" autoFilter="0" pivotTables="0"/>
  <mergeCells count="77">
    <mergeCell ref="H208:J208"/>
    <mergeCell ref="H215:J215"/>
    <mergeCell ref="H213:J213"/>
    <mergeCell ref="H210:J210"/>
    <mergeCell ref="H209:J209"/>
    <mergeCell ref="H212:J212"/>
    <mergeCell ref="H214:J214"/>
    <mergeCell ref="H198:J198"/>
    <mergeCell ref="C163:J163"/>
    <mergeCell ref="C120:J120"/>
    <mergeCell ref="H207:J207"/>
    <mergeCell ref="H203:J203"/>
    <mergeCell ref="H201:J201"/>
    <mergeCell ref="H206:J206"/>
    <mergeCell ref="H204:J204"/>
    <mergeCell ref="H202:J202"/>
    <mergeCell ref="H200:J200"/>
    <mergeCell ref="E46:J46"/>
    <mergeCell ref="E47:J47"/>
    <mergeCell ref="C50:J50"/>
    <mergeCell ref="C145:J145"/>
    <mergeCell ref="C100:J100"/>
    <mergeCell ref="D61:J61"/>
    <mergeCell ref="C53:J53"/>
    <mergeCell ref="C55:J55"/>
    <mergeCell ref="D56:J56"/>
    <mergeCell ref="D67:J67"/>
    <mergeCell ref="C197:J197"/>
    <mergeCell ref="D68:J68"/>
    <mergeCell ref="D65:J65"/>
    <mergeCell ref="D58:J58"/>
    <mergeCell ref="D59:J59"/>
    <mergeCell ref="D60:J60"/>
    <mergeCell ref="D63:J63"/>
    <mergeCell ref="D64:J64"/>
    <mergeCell ref="D66:J66"/>
    <mergeCell ref="C73:J73"/>
    <mergeCell ref="D57:J57"/>
    <mergeCell ref="D45:J45"/>
    <mergeCell ref="F19:J19"/>
    <mergeCell ref="F20:J20"/>
    <mergeCell ref="C52:J52"/>
    <mergeCell ref="D33:J33"/>
    <mergeCell ref="G34:J34"/>
    <mergeCell ref="G35:J35"/>
    <mergeCell ref="D49:J49"/>
    <mergeCell ref="E48:J48"/>
    <mergeCell ref="G41:J41"/>
    <mergeCell ref="G42:J42"/>
    <mergeCell ref="G43:J43"/>
    <mergeCell ref="G37:J37"/>
    <mergeCell ref="G36:J36"/>
    <mergeCell ref="G38:J38"/>
    <mergeCell ref="G39:J39"/>
    <mergeCell ref="G40:J40"/>
    <mergeCell ref="D32:J32"/>
    <mergeCell ref="F18:J18"/>
    <mergeCell ref="F21:J21"/>
    <mergeCell ref="C23:J23"/>
    <mergeCell ref="D25:J25"/>
    <mergeCell ref="D26:J26"/>
    <mergeCell ref="D28:J28"/>
    <mergeCell ref="D29:J29"/>
    <mergeCell ref="C3:J3"/>
    <mergeCell ref="C4:J4"/>
    <mergeCell ref="C6:J6"/>
    <mergeCell ref="C7:J7"/>
    <mergeCell ref="D31:J31"/>
    <mergeCell ref="C24:J24"/>
    <mergeCell ref="F17:J17"/>
    <mergeCell ref="C9:J9"/>
    <mergeCell ref="D10:J10"/>
    <mergeCell ref="D13:J13"/>
    <mergeCell ref="D11:J11"/>
    <mergeCell ref="D14:J14"/>
    <mergeCell ref="D15:J15"/>
    <mergeCell ref="F16:J16"/>
  </mergeCells>
  <printOptions/>
  <pageMargins left="0.5902778" right="0.5902778" top="0.5902778" bottom="0.5902778" header="0" footer="0"/>
  <pageSetup fitToHeight="1" fitToWidth="1" horizontalDpi="600" verticalDpi="600" orientation="portrait" paperSize="9" scale="77"/>
</worksheet>
</file>

<file path=xl/worksheets/sheet2.xml><?xml version="1.0" encoding="utf-8"?>
<worksheet xmlns="http://schemas.openxmlformats.org/spreadsheetml/2006/main" xmlns:r="http://schemas.openxmlformats.org/officeDocument/2006/relationships">
  <sheetPr>
    <pageSetUpPr fitToPage="1"/>
  </sheetPr>
  <dimension ref="A1:BR233"/>
  <sheetViews>
    <sheetView showGridLines="0" workbookViewId="0" topLeftCell="A1">
      <pane ySplit="1" topLeftCell="A71" activePane="bottomLeft" state="frozen"/>
      <selection pane="bottomLeft" activeCell="I89" sqref="I89"/>
    </sheetView>
  </sheetViews>
  <sheetFormatPr defaultColWidth="9.33203125" defaultRowHeight="13.5"/>
  <cols>
    <col min="1" max="1" width="8.33203125" style="174" customWidth="1"/>
    <col min="2" max="2" width="1.66796875" style="174" customWidth="1"/>
    <col min="3" max="3" width="4.16015625" style="174" customWidth="1"/>
    <col min="4" max="4" width="4.33203125" style="174" customWidth="1"/>
    <col min="5" max="5" width="17.16015625" style="174" customWidth="1"/>
    <col min="6" max="6" width="75" style="174" customWidth="1"/>
    <col min="7" max="7" width="8.66015625" style="174" customWidth="1"/>
    <col min="8" max="8" width="11.16015625" style="174" customWidth="1"/>
    <col min="9" max="9" width="12.66015625" style="174" customWidth="1"/>
    <col min="10" max="10" width="23.5" style="174" customWidth="1"/>
    <col min="11" max="11" width="15.5" style="174" customWidth="1"/>
    <col min="12" max="12" width="9.33203125" style="174" customWidth="1"/>
    <col min="13" max="18" width="9.33203125" style="174" hidden="1" customWidth="1"/>
    <col min="19" max="19" width="8.16015625" style="174" hidden="1" customWidth="1"/>
    <col min="20" max="20" width="29.66015625" style="174" hidden="1" customWidth="1"/>
    <col min="21" max="21" width="16.33203125" style="174" hidden="1" customWidth="1"/>
    <col min="22" max="22" width="12.33203125" style="174" customWidth="1"/>
    <col min="23" max="23" width="16.33203125" style="174" customWidth="1"/>
    <col min="24" max="24" width="12.33203125" style="174" customWidth="1"/>
    <col min="25" max="25" width="15" style="174" customWidth="1"/>
    <col min="26" max="26" width="11" style="174" customWidth="1"/>
    <col min="27" max="27" width="15" style="174" customWidth="1"/>
    <col min="28" max="28" width="16.33203125" style="174" customWidth="1"/>
    <col min="29" max="29" width="11" style="174" customWidth="1"/>
    <col min="30" max="30" width="15" style="174" customWidth="1"/>
    <col min="31" max="31" width="16.33203125" style="174" customWidth="1"/>
    <col min="32" max="43" width="9.33203125" style="174" customWidth="1"/>
    <col min="44" max="65" width="9.33203125" style="174" hidden="1" customWidth="1"/>
    <col min="66" max="16384" width="9.33203125" style="174" customWidth="1"/>
  </cols>
  <sheetData>
    <row r="1" spans="1:70" ht="21.75" customHeight="1">
      <c r="A1" s="171"/>
      <c r="B1" s="8"/>
      <c r="C1" s="8"/>
      <c r="D1" s="9" t="s">
        <v>1</v>
      </c>
      <c r="E1" s="8"/>
      <c r="F1" s="172" t="s">
        <v>124</v>
      </c>
      <c r="G1" s="364" t="s">
        <v>125</v>
      </c>
      <c r="H1" s="364"/>
      <c r="I1" s="8"/>
      <c r="J1" s="172" t="s">
        <v>126</v>
      </c>
      <c r="K1" s="9" t="s">
        <v>127</v>
      </c>
      <c r="L1" s="172" t="s">
        <v>128</v>
      </c>
      <c r="M1" s="172"/>
      <c r="N1" s="172"/>
      <c r="O1" s="172"/>
      <c r="P1" s="172"/>
      <c r="Q1" s="172"/>
      <c r="R1" s="172"/>
      <c r="S1" s="172"/>
      <c r="T1" s="172"/>
      <c r="U1" s="173"/>
      <c r="V1" s="173"/>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c r="AV1" s="171"/>
      <c r="AW1" s="171"/>
      <c r="AX1" s="171"/>
      <c r="AY1" s="171"/>
      <c r="AZ1" s="171"/>
      <c r="BA1" s="171"/>
      <c r="BB1" s="171"/>
      <c r="BC1" s="171"/>
      <c r="BD1" s="171"/>
      <c r="BE1" s="171"/>
      <c r="BF1" s="171"/>
      <c r="BG1" s="171"/>
      <c r="BH1" s="171"/>
      <c r="BI1" s="171"/>
      <c r="BJ1" s="171"/>
      <c r="BK1" s="171"/>
      <c r="BL1" s="171"/>
      <c r="BM1" s="171"/>
      <c r="BN1" s="171"/>
      <c r="BO1" s="171"/>
      <c r="BP1" s="171"/>
      <c r="BQ1" s="171"/>
      <c r="BR1" s="171"/>
    </row>
    <row r="2" spans="3:46" ht="36.95" customHeight="1">
      <c r="L2" s="354" t="s">
        <v>8</v>
      </c>
      <c r="M2" s="355"/>
      <c r="N2" s="355"/>
      <c r="O2" s="355"/>
      <c r="P2" s="355"/>
      <c r="Q2" s="355"/>
      <c r="R2" s="355"/>
      <c r="S2" s="355"/>
      <c r="T2" s="355"/>
      <c r="U2" s="355"/>
      <c r="V2" s="355"/>
      <c r="AT2" s="175" t="s">
        <v>85</v>
      </c>
    </row>
    <row r="3" spans="2:46" ht="6.95" customHeight="1">
      <c r="B3" s="176"/>
      <c r="C3" s="177"/>
      <c r="D3" s="177"/>
      <c r="E3" s="177"/>
      <c r="F3" s="177"/>
      <c r="G3" s="177"/>
      <c r="H3" s="177"/>
      <c r="I3" s="177"/>
      <c r="J3" s="177"/>
      <c r="K3" s="178"/>
      <c r="AT3" s="175" t="s">
        <v>86</v>
      </c>
    </row>
    <row r="4" spans="2:46" ht="36.95" customHeight="1">
      <c r="B4" s="179"/>
      <c r="C4" s="180"/>
      <c r="D4" s="181" t="s">
        <v>129</v>
      </c>
      <c r="E4" s="180"/>
      <c r="F4" s="180"/>
      <c r="G4" s="180"/>
      <c r="H4" s="180"/>
      <c r="I4" s="180"/>
      <c r="J4" s="180"/>
      <c r="K4" s="182"/>
      <c r="M4" s="183" t="s">
        <v>13</v>
      </c>
      <c r="AT4" s="175" t="s">
        <v>39</v>
      </c>
    </row>
    <row r="5" spans="2:11" ht="6.95" customHeight="1">
      <c r="B5" s="179"/>
      <c r="C5" s="180"/>
      <c r="D5" s="180"/>
      <c r="E5" s="180"/>
      <c r="F5" s="180"/>
      <c r="G5" s="180"/>
      <c r="H5" s="180"/>
      <c r="I5" s="180"/>
      <c r="J5" s="180"/>
      <c r="K5" s="182"/>
    </row>
    <row r="6" spans="2:11" ht="15">
      <c r="B6" s="179"/>
      <c r="C6" s="180"/>
      <c r="D6" s="184" t="s">
        <v>19</v>
      </c>
      <c r="E6" s="180"/>
      <c r="F6" s="180"/>
      <c r="G6" s="180"/>
      <c r="H6" s="180"/>
      <c r="I6" s="180"/>
      <c r="J6" s="180"/>
      <c r="K6" s="182"/>
    </row>
    <row r="7" spans="2:11" ht="16.5" customHeight="1">
      <c r="B7" s="179"/>
      <c r="C7" s="180"/>
      <c r="D7" s="180"/>
      <c r="E7" s="356" t="str">
        <f ca="1">'Rekapitulace stavby'!K6</f>
        <v>Kohinoor Mariánské Radčice - Biotechnologický systém ČDV z MR1</v>
      </c>
      <c r="F7" s="357"/>
      <c r="G7" s="357"/>
      <c r="H7" s="357"/>
      <c r="I7" s="180"/>
      <c r="J7" s="180"/>
      <c r="K7" s="182"/>
    </row>
    <row r="8" spans="2:11" s="185" customFormat="1" ht="15">
      <c r="B8" s="186"/>
      <c r="C8" s="187"/>
      <c r="D8" s="184" t="s">
        <v>130</v>
      </c>
      <c r="E8" s="187"/>
      <c r="F8" s="187"/>
      <c r="G8" s="187"/>
      <c r="H8" s="187"/>
      <c r="I8" s="187"/>
      <c r="J8" s="187"/>
      <c r="K8" s="188"/>
    </row>
    <row r="9" spans="2:11" s="185" customFormat="1" ht="36.95" customHeight="1">
      <c r="B9" s="186"/>
      <c r="C9" s="187"/>
      <c r="D9" s="187"/>
      <c r="E9" s="358" t="s">
        <v>131</v>
      </c>
      <c r="F9" s="359"/>
      <c r="G9" s="359"/>
      <c r="H9" s="359"/>
      <c r="I9" s="187"/>
      <c r="J9" s="187"/>
      <c r="K9" s="188"/>
    </row>
    <row r="10" spans="2:11" s="185" customFormat="1" ht="13.5">
      <c r="B10" s="186"/>
      <c r="C10" s="187"/>
      <c r="D10" s="187"/>
      <c r="E10" s="187"/>
      <c r="F10" s="187"/>
      <c r="G10" s="187"/>
      <c r="H10" s="187"/>
      <c r="I10" s="187"/>
      <c r="J10" s="187"/>
      <c r="K10" s="188"/>
    </row>
    <row r="11" spans="2:11" s="185" customFormat="1" ht="14.45" customHeight="1">
      <c r="B11" s="186"/>
      <c r="C11" s="187"/>
      <c r="D11" s="184" t="s">
        <v>21</v>
      </c>
      <c r="E11" s="187"/>
      <c r="F11" s="189" t="s">
        <v>5</v>
      </c>
      <c r="G11" s="187"/>
      <c r="H11" s="187"/>
      <c r="I11" s="184" t="s">
        <v>22</v>
      </c>
      <c r="J11" s="189" t="s">
        <v>5</v>
      </c>
      <c r="K11" s="188"/>
    </row>
    <row r="12" spans="2:11" s="185" customFormat="1" ht="14.45" customHeight="1">
      <c r="B12" s="186"/>
      <c r="C12" s="187"/>
      <c r="D12" s="184" t="s">
        <v>23</v>
      </c>
      <c r="E12" s="187"/>
      <c r="F12" s="189" t="s">
        <v>24</v>
      </c>
      <c r="G12" s="187"/>
      <c r="H12" s="187"/>
      <c r="I12" s="184" t="s">
        <v>25</v>
      </c>
      <c r="J12" s="190" t="str">
        <f ca="1">'Rekapitulace stavby'!AN8</f>
        <v>9. 2. 2018</v>
      </c>
      <c r="K12" s="188"/>
    </row>
    <row r="13" spans="2:11" s="185" customFormat="1" ht="10.9" customHeight="1">
      <c r="B13" s="186"/>
      <c r="C13" s="187"/>
      <c r="D13" s="187"/>
      <c r="E13" s="187"/>
      <c r="F13" s="187"/>
      <c r="G13" s="187"/>
      <c r="H13" s="187"/>
      <c r="I13" s="187"/>
      <c r="J13" s="187"/>
      <c r="K13" s="188"/>
    </row>
    <row r="14" spans="2:11" s="185" customFormat="1" ht="14.45" customHeight="1">
      <c r="B14" s="186"/>
      <c r="C14" s="187"/>
      <c r="D14" s="184" t="s">
        <v>27</v>
      </c>
      <c r="E14" s="187"/>
      <c r="F14" s="187"/>
      <c r="G14" s="187"/>
      <c r="H14" s="187"/>
      <c r="I14" s="184" t="s">
        <v>28</v>
      </c>
      <c r="J14" s="189" t="s">
        <v>29</v>
      </c>
      <c r="K14" s="188"/>
    </row>
    <row r="15" spans="2:11" s="185" customFormat="1" ht="18" customHeight="1">
      <c r="B15" s="186"/>
      <c r="C15" s="187"/>
      <c r="D15" s="187"/>
      <c r="E15" s="189" t="s">
        <v>30</v>
      </c>
      <c r="F15" s="187"/>
      <c r="G15" s="187"/>
      <c r="H15" s="187"/>
      <c r="I15" s="184" t="s">
        <v>31</v>
      </c>
      <c r="J15" s="189" t="s">
        <v>32</v>
      </c>
      <c r="K15" s="188"/>
    </row>
    <row r="16" spans="2:11" s="185" customFormat="1" ht="6.95" customHeight="1">
      <c r="B16" s="186"/>
      <c r="C16" s="187"/>
      <c r="D16" s="187"/>
      <c r="E16" s="187"/>
      <c r="F16" s="187"/>
      <c r="G16" s="187"/>
      <c r="H16" s="187"/>
      <c r="I16" s="187"/>
      <c r="J16" s="187"/>
      <c r="K16" s="188"/>
    </row>
    <row r="17" spans="2:11" s="185" customFormat="1" ht="14.45" customHeight="1">
      <c r="B17" s="186"/>
      <c r="C17" s="187"/>
      <c r="D17" s="184" t="s">
        <v>33</v>
      </c>
      <c r="E17" s="187"/>
      <c r="F17" s="187"/>
      <c r="G17" s="187"/>
      <c r="H17" s="187"/>
      <c r="I17" s="184" t="s">
        <v>28</v>
      </c>
      <c r="J17" s="189" t="str">
        <f ca="1">IF('Rekapitulace stavby'!AN13="Vyplň údaj","",IF('Rekapitulace stavby'!AN13="","",'Rekapitulace stavby'!AN13))</f>
        <v/>
      </c>
      <c r="K17" s="188"/>
    </row>
    <row r="18" spans="2:11" s="185" customFormat="1" ht="18" customHeight="1">
      <c r="B18" s="186"/>
      <c r="C18" s="187"/>
      <c r="D18" s="187"/>
      <c r="E18" s="189" t="str">
        <f ca="1">IF('Rekapitulace stavby'!E14="Vyplň údaj","",IF('Rekapitulace stavby'!E14="","",'Rekapitulace stavby'!E14))</f>
        <v/>
      </c>
      <c r="F18" s="187"/>
      <c r="G18" s="187"/>
      <c r="H18" s="187"/>
      <c r="I18" s="184" t="s">
        <v>31</v>
      </c>
      <c r="J18" s="189" t="str">
        <f ca="1">IF('Rekapitulace stavby'!AN14="Vyplň údaj","",IF('Rekapitulace stavby'!AN14="","",'Rekapitulace stavby'!AN14))</f>
        <v/>
      </c>
      <c r="K18" s="188"/>
    </row>
    <row r="19" spans="2:11" s="185" customFormat="1" ht="6.95" customHeight="1">
      <c r="B19" s="186"/>
      <c r="C19" s="187"/>
      <c r="D19" s="187"/>
      <c r="E19" s="187"/>
      <c r="F19" s="187"/>
      <c r="G19" s="187"/>
      <c r="H19" s="187"/>
      <c r="I19" s="187"/>
      <c r="J19" s="187"/>
      <c r="K19" s="188"/>
    </row>
    <row r="20" spans="2:11" s="185" customFormat="1" ht="14.45" customHeight="1">
      <c r="B20" s="186"/>
      <c r="C20" s="187"/>
      <c r="D20" s="184" t="s">
        <v>35</v>
      </c>
      <c r="E20" s="187"/>
      <c r="F20" s="187"/>
      <c r="G20" s="187"/>
      <c r="H20" s="187"/>
      <c r="I20" s="184" t="s">
        <v>28</v>
      </c>
      <c r="J20" s="189" t="s">
        <v>36</v>
      </c>
      <c r="K20" s="188"/>
    </row>
    <row r="21" spans="2:11" s="185" customFormat="1" ht="18" customHeight="1">
      <c r="B21" s="186"/>
      <c r="C21" s="187"/>
      <c r="D21" s="187"/>
      <c r="E21" s="189" t="s">
        <v>37</v>
      </c>
      <c r="F21" s="187"/>
      <c r="G21" s="187"/>
      <c r="H21" s="187"/>
      <c r="I21" s="184" t="s">
        <v>31</v>
      </c>
      <c r="J21" s="189" t="s">
        <v>38</v>
      </c>
      <c r="K21" s="188"/>
    </row>
    <row r="22" spans="2:11" s="185" customFormat="1" ht="6.95" customHeight="1">
      <c r="B22" s="186"/>
      <c r="C22" s="187"/>
      <c r="D22" s="187"/>
      <c r="E22" s="187"/>
      <c r="F22" s="187"/>
      <c r="G22" s="187"/>
      <c r="H22" s="187"/>
      <c r="I22" s="187"/>
      <c r="J22" s="187"/>
      <c r="K22" s="188"/>
    </row>
    <row r="23" spans="2:11" s="185" customFormat="1" ht="14.45" customHeight="1">
      <c r="B23" s="186"/>
      <c r="C23" s="187"/>
      <c r="D23" s="184" t="s">
        <v>40</v>
      </c>
      <c r="E23" s="187"/>
      <c r="F23" s="187"/>
      <c r="G23" s="187"/>
      <c r="H23" s="187"/>
      <c r="I23" s="187"/>
      <c r="J23" s="187"/>
      <c r="K23" s="188"/>
    </row>
    <row r="24" spans="2:11" s="194" customFormat="1" ht="142.5" customHeight="1">
      <c r="B24" s="191"/>
      <c r="C24" s="192"/>
      <c r="D24" s="192"/>
      <c r="E24" s="352" t="s">
        <v>132</v>
      </c>
      <c r="F24" s="352"/>
      <c r="G24" s="352"/>
      <c r="H24" s="352"/>
      <c r="I24" s="192"/>
      <c r="J24" s="192"/>
      <c r="K24" s="193"/>
    </row>
    <row r="25" spans="2:11" s="185" customFormat="1" ht="6.95" customHeight="1">
      <c r="B25" s="186"/>
      <c r="C25" s="187"/>
      <c r="D25" s="187"/>
      <c r="E25" s="187"/>
      <c r="F25" s="187"/>
      <c r="G25" s="187"/>
      <c r="H25" s="187"/>
      <c r="I25" s="187"/>
      <c r="J25" s="187"/>
      <c r="K25" s="188"/>
    </row>
    <row r="26" spans="2:11" s="185" customFormat="1" ht="6.95" customHeight="1">
      <c r="B26" s="186"/>
      <c r="C26" s="187"/>
      <c r="D26" s="195"/>
      <c r="E26" s="195"/>
      <c r="F26" s="195"/>
      <c r="G26" s="195"/>
      <c r="H26" s="195"/>
      <c r="I26" s="195"/>
      <c r="J26" s="195"/>
      <c r="K26" s="196"/>
    </row>
    <row r="27" spans="2:11" s="185" customFormat="1" ht="25.35" customHeight="1">
      <c r="B27" s="186"/>
      <c r="C27" s="187"/>
      <c r="D27" s="197" t="s">
        <v>42</v>
      </c>
      <c r="E27" s="187"/>
      <c r="F27" s="187"/>
      <c r="G27" s="187"/>
      <c r="H27" s="187"/>
      <c r="I27" s="187"/>
      <c r="J27" s="198">
        <f>ROUND(J78,2)</f>
        <v>0</v>
      </c>
      <c r="K27" s="188"/>
    </row>
    <row r="28" spans="2:11" s="185" customFormat="1" ht="6.95" customHeight="1">
      <c r="B28" s="186"/>
      <c r="C28" s="187"/>
      <c r="D28" s="195"/>
      <c r="E28" s="195"/>
      <c r="F28" s="195"/>
      <c r="G28" s="195"/>
      <c r="H28" s="195"/>
      <c r="I28" s="195"/>
      <c r="J28" s="195"/>
      <c r="K28" s="196"/>
    </row>
    <row r="29" spans="2:11" s="185" customFormat="1" ht="14.45" customHeight="1">
      <c r="B29" s="186"/>
      <c r="C29" s="187"/>
      <c r="D29" s="187"/>
      <c r="E29" s="187"/>
      <c r="F29" s="199" t="s">
        <v>44</v>
      </c>
      <c r="G29" s="187"/>
      <c r="H29" s="187"/>
      <c r="I29" s="199" t="s">
        <v>43</v>
      </c>
      <c r="J29" s="199" t="s">
        <v>45</v>
      </c>
      <c r="K29" s="188"/>
    </row>
    <row r="30" spans="2:11" s="185" customFormat="1" ht="14.45" customHeight="1" hidden="1">
      <c r="B30" s="186"/>
      <c r="C30" s="187"/>
      <c r="D30" s="200" t="s">
        <v>46</v>
      </c>
      <c r="E30" s="200" t="s">
        <v>47</v>
      </c>
      <c r="F30" s="201">
        <f>ROUND(SUM(BE78:BE232),2)</f>
        <v>0</v>
      </c>
      <c r="G30" s="187"/>
      <c r="H30" s="187"/>
      <c r="I30" s="202">
        <v>0.21</v>
      </c>
      <c r="J30" s="201">
        <f>ROUND(ROUND((SUM(BE78:BE232)),2)*I30,2)</f>
        <v>0</v>
      </c>
      <c r="K30" s="188"/>
    </row>
    <row r="31" spans="2:11" s="185" customFormat="1" ht="14.45" customHeight="1" hidden="1">
      <c r="B31" s="186"/>
      <c r="C31" s="187"/>
      <c r="D31" s="187"/>
      <c r="E31" s="200" t="s">
        <v>48</v>
      </c>
      <c r="F31" s="201">
        <f>ROUND(SUM(BF78:BF232),2)</f>
        <v>0</v>
      </c>
      <c r="G31" s="187"/>
      <c r="H31" s="187"/>
      <c r="I31" s="202">
        <v>0.15</v>
      </c>
      <c r="J31" s="201">
        <f>ROUND(ROUND((SUM(BF78:BF232)),2)*I31,2)</f>
        <v>0</v>
      </c>
      <c r="K31" s="188"/>
    </row>
    <row r="32" spans="2:11" s="185" customFormat="1" ht="14.45" customHeight="1">
      <c r="B32" s="186"/>
      <c r="C32" s="187"/>
      <c r="D32" s="200" t="s">
        <v>46</v>
      </c>
      <c r="E32" s="200" t="s">
        <v>49</v>
      </c>
      <c r="F32" s="201">
        <f>ROUND(SUM(BG78:BG232),2)</f>
        <v>0</v>
      </c>
      <c r="G32" s="187"/>
      <c r="H32" s="187"/>
      <c r="I32" s="202">
        <v>0.21</v>
      </c>
      <c r="J32" s="201">
        <f>F32*0.21</f>
        <v>0</v>
      </c>
      <c r="K32" s="188"/>
    </row>
    <row r="33" spans="2:11" s="185" customFormat="1" ht="14.45" customHeight="1">
      <c r="B33" s="186"/>
      <c r="C33" s="187"/>
      <c r="D33" s="187"/>
      <c r="E33" s="200" t="s">
        <v>50</v>
      </c>
      <c r="F33" s="201">
        <f>ROUND(SUM(BH78:BH232),2)</f>
        <v>0</v>
      </c>
      <c r="G33" s="187"/>
      <c r="H33" s="187"/>
      <c r="I33" s="202">
        <v>0.15</v>
      </c>
      <c r="J33" s="201">
        <f>F33*0.15</f>
        <v>0</v>
      </c>
      <c r="K33" s="188"/>
    </row>
    <row r="34" spans="2:11" s="185" customFormat="1" ht="14.45" customHeight="1" hidden="1">
      <c r="B34" s="186"/>
      <c r="C34" s="187"/>
      <c r="D34" s="187"/>
      <c r="E34" s="200" t="s">
        <v>51</v>
      </c>
      <c r="F34" s="201">
        <f>ROUND(SUM(BI78:BI232),2)</f>
        <v>0</v>
      </c>
      <c r="G34" s="187"/>
      <c r="H34" s="187"/>
      <c r="I34" s="202">
        <v>0</v>
      </c>
      <c r="J34" s="201">
        <v>0</v>
      </c>
      <c r="K34" s="188"/>
    </row>
    <row r="35" spans="2:11" s="185" customFormat="1" ht="6.95" customHeight="1">
      <c r="B35" s="186"/>
      <c r="C35" s="187"/>
      <c r="D35" s="187"/>
      <c r="E35" s="187"/>
      <c r="F35" s="187"/>
      <c r="G35" s="187"/>
      <c r="H35" s="187"/>
      <c r="I35" s="187"/>
      <c r="J35" s="187"/>
      <c r="K35" s="188"/>
    </row>
    <row r="36" spans="2:11" s="185" customFormat="1" ht="25.35" customHeight="1">
      <c r="B36" s="186"/>
      <c r="C36" s="203"/>
      <c r="D36" s="204" t="s">
        <v>52</v>
      </c>
      <c r="E36" s="205"/>
      <c r="F36" s="205"/>
      <c r="G36" s="206" t="s">
        <v>53</v>
      </c>
      <c r="H36" s="207" t="s">
        <v>54</v>
      </c>
      <c r="I36" s="205"/>
      <c r="J36" s="208">
        <f>SUM(J27:J34)</f>
        <v>0</v>
      </c>
      <c r="K36" s="209"/>
    </row>
    <row r="37" spans="2:11" s="185" customFormat="1" ht="14.45" customHeight="1">
      <c r="B37" s="210"/>
      <c r="C37" s="211"/>
      <c r="D37" s="211"/>
      <c r="E37" s="211"/>
      <c r="F37" s="211"/>
      <c r="G37" s="211"/>
      <c r="H37" s="211"/>
      <c r="I37" s="211"/>
      <c r="J37" s="211"/>
      <c r="K37" s="212"/>
    </row>
    <row r="41" spans="2:11" s="185" customFormat="1" ht="6.95" customHeight="1">
      <c r="B41" s="213"/>
      <c r="C41" s="214"/>
      <c r="D41" s="214"/>
      <c r="E41" s="214"/>
      <c r="F41" s="214"/>
      <c r="G41" s="214"/>
      <c r="H41" s="214"/>
      <c r="I41" s="214"/>
      <c r="J41" s="214"/>
      <c r="K41" s="215"/>
    </row>
    <row r="42" spans="2:11" s="185" customFormat="1" ht="36.95" customHeight="1">
      <c r="B42" s="186"/>
      <c r="C42" s="181" t="s">
        <v>133</v>
      </c>
      <c r="D42" s="187"/>
      <c r="E42" s="187"/>
      <c r="F42" s="187"/>
      <c r="G42" s="187"/>
      <c r="H42" s="187"/>
      <c r="I42" s="187"/>
      <c r="J42" s="187"/>
      <c r="K42" s="188"/>
    </row>
    <row r="43" spans="2:11" s="185" customFormat="1" ht="6.95" customHeight="1">
      <c r="B43" s="186"/>
      <c r="C43" s="187"/>
      <c r="D43" s="187"/>
      <c r="E43" s="187"/>
      <c r="F43" s="187"/>
      <c r="G43" s="187"/>
      <c r="H43" s="187"/>
      <c r="I43" s="187"/>
      <c r="J43" s="187"/>
      <c r="K43" s="188"/>
    </row>
    <row r="44" spans="2:11" s="185" customFormat="1" ht="14.45" customHeight="1">
      <c r="B44" s="186"/>
      <c r="C44" s="184" t="s">
        <v>19</v>
      </c>
      <c r="D44" s="187"/>
      <c r="E44" s="187"/>
      <c r="F44" s="187"/>
      <c r="G44" s="187"/>
      <c r="H44" s="187"/>
      <c r="I44" s="187"/>
      <c r="J44" s="187"/>
      <c r="K44" s="188"/>
    </row>
    <row r="45" spans="2:11" s="185" customFormat="1" ht="16.5" customHeight="1">
      <c r="B45" s="186"/>
      <c r="C45" s="187"/>
      <c r="D45" s="187"/>
      <c r="E45" s="356" t="str">
        <f>E7</f>
        <v>Kohinoor Mariánské Radčice - Biotechnologický systém ČDV z MR1</v>
      </c>
      <c r="F45" s="357"/>
      <c r="G45" s="357"/>
      <c r="H45" s="357"/>
      <c r="I45" s="187"/>
      <c r="J45" s="187"/>
      <c r="K45" s="188"/>
    </row>
    <row r="46" spans="2:11" s="185" customFormat="1" ht="14.45" customHeight="1">
      <c r="B46" s="186"/>
      <c r="C46" s="184" t="s">
        <v>130</v>
      </c>
      <c r="D46" s="187"/>
      <c r="E46" s="187"/>
      <c r="F46" s="187"/>
      <c r="G46" s="187"/>
      <c r="H46" s="187"/>
      <c r="I46" s="187"/>
      <c r="J46" s="187"/>
      <c r="K46" s="188"/>
    </row>
    <row r="47" spans="2:11" s="185" customFormat="1" ht="17.25" customHeight="1">
      <c r="B47" s="186"/>
      <c r="C47" s="187"/>
      <c r="D47" s="187"/>
      <c r="E47" s="358" t="str">
        <f>E9</f>
        <v>SO 01 - Hrubé úpravy terénu</v>
      </c>
      <c r="F47" s="359"/>
      <c r="G47" s="359"/>
      <c r="H47" s="359"/>
      <c r="I47" s="187"/>
      <c r="J47" s="187"/>
      <c r="K47" s="188"/>
    </row>
    <row r="48" spans="2:11" s="185" customFormat="1" ht="6.95" customHeight="1">
      <c r="B48" s="186"/>
      <c r="C48" s="187"/>
      <c r="D48" s="187"/>
      <c r="E48" s="187"/>
      <c r="F48" s="187"/>
      <c r="G48" s="187"/>
      <c r="H48" s="187"/>
      <c r="I48" s="187"/>
      <c r="J48" s="187"/>
      <c r="K48" s="188"/>
    </row>
    <row r="49" spans="2:11" s="185" customFormat="1" ht="18" customHeight="1">
      <c r="B49" s="186"/>
      <c r="C49" s="184" t="s">
        <v>23</v>
      </c>
      <c r="D49" s="187"/>
      <c r="E49" s="187"/>
      <c r="F49" s="189" t="str">
        <f>F12</f>
        <v>Mariánské Radčice</v>
      </c>
      <c r="G49" s="187"/>
      <c r="H49" s="187"/>
      <c r="I49" s="184" t="s">
        <v>25</v>
      </c>
      <c r="J49" s="190" t="str">
        <f>IF(J12="","",J12)</f>
        <v>9. 2. 2018</v>
      </c>
      <c r="K49" s="188"/>
    </row>
    <row r="50" spans="2:11" s="185" customFormat="1" ht="6.95" customHeight="1">
      <c r="B50" s="186"/>
      <c r="C50" s="187"/>
      <c r="D50" s="187"/>
      <c r="E50" s="187"/>
      <c r="F50" s="187"/>
      <c r="G50" s="187"/>
      <c r="H50" s="187"/>
      <c r="I50" s="187"/>
      <c r="J50" s="187"/>
      <c r="K50" s="188"/>
    </row>
    <row r="51" spans="2:11" s="185" customFormat="1" ht="15">
      <c r="B51" s="186"/>
      <c r="C51" s="184" t="s">
        <v>27</v>
      </c>
      <c r="D51" s="187"/>
      <c r="E51" s="187"/>
      <c r="F51" s="189" t="str">
        <f>E15</f>
        <v>Palivový kombinát Ústí, s.p.</v>
      </c>
      <c r="G51" s="187"/>
      <c r="H51" s="187"/>
      <c r="I51" s="184" t="s">
        <v>35</v>
      </c>
      <c r="J51" s="352" t="str">
        <f>E21</f>
        <v>Terén Design, s. r. o.</v>
      </c>
      <c r="K51" s="188"/>
    </row>
    <row r="52" spans="2:11" s="185" customFormat="1" ht="14.45" customHeight="1">
      <c r="B52" s="186"/>
      <c r="C52" s="184" t="s">
        <v>33</v>
      </c>
      <c r="D52" s="187"/>
      <c r="E52" s="187"/>
      <c r="F52" s="189" t="str">
        <f>IF(E18="","",E18)</f>
        <v/>
      </c>
      <c r="G52" s="187"/>
      <c r="H52" s="187"/>
      <c r="I52" s="187"/>
      <c r="J52" s="353"/>
      <c r="K52" s="188"/>
    </row>
    <row r="53" spans="2:11" s="185" customFormat="1" ht="10.35" customHeight="1">
      <c r="B53" s="186"/>
      <c r="C53" s="187"/>
      <c r="D53" s="187"/>
      <c r="E53" s="187"/>
      <c r="F53" s="187"/>
      <c r="G53" s="187"/>
      <c r="H53" s="187"/>
      <c r="I53" s="187"/>
      <c r="J53" s="187"/>
      <c r="K53" s="188"/>
    </row>
    <row r="54" spans="2:11" s="185" customFormat="1" ht="29.25" customHeight="1">
      <c r="B54" s="186"/>
      <c r="C54" s="216" t="s">
        <v>134</v>
      </c>
      <c r="D54" s="203"/>
      <c r="E54" s="203"/>
      <c r="F54" s="203"/>
      <c r="G54" s="203"/>
      <c r="H54" s="203"/>
      <c r="I54" s="203"/>
      <c r="J54" s="217" t="s">
        <v>135</v>
      </c>
      <c r="K54" s="218"/>
    </row>
    <row r="55" spans="2:11" s="185" customFormat="1" ht="10.35" customHeight="1">
      <c r="B55" s="186"/>
      <c r="C55" s="187"/>
      <c r="D55" s="187"/>
      <c r="E55" s="187"/>
      <c r="F55" s="187"/>
      <c r="G55" s="187"/>
      <c r="H55" s="187"/>
      <c r="I55" s="187"/>
      <c r="J55" s="187"/>
      <c r="K55" s="188"/>
    </row>
    <row r="56" spans="2:47" s="185" customFormat="1" ht="29.25" customHeight="1">
      <c r="B56" s="186"/>
      <c r="C56" s="219" t="s">
        <v>136</v>
      </c>
      <c r="D56" s="187"/>
      <c r="E56" s="187"/>
      <c r="F56" s="187"/>
      <c r="G56" s="187"/>
      <c r="H56" s="187"/>
      <c r="I56" s="187"/>
      <c r="J56" s="198">
        <f>J78</f>
        <v>0</v>
      </c>
      <c r="K56" s="188"/>
      <c r="AU56" s="175" t="s">
        <v>137</v>
      </c>
    </row>
    <row r="57" spans="2:11" s="226" customFormat="1" ht="24.95" customHeight="1">
      <c r="B57" s="220"/>
      <c r="C57" s="221"/>
      <c r="D57" s="222" t="s">
        <v>138</v>
      </c>
      <c r="E57" s="223"/>
      <c r="F57" s="223"/>
      <c r="G57" s="223"/>
      <c r="H57" s="223"/>
      <c r="I57" s="223"/>
      <c r="J57" s="224">
        <f>J79</f>
        <v>0</v>
      </c>
      <c r="K57" s="225"/>
    </row>
    <row r="58" spans="2:11" s="233" customFormat="1" ht="19.9" customHeight="1">
      <c r="B58" s="227"/>
      <c r="C58" s="228"/>
      <c r="D58" s="229" t="s">
        <v>139</v>
      </c>
      <c r="E58" s="230"/>
      <c r="F58" s="230"/>
      <c r="G58" s="230"/>
      <c r="H58" s="230"/>
      <c r="I58" s="230"/>
      <c r="J58" s="231">
        <f>J80</f>
        <v>0</v>
      </c>
      <c r="K58" s="232"/>
    </row>
    <row r="59" spans="2:11" s="185" customFormat="1" ht="21.75" customHeight="1">
      <c r="B59" s="186"/>
      <c r="C59" s="187"/>
      <c r="D59" s="187"/>
      <c r="E59" s="187"/>
      <c r="F59" s="187"/>
      <c r="G59" s="187"/>
      <c r="H59" s="187"/>
      <c r="I59" s="187"/>
      <c r="J59" s="187"/>
      <c r="K59" s="188"/>
    </row>
    <row r="60" spans="2:11" s="185" customFormat="1" ht="6.95" customHeight="1">
      <c r="B60" s="210"/>
      <c r="C60" s="211"/>
      <c r="D60" s="211"/>
      <c r="E60" s="211"/>
      <c r="F60" s="211"/>
      <c r="G60" s="211"/>
      <c r="H60" s="211"/>
      <c r="I60" s="211"/>
      <c r="J60" s="211"/>
      <c r="K60" s="212"/>
    </row>
    <row r="64" spans="2:12" s="185" customFormat="1" ht="6.95" customHeight="1">
      <c r="B64" s="213"/>
      <c r="C64" s="214"/>
      <c r="D64" s="214"/>
      <c r="E64" s="214"/>
      <c r="F64" s="214"/>
      <c r="G64" s="214"/>
      <c r="H64" s="214"/>
      <c r="I64" s="214"/>
      <c r="J64" s="214"/>
      <c r="K64" s="214"/>
      <c r="L64" s="186"/>
    </row>
    <row r="65" spans="2:12" s="185" customFormat="1" ht="36.95" customHeight="1">
      <c r="B65" s="186"/>
      <c r="C65" s="234" t="s">
        <v>140</v>
      </c>
      <c r="L65" s="186"/>
    </row>
    <row r="66" spans="2:12" s="185" customFormat="1" ht="6.95" customHeight="1">
      <c r="B66" s="186"/>
      <c r="L66" s="186"/>
    </row>
    <row r="67" spans="2:12" s="185" customFormat="1" ht="14.45" customHeight="1">
      <c r="B67" s="186"/>
      <c r="C67" s="235" t="s">
        <v>19</v>
      </c>
      <c r="L67" s="186"/>
    </row>
    <row r="68" spans="2:12" s="185" customFormat="1" ht="16.5" customHeight="1">
      <c r="B68" s="186"/>
      <c r="E68" s="360" t="str">
        <f>E7</f>
        <v>Kohinoor Mariánské Radčice - Biotechnologický systém ČDV z MR1</v>
      </c>
      <c r="F68" s="361"/>
      <c r="G68" s="361"/>
      <c r="H68" s="361"/>
      <c r="L68" s="186"/>
    </row>
    <row r="69" spans="2:12" s="185" customFormat="1" ht="14.45" customHeight="1">
      <c r="B69" s="186"/>
      <c r="C69" s="235" t="s">
        <v>130</v>
      </c>
      <c r="L69" s="186"/>
    </row>
    <row r="70" spans="2:12" s="185" customFormat="1" ht="17.25" customHeight="1">
      <c r="B70" s="186"/>
      <c r="E70" s="362" t="str">
        <f>E9</f>
        <v>SO 01 - Hrubé úpravy terénu</v>
      </c>
      <c r="F70" s="363"/>
      <c r="G70" s="363"/>
      <c r="H70" s="363"/>
      <c r="L70" s="186"/>
    </row>
    <row r="71" spans="2:12" s="185" customFormat="1" ht="6.95" customHeight="1">
      <c r="B71" s="186"/>
      <c r="L71" s="186"/>
    </row>
    <row r="72" spans="2:12" s="185" customFormat="1" ht="18" customHeight="1">
      <c r="B72" s="186"/>
      <c r="C72" s="235" t="s">
        <v>23</v>
      </c>
      <c r="F72" s="236" t="str">
        <f>F12</f>
        <v>Mariánské Radčice</v>
      </c>
      <c r="I72" s="235" t="s">
        <v>25</v>
      </c>
      <c r="J72" s="237" t="str">
        <f>IF(J12="","",J12)</f>
        <v>9. 2. 2018</v>
      </c>
      <c r="L72" s="186"/>
    </row>
    <row r="73" spans="2:12" s="185" customFormat="1" ht="6.95" customHeight="1">
      <c r="B73" s="186"/>
      <c r="L73" s="186"/>
    </row>
    <row r="74" spans="2:12" s="185" customFormat="1" ht="15">
      <c r="B74" s="186"/>
      <c r="C74" s="235" t="s">
        <v>27</v>
      </c>
      <c r="F74" s="236" t="str">
        <f>E15</f>
        <v>Palivový kombinát Ústí, s.p.</v>
      </c>
      <c r="I74" s="235" t="s">
        <v>35</v>
      </c>
      <c r="J74" s="236" t="str">
        <f>E21</f>
        <v>Terén Design, s. r. o.</v>
      </c>
      <c r="L74" s="186"/>
    </row>
    <row r="75" spans="2:12" s="185" customFormat="1" ht="14.45" customHeight="1">
      <c r="B75" s="186"/>
      <c r="C75" s="235" t="s">
        <v>33</v>
      </c>
      <c r="F75" s="236" t="str">
        <f>IF(E18="","",E18)</f>
        <v/>
      </c>
      <c r="L75" s="186"/>
    </row>
    <row r="76" spans="2:12" s="185" customFormat="1" ht="10.35" customHeight="1">
      <c r="B76" s="186"/>
      <c r="L76" s="186"/>
    </row>
    <row r="77" spans="2:20" s="245" customFormat="1" ht="29.25" customHeight="1">
      <c r="B77" s="238"/>
      <c r="C77" s="239" t="s">
        <v>141</v>
      </c>
      <c r="D77" s="240" t="s">
        <v>61</v>
      </c>
      <c r="E77" s="240" t="s">
        <v>57</v>
      </c>
      <c r="F77" s="240" t="s">
        <v>142</v>
      </c>
      <c r="G77" s="240" t="s">
        <v>143</v>
      </c>
      <c r="H77" s="240" t="s">
        <v>144</v>
      </c>
      <c r="I77" s="240" t="s">
        <v>145</v>
      </c>
      <c r="J77" s="240" t="s">
        <v>135</v>
      </c>
      <c r="K77" s="241" t="s">
        <v>146</v>
      </c>
      <c r="L77" s="238"/>
      <c r="M77" s="242" t="s">
        <v>147</v>
      </c>
      <c r="N77" s="243" t="s">
        <v>46</v>
      </c>
      <c r="O77" s="243" t="s">
        <v>148</v>
      </c>
      <c r="P77" s="243" t="s">
        <v>149</v>
      </c>
      <c r="Q77" s="243" t="s">
        <v>150</v>
      </c>
      <c r="R77" s="243" t="s">
        <v>151</v>
      </c>
      <c r="S77" s="243" t="s">
        <v>152</v>
      </c>
      <c r="T77" s="244" t="s">
        <v>153</v>
      </c>
    </row>
    <row r="78" spans="2:63" s="185" customFormat="1" ht="29.25" customHeight="1">
      <c r="B78" s="186"/>
      <c r="C78" s="246" t="s">
        <v>136</v>
      </c>
      <c r="J78" s="247">
        <f>BK78</f>
        <v>0</v>
      </c>
      <c r="L78" s="186"/>
      <c r="M78" s="248"/>
      <c r="N78" s="195"/>
      <c r="O78" s="195"/>
      <c r="P78" s="249">
        <f>P79</f>
        <v>0</v>
      </c>
      <c r="Q78" s="195"/>
      <c r="R78" s="249">
        <f>R79</f>
        <v>6.873000000000001</v>
      </c>
      <c r="S78" s="195"/>
      <c r="T78" s="250">
        <f>T79</f>
        <v>0</v>
      </c>
      <c r="AT78" s="175" t="s">
        <v>75</v>
      </c>
      <c r="AU78" s="175" t="s">
        <v>137</v>
      </c>
      <c r="BK78" s="251">
        <f>BK79</f>
        <v>0</v>
      </c>
    </row>
    <row r="79" spans="2:63" s="253" customFormat="1" ht="37.35" customHeight="1">
      <c r="B79" s="252"/>
      <c r="D79" s="254" t="s">
        <v>75</v>
      </c>
      <c r="E79" s="255" t="s">
        <v>154</v>
      </c>
      <c r="F79" s="255" t="s">
        <v>155</v>
      </c>
      <c r="J79" s="256">
        <f>BK79</f>
        <v>0</v>
      </c>
      <c r="L79" s="252"/>
      <c r="M79" s="257"/>
      <c r="N79" s="258"/>
      <c r="O79" s="258"/>
      <c r="P79" s="259">
        <f>P80</f>
        <v>0</v>
      </c>
      <c r="Q79" s="258"/>
      <c r="R79" s="259">
        <f>R80</f>
        <v>6.873000000000001</v>
      </c>
      <c r="S79" s="258"/>
      <c r="T79" s="260">
        <f>T80</f>
        <v>0</v>
      </c>
      <c r="AR79" s="254" t="s">
        <v>84</v>
      </c>
      <c r="AT79" s="261" t="s">
        <v>75</v>
      </c>
      <c r="AU79" s="261" t="s">
        <v>76</v>
      </c>
      <c r="AY79" s="254" t="s">
        <v>156</v>
      </c>
      <c r="BK79" s="262">
        <f>BK80</f>
        <v>0</v>
      </c>
    </row>
    <row r="80" spans="2:63" s="253" customFormat="1" ht="19.9" customHeight="1">
      <c r="B80" s="252"/>
      <c r="D80" s="254" t="s">
        <v>75</v>
      </c>
      <c r="E80" s="263" t="s">
        <v>84</v>
      </c>
      <c r="F80" s="263" t="s">
        <v>157</v>
      </c>
      <c r="J80" s="264">
        <f>BK80</f>
        <v>0</v>
      </c>
      <c r="L80" s="252"/>
      <c r="M80" s="257"/>
      <c r="N80" s="258"/>
      <c r="O80" s="258"/>
      <c r="P80" s="259">
        <f>SUM(P81:P232)</f>
        <v>0</v>
      </c>
      <c r="Q80" s="258"/>
      <c r="R80" s="259">
        <f>SUM(R81:R232)</f>
        <v>6.873000000000001</v>
      </c>
      <c r="S80" s="258"/>
      <c r="T80" s="260">
        <f>SUM(T81:T232)</f>
        <v>0</v>
      </c>
      <c r="AR80" s="254" t="s">
        <v>84</v>
      </c>
      <c r="AT80" s="261" t="s">
        <v>75</v>
      </c>
      <c r="AU80" s="261" t="s">
        <v>84</v>
      </c>
      <c r="AY80" s="254" t="s">
        <v>156</v>
      </c>
      <c r="BK80" s="262">
        <f>SUM(BK81:BK232)</f>
        <v>0</v>
      </c>
    </row>
    <row r="81" spans="2:65" s="185" customFormat="1" ht="25.5" customHeight="1">
      <c r="B81" s="186"/>
      <c r="C81" s="265" t="s">
        <v>84</v>
      </c>
      <c r="D81" s="265" t="s">
        <v>158</v>
      </c>
      <c r="E81" s="266" t="s">
        <v>159</v>
      </c>
      <c r="F81" s="267" t="s">
        <v>160</v>
      </c>
      <c r="G81" s="268" t="s">
        <v>161</v>
      </c>
      <c r="H81" s="269">
        <v>38000</v>
      </c>
      <c r="I81" s="88"/>
      <c r="J81" s="270">
        <f>ROUND(I81*H81,2)</f>
        <v>0</v>
      </c>
      <c r="K81" s="267" t="s">
        <v>162</v>
      </c>
      <c r="L81" s="186"/>
      <c r="M81" s="271" t="s">
        <v>5</v>
      </c>
      <c r="N81" s="272" t="s">
        <v>49</v>
      </c>
      <c r="O81" s="187"/>
      <c r="P81" s="273">
        <f>O81*H81</f>
        <v>0</v>
      </c>
      <c r="Q81" s="273">
        <v>0.00018</v>
      </c>
      <c r="R81" s="273">
        <f>Q81*H81</f>
        <v>6.840000000000001</v>
      </c>
      <c r="S81" s="273">
        <v>0</v>
      </c>
      <c r="T81" s="274">
        <f>S81*H81</f>
        <v>0</v>
      </c>
      <c r="AR81" s="175" t="s">
        <v>163</v>
      </c>
      <c r="AT81" s="175" t="s">
        <v>158</v>
      </c>
      <c r="AU81" s="175" t="s">
        <v>86</v>
      </c>
      <c r="AY81" s="175" t="s">
        <v>156</v>
      </c>
      <c r="BE81" s="275">
        <f>IF(N81="základní",J81,0)</f>
        <v>0</v>
      </c>
      <c r="BF81" s="275">
        <f>IF(N81="snížená",J81,0)</f>
        <v>0</v>
      </c>
      <c r="BG81" s="275">
        <f>IF(N81="zákl. přenesená",J81,0)</f>
        <v>0</v>
      </c>
      <c r="BH81" s="275">
        <f>IF(N81="sníž. přenesená",J81,0)</f>
        <v>0</v>
      </c>
      <c r="BI81" s="275">
        <f>IF(N81="nulová",J81,0)</f>
        <v>0</v>
      </c>
      <c r="BJ81" s="175" t="s">
        <v>163</v>
      </c>
      <c r="BK81" s="275">
        <f>ROUND(I81*H81,2)</f>
        <v>0</v>
      </c>
      <c r="BL81" s="175" t="s">
        <v>163</v>
      </c>
      <c r="BM81" s="175" t="s">
        <v>86</v>
      </c>
    </row>
    <row r="82" spans="2:47" s="185" customFormat="1" ht="67.5">
      <c r="B82" s="186"/>
      <c r="D82" s="276" t="s">
        <v>164</v>
      </c>
      <c r="F82" s="277" t="s">
        <v>165</v>
      </c>
      <c r="I82" s="89"/>
      <c r="L82" s="186"/>
      <c r="M82" s="278"/>
      <c r="N82" s="187"/>
      <c r="O82" s="187"/>
      <c r="P82" s="187"/>
      <c r="Q82" s="187"/>
      <c r="R82" s="187"/>
      <c r="S82" s="187"/>
      <c r="T82" s="279"/>
      <c r="AT82" s="175" t="s">
        <v>164</v>
      </c>
      <c r="AU82" s="175" t="s">
        <v>86</v>
      </c>
    </row>
    <row r="83" spans="2:47" s="185" customFormat="1" ht="27">
      <c r="B83" s="186"/>
      <c r="D83" s="276" t="s">
        <v>166</v>
      </c>
      <c r="F83" s="277" t="s">
        <v>167</v>
      </c>
      <c r="I83" s="89"/>
      <c r="L83" s="186"/>
      <c r="M83" s="278"/>
      <c r="N83" s="187"/>
      <c r="O83" s="187"/>
      <c r="P83" s="187"/>
      <c r="Q83" s="187"/>
      <c r="R83" s="187"/>
      <c r="S83" s="187"/>
      <c r="T83" s="279"/>
      <c r="AT83" s="175" t="s">
        <v>166</v>
      </c>
      <c r="AU83" s="175" t="s">
        <v>86</v>
      </c>
    </row>
    <row r="84" spans="2:51" s="281" customFormat="1" ht="13.5">
      <c r="B84" s="280"/>
      <c r="D84" s="276" t="s">
        <v>168</v>
      </c>
      <c r="E84" s="282" t="s">
        <v>5</v>
      </c>
      <c r="F84" s="283" t="s">
        <v>169</v>
      </c>
      <c r="H84" s="284">
        <v>38000</v>
      </c>
      <c r="I84" s="90"/>
      <c r="L84" s="280"/>
      <c r="M84" s="285"/>
      <c r="N84" s="286"/>
      <c r="O84" s="286"/>
      <c r="P84" s="286"/>
      <c r="Q84" s="286"/>
      <c r="R84" s="286"/>
      <c r="S84" s="286"/>
      <c r="T84" s="287"/>
      <c r="AT84" s="282" t="s">
        <v>168</v>
      </c>
      <c r="AU84" s="282" t="s">
        <v>86</v>
      </c>
      <c r="AV84" s="281" t="s">
        <v>86</v>
      </c>
      <c r="AW84" s="281" t="s">
        <v>39</v>
      </c>
      <c r="AX84" s="281" t="s">
        <v>76</v>
      </c>
      <c r="AY84" s="282" t="s">
        <v>156</v>
      </c>
    </row>
    <row r="85" spans="2:65" s="185" customFormat="1" ht="38.25" customHeight="1">
      <c r="B85" s="186"/>
      <c r="C85" s="265" t="s">
        <v>170</v>
      </c>
      <c r="D85" s="265" t="s">
        <v>158</v>
      </c>
      <c r="E85" s="266" t="s">
        <v>171</v>
      </c>
      <c r="F85" s="267" t="s">
        <v>172</v>
      </c>
      <c r="G85" s="268" t="s">
        <v>161</v>
      </c>
      <c r="H85" s="269">
        <v>38000</v>
      </c>
      <c r="I85" s="88"/>
      <c r="J85" s="270">
        <f>ROUND(I85*H85,2)</f>
        <v>0</v>
      </c>
      <c r="K85" s="267" t="s">
        <v>162</v>
      </c>
      <c r="L85" s="186"/>
      <c r="M85" s="271" t="s">
        <v>5</v>
      </c>
      <c r="N85" s="272" t="s">
        <v>49</v>
      </c>
      <c r="O85" s="187"/>
      <c r="P85" s="273">
        <f>O85*H85</f>
        <v>0</v>
      </c>
      <c r="Q85" s="273">
        <v>0</v>
      </c>
      <c r="R85" s="273">
        <f>Q85*H85</f>
        <v>0</v>
      </c>
      <c r="S85" s="273">
        <v>0</v>
      </c>
      <c r="T85" s="274">
        <f>S85*H85</f>
        <v>0</v>
      </c>
      <c r="AR85" s="175" t="s">
        <v>163</v>
      </c>
      <c r="AT85" s="175" t="s">
        <v>158</v>
      </c>
      <c r="AU85" s="175" t="s">
        <v>86</v>
      </c>
      <c r="AY85" s="175" t="s">
        <v>156</v>
      </c>
      <c r="BE85" s="275">
        <f>IF(N85="základní",J85,0)</f>
        <v>0</v>
      </c>
      <c r="BF85" s="275">
        <f>IF(N85="snížená",J85,0)</f>
        <v>0</v>
      </c>
      <c r="BG85" s="275">
        <f>IF(N85="zákl. přenesená",J85,0)</f>
        <v>0</v>
      </c>
      <c r="BH85" s="275">
        <f>IF(N85="sníž. přenesená",J85,0)</f>
        <v>0</v>
      </c>
      <c r="BI85" s="275">
        <f>IF(N85="nulová",J85,0)</f>
        <v>0</v>
      </c>
      <c r="BJ85" s="175" t="s">
        <v>163</v>
      </c>
      <c r="BK85" s="275">
        <f>ROUND(I85*H85,2)</f>
        <v>0</v>
      </c>
      <c r="BL85" s="175" t="s">
        <v>163</v>
      </c>
      <c r="BM85" s="175" t="s">
        <v>163</v>
      </c>
    </row>
    <row r="86" spans="2:47" s="185" customFormat="1" ht="135">
      <c r="B86" s="186"/>
      <c r="D86" s="276" t="s">
        <v>164</v>
      </c>
      <c r="F86" s="277" t="s">
        <v>173</v>
      </c>
      <c r="I86" s="89"/>
      <c r="L86" s="186"/>
      <c r="M86" s="278"/>
      <c r="N86" s="187"/>
      <c r="O86" s="187"/>
      <c r="P86" s="187"/>
      <c r="Q86" s="187"/>
      <c r="R86" s="187"/>
      <c r="S86" s="187"/>
      <c r="T86" s="279"/>
      <c r="AT86" s="175" t="s">
        <v>164</v>
      </c>
      <c r="AU86" s="175" t="s">
        <v>86</v>
      </c>
    </row>
    <row r="87" spans="2:47" s="185" customFormat="1" ht="40.5">
      <c r="B87" s="186"/>
      <c r="D87" s="276" t="s">
        <v>166</v>
      </c>
      <c r="F87" s="277" t="s">
        <v>174</v>
      </c>
      <c r="I87" s="89"/>
      <c r="L87" s="186"/>
      <c r="M87" s="278"/>
      <c r="N87" s="187"/>
      <c r="O87" s="187"/>
      <c r="P87" s="187"/>
      <c r="Q87" s="187"/>
      <c r="R87" s="187"/>
      <c r="S87" s="187"/>
      <c r="T87" s="279"/>
      <c r="AT87" s="175" t="s">
        <v>166</v>
      </c>
      <c r="AU87" s="175" t="s">
        <v>86</v>
      </c>
    </row>
    <row r="88" spans="2:51" s="281" customFormat="1" ht="13.5">
      <c r="B88" s="280"/>
      <c r="D88" s="276" t="s">
        <v>168</v>
      </c>
      <c r="E88" s="282" t="s">
        <v>5</v>
      </c>
      <c r="F88" s="283" t="s">
        <v>169</v>
      </c>
      <c r="H88" s="284">
        <v>38000</v>
      </c>
      <c r="I88" s="90"/>
      <c r="L88" s="280"/>
      <c r="M88" s="285"/>
      <c r="N88" s="286"/>
      <c r="O88" s="286"/>
      <c r="P88" s="286"/>
      <c r="Q88" s="286"/>
      <c r="R88" s="286"/>
      <c r="S88" s="286"/>
      <c r="T88" s="287"/>
      <c r="AT88" s="282" t="s">
        <v>168</v>
      </c>
      <c r="AU88" s="282" t="s">
        <v>86</v>
      </c>
      <c r="AV88" s="281" t="s">
        <v>86</v>
      </c>
      <c r="AW88" s="281" t="s">
        <v>39</v>
      </c>
      <c r="AX88" s="281" t="s">
        <v>76</v>
      </c>
      <c r="AY88" s="282" t="s">
        <v>156</v>
      </c>
    </row>
    <row r="89" spans="2:65" s="185" customFormat="1" ht="25.5" customHeight="1">
      <c r="B89" s="186"/>
      <c r="C89" s="265" t="s">
        <v>86</v>
      </c>
      <c r="D89" s="265" t="s">
        <v>158</v>
      </c>
      <c r="E89" s="266" t="s">
        <v>175</v>
      </c>
      <c r="F89" s="267" t="s">
        <v>176</v>
      </c>
      <c r="G89" s="268" t="s">
        <v>177</v>
      </c>
      <c r="H89" s="269">
        <v>60</v>
      </c>
      <c r="I89" s="88"/>
      <c r="J89" s="270">
        <f>ROUND(I89*H89,2)</f>
        <v>0</v>
      </c>
      <c r="K89" s="267" t="s">
        <v>162</v>
      </c>
      <c r="L89" s="186"/>
      <c r="M89" s="271" t="s">
        <v>5</v>
      </c>
      <c r="N89" s="272" t="s">
        <v>49</v>
      </c>
      <c r="O89" s="187"/>
      <c r="P89" s="273">
        <f>O89*H89</f>
        <v>0</v>
      </c>
      <c r="Q89" s="273">
        <v>0.00018</v>
      </c>
      <c r="R89" s="273">
        <f>Q89*H89</f>
        <v>0.0108</v>
      </c>
      <c r="S89" s="273">
        <v>0</v>
      </c>
      <c r="T89" s="274">
        <f>S89*H89</f>
        <v>0</v>
      </c>
      <c r="AR89" s="175" t="s">
        <v>163</v>
      </c>
      <c r="AT89" s="175" t="s">
        <v>158</v>
      </c>
      <c r="AU89" s="175" t="s">
        <v>86</v>
      </c>
      <c r="AY89" s="175" t="s">
        <v>156</v>
      </c>
      <c r="BE89" s="275">
        <f>IF(N89="základní",J89,0)</f>
        <v>0</v>
      </c>
      <c r="BF89" s="275">
        <f>IF(N89="snížená",J89,0)</f>
        <v>0</v>
      </c>
      <c r="BG89" s="275">
        <f>IF(N89="zákl. přenesená",J89,0)</f>
        <v>0</v>
      </c>
      <c r="BH89" s="275">
        <f>IF(N89="sníž. přenesená",J89,0)</f>
        <v>0</v>
      </c>
      <c r="BI89" s="275">
        <f>IF(N89="nulová",J89,0)</f>
        <v>0</v>
      </c>
      <c r="BJ89" s="175" t="s">
        <v>163</v>
      </c>
      <c r="BK89" s="275">
        <f>ROUND(I89*H89,2)</f>
        <v>0</v>
      </c>
      <c r="BL89" s="175" t="s">
        <v>163</v>
      </c>
      <c r="BM89" s="175" t="s">
        <v>178</v>
      </c>
    </row>
    <row r="90" spans="2:47" s="185" customFormat="1" ht="54">
      <c r="B90" s="186"/>
      <c r="D90" s="276" t="s">
        <v>164</v>
      </c>
      <c r="F90" s="277" t="s">
        <v>179</v>
      </c>
      <c r="I90" s="89"/>
      <c r="L90" s="186"/>
      <c r="M90" s="278"/>
      <c r="N90" s="187"/>
      <c r="O90" s="187"/>
      <c r="P90" s="187"/>
      <c r="Q90" s="187"/>
      <c r="R90" s="187"/>
      <c r="S90" s="187"/>
      <c r="T90" s="279"/>
      <c r="AT90" s="175" t="s">
        <v>164</v>
      </c>
      <c r="AU90" s="175" t="s">
        <v>86</v>
      </c>
    </row>
    <row r="91" spans="2:51" s="281" customFormat="1" ht="13.5">
      <c r="B91" s="280"/>
      <c r="D91" s="276" t="s">
        <v>168</v>
      </c>
      <c r="E91" s="282" t="s">
        <v>5</v>
      </c>
      <c r="F91" s="283" t="s">
        <v>180</v>
      </c>
      <c r="H91" s="284">
        <v>60</v>
      </c>
      <c r="I91" s="90"/>
      <c r="L91" s="280"/>
      <c r="M91" s="285"/>
      <c r="N91" s="286"/>
      <c r="O91" s="286"/>
      <c r="P91" s="286"/>
      <c r="Q91" s="286"/>
      <c r="R91" s="286"/>
      <c r="S91" s="286"/>
      <c r="T91" s="287"/>
      <c r="AT91" s="282" t="s">
        <v>168</v>
      </c>
      <c r="AU91" s="282" t="s">
        <v>86</v>
      </c>
      <c r="AV91" s="281" t="s">
        <v>86</v>
      </c>
      <c r="AW91" s="281" t="s">
        <v>39</v>
      </c>
      <c r="AX91" s="281" t="s">
        <v>76</v>
      </c>
      <c r="AY91" s="282" t="s">
        <v>156</v>
      </c>
    </row>
    <row r="92" spans="2:65" s="185" customFormat="1" ht="25.5" customHeight="1">
      <c r="B92" s="186"/>
      <c r="C92" s="265" t="s">
        <v>181</v>
      </c>
      <c r="D92" s="265" t="s">
        <v>158</v>
      </c>
      <c r="E92" s="266" t="s">
        <v>182</v>
      </c>
      <c r="F92" s="267" t="s">
        <v>183</v>
      </c>
      <c r="G92" s="268" t="s">
        <v>177</v>
      </c>
      <c r="H92" s="269">
        <v>80</v>
      </c>
      <c r="I92" s="88"/>
      <c r="J92" s="270">
        <f>ROUND(I92*H92,2)</f>
        <v>0</v>
      </c>
      <c r="K92" s="267" t="s">
        <v>162</v>
      </c>
      <c r="L92" s="186"/>
      <c r="M92" s="271" t="s">
        <v>5</v>
      </c>
      <c r="N92" s="272" t="s">
        <v>49</v>
      </c>
      <c r="O92" s="187"/>
      <c r="P92" s="273">
        <f>O92*H92</f>
        <v>0</v>
      </c>
      <c r="Q92" s="273">
        <v>0.00018</v>
      </c>
      <c r="R92" s="273">
        <f>Q92*H92</f>
        <v>0.014400000000000001</v>
      </c>
      <c r="S92" s="273">
        <v>0</v>
      </c>
      <c r="T92" s="274">
        <f>S92*H92</f>
        <v>0</v>
      </c>
      <c r="AR92" s="175" t="s">
        <v>163</v>
      </c>
      <c r="AT92" s="175" t="s">
        <v>158</v>
      </c>
      <c r="AU92" s="175" t="s">
        <v>86</v>
      </c>
      <c r="AY92" s="175" t="s">
        <v>156</v>
      </c>
      <c r="BE92" s="275">
        <f>IF(N92="základní",J92,0)</f>
        <v>0</v>
      </c>
      <c r="BF92" s="275">
        <f>IF(N92="snížená",J92,0)</f>
        <v>0</v>
      </c>
      <c r="BG92" s="275">
        <f>IF(N92="zákl. přenesená",J92,0)</f>
        <v>0</v>
      </c>
      <c r="BH92" s="275">
        <f>IF(N92="sníž. přenesená",J92,0)</f>
        <v>0</v>
      </c>
      <c r="BI92" s="275">
        <f>IF(N92="nulová",J92,0)</f>
        <v>0</v>
      </c>
      <c r="BJ92" s="175" t="s">
        <v>163</v>
      </c>
      <c r="BK92" s="275">
        <f>ROUND(I92*H92,2)</f>
        <v>0</v>
      </c>
      <c r="BL92" s="175" t="s">
        <v>163</v>
      </c>
      <c r="BM92" s="175" t="s">
        <v>184</v>
      </c>
    </row>
    <row r="93" spans="2:47" s="185" customFormat="1" ht="54">
      <c r="B93" s="186"/>
      <c r="D93" s="276" t="s">
        <v>164</v>
      </c>
      <c r="F93" s="277" t="s">
        <v>179</v>
      </c>
      <c r="I93" s="89"/>
      <c r="L93" s="186"/>
      <c r="M93" s="278"/>
      <c r="N93" s="187"/>
      <c r="O93" s="187"/>
      <c r="P93" s="187"/>
      <c r="Q93" s="187"/>
      <c r="R93" s="187"/>
      <c r="S93" s="187"/>
      <c r="T93" s="279"/>
      <c r="AT93" s="175" t="s">
        <v>164</v>
      </c>
      <c r="AU93" s="175" t="s">
        <v>86</v>
      </c>
    </row>
    <row r="94" spans="2:51" s="281" customFormat="1" ht="13.5">
      <c r="B94" s="280"/>
      <c r="D94" s="276" t="s">
        <v>168</v>
      </c>
      <c r="E94" s="282" t="s">
        <v>5</v>
      </c>
      <c r="F94" s="283" t="s">
        <v>180</v>
      </c>
      <c r="H94" s="284">
        <v>60</v>
      </c>
      <c r="I94" s="90"/>
      <c r="L94" s="280"/>
      <c r="M94" s="285"/>
      <c r="N94" s="286"/>
      <c r="O94" s="286"/>
      <c r="P94" s="286"/>
      <c r="Q94" s="286"/>
      <c r="R94" s="286"/>
      <c r="S94" s="286"/>
      <c r="T94" s="287"/>
      <c r="AT94" s="282" t="s">
        <v>168</v>
      </c>
      <c r="AU94" s="282" t="s">
        <v>86</v>
      </c>
      <c r="AV94" s="281" t="s">
        <v>86</v>
      </c>
      <c r="AW94" s="281" t="s">
        <v>39</v>
      </c>
      <c r="AX94" s="281" t="s">
        <v>76</v>
      </c>
      <c r="AY94" s="282" t="s">
        <v>156</v>
      </c>
    </row>
    <row r="95" spans="2:51" s="281" customFormat="1" ht="13.5">
      <c r="B95" s="280"/>
      <c r="D95" s="276" t="s">
        <v>168</v>
      </c>
      <c r="E95" s="282" t="s">
        <v>5</v>
      </c>
      <c r="F95" s="283" t="s">
        <v>185</v>
      </c>
      <c r="H95" s="284">
        <v>20</v>
      </c>
      <c r="I95" s="90"/>
      <c r="L95" s="280"/>
      <c r="M95" s="285"/>
      <c r="N95" s="286"/>
      <c r="O95" s="286"/>
      <c r="P95" s="286"/>
      <c r="Q95" s="286"/>
      <c r="R95" s="286"/>
      <c r="S95" s="286"/>
      <c r="T95" s="287"/>
      <c r="AT95" s="282" t="s">
        <v>168</v>
      </c>
      <c r="AU95" s="282" t="s">
        <v>86</v>
      </c>
      <c r="AV95" s="281" t="s">
        <v>86</v>
      </c>
      <c r="AW95" s="281" t="s">
        <v>39</v>
      </c>
      <c r="AX95" s="281" t="s">
        <v>76</v>
      </c>
      <c r="AY95" s="282" t="s">
        <v>156</v>
      </c>
    </row>
    <row r="96" spans="2:65" s="185" customFormat="1" ht="25.5" customHeight="1">
      <c r="B96" s="186"/>
      <c r="C96" s="265" t="s">
        <v>163</v>
      </c>
      <c r="D96" s="265" t="s">
        <v>158</v>
      </c>
      <c r="E96" s="266" t="s">
        <v>186</v>
      </c>
      <c r="F96" s="267" t="s">
        <v>187</v>
      </c>
      <c r="G96" s="268" t="s">
        <v>177</v>
      </c>
      <c r="H96" s="269">
        <v>60</v>
      </c>
      <c r="I96" s="88"/>
      <c r="J96" s="270">
        <f>ROUND(I96*H96,2)</f>
        <v>0</v>
      </c>
      <c r="K96" s="267" t="s">
        <v>162</v>
      </c>
      <c r="L96" s="186"/>
      <c r="M96" s="271" t="s">
        <v>5</v>
      </c>
      <c r="N96" s="272" t="s">
        <v>49</v>
      </c>
      <c r="O96" s="187"/>
      <c r="P96" s="273">
        <f>O96*H96</f>
        <v>0</v>
      </c>
      <c r="Q96" s="273">
        <v>5E-05</v>
      </c>
      <c r="R96" s="273">
        <f>Q96*H96</f>
        <v>0.003</v>
      </c>
      <c r="S96" s="273">
        <v>0</v>
      </c>
      <c r="T96" s="274">
        <f>S96*H96</f>
        <v>0</v>
      </c>
      <c r="AR96" s="175" t="s">
        <v>163</v>
      </c>
      <c r="AT96" s="175" t="s">
        <v>158</v>
      </c>
      <c r="AU96" s="175" t="s">
        <v>86</v>
      </c>
      <c r="AY96" s="175" t="s">
        <v>156</v>
      </c>
      <c r="BE96" s="275">
        <f>IF(N96="základní",J96,0)</f>
        <v>0</v>
      </c>
      <c r="BF96" s="275">
        <f>IF(N96="snížená",J96,0)</f>
        <v>0</v>
      </c>
      <c r="BG96" s="275">
        <f>IF(N96="zákl. přenesená",J96,0)</f>
        <v>0</v>
      </c>
      <c r="BH96" s="275">
        <f>IF(N96="sníž. přenesená",J96,0)</f>
        <v>0</v>
      </c>
      <c r="BI96" s="275">
        <f>IF(N96="nulová",J96,0)</f>
        <v>0</v>
      </c>
      <c r="BJ96" s="175" t="s">
        <v>163</v>
      </c>
      <c r="BK96" s="275">
        <f>ROUND(I96*H96,2)</f>
        <v>0</v>
      </c>
      <c r="BL96" s="175" t="s">
        <v>163</v>
      </c>
      <c r="BM96" s="175" t="s">
        <v>188</v>
      </c>
    </row>
    <row r="97" spans="2:47" s="185" customFormat="1" ht="108">
      <c r="B97" s="186"/>
      <c r="D97" s="276" t="s">
        <v>164</v>
      </c>
      <c r="F97" s="277" t="s">
        <v>189</v>
      </c>
      <c r="I97" s="89"/>
      <c r="L97" s="186"/>
      <c r="M97" s="278"/>
      <c r="N97" s="187"/>
      <c r="O97" s="187"/>
      <c r="P97" s="187"/>
      <c r="Q97" s="187"/>
      <c r="R97" s="187"/>
      <c r="S97" s="187"/>
      <c r="T97" s="279"/>
      <c r="AT97" s="175" t="s">
        <v>164</v>
      </c>
      <c r="AU97" s="175" t="s">
        <v>86</v>
      </c>
    </row>
    <row r="98" spans="2:51" s="281" customFormat="1" ht="13.5">
      <c r="B98" s="280"/>
      <c r="D98" s="276" t="s">
        <v>168</v>
      </c>
      <c r="E98" s="282" t="s">
        <v>5</v>
      </c>
      <c r="F98" s="283" t="s">
        <v>180</v>
      </c>
      <c r="H98" s="284">
        <v>60</v>
      </c>
      <c r="I98" s="90"/>
      <c r="L98" s="280"/>
      <c r="M98" s="285"/>
      <c r="N98" s="286"/>
      <c r="O98" s="286"/>
      <c r="P98" s="286"/>
      <c r="Q98" s="286"/>
      <c r="R98" s="286"/>
      <c r="S98" s="286"/>
      <c r="T98" s="287"/>
      <c r="AT98" s="282" t="s">
        <v>168</v>
      </c>
      <c r="AU98" s="282" t="s">
        <v>86</v>
      </c>
      <c r="AV98" s="281" t="s">
        <v>86</v>
      </c>
      <c r="AW98" s="281" t="s">
        <v>39</v>
      </c>
      <c r="AX98" s="281" t="s">
        <v>76</v>
      </c>
      <c r="AY98" s="282" t="s">
        <v>156</v>
      </c>
    </row>
    <row r="99" spans="2:65" s="185" customFormat="1" ht="25.5" customHeight="1">
      <c r="B99" s="186"/>
      <c r="C99" s="265" t="s">
        <v>190</v>
      </c>
      <c r="D99" s="265" t="s">
        <v>158</v>
      </c>
      <c r="E99" s="266" t="s">
        <v>191</v>
      </c>
      <c r="F99" s="267" t="s">
        <v>192</v>
      </c>
      <c r="G99" s="268" t="s">
        <v>177</v>
      </c>
      <c r="H99" s="269">
        <v>60</v>
      </c>
      <c r="I99" s="88"/>
      <c r="J99" s="270">
        <f>ROUND(I99*H99,2)</f>
        <v>0</v>
      </c>
      <c r="K99" s="267" t="s">
        <v>162</v>
      </c>
      <c r="L99" s="186"/>
      <c r="M99" s="271" t="s">
        <v>5</v>
      </c>
      <c r="N99" s="272" t="s">
        <v>49</v>
      </c>
      <c r="O99" s="187"/>
      <c r="P99" s="273">
        <f>O99*H99</f>
        <v>0</v>
      </c>
      <c r="Q99" s="273">
        <v>5E-05</v>
      </c>
      <c r="R99" s="273">
        <f>Q99*H99</f>
        <v>0.003</v>
      </c>
      <c r="S99" s="273">
        <v>0</v>
      </c>
      <c r="T99" s="274">
        <f>S99*H99</f>
        <v>0</v>
      </c>
      <c r="AR99" s="175" t="s">
        <v>163</v>
      </c>
      <c r="AT99" s="175" t="s">
        <v>158</v>
      </c>
      <c r="AU99" s="175" t="s">
        <v>86</v>
      </c>
      <c r="AY99" s="175" t="s">
        <v>156</v>
      </c>
      <c r="BE99" s="275">
        <f>IF(N99="základní",J99,0)</f>
        <v>0</v>
      </c>
      <c r="BF99" s="275">
        <f>IF(N99="snížená",J99,0)</f>
        <v>0</v>
      </c>
      <c r="BG99" s="275">
        <f>IF(N99="zákl. přenesená",J99,0)</f>
        <v>0</v>
      </c>
      <c r="BH99" s="275">
        <f>IF(N99="sníž. přenesená",J99,0)</f>
        <v>0</v>
      </c>
      <c r="BI99" s="275">
        <f>IF(N99="nulová",J99,0)</f>
        <v>0</v>
      </c>
      <c r="BJ99" s="175" t="s">
        <v>163</v>
      </c>
      <c r="BK99" s="275">
        <f>ROUND(I99*H99,2)</f>
        <v>0</v>
      </c>
      <c r="BL99" s="175" t="s">
        <v>163</v>
      </c>
      <c r="BM99" s="175" t="s">
        <v>193</v>
      </c>
    </row>
    <row r="100" spans="2:47" s="185" customFormat="1" ht="108">
      <c r="B100" s="186"/>
      <c r="D100" s="276" t="s">
        <v>164</v>
      </c>
      <c r="F100" s="277" t="s">
        <v>189</v>
      </c>
      <c r="I100" s="89"/>
      <c r="L100" s="186"/>
      <c r="M100" s="278"/>
      <c r="N100" s="187"/>
      <c r="O100" s="187"/>
      <c r="P100" s="187"/>
      <c r="Q100" s="187"/>
      <c r="R100" s="187"/>
      <c r="S100" s="187"/>
      <c r="T100" s="279"/>
      <c r="AT100" s="175" t="s">
        <v>164</v>
      </c>
      <c r="AU100" s="175" t="s">
        <v>86</v>
      </c>
    </row>
    <row r="101" spans="2:51" s="281" customFormat="1" ht="13.5">
      <c r="B101" s="280"/>
      <c r="D101" s="276" t="s">
        <v>168</v>
      </c>
      <c r="E101" s="282" t="s">
        <v>5</v>
      </c>
      <c r="F101" s="283" t="s">
        <v>180</v>
      </c>
      <c r="H101" s="284">
        <v>60</v>
      </c>
      <c r="I101" s="90"/>
      <c r="L101" s="280"/>
      <c r="M101" s="285"/>
      <c r="N101" s="286"/>
      <c r="O101" s="286"/>
      <c r="P101" s="286"/>
      <c r="Q101" s="286"/>
      <c r="R101" s="286"/>
      <c r="S101" s="286"/>
      <c r="T101" s="287"/>
      <c r="AT101" s="282" t="s">
        <v>168</v>
      </c>
      <c r="AU101" s="282" t="s">
        <v>86</v>
      </c>
      <c r="AV101" s="281" t="s">
        <v>86</v>
      </c>
      <c r="AW101" s="281" t="s">
        <v>39</v>
      </c>
      <c r="AX101" s="281" t="s">
        <v>76</v>
      </c>
      <c r="AY101" s="282" t="s">
        <v>156</v>
      </c>
    </row>
    <row r="102" spans="2:65" s="185" customFormat="1" ht="25.5" customHeight="1">
      <c r="B102" s="186"/>
      <c r="C102" s="265" t="s">
        <v>178</v>
      </c>
      <c r="D102" s="265" t="s">
        <v>158</v>
      </c>
      <c r="E102" s="266" t="s">
        <v>194</v>
      </c>
      <c r="F102" s="267" t="s">
        <v>195</v>
      </c>
      <c r="G102" s="268" t="s">
        <v>177</v>
      </c>
      <c r="H102" s="269">
        <v>20</v>
      </c>
      <c r="I102" s="88"/>
      <c r="J102" s="270">
        <f>ROUND(I102*H102,2)</f>
        <v>0</v>
      </c>
      <c r="K102" s="267" t="s">
        <v>162</v>
      </c>
      <c r="L102" s="186"/>
      <c r="M102" s="271" t="s">
        <v>5</v>
      </c>
      <c r="N102" s="272" t="s">
        <v>49</v>
      </c>
      <c r="O102" s="187"/>
      <c r="P102" s="273">
        <f>O102*H102</f>
        <v>0</v>
      </c>
      <c r="Q102" s="273">
        <v>9E-05</v>
      </c>
      <c r="R102" s="273">
        <f>Q102*H102</f>
        <v>0.0018000000000000002</v>
      </c>
      <c r="S102" s="273">
        <v>0</v>
      </c>
      <c r="T102" s="274">
        <f>S102*H102</f>
        <v>0</v>
      </c>
      <c r="AR102" s="175" t="s">
        <v>163</v>
      </c>
      <c r="AT102" s="175" t="s">
        <v>158</v>
      </c>
      <c r="AU102" s="175" t="s">
        <v>86</v>
      </c>
      <c r="AY102" s="175" t="s">
        <v>156</v>
      </c>
      <c r="BE102" s="275">
        <f>IF(N102="základní",J102,0)</f>
        <v>0</v>
      </c>
      <c r="BF102" s="275">
        <f>IF(N102="snížená",J102,0)</f>
        <v>0</v>
      </c>
      <c r="BG102" s="275">
        <f>IF(N102="zákl. přenesená",J102,0)</f>
        <v>0</v>
      </c>
      <c r="BH102" s="275">
        <f>IF(N102="sníž. přenesená",J102,0)</f>
        <v>0</v>
      </c>
      <c r="BI102" s="275">
        <f>IF(N102="nulová",J102,0)</f>
        <v>0</v>
      </c>
      <c r="BJ102" s="175" t="s">
        <v>163</v>
      </c>
      <c r="BK102" s="275">
        <f>ROUND(I102*H102,2)</f>
        <v>0</v>
      </c>
      <c r="BL102" s="175" t="s">
        <v>163</v>
      </c>
      <c r="BM102" s="175" t="s">
        <v>196</v>
      </c>
    </row>
    <row r="103" spans="2:47" s="185" customFormat="1" ht="108">
      <c r="B103" s="186"/>
      <c r="D103" s="276" t="s">
        <v>164</v>
      </c>
      <c r="F103" s="277" t="s">
        <v>189</v>
      </c>
      <c r="I103" s="89"/>
      <c r="L103" s="186"/>
      <c r="M103" s="278"/>
      <c r="N103" s="187"/>
      <c r="O103" s="187"/>
      <c r="P103" s="187"/>
      <c r="Q103" s="187"/>
      <c r="R103" s="187"/>
      <c r="S103" s="187"/>
      <c r="T103" s="279"/>
      <c r="AT103" s="175" t="s">
        <v>164</v>
      </c>
      <c r="AU103" s="175" t="s">
        <v>86</v>
      </c>
    </row>
    <row r="104" spans="2:51" s="281" customFormat="1" ht="13.5">
      <c r="B104" s="280"/>
      <c r="D104" s="276" t="s">
        <v>168</v>
      </c>
      <c r="E104" s="282" t="s">
        <v>5</v>
      </c>
      <c r="F104" s="283" t="s">
        <v>185</v>
      </c>
      <c r="H104" s="284">
        <v>20</v>
      </c>
      <c r="I104" s="90"/>
      <c r="L104" s="280"/>
      <c r="M104" s="285"/>
      <c r="N104" s="286"/>
      <c r="O104" s="286"/>
      <c r="P104" s="286"/>
      <c r="Q104" s="286"/>
      <c r="R104" s="286"/>
      <c r="S104" s="286"/>
      <c r="T104" s="287"/>
      <c r="AT104" s="282" t="s">
        <v>168</v>
      </c>
      <c r="AU104" s="282" t="s">
        <v>86</v>
      </c>
      <c r="AV104" s="281" t="s">
        <v>86</v>
      </c>
      <c r="AW104" s="281" t="s">
        <v>39</v>
      </c>
      <c r="AX104" s="281" t="s">
        <v>76</v>
      </c>
      <c r="AY104" s="282" t="s">
        <v>156</v>
      </c>
    </row>
    <row r="105" spans="2:65" s="185" customFormat="1" ht="38.25" customHeight="1">
      <c r="B105" s="186"/>
      <c r="C105" s="265" t="s">
        <v>197</v>
      </c>
      <c r="D105" s="265" t="s">
        <v>158</v>
      </c>
      <c r="E105" s="266" t="s">
        <v>198</v>
      </c>
      <c r="F105" s="267" t="s">
        <v>199</v>
      </c>
      <c r="G105" s="268" t="s">
        <v>200</v>
      </c>
      <c r="H105" s="269">
        <v>6150</v>
      </c>
      <c r="I105" s="88"/>
      <c r="J105" s="270">
        <f>ROUND(I105*H105,2)</f>
        <v>0</v>
      </c>
      <c r="K105" s="267" t="s">
        <v>162</v>
      </c>
      <c r="L105" s="186"/>
      <c r="M105" s="271" t="s">
        <v>5</v>
      </c>
      <c r="N105" s="272" t="s">
        <v>49</v>
      </c>
      <c r="O105" s="187"/>
      <c r="P105" s="273">
        <f>O105*H105</f>
        <v>0</v>
      </c>
      <c r="Q105" s="273">
        <v>0</v>
      </c>
      <c r="R105" s="273">
        <f>Q105*H105</f>
        <v>0</v>
      </c>
      <c r="S105" s="273">
        <v>0</v>
      </c>
      <c r="T105" s="274">
        <f>S105*H105</f>
        <v>0</v>
      </c>
      <c r="AR105" s="175" t="s">
        <v>163</v>
      </c>
      <c r="AT105" s="175" t="s">
        <v>158</v>
      </c>
      <c r="AU105" s="175" t="s">
        <v>86</v>
      </c>
      <c r="AY105" s="175" t="s">
        <v>156</v>
      </c>
      <c r="BE105" s="275">
        <f>IF(N105="základní",J105,0)</f>
        <v>0</v>
      </c>
      <c r="BF105" s="275">
        <f>IF(N105="snížená",J105,0)</f>
        <v>0</v>
      </c>
      <c r="BG105" s="275">
        <f>IF(N105="zákl. přenesená",J105,0)</f>
        <v>0</v>
      </c>
      <c r="BH105" s="275">
        <f>IF(N105="sníž. přenesená",J105,0)</f>
        <v>0</v>
      </c>
      <c r="BI105" s="275">
        <f>IF(N105="nulová",J105,0)</f>
        <v>0</v>
      </c>
      <c r="BJ105" s="175" t="s">
        <v>163</v>
      </c>
      <c r="BK105" s="275">
        <f>ROUND(I105*H105,2)</f>
        <v>0</v>
      </c>
      <c r="BL105" s="175" t="s">
        <v>163</v>
      </c>
      <c r="BM105" s="175" t="s">
        <v>201</v>
      </c>
    </row>
    <row r="106" spans="2:47" s="185" customFormat="1" ht="175.5">
      <c r="B106" s="186"/>
      <c r="D106" s="276" t="s">
        <v>164</v>
      </c>
      <c r="F106" s="277" t="s">
        <v>202</v>
      </c>
      <c r="I106" s="89"/>
      <c r="L106" s="186"/>
      <c r="M106" s="278"/>
      <c r="N106" s="187"/>
      <c r="O106" s="187"/>
      <c r="P106" s="187"/>
      <c r="Q106" s="187"/>
      <c r="R106" s="187"/>
      <c r="S106" s="187"/>
      <c r="T106" s="279"/>
      <c r="AT106" s="175" t="s">
        <v>164</v>
      </c>
      <c r="AU106" s="175" t="s">
        <v>86</v>
      </c>
    </row>
    <row r="107" spans="2:51" s="281" customFormat="1" ht="13.5">
      <c r="B107" s="280"/>
      <c r="D107" s="276" t="s">
        <v>168</v>
      </c>
      <c r="E107" s="282" t="s">
        <v>5</v>
      </c>
      <c r="F107" s="283" t="s">
        <v>203</v>
      </c>
      <c r="H107" s="284">
        <v>6150</v>
      </c>
      <c r="I107" s="90"/>
      <c r="L107" s="280"/>
      <c r="M107" s="285"/>
      <c r="N107" s="286"/>
      <c r="O107" s="286"/>
      <c r="P107" s="286"/>
      <c r="Q107" s="286"/>
      <c r="R107" s="286"/>
      <c r="S107" s="286"/>
      <c r="T107" s="287"/>
      <c r="AT107" s="282" t="s">
        <v>168</v>
      </c>
      <c r="AU107" s="282" t="s">
        <v>86</v>
      </c>
      <c r="AV107" s="281" t="s">
        <v>86</v>
      </c>
      <c r="AW107" s="281" t="s">
        <v>39</v>
      </c>
      <c r="AX107" s="281" t="s">
        <v>76</v>
      </c>
      <c r="AY107" s="282" t="s">
        <v>156</v>
      </c>
    </row>
    <row r="108" spans="2:51" s="289" customFormat="1" ht="13.5">
      <c r="B108" s="288"/>
      <c r="D108" s="276" t="s">
        <v>168</v>
      </c>
      <c r="E108" s="290" t="s">
        <v>5</v>
      </c>
      <c r="F108" s="291" t="s">
        <v>204</v>
      </c>
      <c r="H108" s="292">
        <v>6150</v>
      </c>
      <c r="I108" s="91"/>
      <c r="L108" s="288"/>
      <c r="M108" s="293"/>
      <c r="N108" s="294"/>
      <c r="O108" s="294"/>
      <c r="P108" s="294"/>
      <c r="Q108" s="294"/>
      <c r="R108" s="294"/>
      <c r="S108" s="294"/>
      <c r="T108" s="295"/>
      <c r="AT108" s="290" t="s">
        <v>168</v>
      </c>
      <c r="AU108" s="290" t="s">
        <v>86</v>
      </c>
      <c r="AV108" s="289" t="s">
        <v>163</v>
      </c>
      <c r="AW108" s="289" t="s">
        <v>39</v>
      </c>
      <c r="AX108" s="289" t="s">
        <v>84</v>
      </c>
      <c r="AY108" s="290" t="s">
        <v>156</v>
      </c>
    </row>
    <row r="109" spans="2:65" s="185" customFormat="1" ht="38.25" customHeight="1">
      <c r="B109" s="186"/>
      <c r="C109" s="265" t="s">
        <v>184</v>
      </c>
      <c r="D109" s="265" t="s">
        <v>158</v>
      </c>
      <c r="E109" s="266" t="s">
        <v>205</v>
      </c>
      <c r="F109" s="267" t="s">
        <v>206</v>
      </c>
      <c r="G109" s="268" t="s">
        <v>200</v>
      </c>
      <c r="H109" s="269">
        <v>10000</v>
      </c>
      <c r="I109" s="88"/>
      <c r="J109" s="270">
        <f>ROUND(I109*H109,2)</f>
        <v>0</v>
      </c>
      <c r="K109" s="267" t="s">
        <v>162</v>
      </c>
      <c r="L109" s="186"/>
      <c r="M109" s="271" t="s">
        <v>5</v>
      </c>
      <c r="N109" s="272" t="s">
        <v>49</v>
      </c>
      <c r="O109" s="187"/>
      <c r="P109" s="273">
        <f>O109*H109</f>
        <v>0</v>
      </c>
      <c r="Q109" s="273">
        <v>0</v>
      </c>
      <c r="R109" s="273">
        <f>Q109*H109</f>
        <v>0</v>
      </c>
      <c r="S109" s="273">
        <v>0</v>
      </c>
      <c r="T109" s="274">
        <f>S109*H109</f>
        <v>0</v>
      </c>
      <c r="AR109" s="175" t="s">
        <v>163</v>
      </c>
      <c r="AT109" s="175" t="s">
        <v>158</v>
      </c>
      <c r="AU109" s="175" t="s">
        <v>86</v>
      </c>
      <c r="AY109" s="175" t="s">
        <v>156</v>
      </c>
      <c r="BE109" s="275">
        <f>IF(N109="základní",J109,0)</f>
        <v>0</v>
      </c>
      <c r="BF109" s="275">
        <f>IF(N109="snížená",J109,0)</f>
        <v>0</v>
      </c>
      <c r="BG109" s="275">
        <f>IF(N109="zákl. přenesená",J109,0)</f>
        <v>0</v>
      </c>
      <c r="BH109" s="275">
        <f>IF(N109="sníž. přenesená",J109,0)</f>
        <v>0</v>
      </c>
      <c r="BI109" s="275">
        <f>IF(N109="nulová",J109,0)</f>
        <v>0</v>
      </c>
      <c r="BJ109" s="175" t="s">
        <v>163</v>
      </c>
      <c r="BK109" s="275">
        <f>ROUND(I109*H109,2)</f>
        <v>0</v>
      </c>
      <c r="BL109" s="175" t="s">
        <v>163</v>
      </c>
      <c r="BM109" s="175" t="s">
        <v>207</v>
      </c>
    </row>
    <row r="110" spans="2:47" s="185" customFormat="1" ht="94.5">
      <c r="B110" s="186"/>
      <c r="D110" s="276" t="s">
        <v>164</v>
      </c>
      <c r="F110" s="277" t="s">
        <v>208</v>
      </c>
      <c r="I110" s="89"/>
      <c r="L110" s="186"/>
      <c r="M110" s="278"/>
      <c r="N110" s="187"/>
      <c r="O110" s="187"/>
      <c r="P110" s="187"/>
      <c r="Q110" s="187"/>
      <c r="R110" s="187"/>
      <c r="S110" s="187"/>
      <c r="T110" s="279"/>
      <c r="AT110" s="175" t="s">
        <v>164</v>
      </c>
      <c r="AU110" s="175" t="s">
        <v>86</v>
      </c>
    </row>
    <row r="111" spans="2:51" s="281" customFormat="1" ht="13.5">
      <c r="B111" s="280"/>
      <c r="D111" s="276" t="s">
        <v>168</v>
      </c>
      <c r="E111" s="282" t="s">
        <v>5</v>
      </c>
      <c r="F111" s="283" t="s">
        <v>209</v>
      </c>
      <c r="H111" s="284">
        <v>10000</v>
      </c>
      <c r="I111" s="90"/>
      <c r="L111" s="280"/>
      <c r="M111" s="285"/>
      <c r="N111" s="286"/>
      <c r="O111" s="286"/>
      <c r="P111" s="286"/>
      <c r="Q111" s="286"/>
      <c r="R111" s="286"/>
      <c r="S111" s="286"/>
      <c r="T111" s="287"/>
      <c r="AT111" s="282" t="s">
        <v>168</v>
      </c>
      <c r="AU111" s="282" t="s">
        <v>86</v>
      </c>
      <c r="AV111" s="281" t="s">
        <v>86</v>
      </c>
      <c r="AW111" s="281" t="s">
        <v>39</v>
      </c>
      <c r="AX111" s="281" t="s">
        <v>76</v>
      </c>
      <c r="AY111" s="282" t="s">
        <v>156</v>
      </c>
    </row>
    <row r="112" spans="2:51" s="289" customFormat="1" ht="13.5">
      <c r="B112" s="288"/>
      <c r="D112" s="276" t="s">
        <v>168</v>
      </c>
      <c r="E112" s="290" t="s">
        <v>5</v>
      </c>
      <c r="F112" s="291" t="s">
        <v>204</v>
      </c>
      <c r="H112" s="292">
        <v>10000</v>
      </c>
      <c r="I112" s="91"/>
      <c r="L112" s="288"/>
      <c r="M112" s="293"/>
      <c r="N112" s="294"/>
      <c r="O112" s="294"/>
      <c r="P112" s="294"/>
      <c r="Q112" s="294"/>
      <c r="R112" s="294"/>
      <c r="S112" s="294"/>
      <c r="T112" s="295"/>
      <c r="AT112" s="290" t="s">
        <v>168</v>
      </c>
      <c r="AU112" s="290" t="s">
        <v>86</v>
      </c>
      <c r="AV112" s="289" t="s">
        <v>163</v>
      </c>
      <c r="AW112" s="289" t="s">
        <v>39</v>
      </c>
      <c r="AX112" s="289" t="s">
        <v>84</v>
      </c>
      <c r="AY112" s="290" t="s">
        <v>156</v>
      </c>
    </row>
    <row r="113" spans="2:65" s="185" customFormat="1" ht="38.25" customHeight="1">
      <c r="B113" s="186"/>
      <c r="C113" s="265" t="s">
        <v>210</v>
      </c>
      <c r="D113" s="265" t="s">
        <v>158</v>
      </c>
      <c r="E113" s="266" t="s">
        <v>211</v>
      </c>
      <c r="F113" s="267" t="s">
        <v>212</v>
      </c>
      <c r="G113" s="268" t="s">
        <v>200</v>
      </c>
      <c r="H113" s="269">
        <v>5000</v>
      </c>
      <c r="I113" s="88"/>
      <c r="J113" s="270">
        <f>ROUND(I113*H113,2)</f>
        <v>0</v>
      </c>
      <c r="K113" s="267" t="s">
        <v>162</v>
      </c>
      <c r="L113" s="186"/>
      <c r="M113" s="271" t="s">
        <v>5</v>
      </c>
      <c r="N113" s="272" t="s">
        <v>49</v>
      </c>
      <c r="O113" s="187"/>
      <c r="P113" s="273">
        <f>O113*H113</f>
        <v>0</v>
      </c>
      <c r="Q113" s="273">
        <v>0</v>
      </c>
      <c r="R113" s="273">
        <f>Q113*H113</f>
        <v>0</v>
      </c>
      <c r="S113" s="273">
        <v>0</v>
      </c>
      <c r="T113" s="274">
        <f>S113*H113</f>
        <v>0</v>
      </c>
      <c r="AR113" s="175" t="s">
        <v>163</v>
      </c>
      <c r="AT113" s="175" t="s">
        <v>158</v>
      </c>
      <c r="AU113" s="175" t="s">
        <v>86</v>
      </c>
      <c r="AY113" s="175" t="s">
        <v>156</v>
      </c>
      <c r="BE113" s="275">
        <f>IF(N113="základní",J113,0)</f>
        <v>0</v>
      </c>
      <c r="BF113" s="275">
        <f>IF(N113="snížená",J113,0)</f>
        <v>0</v>
      </c>
      <c r="BG113" s="275">
        <f>IF(N113="zákl. přenesená",J113,0)</f>
        <v>0</v>
      </c>
      <c r="BH113" s="275">
        <f>IF(N113="sníž. přenesená",J113,0)</f>
        <v>0</v>
      </c>
      <c r="BI113" s="275">
        <f>IF(N113="nulová",J113,0)</f>
        <v>0</v>
      </c>
      <c r="BJ113" s="175" t="s">
        <v>163</v>
      </c>
      <c r="BK113" s="275">
        <f>ROUND(I113*H113,2)</f>
        <v>0</v>
      </c>
      <c r="BL113" s="175" t="s">
        <v>163</v>
      </c>
      <c r="BM113" s="175" t="s">
        <v>185</v>
      </c>
    </row>
    <row r="114" spans="2:47" s="185" customFormat="1" ht="94.5">
      <c r="B114" s="186"/>
      <c r="D114" s="276" t="s">
        <v>164</v>
      </c>
      <c r="F114" s="277" t="s">
        <v>208</v>
      </c>
      <c r="I114" s="89"/>
      <c r="L114" s="186"/>
      <c r="M114" s="278"/>
      <c r="N114" s="187"/>
      <c r="O114" s="187"/>
      <c r="P114" s="187"/>
      <c r="Q114" s="187"/>
      <c r="R114" s="187"/>
      <c r="S114" s="187"/>
      <c r="T114" s="279"/>
      <c r="AT114" s="175" t="s">
        <v>164</v>
      </c>
      <c r="AU114" s="175" t="s">
        <v>86</v>
      </c>
    </row>
    <row r="115" spans="2:51" s="281" customFormat="1" ht="13.5">
      <c r="B115" s="280"/>
      <c r="D115" s="276" t="s">
        <v>168</v>
      </c>
      <c r="E115" s="282" t="s">
        <v>5</v>
      </c>
      <c r="F115" s="283" t="s">
        <v>213</v>
      </c>
      <c r="H115" s="284">
        <v>5000</v>
      </c>
      <c r="I115" s="90"/>
      <c r="L115" s="280"/>
      <c r="M115" s="285"/>
      <c r="N115" s="286"/>
      <c r="O115" s="286"/>
      <c r="P115" s="286"/>
      <c r="Q115" s="286"/>
      <c r="R115" s="286"/>
      <c r="S115" s="286"/>
      <c r="T115" s="287"/>
      <c r="AT115" s="282" t="s">
        <v>168</v>
      </c>
      <c r="AU115" s="282" t="s">
        <v>86</v>
      </c>
      <c r="AV115" s="281" t="s">
        <v>86</v>
      </c>
      <c r="AW115" s="281" t="s">
        <v>39</v>
      </c>
      <c r="AX115" s="281" t="s">
        <v>76</v>
      </c>
      <c r="AY115" s="282" t="s">
        <v>156</v>
      </c>
    </row>
    <row r="116" spans="2:51" s="289" customFormat="1" ht="13.5">
      <c r="B116" s="288"/>
      <c r="D116" s="276" t="s">
        <v>168</v>
      </c>
      <c r="E116" s="290" t="s">
        <v>5</v>
      </c>
      <c r="F116" s="291" t="s">
        <v>204</v>
      </c>
      <c r="H116" s="292">
        <v>5000</v>
      </c>
      <c r="I116" s="91"/>
      <c r="L116" s="288"/>
      <c r="M116" s="293"/>
      <c r="N116" s="294"/>
      <c r="O116" s="294"/>
      <c r="P116" s="294"/>
      <c r="Q116" s="294"/>
      <c r="R116" s="294"/>
      <c r="S116" s="294"/>
      <c r="T116" s="295"/>
      <c r="AT116" s="290" t="s">
        <v>168</v>
      </c>
      <c r="AU116" s="290" t="s">
        <v>86</v>
      </c>
      <c r="AV116" s="289" t="s">
        <v>163</v>
      </c>
      <c r="AW116" s="289" t="s">
        <v>39</v>
      </c>
      <c r="AX116" s="289" t="s">
        <v>84</v>
      </c>
      <c r="AY116" s="290" t="s">
        <v>156</v>
      </c>
    </row>
    <row r="117" spans="2:65" s="185" customFormat="1" ht="38.25" customHeight="1">
      <c r="B117" s="186"/>
      <c r="C117" s="265" t="s">
        <v>188</v>
      </c>
      <c r="D117" s="265" t="s">
        <v>158</v>
      </c>
      <c r="E117" s="266" t="s">
        <v>214</v>
      </c>
      <c r="F117" s="267" t="s">
        <v>215</v>
      </c>
      <c r="G117" s="268" t="s">
        <v>200</v>
      </c>
      <c r="H117" s="269">
        <v>10000</v>
      </c>
      <c r="I117" s="88"/>
      <c r="J117" s="270">
        <f>ROUND(I117*H117,2)</f>
        <v>0</v>
      </c>
      <c r="K117" s="267" t="s">
        <v>162</v>
      </c>
      <c r="L117" s="186"/>
      <c r="M117" s="271" t="s">
        <v>5</v>
      </c>
      <c r="N117" s="272" t="s">
        <v>49</v>
      </c>
      <c r="O117" s="187"/>
      <c r="P117" s="273">
        <f>O117*H117</f>
        <v>0</v>
      </c>
      <c r="Q117" s="273">
        <v>0</v>
      </c>
      <c r="R117" s="273">
        <f>Q117*H117</f>
        <v>0</v>
      </c>
      <c r="S117" s="273">
        <v>0</v>
      </c>
      <c r="T117" s="274">
        <f>S117*H117</f>
        <v>0</v>
      </c>
      <c r="AR117" s="175" t="s">
        <v>163</v>
      </c>
      <c r="AT117" s="175" t="s">
        <v>158</v>
      </c>
      <c r="AU117" s="175" t="s">
        <v>86</v>
      </c>
      <c r="AY117" s="175" t="s">
        <v>156</v>
      </c>
      <c r="BE117" s="275">
        <f>IF(N117="základní",J117,0)</f>
        <v>0</v>
      </c>
      <c r="BF117" s="275">
        <f>IF(N117="snížená",J117,0)</f>
        <v>0</v>
      </c>
      <c r="BG117" s="275">
        <f>IF(N117="zákl. přenesená",J117,0)</f>
        <v>0</v>
      </c>
      <c r="BH117" s="275">
        <f>IF(N117="sníž. přenesená",J117,0)</f>
        <v>0</v>
      </c>
      <c r="BI117" s="275">
        <f>IF(N117="nulová",J117,0)</f>
        <v>0</v>
      </c>
      <c r="BJ117" s="175" t="s">
        <v>163</v>
      </c>
      <c r="BK117" s="275">
        <f>ROUND(I117*H117,2)</f>
        <v>0</v>
      </c>
      <c r="BL117" s="175" t="s">
        <v>163</v>
      </c>
      <c r="BM117" s="175" t="s">
        <v>216</v>
      </c>
    </row>
    <row r="118" spans="2:47" s="185" customFormat="1" ht="94.5">
      <c r="B118" s="186"/>
      <c r="D118" s="276" t="s">
        <v>164</v>
      </c>
      <c r="F118" s="277" t="s">
        <v>208</v>
      </c>
      <c r="I118" s="89"/>
      <c r="L118" s="186"/>
      <c r="M118" s="278"/>
      <c r="N118" s="187"/>
      <c r="O118" s="187"/>
      <c r="P118" s="187"/>
      <c r="Q118" s="187"/>
      <c r="R118" s="187"/>
      <c r="S118" s="187"/>
      <c r="T118" s="279"/>
      <c r="AT118" s="175" t="s">
        <v>164</v>
      </c>
      <c r="AU118" s="175" t="s">
        <v>86</v>
      </c>
    </row>
    <row r="119" spans="2:51" s="281" customFormat="1" ht="13.5">
      <c r="B119" s="280"/>
      <c r="D119" s="276" t="s">
        <v>168</v>
      </c>
      <c r="E119" s="282" t="s">
        <v>5</v>
      </c>
      <c r="F119" s="283" t="s">
        <v>209</v>
      </c>
      <c r="H119" s="284">
        <v>10000</v>
      </c>
      <c r="I119" s="90"/>
      <c r="L119" s="280"/>
      <c r="M119" s="285"/>
      <c r="N119" s="286"/>
      <c r="O119" s="286"/>
      <c r="P119" s="286"/>
      <c r="Q119" s="286"/>
      <c r="R119" s="286"/>
      <c r="S119" s="286"/>
      <c r="T119" s="287"/>
      <c r="AT119" s="282" t="s">
        <v>168</v>
      </c>
      <c r="AU119" s="282" t="s">
        <v>86</v>
      </c>
      <c r="AV119" s="281" t="s">
        <v>86</v>
      </c>
      <c r="AW119" s="281" t="s">
        <v>39</v>
      </c>
      <c r="AX119" s="281" t="s">
        <v>76</v>
      </c>
      <c r="AY119" s="282" t="s">
        <v>156</v>
      </c>
    </row>
    <row r="120" spans="2:51" s="289" customFormat="1" ht="13.5">
      <c r="B120" s="288"/>
      <c r="D120" s="276" t="s">
        <v>168</v>
      </c>
      <c r="E120" s="290" t="s">
        <v>5</v>
      </c>
      <c r="F120" s="291" t="s">
        <v>204</v>
      </c>
      <c r="H120" s="292">
        <v>10000</v>
      </c>
      <c r="I120" s="91"/>
      <c r="L120" s="288"/>
      <c r="M120" s="293"/>
      <c r="N120" s="294"/>
      <c r="O120" s="294"/>
      <c r="P120" s="294"/>
      <c r="Q120" s="294"/>
      <c r="R120" s="294"/>
      <c r="S120" s="294"/>
      <c r="T120" s="295"/>
      <c r="AT120" s="290" t="s">
        <v>168</v>
      </c>
      <c r="AU120" s="290" t="s">
        <v>86</v>
      </c>
      <c r="AV120" s="289" t="s">
        <v>163</v>
      </c>
      <c r="AW120" s="289" t="s">
        <v>39</v>
      </c>
      <c r="AX120" s="289" t="s">
        <v>84</v>
      </c>
      <c r="AY120" s="290" t="s">
        <v>156</v>
      </c>
    </row>
    <row r="121" spans="2:65" s="185" customFormat="1" ht="38.25" customHeight="1">
      <c r="B121" s="186"/>
      <c r="C121" s="265" t="s">
        <v>217</v>
      </c>
      <c r="D121" s="265" t="s">
        <v>158</v>
      </c>
      <c r="E121" s="266" t="s">
        <v>218</v>
      </c>
      <c r="F121" s="267" t="s">
        <v>219</v>
      </c>
      <c r="G121" s="268" t="s">
        <v>200</v>
      </c>
      <c r="H121" s="269">
        <v>5000</v>
      </c>
      <c r="I121" s="88"/>
      <c r="J121" s="270">
        <f>ROUND(I121*H121,2)</f>
        <v>0</v>
      </c>
      <c r="K121" s="267" t="s">
        <v>162</v>
      </c>
      <c r="L121" s="186"/>
      <c r="M121" s="271" t="s">
        <v>5</v>
      </c>
      <c r="N121" s="272" t="s">
        <v>49</v>
      </c>
      <c r="O121" s="187"/>
      <c r="P121" s="273">
        <f>O121*H121</f>
        <v>0</v>
      </c>
      <c r="Q121" s="273">
        <v>0</v>
      </c>
      <c r="R121" s="273">
        <f>Q121*H121</f>
        <v>0</v>
      </c>
      <c r="S121" s="273">
        <v>0</v>
      </c>
      <c r="T121" s="274">
        <f>S121*H121</f>
        <v>0</v>
      </c>
      <c r="AR121" s="175" t="s">
        <v>163</v>
      </c>
      <c r="AT121" s="175" t="s">
        <v>158</v>
      </c>
      <c r="AU121" s="175" t="s">
        <v>86</v>
      </c>
      <c r="AY121" s="175" t="s">
        <v>156</v>
      </c>
      <c r="BE121" s="275">
        <f>IF(N121="základní",J121,0)</f>
        <v>0</v>
      </c>
      <c r="BF121" s="275">
        <f>IF(N121="snížená",J121,0)</f>
        <v>0</v>
      </c>
      <c r="BG121" s="275">
        <f>IF(N121="zákl. přenesená",J121,0)</f>
        <v>0</v>
      </c>
      <c r="BH121" s="275">
        <f>IF(N121="sníž. přenesená",J121,0)</f>
        <v>0</v>
      </c>
      <c r="BI121" s="275">
        <f>IF(N121="nulová",J121,0)</f>
        <v>0</v>
      </c>
      <c r="BJ121" s="175" t="s">
        <v>163</v>
      </c>
      <c r="BK121" s="275">
        <f>ROUND(I121*H121,2)</f>
        <v>0</v>
      </c>
      <c r="BL121" s="175" t="s">
        <v>163</v>
      </c>
      <c r="BM121" s="175" t="s">
        <v>220</v>
      </c>
    </row>
    <row r="122" spans="2:47" s="185" customFormat="1" ht="94.5">
      <c r="B122" s="186"/>
      <c r="D122" s="276" t="s">
        <v>164</v>
      </c>
      <c r="F122" s="277" t="s">
        <v>208</v>
      </c>
      <c r="I122" s="89"/>
      <c r="L122" s="186"/>
      <c r="M122" s="278"/>
      <c r="N122" s="187"/>
      <c r="O122" s="187"/>
      <c r="P122" s="187"/>
      <c r="Q122" s="187"/>
      <c r="R122" s="187"/>
      <c r="S122" s="187"/>
      <c r="T122" s="279"/>
      <c r="AT122" s="175" t="s">
        <v>164</v>
      </c>
      <c r="AU122" s="175" t="s">
        <v>86</v>
      </c>
    </row>
    <row r="123" spans="2:51" s="281" customFormat="1" ht="13.5">
      <c r="B123" s="280"/>
      <c r="D123" s="276" t="s">
        <v>168</v>
      </c>
      <c r="E123" s="282" t="s">
        <v>5</v>
      </c>
      <c r="F123" s="283" t="s">
        <v>213</v>
      </c>
      <c r="H123" s="284">
        <v>5000</v>
      </c>
      <c r="I123" s="90"/>
      <c r="L123" s="280"/>
      <c r="M123" s="285"/>
      <c r="N123" s="286"/>
      <c r="O123" s="286"/>
      <c r="P123" s="286"/>
      <c r="Q123" s="286"/>
      <c r="R123" s="286"/>
      <c r="S123" s="286"/>
      <c r="T123" s="287"/>
      <c r="AT123" s="282" t="s">
        <v>168</v>
      </c>
      <c r="AU123" s="282" t="s">
        <v>86</v>
      </c>
      <c r="AV123" s="281" t="s">
        <v>86</v>
      </c>
      <c r="AW123" s="281" t="s">
        <v>39</v>
      </c>
      <c r="AX123" s="281" t="s">
        <v>76</v>
      </c>
      <c r="AY123" s="282" t="s">
        <v>156</v>
      </c>
    </row>
    <row r="124" spans="2:51" s="289" customFormat="1" ht="13.5">
      <c r="B124" s="288"/>
      <c r="D124" s="276" t="s">
        <v>168</v>
      </c>
      <c r="E124" s="290" t="s">
        <v>5</v>
      </c>
      <c r="F124" s="291" t="s">
        <v>204</v>
      </c>
      <c r="H124" s="292">
        <v>5000</v>
      </c>
      <c r="I124" s="91"/>
      <c r="L124" s="288"/>
      <c r="M124" s="293"/>
      <c r="N124" s="294"/>
      <c r="O124" s="294"/>
      <c r="P124" s="294"/>
      <c r="Q124" s="294"/>
      <c r="R124" s="294"/>
      <c r="S124" s="294"/>
      <c r="T124" s="295"/>
      <c r="AT124" s="290" t="s">
        <v>168</v>
      </c>
      <c r="AU124" s="290" t="s">
        <v>86</v>
      </c>
      <c r="AV124" s="289" t="s">
        <v>163</v>
      </c>
      <c r="AW124" s="289" t="s">
        <v>39</v>
      </c>
      <c r="AX124" s="289" t="s">
        <v>84</v>
      </c>
      <c r="AY124" s="290" t="s">
        <v>156</v>
      </c>
    </row>
    <row r="125" spans="2:65" s="185" customFormat="1" ht="25.5" customHeight="1">
      <c r="B125" s="186"/>
      <c r="C125" s="265" t="s">
        <v>193</v>
      </c>
      <c r="D125" s="265" t="s">
        <v>158</v>
      </c>
      <c r="E125" s="266" t="s">
        <v>221</v>
      </c>
      <c r="F125" s="267" t="s">
        <v>222</v>
      </c>
      <c r="G125" s="268" t="s">
        <v>200</v>
      </c>
      <c r="H125" s="269">
        <v>10000</v>
      </c>
      <c r="I125" s="88"/>
      <c r="J125" s="270">
        <f>ROUND(I125*H125,2)</f>
        <v>0</v>
      </c>
      <c r="K125" s="267" t="s">
        <v>162</v>
      </c>
      <c r="L125" s="186"/>
      <c r="M125" s="271" t="s">
        <v>5</v>
      </c>
      <c r="N125" s="272" t="s">
        <v>49</v>
      </c>
      <c r="O125" s="187"/>
      <c r="P125" s="273">
        <f>O125*H125</f>
        <v>0</v>
      </c>
      <c r="Q125" s="273">
        <v>0</v>
      </c>
      <c r="R125" s="273">
        <f>Q125*H125</f>
        <v>0</v>
      </c>
      <c r="S125" s="273">
        <v>0</v>
      </c>
      <c r="T125" s="274">
        <f>S125*H125</f>
        <v>0</v>
      </c>
      <c r="AR125" s="175" t="s">
        <v>163</v>
      </c>
      <c r="AT125" s="175" t="s">
        <v>158</v>
      </c>
      <c r="AU125" s="175" t="s">
        <v>86</v>
      </c>
      <c r="AY125" s="175" t="s">
        <v>156</v>
      </c>
      <c r="BE125" s="275">
        <f>IF(N125="základní",J125,0)</f>
        <v>0</v>
      </c>
      <c r="BF125" s="275">
        <f>IF(N125="snížená",J125,0)</f>
        <v>0</v>
      </c>
      <c r="BG125" s="275">
        <f>IF(N125="zákl. přenesená",J125,0)</f>
        <v>0</v>
      </c>
      <c r="BH125" s="275">
        <f>IF(N125="sníž. přenesená",J125,0)</f>
        <v>0</v>
      </c>
      <c r="BI125" s="275">
        <f>IF(N125="nulová",J125,0)</f>
        <v>0</v>
      </c>
      <c r="BJ125" s="175" t="s">
        <v>163</v>
      </c>
      <c r="BK125" s="275">
        <f>ROUND(I125*H125,2)</f>
        <v>0</v>
      </c>
      <c r="BL125" s="175" t="s">
        <v>163</v>
      </c>
      <c r="BM125" s="175" t="s">
        <v>223</v>
      </c>
    </row>
    <row r="126" spans="2:47" s="185" customFormat="1" ht="175.5">
      <c r="B126" s="186"/>
      <c r="D126" s="276" t="s">
        <v>164</v>
      </c>
      <c r="F126" s="277" t="s">
        <v>224</v>
      </c>
      <c r="I126" s="89"/>
      <c r="L126" s="186"/>
      <c r="M126" s="278"/>
      <c r="N126" s="187"/>
      <c r="O126" s="187"/>
      <c r="P126" s="187"/>
      <c r="Q126" s="187"/>
      <c r="R126" s="187"/>
      <c r="S126" s="187"/>
      <c r="T126" s="279"/>
      <c r="AT126" s="175" t="s">
        <v>164</v>
      </c>
      <c r="AU126" s="175" t="s">
        <v>86</v>
      </c>
    </row>
    <row r="127" spans="2:51" s="281" customFormat="1" ht="13.5">
      <c r="B127" s="280"/>
      <c r="D127" s="276" t="s">
        <v>168</v>
      </c>
      <c r="E127" s="282" t="s">
        <v>5</v>
      </c>
      <c r="F127" s="283" t="s">
        <v>209</v>
      </c>
      <c r="H127" s="284">
        <v>10000</v>
      </c>
      <c r="I127" s="90"/>
      <c r="L127" s="280"/>
      <c r="M127" s="285"/>
      <c r="N127" s="286"/>
      <c r="O127" s="286"/>
      <c r="P127" s="286"/>
      <c r="Q127" s="286"/>
      <c r="R127" s="286"/>
      <c r="S127" s="286"/>
      <c r="T127" s="287"/>
      <c r="AT127" s="282" t="s">
        <v>168</v>
      </c>
      <c r="AU127" s="282" t="s">
        <v>86</v>
      </c>
      <c r="AV127" s="281" t="s">
        <v>86</v>
      </c>
      <c r="AW127" s="281" t="s">
        <v>39</v>
      </c>
      <c r="AX127" s="281" t="s">
        <v>76</v>
      </c>
      <c r="AY127" s="282" t="s">
        <v>156</v>
      </c>
    </row>
    <row r="128" spans="2:51" s="289" customFormat="1" ht="13.5">
      <c r="B128" s="288"/>
      <c r="D128" s="276" t="s">
        <v>168</v>
      </c>
      <c r="E128" s="290" t="s">
        <v>5</v>
      </c>
      <c r="F128" s="291" t="s">
        <v>204</v>
      </c>
      <c r="H128" s="292">
        <v>10000</v>
      </c>
      <c r="I128" s="91"/>
      <c r="L128" s="288"/>
      <c r="M128" s="293"/>
      <c r="N128" s="294"/>
      <c r="O128" s="294"/>
      <c r="P128" s="294"/>
      <c r="Q128" s="294"/>
      <c r="R128" s="294"/>
      <c r="S128" s="294"/>
      <c r="T128" s="295"/>
      <c r="AT128" s="290" t="s">
        <v>168</v>
      </c>
      <c r="AU128" s="290" t="s">
        <v>86</v>
      </c>
      <c r="AV128" s="289" t="s">
        <v>163</v>
      </c>
      <c r="AW128" s="289" t="s">
        <v>39</v>
      </c>
      <c r="AX128" s="289" t="s">
        <v>84</v>
      </c>
      <c r="AY128" s="290" t="s">
        <v>156</v>
      </c>
    </row>
    <row r="129" spans="2:65" s="185" customFormat="1" ht="25.5" customHeight="1">
      <c r="B129" s="186"/>
      <c r="C129" s="265" t="s">
        <v>225</v>
      </c>
      <c r="D129" s="265" t="s">
        <v>158</v>
      </c>
      <c r="E129" s="266" t="s">
        <v>226</v>
      </c>
      <c r="F129" s="267" t="s">
        <v>227</v>
      </c>
      <c r="G129" s="268" t="s">
        <v>200</v>
      </c>
      <c r="H129" s="269">
        <v>5000</v>
      </c>
      <c r="I129" s="88"/>
      <c r="J129" s="270">
        <f>ROUND(I129*H129,2)</f>
        <v>0</v>
      </c>
      <c r="K129" s="267" t="s">
        <v>162</v>
      </c>
      <c r="L129" s="186"/>
      <c r="M129" s="271" t="s">
        <v>5</v>
      </c>
      <c r="N129" s="272" t="s">
        <v>49</v>
      </c>
      <c r="O129" s="187"/>
      <c r="P129" s="273">
        <f>O129*H129</f>
        <v>0</v>
      </c>
      <c r="Q129" s="273">
        <v>0</v>
      </c>
      <c r="R129" s="273">
        <f>Q129*H129</f>
        <v>0</v>
      </c>
      <c r="S129" s="273">
        <v>0</v>
      </c>
      <c r="T129" s="274">
        <f>S129*H129</f>
        <v>0</v>
      </c>
      <c r="AR129" s="175" t="s">
        <v>163</v>
      </c>
      <c r="AT129" s="175" t="s">
        <v>158</v>
      </c>
      <c r="AU129" s="175" t="s">
        <v>86</v>
      </c>
      <c r="AY129" s="175" t="s">
        <v>156</v>
      </c>
      <c r="BE129" s="275">
        <f>IF(N129="základní",J129,0)</f>
        <v>0</v>
      </c>
      <c r="BF129" s="275">
        <f>IF(N129="snížená",J129,0)</f>
        <v>0</v>
      </c>
      <c r="BG129" s="275">
        <f>IF(N129="zákl. přenesená",J129,0)</f>
        <v>0</v>
      </c>
      <c r="BH129" s="275">
        <f>IF(N129="sníž. přenesená",J129,0)</f>
        <v>0</v>
      </c>
      <c r="BI129" s="275">
        <f>IF(N129="nulová",J129,0)</f>
        <v>0</v>
      </c>
      <c r="BJ129" s="175" t="s">
        <v>163</v>
      </c>
      <c r="BK129" s="275">
        <f>ROUND(I129*H129,2)</f>
        <v>0</v>
      </c>
      <c r="BL129" s="175" t="s">
        <v>163</v>
      </c>
      <c r="BM129" s="175" t="s">
        <v>228</v>
      </c>
    </row>
    <row r="130" spans="2:47" s="185" customFormat="1" ht="175.5">
      <c r="B130" s="186"/>
      <c r="D130" s="276" t="s">
        <v>164</v>
      </c>
      <c r="F130" s="277" t="s">
        <v>224</v>
      </c>
      <c r="I130" s="89"/>
      <c r="L130" s="186"/>
      <c r="M130" s="278"/>
      <c r="N130" s="187"/>
      <c r="O130" s="187"/>
      <c r="P130" s="187"/>
      <c r="Q130" s="187"/>
      <c r="R130" s="187"/>
      <c r="S130" s="187"/>
      <c r="T130" s="279"/>
      <c r="AT130" s="175" t="s">
        <v>164</v>
      </c>
      <c r="AU130" s="175" t="s">
        <v>86</v>
      </c>
    </row>
    <row r="131" spans="2:51" s="281" customFormat="1" ht="13.5">
      <c r="B131" s="280"/>
      <c r="D131" s="276" t="s">
        <v>168</v>
      </c>
      <c r="E131" s="282" t="s">
        <v>5</v>
      </c>
      <c r="F131" s="283" t="s">
        <v>213</v>
      </c>
      <c r="H131" s="284">
        <v>5000</v>
      </c>
      <c r="I131" s="90"/>
      <c r="L131" s="280"/>
      <c r="M131" s="285"/>
      <c r="N131" s="286"/>
      <c r="O131" s="286"/>
      <c r="P131" s="286"/>
      <c r="Q131" s="286"/>
      <c r="R131" s="286"/>
      <c r="S131" s="286"/>
      <c r="T131" s="287"/>
      <c r="AT131" s="282" t="s">
        <v>168</v>
      </c>
      <c r="AU131" s="282" t="s">
        <v>86</v>
      </c>
      <c r="AV131" s="281" t="s">
        <v>86</v>
      </c>
      <c r="AW131" s="281" t="s">
        <v>39</v>
      </c>
      <c r="AX131" s="281" t="s">
        <v>76</v>
      </c>
      <c r="AY131" s="282" t="s">
        <v>156</v>
      </c>
    </row>
    <row r="132" spans="2:51" s="289" customFormat="1" ht="13.5">
      <c r="B132" s="288"/>
      <c r="D132" s="276" t="s">
        <v>168</v>
      </c>
      <c r="E132" s="290" t="s">
        <v>5</v>
      </c>
      <c r="F132" s="291" t="s">
        <v>204</v>
      </c>
      <c r="H132" s="292">
        <v>5000</v>
      </c>
      <c r="I132" s="91"/>
      <c r="L132" s="288"/>
      <c r="M132" s="293"/>
      <c r="N132" s="294"/>
      <c r="O132" s="294"/>
      <c r="P132" s="294"/>
      <c r="Q132" s="294"/>
      <c r="R132" s="294"/>
      <c r="S132" s="294"/>
      <c r="T132" s="295"/>
      <c r="AT132" s="290" t="s">
        <v>168</v>
      </c>
      <c r="AU132" s="290" t="s">
        <v>86</v>
      </c>
      <c r="AV132" s="289" t="s">
        <v>163</v>
      </c>
      <c r="AW132" s="289" t="s">
        <v>39</v>
      </c>
      <c r="AX132" s="289" t="s">
        <v>84</v>
      </c>
      <c r="AY132" s="290" t="s">
        <v>156</v>
      </c>
    </row>
    <row r="133" spans="2:65" s="185" customFormat="1" ht="25.5" customHeight="1">
      <c r="B133" s="186"/>
      <c r="C133" s="265" t="s">
        <v>196</v>
      </c>
      <c r="D133" s="265" t="s">
        <v>158</v>
      </c>
      <c r="E133" s="266" t="s">
        <v>229</v>
      </c>
      <c r="F133" s="267" t="s">
        <v>230</v>
      </c>
      <c r="G133" s="268" t="s">
        <v>200</v>
      </c>
      <c r="H133" s="269">
        <v>10000</v>
      </c>
      <c r="I133" s="88"/>
      <c r="J133" s="270">
        <f>ROUND(I133*H133,2)</f>
        <v>0</v>
      </c>
      <c r="K133" s="267" t="s">
        <v>162</v>
      </c>
      <c r="L133" s="186"/>
      <c r="M133" s="271" t="s">
        <v>5</v>
      </c>
      <c r="N133" s="272" t="s">
        <v>49</v>
      </c>
      <c r="O133" s="187"/>
      <c r="P133" s="273">
        <f>O133*H133</f>
        <v>0</v>
      </c>
      <c r="Q133" s="273">
        <v>0</v>
      </c>
      <c r="R133" s="273">
        <f>Q133*H133</f>
        <v>0</v>
      </c>
      <c r="S133" s="273">
        <v>0</v>
      </c>
      <c r="T133" s="274">
        <f>S133*H133</f>
        <v>0</v>
      </c>
      <c r="AR133" s="175" t="s">
        <v>163</v>
      </c>
      <c r="AT133" s="175" t="s">
        <v>158</v>
      </c>
      <c r="AU133" s="175" t="s">
        <v>86</v>
      </c>
      <c r="AY133" s="175" t="s">
        <v>156</v>
      </c>
      <c r="BE133" s="275">
        <f>IF(N133="základní",J133,0)</f>
        <v>0</v>
      </c>
      <c r="BF133" s="275">
        <f>IF(N133="snížená",J133,0)</f>
        <v>0</v>
      </c>
      <c r="BG133" s="275">
        <f>IF(N133="zákl. přenesená",J133,0)</f>
        <v>0</v>
      </c>
      <c r="BH133" s="275">
        <f>IF(N133="sníž. přenesená",J133,0)</f>
        <v>0</v>
      </c>
      <c r="BI133" s="275">
        <f>IF(N133="nulová",J133,0)</f>
        <v>0</v>
      </c>
      <c r="BJ133" s="175" t="s">
        <v>163</v>
      </c>
      <c r="BK133" s="275">
        <f>ROUND(I133*H133,2)</f>
        <v>0</v>
      </c>
      <c r="BL133" s="175" t="s">
        <v>163</v>
      </c>
      <c r="BM133" s="175" t="s">
        <v>231</v>
      </c>
    </row>
    <row r="134" spans="2:47" s="185" customFormat="1" ht="175.5">
      <c r="B134" s="186"/>
      <c r="D134" s="276" t="s">
        <v>164</v>
      </c>
      <c r="F134" s="277" t="s">
        <v>224</v>
      </c>
      <c r="I134" s="89"/>
      <c r="L134" s="186"/>
      <c r="M134" s="278"/>
      <c r="N134" s="187"/>
      <c r="O134" s="187"/>
      <c r="P134" s="187"/>
      <c r="Q134" s="187"/>
      <c r="R134" s="187"/>
      <c r="S134" s="187"/>
      <c r="T134" s="279"/>
      <c r="AT134" s="175" t="s">
        <v>164</v>
      </c>
      <c r="AU134" s="175" t="s">
        <v>86</v>
      </c>
    </row>
    <row r="135" spans="2:51" s="281" customFormat="1" ht="13.5">
      <c r="B135" s="280"/>
      <c r="D135" s="276" t="s">
        <v>168</v>
      </c>
      <c r="E135" s="282" t="s">
        <v>5</v>
      </c>
      <c r="F135" s="283" t="s">
        <v>209</v>
      </c>
      <c r="H135" s="284">
        <v>10000</v>
      </c>
      <c r="I135" s="90"/>
      <c r="L135" s="280"/>
      <c r="M135" s="285"/>
      <c r="N135" s="286"/>
      <c r="O135" s="286"/>
      <c r="P135" s="286"/>
      <c r="Q135" s="286"/>
      <c r="R135" s="286"/>
      <c r="S135" s="286"/>
      <c r="T135" s="287"/>
      <c r="AT135" s="282" t="s">
        <v>168</v>
      </c>
      <c r="AU135" s="282" t="s">
        <v>86</v>
      </c>
      <c r="AV135" s="281" t="s">
        <v>86</v>
      </c>
      <c r="AW135" s="281" t="s">
        <v>39</v>
      </c>
      <c r="AX135" s="281" t="s">
        <v>76</v>
      </c>
      <c r="AY135" s="282" t="s">
        <v>156</v>
      </c>
    </row>
    <row r="136" spans="2:51" s="289" customFormat="1" ht="13.5">
      <c r="B136" s="288"/>
      <c r="D136" s="276" t="s">
        <v>168</v>
      </c>
      <c r="E136" s="290" t="s">
        <v>5</v>
      </c>
      <c r="F136" s="291" t="s">
        <v>204</v>
      </c>
      <c r="H136" s="292">
        <v>10000</v>
      </c>
      <c r="I136" s="91"/>
      <c r="L136" s="288"/>
      <c r="M136" s="293"/>
      <c r="N136" s="294"/>
      <c r="O136" s="294"/>
      <c r="P136" s="294"/>
      <c r="Q136" s="294"/>
      <c r="R136" s="294"/>
      <c r="S136" s="294"/>
      <c r="T136" s="295"/>
      <c r="AT136" s="290" t="s">
        <v>168</v>
      </c>
      <c r="AU136" s="290" t="s">
        <v>86</v>
      </c>
      <c r="AV136" s="289" t="s">
        <v>163</v>
      </c>
      <c r="AW136" s="289" t="s">
        <v>39</v>
      </c>
      <c r="AX136" s="289" t="s">
        <v>84</v>
      </c>
      <c r="AY136" s="290" t="s">
        <v>156</v>
      </c>
    </row>
    <row r="137" spans="2:65" s="185" customFormat="1" ht="25.5" customHeight="1">
      <c r="B137" s="186"/>
      <c r="C137" s="265" t="s">
        <v>11</v>
      </c>
      <c r="D137" s="265" t="s">
        <v>158</v>
      </c>
      <c r="E137" s="266" t="s">
        <v>232</v>
      </c>
      <c r="F137" s="267" t="s">
        <v>233</v>
      </c>
      <c r="G137" s="268" t="s">
        <v>200</v>
      </c>
      <c r="H137" s="269">
        <v>5000</v>
      </c>
      <c r="I137" s="88"/>
      <c r="J137" s="270">
        <f>ROUND(I137*H137,2)</f>
        <v>0</v>
      </c>
      <c r="K137" s="267" t="s">
        <v>162</v>
      </c>
      <c r="L137" s="186"/>
      <c r="M137" s="271" t="s">
        <v>5</v>
      </c>
      <c r="N137" s="272" t="s">
        <v>49</v>
      </c>
      <c r="O137" s="187"/>
      <c r="P137" s="273">
        <f>O137*H137</f>
        <v>0</v>
      </c>
      <c r="Q137" s="273">
        <v>0</v>
      </c>
      <c r="R137" s="273">
        <f>Q137*H137</f>
        <v>0</v>
      </c>
      <c r="S137" s="273">
        <v>0</v>
      </c>
      <c r="T137" s="274">
        <f>S137*H137</f>
        <v>0</v>
      </c>
      <c r="AR137" s="175" t="s">
        <v>163</v>
      </c>
      <c r="AT137" s="175" t="s">
        <v>158</v>
      </c>
      <c r="AU137" s="175" t="s">
        <v>86</v>
      </c>
      <c r="AY137" s="175" t="s">
        <v>156</v>
      </c>
      <c r="BE137" s="275">
        <f>IF(N137="základní",J137,0)</f>
        <v>0</v>
      </c>
      <c r="BF137" s="275">
        <f>IF(N137="snížená",J137,0)</f>
        <v>0</v>
      </c>
      <c r="BG137" s="275">
        <f>IF(N137="zákl. přenesená",J137,0)</f>
        <v>0</v>
      </c>
      <c r="BH137" s="275">
        <f>IF(N137="sníž. přenesená",J137,0)</f>
        <v>0</v>
      </c>
      <c r="BI137" s="275">
        <f>IF(N137="nulová",J137,0)</f>
        <v>0</v>
      </c>
      <c r="BJ137" s="175" t="s">
        <v>163</v>
      </c>
      <c r="BK137" s="275">
        <f>ROUND(I137*H137,2)</f>
        <v>0</v>
      </c>
      <c r="BL137" s="175" t="s">
        <v>163</v>
      </c>
      <c r="BM137" s="175" t="s">
        <v>234</v>
      </c>
    </row>
    <row r="138" spans="2:47" s="185" customFormat="1" ht="175.5">
      <c r="B138" s="186"/>
      <c r="D138" s="276" t="s">
        <v>164</v>
      </c>
      <c r="F138" s="277" t="s">
        <v>224</v>
      </c>
      <c r="I138" s="89"/>
      <c r="L138" s="186"/>
      <c r="M138" s="278"/>
      <c r="N138" s="187"/>
      <c r="O138" s="187"/>
      <c r="P138" s="187"/>
      <c r="Q138" s="187"/>
      <c r="R138" s="187"/>
      <c r="S138" s="187"/>
      <c r="T138" s="279"/>
      <c r="AT138" s="175" t="s">
        <v>164</v>
      </c>
      <c r="AU138" s="175" t="s">
        <v>86</v>
      </c>
    </row>
    <row r="139" spans="2:51" s="281" customFormat="1" ht="13.5">
      <c r="B139" s="280"/>
      <c r="D139" s="276" t="s">
        <v>168</v>
      </c>
      <c r="E139" s="282" t="s">
        <v>5</v>
      </c>
      <c r="F139" s="283" t="s">
        <v>213</v>
      </c>
      <c r="H139" s="284">
        <v>5000</v>
      </c>
      <c r="I139" s="90"/>
      <c r="L139" s="280"/>
      <c r="M139" s="285"/>
      <c r="N139" s="286"/>
      <c r="O139" s="286"/>
      <c r="P139" s="286"/>
      <c r="Q139" s="286"/>
      <c r="R139" s="286"/>
      <c r="S139" s="286"/>
      <c r="T139" s="287"/>
      <c r="AT139" s="282" t="s">
        <v>168</v>
      </c>
      <c r="AU139" s="282" t="s">
        <v>86</v>
      </c>
      <c r="AV139" s="281" t="s">
        <v>86</v>
      </c>
      <c r="AW139" s="281" t="s">
        <v>39</v>
      </c>
      <c r="AX139" s="281" t="s">
        <v>76</v>
      </c>
      <c r="AY139" s="282" t="s">
        <v>156</v>
      </c>
    </row>
    <row r="140" spans="2:51" s="289" customFormat="1" ht="13.5">
      <c r="B140" s="288"/>
      <c r="D140" s="276" t="s">
        <v>168</v>
      </c>
      <c r="E140" s="290" t="s">
        <v>5</v>
      </c>
      <c r="F140" s="291" t="s">
        <v>204</v>
      </c>
      <c r="H140" s="292">
        <v>5000</v>
      </c>
      <c r="I140" s="91"/>
      <c r="L140" s="288"/>
      <c r="M140" s="293"/>
      <c r="N140" s="294"/>
      <c r="O140" s="294"/>
      <c r="P140" s="294"/>
      <c r="Q140" s="294"/>
      <c r="R140" s="294"/>
      <c r="S140" s="294"/>
      <c r="T140" s="295"/>
      <c r="AT140" s="290" t="s">
        <v>168</v>
      </c>
      <c r="AU140" s="290" t="s">
        <v>86</v>
      </c>
      <c r="AV140" s="289" t="s">
        <v>163</v>
      </c>
      <c r="AW140" s="289" t="s">
        <v>39</v>
      </c>
      <c r="AX140" s="289" t="s">
        <v>84</v>
      </c>
      <c r="AY140" s="290" t="s">
        <v>156</v>
      </c>
    </row>
    <row r="141" spans="2:65" s="185" customFormat="1" ht="38.25" customHeight="1">
      <c r="B141" s="186"/>
      <c r="C141" s="265" t="s">
        <v>201</v>
      </c>
      <c r="D141" s="265" t="s">
        <v>158</v>
      </c>
      <c r="E141" s="266" t="s">
        <v>235</v>
      </c>
      <c r="F141" s="267" t="s">
        <v>236</v>
      </c>
      <c r="G141" s="268" t="s">
        <v>200</v>
      </c>
      <c r="H141" s="269">
        <v>4900</v>
      </c>
      <c r="I141" s="88"/>
      <c r="J141" s="270">
        <f>ROUND(I141*H141,2)</f>
        <v>0</v>
      </c>
      <c r="K141" s="267" t="s">
        <v>162</v>
      </c>
      <c r="L141" s="186"/>
      <c r="M141" s="271" t="s">
        <v>5</v>
      </c>
      <c r="N141" s="272" t="s">
        <v>49</v>
      </c>
      <c r="O141" s="187"/>
      <c r="P141" s="273">
        <f>O141*H141</f>
        <v>0</v>
      </c>
      <c r="Q141" s="273">
        <v>0</v>
      </c>
      <c r="R141" s="273">
        <f>Q141*H141</f>
        <v>0</v>
      </c>
      <c r="S141" s="273">
        <v>0</v>
      </c>
      <c r="T141" s="274">
        <f>S141*H141</f>
        <v>0</v>
      </c>
      <c r="AR141" s="175" t="s">
        <v>163</v>
      </c>
      <c r="AT141" s="175" t="s">
        <v>158</v>
      </c>
      <c r="AU141" s="175" t="s">
        <v>86</v>
      </c>
      <c r="AY141" s="175" t="s">
        <v>156</v>
      </c>
      <c r="BE141" s="275">
        <f>IF(N141="základní",J141,0)</f>
        <v>0</v>
      </c>
      <c r="BF141" s="275">
        <f>IF(N141="snížená",J141,0)</f>
        <v>0</v>
      </c>
      <c r="BG141" s="275">
        <f>IF(N141="zákl. přenesená",J141,0)</f>
        <v>0</v>
      </c>
      <c r="BH141" s="275">
        <f>IF(N141="sníž. přenesená",J141,0)</f>
        <v>0</v>
      </c>
      <c r="BI141" s="275">
        <f>IF(N141="nulová",J141,0)</f>
        <v>0</v>
      </c>
      <c r="BJ141" s="175" t="s">
        <v>163</v>
      </c>
      <c r="BK141" s="275">
        <f>ROUND(I141*H141,2)</f>
        <v>0</v>
      </c>
      <c r="BL141" s="175" t="s">
        <v>163</v>
      </c>
      <c r="BM141" s="175" t="s">
        <v>237</v>
      </c>
    </row>
    <row r="142" spans="2:47" s="185" customFormat="1" ht="175.5">
      <c r="B142" s="186"/>
      <c r="D142" s="276" t="s">
        <v>164</v>
      </c>
      <c r="F142" s="277" t="s">
        <v>238</v>
      </c>
      <c r="I142" s="89"/>
      <c r="L142" s="186"/>
      <c r="M142" s="278"/>
      <c r="N142" s="187"/>
      <c r="O142" s="187"/>
      <c r="P142" s="187"/>
      <c r="Q142" s="187"/>
      <c r="R142" s="187"/>
      <c r="S142" s="187"/>
      <c r="T142" s="279"/>
      <c r="AT142" s="175" t="s">
        <v>164</v>
      </c>
      <c r="AU142" s="175" t="s">
        <v>86</v>
      </c>
    </row>
    <row r="143" spans="2:51" s="281" customFormat="1" ht="13.5">
      <c r="B143" s="280"/>
      <c r="D143" s="276" t="s">
        <v>168</v>
      </c>
      <c r="E143" s="282" t="s">
        <v>5</v>
      </c>
      <c r="F143" s="283" t="s">
        <v>239</v>
      </c>
      <c r="H143" s="284">
        <v>4900</v>
      </c>
      <c r="I143" s="90"/>
      <c r="L143" s="280"/>
      <c r="M143" s="285"/>
      <c r="N143" s="286"/>
      <c r="O143" s="286"/>
      <c r="P143" s="286"/>
      <c r="Q143" s="286"/>
      <c r="R143" s="286"/>
      <c r="S143" s="286"/>
      <c r="T143" s="287"/>
      <c r="AT143" s="282" t="s">
        <v>168</v>
      </c>
      <c r="AU143" s="282" t="s">
        <v>86</v>
      </c>
      <c r="AV143" s="281" t="s">
        <v>86</v>
      </c>
      <c r="AW143" s="281" t="s">
        <v>39</v>
      </c>
      <c r="AX143" s="281" t="s">
        <v>76</v>
      </c>
      <c r="AY143" s="282" t="s">
        <v>156</v>
      </c>
    </row>
    <row r="144" spans="2:51" s="289" customFormat="1" ht="13.5">
      <c r="B144" s="288"/>
      <c r="D144" s="276" t="s">
        <v>168</v>
      </c>
      <c r="E144" s="290" t="s">
        <v>5</v>
      </c>
      <c r="F144" s="291" t="s">
        <v>204</v>
      </c>
      <c r="H144" s="292">
        <v>4900</v>
      </c>
      <c r="I144" s="91"/>
      <c r="L144" s="288"/>
      <c r="M144" s="293"/>
      <c r="N144" s="294"/>
      <c r="O144" s="294"/>
      <c r="P144" s="294"/>
      <c r="Q144" s="294"/>
      <c r="R144" s="294"/>
      <c r="S144" s="294"/>
      <c r="T144" s="295"/>
      <c r="AT144" s="290" t="s">
        <v>168</v>
      </c>
      <c r="AU144" s="290" t="s">
        <v>86</v>
      </c>
      <c r="AV144" s="289" t="s">
        <v>163</v>
      </c>
      <c r="AW144" s="289" t="s">
        <v>39</v>
      </c>
      <c r="AX144" s="289" t="s">
        <v>84</v>
      </c>
      <c r="AY144" s="290" t="s">
        <v>156</v>
      </c>
    </row>
    <row r="145" spans="2:65" s="185" customFormat="1" ht="38.25" customHeight="1">
      <c r="B145" s="186"/>
      <c r="C145" s="265" t="s">
        <v>240</v>
      </c>
      <c r="D145" s="265" t="s">
        <v>158</v>
      </c>
      <c r="E145" s="266" t="s">
        <v>241</v>
      </c>
      <c r="F145" s="267" t="s">
        <v>242</v>
      </c>
      <c r="G145" s="268" t="s">
        <v>200</v>
      </c>
      <c r="H145" s="269">
        <v>2450</v>
      </c>
      <c r="I145" s="88"/>
      <c r="J145" s="270">
        <f>ROUND(I145*H145,2)</f>
        <v>0</v>
      </c>
      <c r="K145" s="267" t="s">
        <v>162</v>
      </c>
      <c r="L145" s="186"/>
      <c r="M145" s="271" t="s">
        <v>5</v>
      </c>
      <c r="N145" s="272" t="s">
        <v>49</v>
      </c>
      <c r="O145" s="187"/>
      <c r="P145" s="273">
        <f>O145*H145</f>
        <v>0</v>
      </c>
      <c r="Q145" s="273">
        <v>0</v>
      </c>
      <c r="R145" s="273">
        <f>Q145*H145</f>
        <v>0</v>
      </c>
      <c r="S145" s="273">
        <v>0</v>
      </c>
      <c r="T145" s="274">
        <f>S145*H145</f>
        <v>0</v>
      </c>
      <c r="AR145" s="175" t="s">
        <v>163</v>
      </c>
      <c r="AT145" s="175" t="s">
        <v>158</v>
      </c>
      <c r="AU145" s="175" t="s">
        <v>86</v>
      </c>
      <c r="AY145" s="175" t="s">
        <v>156</v>
      </c>
      <c r="BE145" s="275">
        <f>IF(N145="základní",J145,0)</f>
        <v>0</v>
      </c>
      <c r="BF145" s="275">
        <f>IF(N145="snížená",J145,0)</f>
        <v>0</v>
      </c>
      <c r="BG145" s="275">
        <f>IF(N145="zákl. přenesená",J145,0)</f>
        <v>0</v>
      </c>
      <c r="BH145" s="275">
        <f>IF(N145="sníž. přenesená",J145,0)</f>
        <v>0</v>
      </c>
      <c r="BI145" s="275">
        <f>IF(N145="nulová",J145,0)</f>
        <v>0</v>
      </c>
      <c r="BJ145" s="175" t="s">
        <v>163</v>
      </c>
      <c r="BK145" s="275">
        <f>ROUND(I145*H145,2)</f>
        <v>0</v>
      </c>
      <c r="BL145" s="175" t="s">
        <v>163</v>
      </c>
      <c r="BM145" s="175" t="s">
        <v>243</v>
      </c>
    </row>
    <row r="146" spans="2:47" s="185" customFormat="1" ht="175.5">
      <c r="B146" s="186"/>
      <c r="D146" s="276" t="s">
        <v>164</v>
      </c>
      <c r="F146" s="277" t="s">
        <v>238</v>
      </c>
      <c r="I146" s="89"/>
      <c r="L146" s="186"/>
      <c r="M146" s="278"/>
      <c r="N146" s="187"/>
      <c r="O146" s="187"/>
      <c r="P146" s="187"/>
      <c r="Q146" s="187"/>
      <c r="R146" s="187"/>
      <c r="S146" s="187"/>
      <c r="T146" s="279"/>
      <c r="AT146" s="175" t="s">
        <v>164</v>
      </c>
      <c r="AU146" s="175" t="s">
        <v>86</v>
      </c>
    </row>
    <row r="147" spans="2:51" s="281" customFormat="1" ht="13.5">
      <c r="B147" s="280"/>
      <c r="D147" s="276" t="s">
        <v>168</v>
      </c>
      <c r="E147" s="282" t="s">
        <v>5</v>
      </c>
      <c r="F147" s="283" t="s">
        <v>244</v>
      </c>
      <c r="H147" s="284">
        <v>2450</v>
      </c>
      <c r="I147" s="90"/>
      <c r="L147" s="280"/>
      <c r="M147" s="285"/>
      <c r="N147" s="286"/>
      <c r="O147" s="286"/>
      <c r="P147" s="286"/>
      <c r="Q147" s="286"/>
      <c r="R147" s="286"/>
      <c r="S147" s="286"/>
      <c r="T147" s="287"/>
      <c r="AT147" s="282" t="s">
        <v>168</v>
      </c>
      <c r="AU147" s="282" t="s">
        <v>86</v>
      </c>
      <c r="AV147" s="281" t="s">
        <v>86</v>
      </c>
      <c r="AW147" s="281" t="s">
        <v>39</v>
      </c>
      <c r="AX147" s="281" t="s">
        <v>76</v>
      </c>
      <c r="AY147" s="282" t="s">
        <v>156</v>
      </c>
    </row>
    <row r="148" spans="2:51" s="289" customFormat="1" ht="13.5">
      <c r="B148" s="288"/>
      <c r="D148" s="276" t="s">
        <v>168</v>
      </c>
      <c r="E148" s="290" t="s">
        <v>5</v>
      </c>
      <c r="F148" s="291" t="s">
        <v>204</v>
      </c>
      <c r="H148" s="292">
        <v>2450</v>
      </c>
      <c r="I148" s="91"/>
      <c r="L148" s="288"/>
      <c r="M148" s="293"/>
      <c r="N148" s="294"/>
      <c r="O148" s="294"/>
      <c r="P148" s="294"/>
      <c r="Q148" s="294"/>
      <c r="R148" s="294"/>
      <c r="S148" s="294"/>
      <c r="T148" s="295"/>
      <c r="AT148" s="290" t="s">
        <v>168</v>
      </c>
      <c r="AU148" s="290" t="s">
        <v>86</v>
      </c>
      <c r="AV148" s="289" t="s">
        <v>163</v>
      </c>
      <c r="AW148" s="289" t="s">
        <v>39</v>
      </c>
      <c r="AX148" s="289" t="s">
        <v>84</v>
      </c>
      <c r="AY148" s="290" t="s">
        <v>156</v>
      </c>
    </row>
    <row r="149" spans="2:65" s="185" customFormat="1" ht="38.25" customHeight="1">
      <c r="B149" s="186"/>
      <c r="C149" s="265" t="s">
        <v>207</v>
      </c>
      <c r="D149" s="265" t="s">
        <v>158</v>
      </c>
      <c r="E149" s="266" t="s">
        <v>245</v>
      </c>
      <c r="F149" s="267" t="s">
        <v>246</v>
      </c>
      <c r="G149" s="268" t="s">
        <v>200</v>
      </c>
      <c r="H149" s="269">
        <v>4900</v>
      </c>
      <c r="I149" s="88"/>
      <c r="J149" s="270">
        <f>ROUND(I149*H149,2)</f>
        <v>0</v>
      </c>
      <c r="K149" s="267" t="s">
        <v>162</v>
      </c>
      <c r="L149" s="186"/>
      <c r="M149" s="271" t="s">
        <v>5</v>
      </c>
      <c r="N149" s="272" t="s">
        <v>49</v>
      </c>
      <c r="O149" s="187"/>
      <c r="P149" s="273">
        <f>O149*H149</f>
        <v>0</v>
      </c>
      <c r="Q149" s="273">
        <v>0</v>
      </c>
      <c r="R149" s="273">
        <f>Q149*H149</f>
        <v>0</v>
      </c>
      <c r="S149" s="273">
        <v>0</v>
      </c>
      <c r="T149" s="274">
        <f>S149*H149</f>
        <v>0</v>
      </c>
      <c r="AR149" s="175" t="s">
        <v>163</v>
      </c>
      <c r="AT149" s="175" t="s">
        <v>158</v>
      </c>
      <c r="AU149" s="175" t="s">
        <v>86</v>
      </c>
      <c r="AY149" s="175" t="s">
        <v>156</v>
      </c>
      <c r="BE149" s="275">
        <f>IF(N149="základní",J149,0)</f>
        <v>0</v>
      </c>
      <c r="BF149" s="275">
        <f>IF(N149="snížená",J149,0)</f>
        <v>0</v>
      </c>
      <c r="BG149" s="275">
        <f>IF(N149="zákl. přenesená",J149,0)</f>
        <v>0</v>
      </c>
      <c r="BH149" s="275">
        <f>IF(N149="sníž. přenesená",J149,0)</f>
        <v>0</v>
      </c>
      <c r="BI149" s="275">
        <f>IF(N149="nulová",J149,0)</f>
        <v>0</v>
      </c>
      <c r="BJ149" s="175" t="s">
        <v>163</v>
      </c>
      <c r="BK149" s="275">
        <f>ROUND(I149*H149,2)</f>
        <v>0</v>
      </c>
      <c r="BL149" s="175" t="s">
        <v>163</v>
      </c>
      <c r="BM149" s="175" t="s">
        <v>247</v>
      </c>
    </row>
    <row r="150" spans="2:47" s="185" customFormat="1" ht="175.5">
      <c r="B150" s="186"/>
      <c r="D150" s="276" t="s">
        <v>164</v>
      </c>
      <c r="F150" s="277" t="s">
        <v>238</v>
      </c>
      <c r="I150" s="89"/>
      <c r="L150" s="186"/>
      <c r="M150" s="278"/>
      <c r="N150" s="187"/>
      <c r="O150" s="187"/>
      <c r="P150" s="187"/>
      <c r="Q150" s="187"/>
      <c r="R150" s="187"/>
      <c r="S150" s="187"/>
      <c r="T150" s="279"/>
      <c r="AT150" s="175" t="s">
        <v>164</v>
      </c>
      <c r="AU150" s="175" t="s">
        <v>86</v>
      </c>
    </row>
    <row r="151" spans="2:51" s="281" customFormat="1" ht="13.5">
      <c r="B151" s="280"/>
      <c r="D151" s="276" t="s">
        <v>168</v>
      </c>
      <c r="E151" s="282" t="s">
        <v>5</v>
      </c>
      <c r="F151" s="283" t="s">
        <v>239</v>
      </c>
      <c r="H151" s="284">
        <v>4900</v>
      </c>
      <c r="I151" s="90"/>
      <c r="L151" s="280"/>
      <c r="M151" s="285"/>
      <c r="N151" s="286"/>
      <c r="O151" s="286"/>
      <c r="P151" s="286"/>
      <c r="Q151" s="286"/>
      <c r="R151" s="286"/>
      <c r="S151" s="286"/>
      <c r="T151" s="287"/>
      <c r="AT151" s="282" t="s">
        <v>168</v>
      </c>
      <c r="AU151" s="282" t="s">
        <v>86</v>
      </c>
      <c r="AV151" s="281" t="s">
        <v>86</v>
      </c>
      <c r="AW151" s="281" t="s">
        <v>39</v>
      </c>
      <c r="AX151" s="281" t="s">
        <v>76</v>
      </c>
      <c r="AY151" s="282" t="s">
        <v>156</v>
      </c>
    </row>
    <row r="152" spans="2:51" s="289" customFormat="1" ht="13.5">
      <c r="B152" s="288"/>
      <c r="D152" s="276" t="s">
        <v>168</v>
      </c>
      <c r="E152" s="290" t="s">
        <v>5</v>
      </c>
      <c r="F152" s="291" t="s">
        <v>204</v>
      </c>
      <c r="H152" s="292">
        <v>4900</v>
      </c>
      <c r="I152" s="91"/>
      <c r="L152" s="288"/>
      <c r="M152" s="293"/>
      <c r="N152" s="294"/>
      <c r="O152" s="294"/>
      <c r="P152" s="294"/>
      <c r="Q152" s="294"/>
      <c r="R152" s="294"/>
      <c r="S152" s="294"/>
      <c r="T152" s="295"/>
      <c r="AT152" s="290" t="s">
        <v>168</v>
      </c>
      <c r="AU152" s="290" t="s">
        <v>86</v>
      </c>
      <c r="AV152" s="289" t="s">
        <v>163</v>
      </c>
      <c r="AW152" s="289" t="s">
        <v>39</v>
      </c>
      <c r="AX152" s="289" t="s">
        <v>84</v>
      </c>
      <c r="AY152" s="290" t="s">
        <v>156</v>
      </c>
    </row>
    <row r="153" spans="2:65" s="185" customFormat="1" ht="38.25" customHeight="1">
      <c r="B153" s="186"/>
      <c r="C153" s="265" t="s">
        <v>248</v>
      </c>
      <c r="D153" s="265" t="s">
        <v>158</v>
      </c>
      <c r="E153" s="266" t="s">
        <v>249</v>
      </c>
      <c r="F153" s="267" t="s">
        <v>250</v>
      </c>
      <c r="G153" s="268" t="s">
        <v>200</v>
      </c>
      <c r="H153" s="269">
        <v>2450</v>
      </c>
      <c r="I153" s="88"/>
      <c r="J153" s="270">
        <f>ROUND(I153*H153,2)</f>
        <v>0</v>
      </c>
      <c r="K153" s="267" t="s">
        <v>162</v>
      </c>
      <c r="L153" s="186"/>
      <c r="M153" s="271" t="s">
        <v>5</v>
      </c>
      <c r="N153" s="272" t="s">
        <v>49</v>
      </c>
      <c r="O153" s="187"/>
      <c r="P153" s="273">
        <f>O153*H153</f>
        <v>0</v>
      </c>
      <c r="Q153" s="273">
        <v>0</v>
      </c>
      <c r="R153" s="273">
        <f>Q153*H153</f>
        <v>0</v>
      </c>
      <c r="S153" s="273">
        <v>0</v>
      </c>
      <c r="T153" s="274">
        <f>S153*H153</f>
        <v>0</v>
      </c>
      <c r="AR153" s="175" t="s">
        <v>163</v>
      </c>
      <c r="AT153" s="175" t="s">
        <v>158</v>
      </c>
      <c r="AU153" s="175" t="s">
        <v>86</v>
      </c>
      <c r="AY153" s="175" t="s">
        <v>156</v>
      </c>
      <c r="BE153" s="275">
        <f>IF(N153="základní",J153,0)</f>
        <v>0</v>
      </c>
      <c r="BF153" s="275">
        <f>IF(N153="snížená",J153,0)</f>
        <v>0</v>
      </c>
      <c r="BG153" s="275">
        <f>IF(N153="zákl. přenesená",J153,0)</f>
        <v>0</v>
      </c>
      <c r="BH153" s="275">
        <f>IF(N153="sníž. přenesená",J153,0)</f>
        <v>0</v>
      </c>
      <c r="BI153" s="275">
        <f>IF(N153="nulová",J153,0)</f>
        <v>0</v>
      </c>
      <c r="BJ153" s="175" t="s">
        <v>163</v>
      </c>
      <c r="BK153" s="275">
        <f>ROUND(I153*H153,2)</f>
        <v>0</v>
      </c>
      <c r="BL153" s="175" t="s">
        <v>163</v>
      </c>
      <c r="BM153" s="175" t="s">
        <v>251</v>
      </c>
    </row>
    <row r="154" spans="2:47" s="185" customFormat="1" ht="175.5">
      <c r="B154" s="186"/>
      <c r="D154" s="276" t="s">
        <v>164</v>
      </c>
      <c r="F154" s="277" t="s">
        <v>238</v>
      </c>
      <c r="I154" s="89"/>
      <c r="L154" s="186"/>
      <c r="M154" s="278"/>
      <c r="N154" s="187"/>
      <c r="O154" s="187"/>
      <c r="P154" s="187"/>
      <c r="Q154" s="187"/>
      <c r="R154" s="187"/>
      <c r="S154" s="187"/>
      <c r="T154" s="279"/>
      <c r="AT154" s="175" t="s">
        <v>164</v>
      </c>
      <c r="AU154" s="175" t="s">
        <v>86</v>
      </c>
    </row>
    <row r="155" spans="2:51" s="281" customFormat="1" ht="13.5">
      <c r="B155" s="280"/>
      <c r="D155" s="276" t="s">
        <v>168</v>
      </c>
      <c r="E155" s="282" t="s">
        <v>5</v>
      </c>
      <c r="F155" s="283" t="s">
        <v>244</v>
      </c>
      <c r="H155" s="284">
        <v>2450</v>
      </c>
      <c r="I155" s="90"/>
      <c r="L155" s="280"/>
      <c r="M155" s="285"/>
      <c r="N155" s="286"/>
      <c r="O155" s="286"/>
      <c r="P155" s="286"/>
      <c r="Q155" s="286"/>
      <c r="R155" s="286"/>
      <c r="S155" s="286"/>
      <c r="T155" s="287"/>
      <c r="AT155" s="282" t="s">
        <v>168</v>
      </c>
      <c r="AU155" s="282" t="s">
        <v>86</v>
      </c>
      <c r="AV155" s="281" t="s">
        <v>86</v>
      </c>
      <c r="AW155" s="281" t="s">
        <v>39</v>
      </c>
      <c r="AX155" s="281" t="s">
        <v>76</v>
      </c>
      <c r="AY155" s="282" t="s">
        <v>156</v>
      </c>
    </row>
    <row r="156" spans="2:51" s="289" customFormat="1" ht="13.5">
      <c r="B156" s="288"/>
      <c r="D156" s="276" t="s">
        <v>168</v>
      </c>
      <c r="E156" s="290" t="s">
        <v>5</v>
      </c>
      <c r="F156" s="291" t="s">
        <v>204</v>
      </c>
      <c r="H156" s="292">
        <v>2450</v>
      </c>
      <c r="I156" s="91"/>
      <c r="L156" s="288"/>
      <c r="M156" s="293"/>
      <c r="N156" s="294"/>
      <c r="O156" s="294"/>
      <c r="P156" s="294"/>
      <c r="Q156" s="294"/>
      <c r="R156" s="294"/>
      <c r="S156" s="294"/>
      <c r="T156" s="295"/>
      <c r="AT156" s="290" t="s">
        <v>168</v>
      </c>
      <c r="AU156" s="290" t="s">
        <v>86</v>
      </c>
      <c r="AV156" s="289" t="s">
        <v>163</v>
      </c>
      <c r="AW156" s="289" t="s">
        <v>39</v>
      </c>
      <c r="AX156" s="289" t="s">
        <v>84</v>
      </c>
      <c r="AY156" s="290" t="s">
        <v>156</v>
      </c>
    </row>
    <row r="157" spans="2:65" s="185" customFormat="1" ht="38.25" customHeight="1">
      <c r="B157" s="186"/>
      <c r="C157" s="265" t="s">
        <v>185</v>
      </c>
      <c r="D157" s="265" t="s">
        <v>158</v>
      </c>
      <c r="E157" s="266" t="s">
        <v>252</v>
      </c>
      <c r="F157" s="267" t="s">
        <v>253</v>
      </c>
      <c r="G157" s="268" t="s">
        <v>177</v>
      </c>
      <c r="H157" s="269">
        <v>60</v>
      </c>
      <c r="I157" s="88"/>
      <c r="J157" s="270">
        <f>ROUND(I157*H157,2)</f>
        <v>0</v>
      </c>
      <c r="K157" s="267" t="s">
        <v>162</v>
      </c>
      <c r="L157" s="186"/>
      <c r="M157" s="271" t="s">
        <v>5</v>
      </c>
      <c r="N157" s="272" t="s">
        <v>49</v>
      </c>
      <c r="O157" s="187"/>
      <c r="P157" s="273">
        <f>O157*H157</f>
        <v>0</v>
      </c>
      <c r="Q157" s="273">
        <v>0</v>
      </c>
      <c r="R157" s="273">
        <f>Q157*H157</f>
        <v>0</v>
      </c>
      <c r="S157" s="273">
        <v>0</v>
      </c>
      <c r="T157" s="274">
        <f>S157*H157</f>
        <v>0</v>
      </c>
      <c r="AR157" s="175" t="s">
        <v>163</v>
      </c>
      <c r="AT157" s="175" t="s">
        <v>158</v>
      </c>
      <c r="AU157" s="175" t="s">
        <v>86</v>
      </c>
      <c r="AY157" s="175" t="s">
        <v>156</v>
      </c>
      <c r="BE157" s="275">
        <f>IF(N157="základní",J157,0)</f>
        <v>0</v>
      </c>
      <c r="BF157" s="275">
        <f>IF(N157="snížená",J157,0)</f>
        <v>0</v>
      </c>
      <c r="BG157" s="275">
        <f>IF(N157="zákl. přenesená",J157,0)</f>
        <v>0</v>
      </c>
      <c r="BH157" s="275">
        <f>IF(N157="sníž. přenesená",J157,0)</f>
        <v>0</v>
      </c>
      <c r="BI157" s="275">
        <f>IF(N157="nulová",J157,0)</f>
        <v>0</v>
      </c>
      <c r="BJ157" s="175" t="s">
        <v>163</v>
      </c>
      <c r="BK157" s="275">
        <f>ROUND(I157*H157,2)</f>
        <v>0</v>
      </c>
      <c r="BL157" s="175" t="s">
        <v>163</v>
      </c>
      <c r="BM157" s="175" t="s">
        <v>254</v>
      </c>
    </row>
    <row r="158" spans="2:47" s="185" customFormat="1" ht="27">
      <c r="B158" s="186"/>
      <c r="D158" s="276" t="s">
        <v>164</v>
      </c>
      <c r="F158" s="277" t="s">
        <v>255</v>
      </c>
      <c r="I158" s="89"/>
      <c r="L158" s="186"/>
      <c r="M158" s="278"/>
      <c r="N158" s="187"/>
      <c r="O158" s="187"/>
      <c r="P158" s="187"/>
      <c r="Q158" s="187"/>
      <c r="R158" s="187"/>
      <c r="S158" s="187"/>
      <c r="T158" s="279"/>
      <c r="AT158" s="175" t="s">
        <v>164</v>
      </c>
      <c r="AU158" s="175" t="s">
        <v>86</v>
      </c>
    </row>
    <row r="159" spans="2:51" s="281" customFormat="1" ht="13.5">
      <c r="B159" s="280"/>
      <c r="D159" s="276" t="s">
        <v>168</v>
      </c>
      <c r="E159" s="282" t="s">
        <v>5</v>
      </c>
      <c r="F159" s="283" t="s">
        <v>180</v>
      </c>
      <c r="H159" s="284">
        <v>60</v>
      </c>
      <c r="I159" s="90"/>
      <c r="L159" s="280"/>
      <c r="M159" s="285"/>
      <c r="N159" s="286"/>
      <c r="O159" s="286"/>
      <c r="P159" s="286"/>
      <c r="Q159" s="286"/>
      <c r="R159" s="286"/>
      <c r="S159" s="286"/>
      <c r="T159" s="287"/>
      <c r="AT159" s="282" t="s">
        <v>168</v>
      </c>
      <c r="AU159" s="282" t="s">
        <v>86</v>
      </c>
      <c r="AV159" s="281" t="s">
        <v>86</v>
      </c>
      <c r="AW159" s="281" t="s">
        <v>39</v>
      </c>
      <c r="AX159" s="281" t="s">
        <v>76</v>
      </c>
      <c r="AY159" s="282" t="s">
        <v>156</v>
      </c>
    </row>
    <row r="160" spans="2:65" s="185" customFormat="1" ht="38.25" customHeight="1">
      <c r="B160" s="186"/>
      <c r="C160" s="265" t="s">
        <v>10</v>
      </c>
      <c r="D160" s="265" t="s">
        <v>158</v>
      </c>
      <c r="E160" s="266" t="s">
        <v>256</v>
      </c>
      <c r="F160" s="267" t="s">
        <v>257</v>
      </c>
      <c r="G160" s="268" t="s">
        <v>177</v>
      </c>
      <c r="H160" s="269">
        <v>60</v>
      </c>
      <c r="I160" s="88"/>
      <c r="J160" s="270">
        <f>ROUND(I160*H160,2)</f>
        <v>0</v>
      </c>
      <c r="K160" s="267" t="s">
        <v>162</v>
      </c>
      <c r="L160" s="186"/>
      <c r="M160" s="271" t="s">
        <v>5</v>
      </c>
      <c r="N160" s="272" t="s">
        <v>49</v>
      </c>
      <c r="O160" s="187"/>
      <c r="P160" s="273">
        <f>O160*H160</f>
        <v>0</v>
      </c>
      <c r="Q160" s="273">
        <v>0</v>
      </c>
      <c r="R160" s="273">
        <f>Q160*H160</f>
        <v>0</v>
      </c>
      <c r="S160" s="273">
        <v>0</v>
      </c>
      <c r="T160" s="274">
        <f>S160*H160</f>
        <v>0</v>
      </c>
      <c r="AR160" s="175" t="s">
        <v>163</v>
      </c>
      <c r="AT160" s="175" t="s">
        <v>158</v>
      </c>
      <c r="AU160" s="175" t="s">
        <v>86</v>
      </c>
      <c r="AY160" s="175" t="s">
        <v>156</v>
      </c>
      <c r="BE160" s="275">
        <f>IF(N160="základní",J160,0)</f>
        <v>0</v>
      </c>
      <c r="BF160" s="275">
        <f>IF(N160="snížená",J160,0)</f>
        <v>0</v>
      </c>
      <c r="BG160" s="275">
        <f>IF(N160="zákl. přenesená",J160,0)</f>
        <v>0</v>
      </c>
      <c r="BH160" s="275">
        <f>IF(N160="sníž. přenesená",J160,0)</f>
        <v>0</v>
      </c>
      <c r="BI160" s="275">
        <f>IF(N160="nulová",J160,0)</f>
        <v>0</v>
      </c>
      <c r="BJ160" s="175" t="s">
        <v>163</v>
      </c>
      <c r="BK160" s="275">
        <f>ROUND(I160*H160,2)</f>
        <v>0</v>
      </c>
      <c r="BL160" s="175" t="s">
        <v>163</v>
      </c>
      <c r="BM160" s="175" t="s">
        <v>258</v>
      </c>
    </row>
    <row r="161" spans="2:47" s="185" customFormat="1" ht="27">
      <c r="B161" s="186"/>
      <c r="D161" s="276" t="s">
        <v>164</v>
      </c>
      <c r="F161" s="277" t="s">
        <v>255</v>
      </c>
      <c r="I161" s="89"/>
      <c r="L161" s="186"/>
      <c r="M161" s="278"/>
      <c r="N161" s="187"/>
      <c r="O161" s="187"/>
      <c r="P161" s="187"/>
      <c r="Q161" s="187"/>
      <c r="R161" s="187"/>
      <c r="S161" s="187"/>
      <c r="T161" s="279"/>
      <c r="AT161" s="175" t="s">
        <v>164</v>
      </c>
      <c r="AU161" s="175" t="s">
        <v>86</v>
      </c>
    </row>
    <row r="162" spans="2:51" s="281" customFormat="1" ht="13.5">
      <c r="B162" s="280"/>
      <c r="D162" s="276" t="s">
        <v>168</v>
      </c>
      <c r="E162" s="282" t="s">
        <v>5</v>
      </c>
      <c r="F162" s="283" t="s">
        <v>180</v>
      </c>
      <c r="H162" s="284">
        <v>60</v>
      </c>
      <c r="I162" s="90"/>
      <c r="L162" s="280"/>
      <c r="M162" s="285"/>
      <c r="N162" s="286"/>
      <c r="O162" s="286"/>
      <c r="P162" s="286"/>
      <c r="Q162" s="286"/>
      <c r="R162" s="286"/>
      <c r="S162" s="286"/>
      <c r="T162" s="287"/>
      <c r="AT162" s="282" t="s">
        <v>168</v>
      </c>
      <c r="AU162" s="282" t="s">
        <v>86</v>
      </c>
      <c r="AV162" s="281" t="s">
        <v>86</v>
      </c>
      <c r="AW162" s="281" t="s">
        <v>39</v>
      </c>
      <c r="AX162" s="281" t="s">
        <v>76</v>
      </c>
      <c r="AY162" s="282" t="s">
        <v>156</v>
      </c>
    </row>
    <row r="163" spans="2:65" s="185" customFormat="1" ht="38.25" customHeight="1">
      <c r="B163" s="186"/>
      <c r="C163" s="265" t="s">
        <v>216</v>
      </c>
      <c r="D163" s="265" t="s">
        <v>158</v>
      </c>
      <c r="E163" s="266" t="s">
        <v>259</v>
      </c>
      <c r="F163" s="267" t="s">
        <v>260</v>
      </c>
      <c r="G163" s="268" t="s">
        <v>177</v>
      </c>
      <c r="H163" s="269">
        <v>20</v>
      </c>
      <c r="I163" s="88"/>
      <c r="J163" s="270">
        <f>ROUND(I163*H163,2)</f>
        <v>0</v>
      </c>
      <c r="K163" s="267" t="s">
        <v>162</v>
      </c>
      <c r="L163" s="186"/>
      <c r="M163" s="271" t="s">
        <v>5</v>
      </c>
      <c r="N163" s="272" t="s">
        <v>49</v>
      </c>
      <c r="O163" s="187"/>
      <c r="P163" s="273">
        <f>O163*H163</f>
        <v>0</v>
      </c>
      <c r="Q163" s="273">
        <v>0</v>
      </c>
      <c r="R163" s="273">
        <f>Q163*H163</f>
        <v>0</v>
      </c>
      <c r="S163" s="273">
        <v>0</v>
      </c>
      <c r="T163" s="274">
        <f>S163*H163</f>
        <v>0</v>
      </c>
      <c r="AR163" s="175" t="s">
        <v>163</v>
      </c>
      <c r="AT163" s="175" t="s">
        <v>158</v>
      </c>
      <c r="AU163" s="175" t="s">
        <v>86</v>
      </c>
      <c r="AY163" s="175" t="s">
        <v>156</v>
      </c>
      <c r="BE163" s="275">
        <f>IF(N163="základní",J163,0)</f>
        <v>0</v>
      </c>
      <c r="BF163" s="275">
        <f>IF(N163="snížená",J163,0)</f>
        <v>0</v>
      </c>
      <c r="BG163" s="275">
        <f>IF(N163="zákl. přenesená",J163,0)</f>
        <v>0</v>
      </c>
      <c r="BH163" s="275">
        <f>IF(N163="sníž. přenesená",J163,0)</f>
        <v>0</v>
      </c>
      <c r="BI163" s="275">
        <f>IF(N163="nulová",J163,0)</f>
        <v>0</v>
      </c>
      <c r="BJ163" s="175" t="s">
        <v>163</v>
      </c>
      <c r="BK163" s="275">
        <f>ROUND(I163*H163,2)</f>
        <v>0</v>
      </c>
      <c r="BL163" s="175" t="s">
        <v>163</v>
      </c>
      <c r="BM163" s="175" t="s">
        <v>170</v>
      </c>
    </row>
    <row r="164" spans="2:47" s="185" customFormat="1" ht="27">
      <c r="B164" s="186"/>
      <c r="D164" s="276" t="s">
        <v>164</v>
      </c>
      <c r="F164" s="277" t="s">
        <v>255</v>
      </c>
      <c r="I164" s="89"/>
      <c r="L164" s="186"/>
      <c r="M164" s="278"/>
      <c r="N164" s="187"/>
      <c r="O164" s="187"/>
      <c r="P164" s="187"/>
      <c r="Q164" s="187"/>
      <c r="R164" s="187"/>
      <c r="S164" s="187"/>
      <c r="T164" s="279"/>
      <c r="AT164" s="175" t="s">
        <v>164</v>
      </c>
      <c r="AU164" s="175" t="s">
        <v>86</v>
      </c>
    </row>
    <row r="165" spans="2:51" s="281" customFormat="1" ht="13.5">
      <c r="B165" s="280"/>
      <c r="D165" s="276" t="s">
        <v>168</v>
      </c>
      <c r="E165" s="282" t="s">
        <v>5</v>
      </c>
      <c r="F165" s="283" t="s">
        <v>185</v>
      </c>
      <c r="H165" s="284">
        <v>20</v>
      </c>
      <c r="I165" s="90"/>
      <c r="L165" s="280"/>
      <c r="M165" s="285"/>
      <c r="N165" s="286"/>
      <c r="O165" s="286"/>
      <c r="P165" s="286"/>
      <c r="Q165" s="286"/>
      <c r="R165" s="286"/>
      <c r="S165" s="286"/>
      <c r="T165" s="287"/>
      <c r="AT165" s="282" t="s">
        <v>168</v>
      </c>
      <c r="AU165" s="282" t="s">
        <v>86</v>
      </c>
      <c r="AV165" s="281" t="s">
        <v>86</v>
      </c>
      <c r="AW165" s="281" t="s">
        <v>39</v>
      </c>
      <c r="AX165" s="281" t="s">
        <v>76</v>
      </c>
      <c r="AY165" s="282" t="s">
        <v>156</v>
      </c>
    </row>
    <row r="166" spans="2:65" s="185" customFormat="1" ht="38.25" customHeight="1">
      <c r="B166" s="186"/>
      <c r="C166" s="265" t="s">
        <v>261</v>
      </c>
      <c r="D166" s="265" t="s">
        <v>158</v>
      </c>
      <c r="E166" s="266" t="s">
        <v>262</v>
      </c>
      <c r="F166" s="267" t="s">
        <v>263</v>
      </c>
      <c r="G166" s="268" t="s">
        <v>177</v>
      </c>
      <c r="H166" s="269">
        <v>60</v>
      </c>
      <c r="I166" s="88"/>
      <c r="J166" s="270">
        <f>ROUND(I166*H166,2)</f>
        <v>0</v>
      </c>
      <c r="K166" s="267" t="s">
        <v>162</v>
      </c>
      <c r="L166" s="186"/>
      <c r="M166" s="271" t="s">
        <v>5</v>
      </c>
      <c r="N166" s="272" t="s">
        <v>49</v>
      </c>
      <c r="O166" s="187"/>
      <c r="P166" s="273">
        <f>O166*H166</f>
        <v>0</v>
      </c>
      <c r="Q166" s="273">
        <v>0</v>
      </c>
      <c r="R166" s="273">
        <f>Q166*H166</f>
        <v>0</v>
      </c>
      <c r="S166" s="273">
        <v>0</v>
      </c>
      <c r="T166" s="274">
        <f>S166*H166</f>
        <v>0</v>
      </c>
      <c r="AR166" s="175" t="s">
        <v>163</v>
      </c>
      <c r="AT166" s="175" t="s">
        <v>158</v>
      </c>
      <c r="AU166" s="175" t="s">
        <v>86</v>
      </c>
      <c r="AY166" s="175" t="s">
        <v>156</v>
      </c>
      <c r="BE166" s="275">
        <f>IF(N166="základní",J166,0)</f>
        <v>0</v>
      </c>
      <c r="BF166" s="275">
        <f>IF(N166="snížená",J166,0)</f>
        <v>0</v>
      </c>
      <c r="BG166" s="275">
        <f>IF(N166="zákl. přenesená",J166,0)</f>
        <v>0</v>
      </c>
      <c r="BH166" s="275">
        <f>IF(N166="sníž. přenesená",J166,0)</f>
        <v>0</v>
      </c>
      <c r="BI166" s="275">
        <f>IF(N166="nulová",J166,0)</f>
        <v>0</v>
      </c>
      <c r="BJ166" s="175" t="s">
        <v>163</v>
      </c>
      <c r="BK166" s="275">
        <f>ROUND(I166*H166,2)</f>
        <v>0</v>
      </c>
      <c r="BL166" s="175" t="s">
        <v>163</v>
      </c>
      <c r="BM166" s="175" t="s">
        <v>264</v>
      </c>
    </row>
    <row r="167" spans="2:47" s="185" customFormat="1" ht="27">
      <c r="B167" s="186"/>
      <c r="D167" s="276" t="s">
        <v>164</v>
      </c>
      <c r="F167" s="277" t="s">
        <v>255</v>
      </c>
      <c r="I167" s="89"/>
      <c r="L167" s="186"/>
      <c r="M167" s="278"/>
      <c r="N167" s="187"/>
      <c r="O167" s="187"/>
      <c r="P167" s="187"/>
      <c r="Q167" s="187"/>
      <c r="R167" s="187"/>
      <c r="S167" s="187"/>
      <c r="T167" s="279"/>
      <c r="AT167" s="175" t="s">
        <v>164</v>
      </c>
      <c r="AU167" s="175" t="s">
        <v>86</v>
      </c>
    </row>
    <row r="168" spans="2:51" s="281" customFormat="1" ht="13.5">
      <c r="B168" s="280"/>
      <c r="D168" s="276" t="s">
        <v>168</v>
      </c>
      <c r="E168" s="282" t="s">
        <v>5</v>
      </c>
      <c r="F168" s="283" t="s">
        <v>180</v>
      </c>
      <c r="H168" s="284">
        <v>60</v>
      </c>
      <c r="I168" s="90"/>
      <c r="L168" s="280"/>
      <c r="M168" s="285"/>
      <c r="N168" s="286"/>
      <c r="O168" s="286"/>
      <c r="P168" s="286"/>
      <c r="Q168" s="286"/>
      <c r="R168" s="286"/>
      <c r="S168" s="286"/>
      <c r="T168" s="287"/>
      <c r="AT168" s="282" t="s">
        <v>168</v>
      </c>
      <c r="AU168" s="282" t="s">
        <v>86</v>
      </c>
      <c r="AV168" s="281" t="s">
        <v>86</v>
      </c>
      <c r="AW168" s="281" t="s">
        <v>39</v>
      </c>
      <c r="AX168" s="281" t="s">
        <v>76</v>
      </c>
      <c r="AY168" s="282" t="s">
        <v>156</v>
      </c>
    </row>
    <row r="169" spans="2:65" s="185" customFormat="1" ht="38.25" customHeight="1">
      <c r="B169" s="186"/>
      <c r="C169" s="265" t="s">
        <v>220</v>
      </c>
      <c r="D169" s="265" t="s">
        <v>158</v>
      </c>
      <c r="E169" s="266" t="s">
        <v>265</v>
      </c>
      <c r="F169" s="267" t="s">
        <v>266</v>
      </c>
      <c r="G169" s="268" t="s">
        <v>177</v>
      </c>
      <c r="H169" s="269">
        <v>60</v>
      </c>
      <c r="I169" s="88"/>
      <c r="J169" s="270">
        <f>ROUND(I169*H169,2)</f>
        <v>0</v>
      </c>
      <c r="K169" s="267" t="s">
        <v>162</v>
      </c>
      <c r="L169" s="186"/>
      <c r="M169" s="271" t="s">
        <v>5</v>
      </c>
      <c r="N169" s="272" t="s">
        <v>49</v>
      </c>
      <c r="O169" s="187"/>
      <c r="P169" s="273">
        <f>O169*H169</f>
        <v>0</v>
      </c>
      <c r="Q169" s="273">
        <v>0</v>
      </c>
      <c r="R169" s="273">
        <f>Q169*H169</f>
        <v>0</v>
      </c>
      <c r="S169" s="273">
        <v>0</v>
      </c>
      <c r="T169" s="274">
        <f>S169*H169</f>
        <v>0</v>
      </c>
      <c r="AR169" s="175" t="s">
        <v>163</v>
      </c>
      <c r="AT169" s="175" t="s">
        <v>158</v>
      </c>
      <c r="AU169" s="175" t="s">
        <v>86</v>
      </c>
      <c r="AY169" s="175" t="s">
        <v>156</v>
      </c>
      <c r="BE169" s="275">
        <f>IF(N169="základní",J169,0)</f>
        <v>0</v>
      </c>
      <c r="BF169" s="275">
        <f>IF(N169="snížená",J169,0)</f>
        <v>0</v>
      </c>
      <c r="BG169" s="275">
        <f>IF(N169="zákl. přenesená",J169,0)</f>
        <v>0</v>
      </c>
      <c r="BH169" s="275">
        <f>IF(N169="sníž. přenesená",J169,0)</f>
        <v>0</v>
      </c>
      <c r="BI169" s="275">
        <f>IF(N169="nulová",J169,0)</f>
        <v>0</v>
      </c>
      <c r="BJ169" s="175" t="s">
        <v>163</v>
      </c>
      <c r="BK169" s="275">
        <f>ROUND(I169*H169,2)</f>
        <v>0</v>
      </c>
      <c r="BL169" s="175" t="s">
        <v>163</v>
      </c>
      <c r="BM169" s="175" t="s">
        <v>267</v>
      </c>
    </row>
    <row r="170" spans="2:47" s="185" customFormat="1" ht="27">
      <c r="B170" s="186"/>
      <c r="D170" s="276" t="s">
        <v>164</v>
      </c>
      <c r="F170" s="277" t="s">
        <v>255</v>
      </c>
      <c r="I170" s="89"/>
      <c r="L170" s="186"/>
      <c r="M170" s="278"/>
      <c r="N170" s="187"/>
      <c r="O170" s="187"/>
      <c r="P170" s="187"/>
      <c r="Q170" s="187"/>
      <c r="R170" s="187"/>
      <c r="S170" s="187"/>
      <c r="T170" s="279"/>
      <c r="AT170" s="175" t="s">
        <v>164</v>
      </c>
      <c r="AU170" s="175" t="s">
        <v>86</v>
      </c>
    </row>
    <row r="171" spans="2:51" s="281" customFormat="1" ht="13.5">
      <c r="B171" s="280"/>
      <c r="D171" s="276" t="s">
        <v>168</v>
      </c>
      <c r="E171" s="282" t="s">
        <v>5</v>
      </c>
      <c r="F171" s="283" t="s">
        <v>180</v>
      </c>
      <c r="H171" s="284">
        <v>60</v>
      </c>
      <c r="I171" s="90"/>
      <c r="L171" s="280"/>
      <c r="M171" s="285"/>
      <c r="N171" s="286"/>
      <c r="O171" s="286"/>
      <c r="P171" s="286"/>
      <c r="Q171" s="286"/>
      <c r="R171" s="286"/>
      <c r="S171" s="286"/>
      <c r="T171" s="287"/>
      <c r="AT171" s="282" t="s">
        <v>168</v>
      </c>
      <c r="AU171" s="282" t="s">
        <v>86</v>
      </c>
      <c r="AV171" s="281" t="s">
        <v>86</v>
      </c>
      <c r="AW171" s="281" t="s">
        <v>39</v>
      </c>
      <c r="AX171" s="281" t="s">
        <v>76</v>
      </c>
      <c r="AY171" s="282" t="s">
        <v>156</v>
      </c>
    </row>
    <row r="172" spans="2:65" s="185" customFormat="1" ht="38.25" customHeight="1">
      <c r="B172" s="186"/>
      <c r="C172" s="265" t="s">
        <v>268</v>
      </c>
      <c r="D172" s="265" t="s">
        <v>158</v>
      </c>
      <c r="E172" s="266" t="s">
        <v>269</v>
      </c>
      <c r="F172" s="267" t="s">
        <v>270</v>
      </c>
      <c r="G172" s="268" t="s">
        <v>177</v>
      </c>
      <c r="H172" s="269">
        <v>20</v>
      </c>
      <c r="I172" s="88"/>
      <c r="J172" s="270">
        <f>ROUND(I172*H172,2)</f>
        <v>0</v>
      </c>
      <c r="K172" s="267" t="s">
        <v>162</v>
      </c>
      <c r="L172" s="186"/>
      <c r="M172" s="271" t="s">
        <v>5</v>
      </c>
      <c r="N172" s="272" t="s">
        <v>49</v>
      </c>
      <c r="O172" s="187"/>
      <c r="P172" s="273">
        <f>O172*H172</f>
        <v>0</v>
      </c>
      <c r="Q172" s="273">
        <v>0</v>
      </c>
      <c r="R172" s="273">
        <f>Q172*H172</f>
        <v>0</v>
      </c>
      <c r="S172" s="273">
        <v>0</v>
      </c>
      <c r="T172" s="274">
        <f>S172*H172</f>
        <v>0</v>
      </c>
      <c r="AR172" s="175" t="s">
        <v>163</v>
      </c>
      <c r="AT172" s="175" t="s">
        <v>158</v>
      </c>
      <c r="AU172" s="175" t="s">
        <v>86</v>
      </c>
      <c r="AY172" s="175" t="s">
        <v>156</v>
      </c>
      <c r="BE172" s="275">
        <f>IF(N172="základní",J172,0)</f>
        <v>0</v>
      </c>
      <c r="BF172" s="275">
        <f>IF(N172="snížená",J172,0)</f>
        <v>0</v>
      </c>
      <c r="BG172" s="275">
        <f>IF(N172="zákl. přenesená",J172,0)</f>
        <v>0</v>
      </c>
      <c r="BH172" s="275">
        <f>IF(N172="sníž. přenesená",J172,0)</f>
        <v>0</v>
      </c>
      <c r="BI172" s="275">
        <f>IF(N172="nulová",J172,0)</f>
        <v>0</v>
      </c>
      <c r="BJ172" s="175" t="s">
        <v>163</v>
      </c>
      <c r="BK172" s="275">
        <f>ROUND(I172*H172,2)</f>
        <v>0</v>
      </c>
      <c r="BL172" s="175" t="s">
        <v>163</v>
      </c>
      <c r="BM172" s="175" t="s">
        <v>271</v>
      </c>
    </row>
    <row r="173" spans="2:47" s="185" customFormat="1" ht="27">
      <c r="B173" s="186"/>
      <c r="D173" s="276" t="s">
        <v>164</v>
      </c>
      <c r="F173" s="277" t="s">
        <v>255</v>
      </c>
      <c r="I173" s="89"/>
      <c r="L173" s="186"/>
      <c r="M173" s="278"/>
      <c r="N173" s="187"/>
      <c r="O173" s="187"/>
      <c r="P173" s="187"/>
      <c r="Q173" s="187"/>
      <c r="R173" s="187"/>
      <c r="S173" s="187"/>
      <c r="T173" s="279"/>
      <c r="AT173" s="175" t="s">
        <v>164</v>
      </c>
      <c r="AU173" s="175" t="s">
        <v>86</v>
      </c>
    </row>
    <row r="174" spans="2:51" s="281" customFormat="1" ht="13.5">
      <c r="B174" s="280"/>
      <c r="D174" s="276" t="s">
        <v>168</v>
      </c>
      <c r="E174" s="282" t="s">
        <v>5</v>
      </c>
      <c r="F174" s="283" t="s">
        <v>185</v>
      </c>
      <c r="H174" s="284">
        <v>20</v>
      </c>
      <c r="I174" s="90"/>
      <c r="L174" s="280"/>
      <c r="M174" s="285"/>
      <c r="N174" s="286"/>
      <c r="O174" s="286"/>
      <c r="P174" s="286"/>
      <c r="Q174" s="286"/>
      <c r="R174" s="286"/>
      <c r="S174" s="286"/>
      <c r="T174" s="287"/>
      <c r="AT174" s="282" t="s">
        <v>168</v>
      </c>
      <c r="AU174" s="282" t="s">
        <v>86</v>
      </c>
      <c r="AV174" s="281" t="s">
        <v>86</v>
      </c>
      <c r="AW174" s="281" t="s">
        <v>39</v>
      </c>
      <c r="AX174" s="281" t="s">
        <v>76</v>
      </c>
      <c r="AY174" s="282" t="s">
        <v>156</v>
      </c>
    </row>
    <row r="175" spans="2:65" s="185" customFormat="1" ht="38.25" customHeight="1">
      <c r="B175" s="186"/>
      <c r="C175" s="265" t="s">
        <v>223</v>
      </c>
      <c r="D175" s="265" t="s">
        <v>158</v>
      </c>
      <c r="E175" s="266" t="s">
        <v>272</v>
      </c>
      <c r="F175" s="267" t="s">
        <v>273</v>
      </c>
      <c r="G175" s="268" t="s">
        <v>200</v>
      </c>
      <c r="H175" s="269">
        <v>6150</v>
      </c>
      <c r="I175" s="88"/>
      <c r="J175" s="270">
        <f>ROUND(I175*H175,2)</f>
        <v>0</v>
      </c>
      <c r="K175" s="267" t="s">
        <v>162</v>
      </c>
      <c r="L175" s="186"/>
      <c r="M175" s="271" t="s">
        <v>5</v>
      </c>
      <c r="N175" s="272" t="s">
        <v>49</v>
      </c>
      <c r="O175" s="187"/>
      <c r="P175" s="273">
        <f>O175*H175</f>
        <v>0</v>
      </c>
      <c r="Q175" s="273">
        <v>0</v>
      </c>
      <c r="R175" s="273">
        <f>Q175*H175</f>
        <v>0</v>
      </c>
      <c r="S175" s="273">
        <v>0</v>
      </c>
      <c r="T175" s="274">
        <f>S175*H175</f>
        <v>0</v>
      </c>
      <c r="AR175" s="175" t="s">
        <v>163</v>
      </c>
      <c r="AT175" s="175" t="s">
        <v>158</v>
      </c>
      <c r="AU175" s="175" t="s">
        <v>86</v>
      </c>
      <c r="AY175" s="175" t="s">
        <v>156</v>
      </c>
      <c r="BE175" s="275">
        <f>IF(N175="základní",J175,0)</f>
        <v>0</v>
      </c>
      <c r="BF175" s="275">
        <f>IF(N175="snížená",J175,0)</f>
        <v>0</v>
      </c>
      <c r="BG175" s="275">
        <f>IF(N175="zákl. přenesená",J175,0)</f>
        <v>0</v>
      </c>
      <c r="BH175" s="275">
        <f>IF(N175="sníž. přenesená",J175,0)</f>
        <v>0</v>
      </c>
      <c r="BI175" s="275">
        <f>IF(N175="nulová",J175,0)</f>
        <v>0</v>
      </c>
      <c r="BJ175" s="175" t="s">
        <v>163</v>
      </c>
      <c r="BK175" s="275">
        <f>ROUND(I175*H175,2)</f>
        <v>0</v>
      </c>
      <c r="BL175" s="175" t="s">
        <v>163</v>
      </c>
      <c r="BM175" s="175" t="s">
        <v>274</v>
      </c>
    </row>
    <row r="176" spans="2:47" s="185" customFormat="1" ht="175.5">
      <c r="B176" s="186"/>
      <c r="D176" s="276" t="s">
        <v>164</v>
      </c>
      <c r="F176" s="277" t="s">
        <v>275</v>
      </c>
      <c r="I176" s="89"/>
      <c r="L176" s="186"/>
      <c r="M176" s="278"/>
      <c r="N176" s="187"/>
      <c r="O176" s="187"/>
      <c r="P176" s="187"/>
      <c r="Q176" s="187"/>
      <c r="R176" s="187"/>
      <c r="S176" s="187"/>
      <c r="T176" s="279"/>
      <c r="AT176" s="175" t="s">
        <v>164</v>
      </c>
      <c r="AU176" s="175" t="s">
        <v>86</v>
      </c>
    </row>
    <row r="177" spans="2:51" s="281" customFormat="1" ht="13.5">
      <c r="B177" s="280"/>
      <c r="D177" s="276" t="s">
        <v>168</v>
      </c>
      <c r="E177" s="282" t="s">
        <v>5</v>
      </c>
      <c r="F177" s="283" t="s">
        <v>203</v>
      </c>
      <c r="H177" s="284">
        <v>6150</v>
      </c>
      <c r="I177" s="90"/>
      <c r="L177" s="280"/>
      <c r="M177" s="285"/>
      <c r="N177" s="286"/>
      <c r="O177" s="286"/>
      <c r="P177" s="286"/>
      <c r="Q177" s="286"/>
      <c r="R177" s="286"/>
      <c r="S177" s="286"/>
      <c r="T177" s="287"/>
      <c r="AT177" s="282" t="s">
        <v>168</v>
      </c>
      <c r="AU177" s="282" t="s">
        <v>86</v>
      </c>
      <c r="AV177" s="281" t="s">
        <v>86</v>
      </c>
      <c r="AW177" s="281" t="s">
        <v>39</v>
      </c>
      <c r="AX177" s="281" t="s">
        <v>76</v>
      </c>
      <c r="AY177" s="282" t="s">
        <v>156</v>
      </c>
    </row>
    <row r="178" spans="2:51" s="289" customFormat="1" ht="13.5">
      <c r="B178" s="288"/>
      <c r="D178" s="276" t="s">
        <v>168</v>
      </c>
      <c r="E178" s="290" t="s">
        <v>5</v>
      </c>
      <c r="F178" s="291" t="s">
        <v>204</v>
      </c>
      <c r="H178" s="292">
        <v>6150</v>
      </c>
      <c r="I178" s="91"/>
      <c r="L178" s="288"/>
      <c r="M178" s="293"/>
      <c r="N178" s="294"/>
      <c r="O178" s="294"/>
      <c r="P178" s="294"/>
      <c r="Q178" s="294"/>
      <c r="R178" s="294"/>
      <c r="S178" s="294"/>
      <c r="T178" s="295"/>
      <c r="AT178" s="290" t="s">
        <v>168</v>
      </c>
      <c r="AU178" s="290" t="s">
        <v>86</v>
      </c>
      <c r="AV178" s="289" t="s">
        <v>163</v>
      </c>
      <c r="AW178" s="289" t="s">
        <v>39</v>
      </c>
      <c r="AX178" s="289" t="s">
        <v>84</v>
      </c>
      <c r="AY178" s="290" t="s">
        <v>156</v>
      </c>
    </row>
    <row r="179" spans="2:65" s="185" customFormat="1" ht="25.5" customHeight="1">
      <c r="B179" s="186"/>
      <c r="C179" s="265" t="s">
        <v>276</v>
      </c>
      <c r="D179" s="265" t="s">
        <v>158</v>
      </c>
      <c r="E179" s="266" t="s">
        <v>277</v>
      </c>
      <c r="F179" s="267" t="s">
        <v>278</v>
      </c>
      <c r="G179" s="268" t="s">
        <v>177</v>
      </c>
      <c r="H179" s="269">
        <v>60</v>
      </c>
      <c r="I179" s="88"/>
      <c r="J179" s="270">
        <f>ROUND(I179*H179,2)</f>
        <v>0</v>
      </c>
      <c r="K179" s="267" t="s">
        <v>162</v>
      </c>
      <c r="L179" s="186"/>
      <c r="M179" s="271" t="s">
        <v>5</v>
      </c>
      <c r="N179" s="272" t="s">
        <v>49</v>
      </c>
      <c r="O179" s="187"/>
      <c r="P179" s="273">
        <f>O179*H179</f>
        <v>0</v>
      </c>
      <c r="Q179" s="273">
        <v>0</v>
      </c>
      <c r="R179" s="273">
        <f>Q179*H179</f>
        <v>0</v>
      </c>
      <c r="S179" s="273">
        <v>0</v>
      </c>
      <c r="T179" s="274">
        <f>S179*H179</f>
        <v>0</v>
      </c>
      <c r="AR179" s="175" t="s">
        <v>163</v>
      </c>
      <c r="AT179" s="175" t="s">
        <v>158</v>
      </c>
      <c r="AU179" s="175" t="s">
        <v>86</v>
      </c>
      <c r="AY179" s="175" t="s">
        <v>156</v>
      </c>
      <c r="BE179" s="275">
        <f>IF(N179="základní",J179,0)</f>
        <v>0</v>
      </c>
      <c r="BF179" s="275">
        <f>IF(N179="snížená",J179,0)</f>
        <v>0</v>
      </c>
      <c r="BG179" s="275">
        <f>IF(N179="zákl. přenesená",J179,0)</f>
        <v>0</v>
      </c>
      <c r="BH179" s="275">
        <f>IF(N179="sníž. přenesená",J179,0)</f>
        <v>0</v>
      </c>
      <c r="BI179" s="275">
        <f>IF(N179="nulová",J179,0)</f>
        <v>0</v>
      </c>
      <c r="BJ179" s="175" t="s">
        <v>163</v>
      </c>
      <c r="BK179" s="275">
        <f>ROUND(I179*H179,2)</f>
        <v>0</v>
      </c>
      <c r="BL179" s="175" t="s">
        <v>163</v>
      </c>
      <c r="BM179" s="175" t="s">
        <v>279</v>
      </c>
    </row>
    <row r="180" spans="2:47" s="185" customFormat="1" ht="27">
      <c r="B180" s="186"/>
      <c r="D180" s="276" t="s">
        <v>164</v>
      </c>
      <c r="F180" s="277" t="s">
        <v>255</v>
      </c>
      <c r="I180" s="89"/>
      <c r="L180" s="186"/>
      <c r="M180" s="278"/>
      <c r="N180" s="187"/>
      <c r="O180" s="187"/>
      <c r="P180" s="187"/>
      <c r="Q180" s="187"/>
      <c r="R180" s="187"/>
      <c r="S180" s="187"/>
      <c r="T180" s="279"/>
      <c r="AT180" s="175" t="s">
        <v>164</v>
      </c>
      <c r="AU180" s="175" t="s">
        <v>86</v>
      </c>
    </row>
    <row r="181" spans="2:51" s="281" customFormat="1" ht="13.5">
      <c r="B181" s="280"/>
      <c r="D181" s="276" t="s">
        <v>168</v>
      </c>
      <c r="E181" s="282" t="s">
        <v>5</v>
      </c>
      <c r="F181" s="283" t="s">
        <v>180</v>
      </c>
      <c r="H181" s="284">
        <v>60</v>
      </c>
      <c r="I181" s="90"/>
      <c r="L181" s="280"/>
      <c r="M181" s="285"/>
      <c r="N181" s="286"/>
      <c r="O181" s="286"/>
      <c r="P181" s="286"/>
      <c r="Q181" s="286"/>
      <c r="R181" s="286"/>
      <c r="S181" s="286"/>
      <c r="T181" s="287"/>
      <c r="AT181" s="282" t="s">
        <v>168</v>
      </c>
      <c r="AU181" s="282" t="s">
        <v>86</v>
      </c>
      <c r="AV181" s="281" t="s">
        <v>86</v>
      </c>
      <c r="AW181" s="281" t="s">
        <v>39</v>
      </c>
      <c r="AX181" s="281" t="s">
        <v>76</v>
      </c>
      <c r="AY181" s="282" t="s">
        <v>156</v>
      </c>
    </row>
    <row r="182" spans="2:65" s="185" customFormat="1" ht="25.5" customHeight="1">
      <c r="B182" s="186"/>
      <c r="C182" s="265" t="s">
        <v>228</v>
      </c>
      <c r="D182" s="265" t="s">
        <v>158</v>
      </c>
      <c r="E182" s="266" t="s">
        <v>280</v>
      </c>
      <c r="F182" s="267" t="s">
        <v>281</v>
      </c>
      <c r="G182" s="268" t="s">
        <v>177</v>
      </c>
      <c r="H182" s="269">
        <v>60</v>
      </c>
      <c r="I182" s="88"/>
      <c r="J182" s="270">
        <f>ROUND(I182*H182,2)</f>
        <v>0</v>
      </c>
      <c r="K182" s="267" t="s">
        <v>162</v>
      </c>
      <c r="L182" s="186"/>
      <c r="M182" s="271" t="s">
        <v>5</v>
      </c>
      <c r="N182" s="272" t="s">
        <v>49</v>
      </c>
      <c r="O182" s="187"/>
      <c r="P182" s="273">
        <f>O182*H182</f>
        <v>0</v>
      </c>
      <c r="Q182" s="273">
        <v>0</v>
      </c>
      <c r="R182" s="273">
        <f>Q182*H182</f>
        <v>0</v>
      </c>
      <c r="S182" s="273">
        <v>0</v>
      </c>
      <c r="T182" s="274">
        <f>S182*H182</f>
        <v>0</v>
      </c>
      <c r="AR182" s="175" t="s">
        <v>163</v>
      </c>
      <c r="AT182" s="175" t="s">
        <v>158</v>
      </c>
      <c r="AU182" s="175" t="s">
        <v>86</v>
      </c>
      <c r="AY182" s="175" t="s">
        <v>156</v>
      </c>
      <c r="BE182" s="275">
        <f>IF(N182="základní",J182,0)</f>
        <v>0</v>
      </c>
      <c r="BF182" s="275">
        <f>IF(N182="snížená",J182,0)</f>
        <v>0</v>
      </c>
      <c r="BG182" s="275">
        <f>IF(N182="zákl. přenesená",J182,0)</f>
        <v>0</v>
      </c>
      <c r="BH182" s="275">
        <f>IF(N182="sníž. přenesená",J182,0)</f>
        <v>0</v>
      </c>
      <c r="BI182" s="275">
        <f>IF(N182="nulová",J182,0)</f>
        <v>0</v>
      </c>
      <c r="BJ182" s="175" t="s">
        <v>163</v>
      </c>
      <c r="BK182" s="275">
        <f>ROUND(I182*H182,2)</f>
        <v>0</v>
      </c>
      <c r="BL182" s="175" t="s">
        <v>163</v>
      </c>
      <c r="BM182" s="175" t="s">
        <v>282</v>
      </c>
    </row>
    <row r="183" spans="2:47" s="185" customFormat="1" ht="27">
      <c r="B183" s="186"/>
      <c r="D183" s="276" t="s">
        <v>164</v>
      </c>
      <c r="F183" s="277" t="s">
        <v>255</v>
      </c>
      <c r="I183" s="89"/>
      <c r="L183" s="186"/>
      <c r="M183" s="278"/>
      <c r="N183" s="187"/>
      <c r="O183" s="187"/>
      <c r="P183" s="187"/>
      <c r="Q183" s="187"/>
      <c r="R183" s="187"/>
      <c r="S183" s="187"/>
      <c r="T183" s="279"/>
      <c r="AT183" s="175" t="s">
        <v>164</v>
      </c>
      <c r="AU183" s="175" t="s">
        <v>86</v>
      </c>
    </row>
    <row r="184" spans="2:51" s="281" customFormat="1" ht="13.5">
      <c r="B184" s="280"/>
      <c r="D184" s="276" t="s">
        <v>168</v>
      </c>
      <c r="E184" s="282" t="s">
        <v>5</v>
      </c>
      <c r="F184" s="283" t="s">
        <v>180</v>
      </c>
      <c r="H184" s="284">
        <v>60</v>
      </c>
      <c r="I184" s="90"/>
      <c r="L184" s="280"/>
      <c r="M184" s="285"/>
      <c r="N184" s="286"/>
      <c r="O184" s="286"/>
      <c r="P184" s="286"/>
      <c r="Q184" s="286"/>
      <c r="R184" s="286"/>
      <c r="S184" s="286"/>
      <c r="T184" s="287"/>
      <c r="AT184" s="282" t="s">
        <v>168</v>
      </c>
      <c r="AU184" s="282" t="s">
        <v>86</v>
      </c>
      <c r="AV184" s="281" t="s">
        <v>86</v>
      </c>
      <c r="AW184" s="281" t="s">
        <v>39</v>
      </c>
      <c r="AX184" s="281" t="s">
        <v>76</v>
      </c>
      <c r="AY184" s="282" t="s">
        <v>156</v>
      </c>
    </row>
    <row r="185" spans="2:65" s="185" customFormat="1" ht="25.5" customHeight="1">
      <c r="B185" s="186"/>
      <c r="C185" s="265" t="s">
        <v>283</v>
      </c>
      <c r="D185" s="265" t="s">
        <v>158</v>
      </c>
      <c r="E185" s="266" t="s">
        <v>284</v>
      </c>
      <c r="F185" s="267" t="s">
        <v>285</v>
      </c>
      <c r="G185" s="268" t="s">
        <v>177</v>
      </c>
      <c r="H185" s="269">
        <v>20</v>
      </c>
      <c r="I185" s="88"/>
      <c r="J185" s="270">
        <f>ROUND(I185*H185,2)</f>
        <v>0</v>
      </c>
      <c r="K185" s="267" t="s">
        <v>162</v>
      </c>
      <c r="L185" s="186"/>
      <c r="M185" s="271" t="s">
        <v>5</v>
      </c>
      <c r="N185" s="272" t="s">
        <v>49</v>
      </c>
      <c r="O185" s="187"/>
      <c r="P185" s="273">
        <f>O185*H185</f>
        <v>0</v>
      </c>
      <c r="Q185" s="273">
        <v>0</v>
      </c>
      <c r="R185" s="273">
        <f>Q185*H185</f>
        <v>0</v>
      </c>
      <c r="S185" s="273">
        <v>0</v>
      </c>
      <c r="T185" s="274">
        <f>S185*H185</f>
        <v>0</v>
      </c>
      <c r="AR185" s="175" t="s">
        <v>163</v>
      </c>
      <c r="AT185" s="175" t="s">
        <v>158</v>
      </c>
      <c r="AU185" s="175" t="s">
        <v>86</v>
      </c>
      <c r="AY185" s="175" t="s">
        <v>156</v>
      </c>
      <c r="BE185" s="275">
        <f>IF(N185="základní",J185,0)</f>
        <v>0</v>
      </c>
      <c r="BF185" s="275">
        <f>IF(N185="snížená",J185,0)</f>
        <v>0</v>
      </c>
      <c r="BG185" s="275">
        <f>IF(N185="zákl. přenesená",J185,0)</f>
        <v>0</v>
      </c>
      <c r="BH185" s="275">
        <f>IF(N185="sníž. přenesená",J185,0)</f>
        <v>0</v>
      </c>
      <c r="BI185" s="275">
        <f>IF(N185="nulová",J185,0)</f>
        <v>0</v>
      </c>
      <c r="BJ185" s="175" t="s">
        <v>163</v>
      </c>
      <c r="BK185" s="275">
        <f>ROUND(I185*H185,2)</f>
        <v>0</v>
      </c>
      <c r="BL185" s="175" t="s">
        <v>163</v>
      </c>
      <c r="BM185" s="175" t="s">
        <v>180</v>
      </c>
    </row>
    <row r="186" spans="2:47" s="185" customFormat="1" ht="27">
      <c r="B186" s="186"/>
      <c r="D186" s="276" t="s">
        <v>164</v>
      </c>
      <c r="F186" s="277" t="s">
        <v>255</v>
      </c>
      <c r="I186" s="89"/>
      <c r="L186" s="186"/>
      <c r="M186" s="278"/>
      <c r="N186" s="187"/>
      <c r="O186" s="187"/>
      <c r="P186" s="187"/>
      <c r="Q186" s="187"/>
      <c r="R186" s="187"/>
      <c r="S186" s="187"/>
      <c r="T186" s="279"/>
      <c r="AT186" s="175" t="s">
        <v>164</v>
      </c>
      <c r="AU186" s="175" t="s">
        <v>86</v>
      </c>
    </row>
    <row r="187" spans="2:51" s="281" customFormat="1" ht="13.5">
      <c r="B187" s="280"/>
      <c r="D187" s="276" t="s">
        <v>168</v>
      </c>
      <c r="E187" s="282" t="s">
        <v>5</v>
      </c>
      <c r="F187" s="283" t="s">
        <v>185</v>
      </c>
      <c r="H187" s="284">
        <v>20</v>
      </c>
      <c r="I187" s="90"/>
      <c r="L187" s="280"/>
      <c r="M187" s="285"/>
      <c r="N187" s="286"/>
      <c r="O187" s="286"/>
      <c r="P187" s="286"/>
      <c r="Q187" s="286"/>
      <c r="R187" s="286"/>
      <c r="S187" s="286"/>
      <c r="T187" s="287"/>
      <c r="AT187" s="282" t="s">
        <v>168</v>
      </c>
      <c r="AU187" s="282" t="s">
        <v>86</v>
      </c>
      <c r="AV187" s="281" t="s">
        <v>86</v>
      </c>
      <c r="AW187" s="281" t="s">
        <v>39</v>
      </c>
      <c r="AX187" s="281" t="s">
        <v>76</v>
      </c>
      <c r="AY187" s="282" t="s">
        <v>156</v>
      </c>
    </row>
    <row r="188" spans="2:65" s="185" customFormat="1" ht="25.5" customHeight="1">
      <c r="B188" s="186"/>
      <c r="C188" s="265" t="s">
        <v>231</v>
      </c>
      <c r="D188" s="265" t="s">
        <v>158</v>
      </c>
      <c r="E188" s="266" t="s">
        <v>286</v>
      </c>
      <c r="F188" s="267" t="s">
        <v>287</v>
      </c>
      <c r="G188" s="268" t="s">
        <v>161</v>
      </c>
      <c r="H188" s="269">
        <v>38000</v>
      </c>
      <c r="I188" s="88"/>
      <c r="J188" s="270">
        <f>ROUND(I188*H188,2)</f>
        <v>0</v>
      </c>
      <c r="K188" s="267" t="s">
        <v>162</v>
      </c>
      <c r="L188" s="186"/>
      <c r="M188" s="271" t="s">
        <v>5</v>
      </c>
      <c r="N188" s="272" t="s">
        <v>49</v>
      </c>
      <c r="O188" s="187"/>
      <c r="P188" s="273">
        <f>O188*H188</f>
        <v>0</v>
      </c>
      <c r="Q188" s="273">
        <v>0</v>
      </c>
      <c r="R188" s="273">
        <f>Q188*H188</f>
        <v>0</v>
      </c>
      <c r="S188" s="273">
        <v>0</v>
      </c>
      <c r="T188" s="274">
        <f>S188*H188</f>
        <v>0</v>
      </c>
      <c r="AR188" s="175" t="s">
        <v>163</v>
      </c>
      <c r="AT188" s="175" t="s">
        <v>158</v>
      </c>
      <c r="AU188" s="175" t="s">
        <v>86</v>
      </c>
      <c r="AY188" s="175" t="s">
        <v>156</v>
      </c>
      <c r="BE188" s="275">
        <f>IF(N188="základní",J188,0)</f>
        <v>0</v>
      </c>
      <c r="BF188" s="275">
        <f>IF(N188="snížená",J188,0)</f>
        <v>0</v>
      </c>
      <c r="BG188" s="275">
        <f>IF(N188="zákl. přenesená",J188,0)</f>
        <v>0</v>
      </c>
      <c r="BH188" s="275">
        <f>IF(N188="sníž. přenesená",J188,0)</f>
        <v>0</v>
      </c>
      <c r="BI188" s="275">
        <f>IF(N188="nulová",J188,0)</f>
        <v>0</v>
      </c>
      <c r="BJ188" s="175" t="s">
        <v>163</v>
      </c>
      <c r="BK188" s="275">
        <f>ROUND(I188*H188,2)</f>
        <v>0</v>
      </c>
      <c r="BL188" s="175" t="s">
        <v>163</v>
      </c>
      <c r="BM188" s="175" t="s">
        <v>288</v>
      </c>
    </row>
    <row r="189" spans="2:47" s="185" customFormat="1" ht="81">
      <c r="B189" s="186"/>
      <c r="D189" s="276" t="s">
        <v>164</v>
      </c>
      <c r="F189" s="277" t="s">
        <v>289</v>
      </c>
      <c r="I189" s="89"/>
      <c r="L189" s="186"/>
      <c r="M189" s="278"/>
      <c r="N189" s="187"/>
      <c r="O189" s="187"/>
      <c r="P189" s="187"/>
      <c r="Q189" s="187"/>
      <c r="R189" s="187"/>
      <c r="S189" s="187"/>
      <c r="T189" s="279"/>
      <c r="AT189" s="175" t="s">
        <v>164</v>
      </c>
      <c r="AU189" s="175" t="s">
        <v>86</v>
      </c>
    </row>
    <row r="190" spans="2:51" s="281" customFormat="1" ht="13.5">
      <c r="B190" s="280"/>
      <c r="D190" s="276" t="s">
        <v>168</v>
      </c>
      <c r="E190" s="282" t="s">
        <v>5</v>
      </c>
      <c r="F190" s="283" t="s">
        <v>169</v>
      </c>
      <c r="H190" s="284">
        <v>38000</v>
      </c>
      <c r="I190" s="90"/>
      <c r="L190" s="280"/>
      <c r="M190" s="285"/>
      <c r="N190" s="286"/>
      <c r="O190" s="286"/>
      <c r="P190" s="286"/>
      <c r="Q190" s="286"/>
      <c r="R190" s="286"/>
      <c r="S190" s="286"/>
      <c r="T190" s="287"/>
      <c r="AT190" s="282" t="s">
        <v>168</v>
      </c>
      <c r="AU190" s="282" t="s">
        <v>86</v>
      </c>
      <c r="AV190" s="281" t="s">
        <v>86</v>
      </c>
      <c r="AW190" s="281" t="s">
        <v>39</v>
      </c>
      <c r="AX190" s="281" t="s">
        <v>76</v>
      </c>
      <c r="AY190" s="282" t="s">
        <v>156</v>
      </c>
    </row>
    <row r="191" spans="2:65" s="185" customFormat="1" ht="38.25" customHeight="1">
      <c r="B191" s="186"/>
      <c r="C191" s="265" t="s">
        <v>290</v>
      </c>
      <c r="D191" s="265" t="s">
        <v>158</v>
      </c>
      <c r="E191" s="266" t="s">
        <v>291</v>
      </c>
      <c r="F191" s="267" t="s">
        <v>292</v>
      </c>
      <c r="G191" s="268" t="s">
        <v>177</v>
      </c>
      <c r="H191" s="269">
        <v>60</v>
      </c>
      <c r="I191" s="88"/>
      <c r="J191" s="270">
        <f>ROUND(I191*H191,2)</f>
        <v>0</v>
      </c>
      <c r="K191" s="267" t="s">
        <v>162</v>
      </c>
      <c r="L191" s="186"/>
      <c r="M191" s="271" t="s">
        <v>5</v>
      </c>
      <c r="N191" s="272" t="s">
        <v>49</v>
      </c>
      <c r="O191" s="187"/>
      <c r="P191" s="273">
        <f>O191*H191</f>
        <v>0</v>
      </c>
      <c r="Q191" s="273">
        <v>0</v>
      </c>
      <c r="R191" s="273">
        <f>Q191*H191</f>
        <v>0</v>
      </c>
      <c r="S191" s="273">
        <v>0</v>
      </c>
      <c r="T191" s="274">
        <f>S191*H191</f>
        <v>0</v>
      </c>
      <c r="AR191" s="175" t="s">
        <v>163</v>
      </c>
      <c r="AT191" s="175" t="s">
        <v>158</v>
      </c>
      <c r="AU191" s="175" t="s">
        <v>86</v>
      </c>
      <c r="AY191" s="175" t="s">
        <v>156</v>
      </c>
      <c r="BE191" s="275">
        <f>IF(N191="základní",J191,0)</f>
        <v>0</v>
      </c>
      <c r="BF191" s="275">
        <f>IF(N191="snížená",J191,0)</f>
        <v>0</v>
      </c>
      <c r="BG191" s="275">
        <f>IF(N191="zákl. přenesená",J191,0)</f>
        <v>0</v>
      </c>
      <c r="BH191" s="275">
        <f>IF(N191="sníž. přenesená",J191,0)</f>
        <v>0</v>
      </c>
      <c r="BI191" s="275">
        <f>IF(N191="nulová",J191,0)</f>
        <v>0</v>
      </c>
      <c r="BJ191" s="175" t="s">
        <v>163</v>
      </c>
      <c r="BK191" s="275">
        <f>ROUND(I191*H191,2)</f>
        <v>0</v>
      </c>
      <c r="BL191" s="175" t="s">
        <v>163</v>
      </c>
      <c r="BM191" s="175" t="s">
        <v>293</v>
      </c>
    </row>
    <row r="192" spans="2:47" s="185" customFormat="1" ht="27">
      <c r="B192" s="186"/>
      <c r="D192" s="276" t="s">
        <v>164</v>
      </c>
      <c r="F192" s="277" t="s">
        <v>255</v>
      </c>
      <c r="I192" s="89"/>
      <c r="L192" s="186"/>
      <c r="M192" s="278"/>
      <c r="N192" s="187"/>
      <c r="O192" s="187"/>
      <c r="P192" s="187"/>
      <c r="Q192" s="187"/>
      <c r="R192" s="187"/>
      <c r="S192" s="187"/>
      <c r="T192" s="279"/>
      <c r="AT192" s="175" t="s">
        <v>164</v>
      </c>
      <c r="AU192" s="175" t="s">
        <v>86</v>
      </c>
    </row>
    <row r="193" spans="2:51" s="281" customFormat="1" ht="13.5">
      <c r="B193" s="280"/>
      <c r="D193" s="276" t="s">
        <v>168</v>
      </c>
      <c r="E193" s="282" t="s">
        <v>5</v>
      </c>
      <c r="F193" s="283" t="s">
        <v>180</v>
      </c>
      <c r="H193" s="284">
        <v>60</v>
      </c>
      <c r="I193" s="90"/>
      <c r="L193" s="280"/>
      <c r="M193" s="285"/>
      <c r="N193" s="286"/>
      <c r="O193" s="286"/>
      <c r="P193" s="286"/>
      <c r="Q193" s="286"/>
      <c r="R193" s="286"/>
      <c r="S193" s="286"/>
      <c r="T193" s="287"/>
      <c r="AT193" s="282" t="s">
        <v>168</v>
      </c>
      <c r="AU193" s="282" t="s">
        <v>86</v>
      </c>
      <c r="AV193" s="281" t="s">
        <v>86</v>
      </c>
      <c r="AW193" s="281" t="s">
        <v>39</v>
      </c>
      <c r="AX193" s="281" t="s">
        <v>76</v>
      </c>
      <c r="AY193" s="282" t="s">
        <v>156</v>
      </c>
    </row>
    <row r="194" spans="2:65" s="185" customFormat="1" ht="38.25" customHeight="1">
      <c r="B194" s="186"/>
      <c r="C194" s="265" t="s">
        <v>234</v>
      </c>
      <c r="D194" s="265" t="s">
        <v>158</v>
      </c>
      <c r="E194" s="266" t="s">
        <v>294</v>
      </c>
      <c r="F194" s="267" t="s">
        <v>295</v>
      </c>
      <c r="G194" s="268" t="s">
        <v>177</v>
      </c>
      <c r="H194" s="269">
        <v>60</v>
      </c>
      <c r="I194" s="88"/>
      <c r="J194" s="270">
        <f>ROUND(I194*H194,2)</f>
        <v>0</v>
      </c>
      <c r="K194" s="267" t="s">
        <v>162</v>
      </c>
      <c r="L194" s="186"/>
      <c r="M194" s="271" t="s">
        <v>5</v>
      </c>
      <c r="N194" s="272" t="s">
        <v>49</v>
      </c>
      <c r="O194" s="187"/>
      <c r="P194" s="273">
        <f>O194*H194</f>
        <v>0</v>
      </c>
      <c r="Q194" s="273">
        <v>0</v>
      </c>
      <c r="R194" s="273">
        <f>Q194*H194</f>
        <v>0</v>
      </c>
      <c r="S194" s="273">
        <v>0</v>
      </c>
      <c r="T194" s="274">
        <f>S194*H194</f>
        <v>0</v>
      </c>
      <c r="AR194" s="175" t="s">
        <v>163</v>
      </c>
      <c r="AT194" s="175" t="s">
        <v>158</v>
      </c>
      <c r="AU194" s="175" t="s">
        <v>86</v>
      </c>
      <c r="AY194" s="175" t="s">
        <v>156</v>
      </c>
      <c r="BE194" s="275">
        <f>IF(N194="základní",J194,0)</f>
        <v>0</v>
      </c>
      <c r="BF194" s="275">
        <f>IF(N194="snížená",J194,0)</f>
        <v>0</v>
      </c>
      <c r="BG194" s="275">
        <f>IF(N194="zákl. přenesená",J194,0)</f>
        <v>0</v>
      </c>
      <c r="BH194" s="275">
        <f>IF(N194="sníž. přenesená",J194,0)</f>
        <v>0</v>
      </c>
      <c r="BI194" s="275">
        <f>IF(N194="nulová",J194,0)</f>
        <v>0</v>
      </c>
      <c r="BJ194" s="175" t="s">
        <v>163</v>
      </c>
      <c r="BK194" s="275">
        <f>ROUND(I194*H194,2)</f>
        <v>0</v>
      </c>
      <c r="BL194" s="175" t="s">
        <v>163</v>
      </c>
      <c r="BM194" s="175" t="s">
        <v>296</v>
      </c>
    </row>
    <row r="195" spans="2:47" s="185" customFormat="1" ht="27">
      <c r="B195" s="186"/>
      <c r="D195" s="276" t="s">
        <v>164</v>
      </c>
      <c r="F195" s="277" t="s">
        <v>255</v>
      </c>
      <c r="I195" s="89"/>
      <c r="L195" s="186"/>
      <c r="M195" s="278"/>
      <c r="N195" s="187"/>
      <c r="O195" s="187"/>
      <c r="P195" s="187"/>
      <c r="Q195" s="187"/>
      <c r="R195" s="187"/>
      <c r="S195" s="187"/>
      <c r="T195" s="279"/>
      <c r="AT195" s="175" t="s">
        <v>164</v>
      </c>
      <c r="AU195" s="175" t="s">
        <v>86</v>
      </c>
    </row>
    <row r="196" spans="2:51" s="281" customFormat="1" ht="13.5">
      <c r="B196" s="280"/>
      <c r="D196" s="276" t="s">
        <v>168</v>
      </c>
      <c r="E196" s="282" t="s">
        <v>5</v>
      </c>
      <c r="F196" s="283" t="s">
        <v>180</v>
      </c>
      <c r="H196" s="284">
        <v>60</v>
      </c>
      <c r="I196" s="90"/>
      <c r="L196" s="280"/>
      <c r="M196" s="285"/>
      <c r="N196" s="286"/>
      <c r="O196" s="286"/>
      <c r="P196" s="286"/>
      <c r="Q196" s="286"/>
      <c r="R196" s="286"/>
      <c r="S196" s="286"/>
      <c r="T196" s="287"/>
      <c r="AT196" s="282" t="s">
        <v>168</v>
      </c>
      <c r="AU196" s="282" t="s">
        <v>86</v>
      </c>
      <c r="AV196" s="281" t="s">
        <v>86</v>
      </c>
      <c r="AW196" s="281" t="s">
        <v>39</v>
      </c>
      <c r="AX196" s="281" t="s">
        <v>76</v>
      </c>
      <c r="AY196" s="282" t="s">
        <v>156</v>
      </c>
    </row>
    <row r="197" spans="2:65" s="185" customFormat="1" ht="38.25" customHeight="1">
      <c r="B197" s="186"/>
      <c r="C197" s="265" t="s">
        <v>297</v>
      </c>
      <c r="D197" s="265" t="s">
        <v>158</v>
      </c>
      <c r="E197" s="266" t="s">
        <v>298</v>
      </c>
      <c r="F197" s="267" t="s">
        <v>299</v>
      </c>
      <c r="G197" s="268" t="s">
        <v>177</v>
      </c>
      <c r="H197" s="269">
        <v>20</v>
      </c>
      <c r="I197" s="88"/>
      <c r="J197" s="270">
        <f>ROUND(I197*H197,2)</f>
        <v>0</v>
      </c>
      <c r="K197" s="267" t="s">
        <v>162</v>
      </c>
      <c r="L197" s="186"/>
      <c r="M197" s="271" t="s">
        <v>5</v>
      </c>
      <c r="N197" s="272" t="s">
        <v>49</v>
      </c>
      <c r="O197" s="187"/>
      <c r="P197" s="273">
        <f>O197*H197</f>
        <v>0</v>
      </c>
      <c r="Q197" s="273">
        <v>0</v>
      </c>
      <c r="R197" s="273">
        <f>Q197*H197</f>
        <v>0</v>
      </c>
      <c r="S197" s="273">
        <v>0</v>
      </c>
      <c r="T197" s="274">
        <f>S197*H197</f>
        <v>0</v>
      </c>
      <c r="AR197" s="175" t="s">
        <v>163</v>
      </c>
      <c r="AT197" s="175" t="s">
        <v>158</v>
      </c>
      <c r="AU197" s="175" t="s">
        <v>86</v>
      </c>
      <c r="AY197" s="175" t="s">
        <v>156</v>
      </c>
      <c r="BE197" s="275">
        <f>IF(N197="základní",J197,0)</f>
        <v>0</v>
      </c>
      <c r="BF197" s="275">
        <f>IF(N197="snížená",J197,0)</f>
        <v>0</v>
      </c>
      <c r="BG197" s="275">
        <f>IF(N197="zákl. přenesená",J197,0)</f>
        <v>0</v>
      </c>
      <c r="BH197" s="275">
        <f>IF(N197="sníž. přenesená",J197,0)</f>
        <v>0</v>
      </c>
      <c r="BI197" s="275">
        <f>IF(N197="nulová",J197,0)</f>
        <v>0</v>
      </c>
      <c r="BJ197" s="175" t="s">
        <v>163</v>
      </c>
      <c r="BK197" s="275">
        <f>ROUND(I197*H197,2)</f>
        <v>0</v>
      </c>
      <c r="BL197" s="175" t="s">
        <v>163</v>
      </c>
      <c r="BM197" s="175" t="s">
        <v>300</v>
      </c>
    </row>
    <row r="198" spans="2:47" s="185" customFormat="1" ht="27">
      <c r="B198" s="186"/>
      <c r="D198" s="276" t="s">
        <v>164</v>
      </c>
      <c r="F198" s="277" t="s">
        <v>255</v>
      </c>
      <c r="I198" s="89"/>
      <c r="L198" s="186"/>
      <c r="M198" s="278"/>
      <c r="N198" s="187"/>
      <c r="O198" s="187"/>
      <c r="P198" s="187"/>
      <c r="Q198" s="187"/>
      <c r="R198" s="187"/>
      <c r="S198" s="187"/>
      <c r="T198" s="279"/>
      <c r="AT198" s="175" t="s">
        <v>164</v>
      </c>
      <c r="AU198" s="175" t="s">
        <v>86</v>
      </c>
    </row>
    <row r="199" spans="2:51" s="281" customFormat="1" ht="13.5">
      <c r="B199" s="280"/>
      <c r="D199" s="276" t="s">
        <v>168</v>
      </c>
      <c r="E199" s="282" t="s">
        <v>5</v>
      </c>
      <c r="F199" s="283" t="s">
        <v>185</v>
      </c>
      <c r="H199" s="284">
        <v>20</v>
      </c>
      <c r="I199" s="90"/>
      <c r="L199" s="280"/>
      <c r="M199" s="285"/>
      <c r="N199" s="286"/>
      <c r="O199" s="286"/>
      <c r="P199" s="286"/>
      <c r="Q199" s="286"/>
      <c r="R199" s="286"/>
      <c r="S199" s="286"/>
      <c r="T199" s="287"/>
      <c r="AT199" s="282" t="s">
        <v>168</v>
      </c>
      <c r="AU199" s="282" t="s">
        <v>86</v>
      </c>
      <c r="AV199" s="281" t="s">
        <v>86</v>
      </c>
      <c r="AW199" s="281" t="s">
        <v>39</v>
      </c>
      <c r="AX199" s="281" t="s">
        <v>76</v>
      </c>
      <c r="AY199" s="282" t="s">
        <v>156</v>
      </c>
    </row>
    <row r="200" spans="2:65" s="185" customFormat="1" ht="16.5" customHeight="1">
      <c r="B200" s="186"/>
      <c r="C200" s="296" t="s">
        <v>237</v>
      </c>
      <c r="D200" s="296" t="s">
        <v>301</v>
      </c>
      <c r="E200" s="297" t="s">
        <v>302</v>
      </c>
      <c r="F200" s="298" t="s">
        <v>303</v>
      </c>
      <c r="G200" s="299" t="s">
        <v>304</v>
      </c>
      <c r="H200" s="300">
        <v>140</v>
      </c>
      <c r="I200" s="92"/>
      <c r="J200" s="301">
        <f>ROUND(I200*H200,2)</f>
        <v>0</v>
      </c>
      <c r="K200" s="298" t="s">
        <v>5</v>
      </c>
      <c r="L200" s="302"/>
      <c r="M200" s="303" t="s">
        <v>5</v>
      </c>
      <c r="N200" s="304" t="s">
        <v>49</v>
      </c>
      <c r="O200" s="187"/>
      <c r="P200" s="273">
        <f>O200*H200</f>
        <v>0</v>
      </c>
      <c r="Q200" s="273">
        <v>0</v>
      </c>
      <c r="R200" s="273">
        <f>Q200*H200</f>
        <v>0</v>
      </c>
      <c r="S200" s="273">
        <v>0</v>
      </c>
      <c r="T200" s="274">
        <f>S200*H200</f>
        <v>0</v>
      </c>
      <c r="AR200" s="175" t="s">
        <v>184</v>
      </c>
      <c r="AT200" s="175" t="s">
        <v>301</v>
      </c>
      <c r="AU200" s="175" t="s">
        <v>86</v>
      </c>
      <c r="AY200" s="175" t="s">
        <v>156</v>
      </c>
      <c r="BE200" s="275">
        <f>IF(N200="základní",J200,0)</f>
        <v>0</v>
      </c>
      <c r="BF200" s="275">
        <f>IF(N200="snížená",J200,0)</f>
        <v>0</v>
      </c>
      <c r="BG200" s="275">
        <f>IF(N200="zákl. přenesená",J200,0)</f>
        <v>0</v>
      </c>
      <c r="BH200" s="275">
        <f>IF(N200="sníž. přenesená",J200,0)</f>
        <v>0</v>
      </c>
      <c r="BI200" s="275">
        <f>IF(N200="nulová",J200,0)</f>
        <v>0</v>
      </c>
      <c r="BJ200" s="175" t="s">
        <v>163</v>
      </c>
      <c r="BK200" s="275">
        <f>ROUND(I200*H200,2)</f>
        <v>0</v>
      </c>
      <c r="BL200" s="175" t="s">
        <v>163</v>
      </c>
      <c r="BM200" s="175" t="s">
        <v>305</v>
      </c>
    </row>
    <row r="201" spans="2:65" s="185" customFormat="1" ht="38.25" customHeight="1">
      <c r="B201" s="186"/>
      <c r="C201" s="265" t="s">
        <v>306</v>
      </c>
      <c r="D201" s="265" t="s">
        <v>158</v>
      </c>
      <c r="E201" s="266" t="s">
        <v>307</v>
      </c>
      <c r="F201" s="267" t="s">
        <v>308</v>
      </c>
      <c r="G201" s="268" t="s">
        <v>200</v>
      </c>
      <c r="H201" s="269">
        <v>49800</v>
      </c>
      <c r="I201" s="88"/>
      <c r="J201" s="270">
        <f>ROUND(I201*H201,2)</f>
        <v>0</v>
      </c>
      <c r="K201" s="267" t="s">
        <v>162</v>
      </c>
      <c r="L201" s="186"/>
      <c r="M201" s="271" t="s">
        <v>5</v>
      </c>
      <c r="N201" s="272" t="s">
        <v>49</v>
      </c>
      <c r="O201" s="187"/>
      <c r="P201" s="273">
        <f>O201*H201</f>
        <v>0</v>
      </c>
      <c r="Q201" s="273">
        <v>0</v>
      </c>
      <c r="R201" s="273">
        <f>Q201*H201</f>
        <v>0</v>
      </c>
      <c r="S201" s="273">
        <v>0</v>
      </c>
      <c r="T201" s="274">
        <f>S201*H201</f>
        <v>0</v>
      </c>
      <c r="AR201" s="175" t="s">
        <v>163</v>
      </c>
      <c r="AT201" s="175" t="s">
        <v>158</v>
      </c>
      <c r="AU201" s="175" t="s">
        <v>86</v>
      </c>
      <c r="AY201" s="175" t="s">
        <v>156</v>
      </c>
      <c r="BE201" s="275">
        <f>IF(N201="základní",J201,0)</f>
        <v>0</v>
      </c>
      <c r="BF201" s="275">
        <f>IF(N201="snížená",J201,0)</f>
        <v>0</v>
      </c>
      <c r="BG201" s="275">
        <f>IF(N201="zákl. přenesená",J201,0)</f>
        <v>0</v>
      </c>
      <c r="BH201" s="275">
        <f>IF(N201="sníž. přenesená",J201,0)</f>
        <v>0</v>
      </c>
      <c r="BI201" s="275">
        <f>IF(N201="nulová",J201,0)</f>
        <v>0</v>
      </c>
      <c r="BJ201" s="175" t="s">
        <v>163</v>
      </c>
      <c r="BK201" s="275">
        <f>ROUND(I201*H201,2)</f>
        <v>0</v>
      </c>
      <c r="BL201" s="175" t="s">
        <v>163</v>
      </c>
      <c r="BM201" s="175" t="s">
        <v>309</v>
      </c>
    </row>
    <row r="202" spans="2:47" s="185" customFormat="1" ht="175.5">
      <c r="B202" s="186"/>
      <c r="D202" s="276" t="s">
        <v>164</v>
      </c>
      <c r="F202" s="277" t="s">
        <v>275</v>
      </c>
      <c r="I202" s="89"/>
      <c r="L202" s="186"/>
      <c r="M202" s="278"/>
      <c r="N202" s="187"/>
      <c r="O202" s="187"/>
      <c r="P202" s="187"/>
      <c r="Q202" s="187"/>
      <c r="R202" s="187"/>
      <c r="S202" s="187"/>
      <c r="T202" s="279"/>
      <c r="AT202" s="175" t="s">
        <v>164</v>
      </c>
      <c r="AU202" s="175" t="s">
        <v>86</v>
      </c>
    </row>
    <row r="203" spans="2:51" s="281" customFormat="1" ht="13.5">
      <c r="B203" s="280"/>
      <c r="D203" s="276" t="s">
        <v>168</v>
      </c>
      <c r="E203" s="282" t="s">
        <v>5</v>
      </c>
      <c r="F203" s="283" t="s">
        <v>310</v>
      </c>
      <c r="H203" s="284">
        <v>49800</v>
      </c>
      <c r="I203" s="90"/>
      <c r="L203" s="280"/>
      <c r="M203" s="285"/>
      <c r="N203" s="286"/>
      <c r="O203" s="286"/>
      <c r="P203" s="286"/>
      <c r="Q203" s="286"/>
      <c r="R203" s="286"/>
      <c r="S203" s="286"/>
      <c r="T203" s="287"/>
      <c r="AT203" s="282" t="s">
        <v>168</v>
      </c>
      <c r="AU203" s="282" t="s">
        <v>86</v>
      </c>
      <c r="AV203" s="281" t="s">
        <v>86</v>
      </c>
      <c r="AW203" s="281" t="s">
        <v>39</v>
      </c>
      <c r="AX203" s="281" t="s">
        <v>76</v>
      </c>
      <c r="AY203" s="282" t="s">
        <v>156</v>
      </c>
    </row>
    <row r="204" spans="2:51" s="289" customFormat="1" ht="13.5">
      <c r="B204" s="288"/>
      <c r="D204" s="276" t="s">
        <v>168</v>
      </c>
      <c r="E204" s="290" t="s">
        <v>5</v>
      </c>
      <c r="F204" s="291" t="s">
        <v>204</v>
      </c>
      <c r="H204" s="292">
        <v>49800</v>
      </c>
      <c r="I204" s="91"/>
      <c r="L204" s="288"/>
      <c r="M204" s="293"/>
      <c r="N204" s="294"/>
      <c r="O204" s="294"/>
      <c r="P204" s="294"/>
      <c r="Q204" s="294"/>
      <c r="R204" s="294"/>
      <c r="S204" s="294"/>
      <c r="T204" s="295"/>
      <c r="AT204" s="290" t="s">
        <v>168</v>
      </c>
      <c r="AU204" s="290" t="s">
        <v>86</v>
      </c>
      <c r="AV204" s="289" t="s">
        <v>163</v>
      </c>
      <c r="AW204" s="289" t="s">
        <v>39</v>
      </c>
      <c r="AX204" s="289" t="s">
        <v>84</v>
      </c>
      <c r="AY204" s="290" t="s">
        <v>156</v>
      </c>
    </row>
    <row r="205" spans="2:65" s="185" customFormat="1" ht="51" customHeight="1">
      <c r="B205" s="186"/>
      <c r="C205" s="265" t="s">
        <v>243</v>
      </c>
      <c r="D205" s="265" t="s">
        <v>158</v>
      </c>
      <c r="E205" s="266" t="s">
        <v>311</v>
      </c>
      <c r="F205" s="267" t="s">
        <v>312</v>
      </c>
      <c r="G205" s="268" t="s">
        <v>200</v>
      </c>
      <c r="H205" s="269">
        <v>31000</v>
      </c>
      <c r="I205" s="88"/>
      <c r="J205" s="270">
        <f>ROUND(I205*H205,2)</f>
        <v>0</v>
      </c>
      <c r="K205" s="267" t="s">
        <v>162</v>
      </c>
      <c r="L205" s="186"/>
      <c r="M205" s="271" t="s">
        <v>5</v>
      </c>
      <c r="N205" s="272" t="s">
        <v>49</v>
      </c>
      <c r="O205" s="187"/>
      <c r="P205" s="273">
        <f>O205*H205</f>
        <v>0</v>
      </c>
      <c r="Q205" s="273">
        <v>0</v>
      </c>
      <c r="R205" s="273">
        <f>Q205*H205</f>
        <v>0</v>
      </c>
      <c r="S205" s="273">
        <v>0</v>
      </c>
      <c r="T205" s="274">
        <f>S205*H205</f>
        <v>0</v>
      </c>
      <c r="AR205" s="175" t="s">
        <v>163</v>
      </c>
      <c r="AT205" s="175" t="s">
        <v>158</v>
      </c>
      <c r="AU205" s="175" t="s">
        <v>86</v>
      </c>
      <c r="AY205" s="175" t="s">
        <v>156</v>
      </c>
      <c r="BE205" s="275">
        <f>IF(N205="základní",J205,0)</f>
        <v>0</v>
      </c>
      <c r="BF205" s="275">
        <f>IF(N205="snížená",J205,0)</f>
        <v>0</v>
      </c>
      <c r="BG205" s="275">
        <f>IF(N205="zákl. přenesená",J205,0)</f>
        <v>0</v>
      </c>
      <c r="BH205" s="275">
        <f>IF(N205="sníž. přenesená",J205,0)</f>
        <v>0</v>
      </c>
      <c r="BI205" s="275">
        <f>IF(N205="nulová",J205,0)</f>
        <v>0</v>
      </c>
      <c r="BJ205" s="175" t="s">
        <v>163</v>
      </c>
      <c r="BK205" s="275">
        <f>ROUND(I205*H205,2)</f>
        <v>0</v>
      </c>
      <c r="BL205" s="175" t="s">
        <v>163</v>
      </c>
      <c r="BM205" s="175" t="s">
        <v>313</v>
      </c>
    </row>
    <row r="206" spans="2:47" s="185" customFormat="1" ht="175.5">
      <c r="B206" s="186"/>
      <c r="D206" s="276" t="s">
        <v>164</v>
      </c>
      <c r="F206" s="277" t="s">
        <v>314</v>
      </c>
      <c r="I206" s="89"/>
      <c r="L206" s="186"/>
      <c r="M206" s="278"/>
      <c r="N206" s="187"/>
      <c r="O206" s="187"/>
      <c r="P206" s="187"/>
      <c r="Q206" s="187"/>
      <c r="R206" s="187"/>
      <c r="S206" s="187"/>
      <c r="T206" s="279"/>
      <c r="AT206" s="175" t="s">
        <v>164</v>
      </c>
      <c r="AU206" s="175" t="s">
        <v>86</v>
      </c>
    </row>
    <row r="207" spans="2:51" s="281" customFormat="1" ht="13.5">
      <c r="B207" s="280"/>
      <c r="D207" s="276" t="s">
        <v>168</v>
      </c>
      <c r="E207" s="282" t="s">
        <v>5</v>
      </c>
      <c r="F207" s="283" t="s">
        <v>315</v>
      </c>
      <c r="H207" s="284">
        <v>31000</v>
      </c>
      <c r="I207" s="90"/>
      <c r="L207" s="280"/>
      <c r="M207" s="285"/>
      <c r="N207" s="286"/>
      <c r="O207" s="286"/>
      <c r="P207" s="286"/>
      <c r="Q207" s="286"/>
      <c r="R207" s="286"/>
      <c r="S207" s="286"/>
      <c r="T207" s="287"/>
      <c r="AT207" s="282" t="s">
        <v>168</v>
      </c>
      <c r="AU207" s="282" t="s">
        <v>86</v>
      </c>
      <c r="AV207" s="281" t="s">
        <v>86</v>
      </c>
      <c r="AW207" s="281" t="s">
        <v>39</v>
      </c>
      <c r="AX207" s="281" t="s">
        <v>76</v>
      </c>
      <c r="AY207" s="282" t="s">
        <v>156</v>
      </c>
    </row>
    <row r="208" spans="2:51" s="289" customFormat="1" ht="13.5">
      <c r="B208" s="288"/>
      <c r="D208" s="276" t="s">
        <v>168</v>
      </c>
      <c r="E208" s="290" t="s">
        <v>5</v>
      </c>
      <c r="F208" s="291" t="s">
        <v>204</v>
      </c>
      <c r="H208" s="292">
        <v>31000</v>
      </c>
      <c r="I208" s="91"/>
      <c r="L208" s="288"/>
      <c r="M208" s="293"/>
      <c r="N208" s="294"/>
      <c r="O208" s="294"/>
      <c r="P208" s="294"/>
      <c r="Q208" s="294"/>
      <c r="R208" s="294"/>
      <c r="S208" s="294"/>
      <c r="T208" s="295"/>
      <c r="AT208" s="290" t="s">
        <v>168</v>
      </c>
      <c r="AU208" s="290" t="s">
        <v>86</v>
      </c>
      <c r="AV208" s="289" t="s">
        <v>163</v>
      </c>
      <c r="AW208" s="289" t="s">
        <v>39</v>
      </c>
      <c r="AX208" s="289" t="s">
        <v>84</v>
      </c>
      <c r="AY208" s="290" t="s">
        <v>156</v>
      </c>
    </row>
    <row r="209" spans="2:65" s="185" customFormat="1" ht="16.5" customHeight="1">
      <c r="B209" s="186"/>
      <c r="C209" s="296" t="s">
        <v>316</v>
      </c>
      <c r="D209" s="296" t="s">
        <v>301</v>
      </c>
      <c r="E209" s="297" t="s">
        <v>317</v>
      </c>
      <c r="F209" s="298" t="s">
        <v>318</v>
      </c>
      <c r="G209" s="299" t="s">
        <v>304</v>
      </c>
      <c r="H209" s="300">
        <v>11</v>
      </c>
      <c r="I209" s="92"/>
      <c r="J209" s="301">
        <f>ROUND(I209*H209,2)</f>
        <v>0</v>
      </c>
      <c r="K209" s="298" t="s">
        <v>5</v>
      </c>
      <c r="L209" s="302"/>
      <c r="M209" s="303" t="s">
        <v>5</v>
      </c>
      <c r="N209" s="304" t="s">
        <v>49</v>
      </c>
      <c r="O209" s="187"/>
      <c r="P209" s="273">
        <f>O209*H209</f>
        <v>0</v>
      </c>
      <c r="Q209" s="273">
        <v>0</v>
      </c>
      <c r="R209" s="273">
        <f>Q209*H209</f>
        <v>0</v>
      </c>
      <c r="S209" s="273">
        <v>0</v>
      </c>
      <c r="T209" s="274">
        <f>S209*H209</f>
        <v>0</v>
      </c>
      <c r="AR209" s="175" t="s">
        <v>184</v>
      </c>
      <c r="AT209" s="175" t="s">
        <v>301</v>
      </c>
      <c r="AU209" s="175" t="s">
        <v>86</v>
      </c>
      <c r="AY209" s="175" t="s">
        <v>156</v>
      </c>
      <c r="BE209" s="275">
        <f>IF(N209="základní",J209,0)</f>
        <v>0</v>
      </c>
      <c r="BF209" s="275">
        <f>IF(N209="snížená",J209,0)</f>
        <v>0</v>
      </c>
      <c r="BG209" s="275">
        <f>IF(N209="zákl. přenesená",J209,0)</f>
        <v>0</v>
      </c>
      <c r="BH209" s="275">
        <f>IF(N209="sníž. přenesená",J209,0)</f>
        <v>0</v>
      </c>
      <c r="BI209" s="275">
        <f>IF(N209="nulová",J209,0)</f>
        <v>0</v>
      </c>
      <c r="BJ209" s="175" t="s">
        <v>163</v>
      </c>
      <c r="BK209" s="275">
        <f>ROUND(I209*H209,2)</f>
        <v>0</v>
      </c>
      <c r="BL209" s="175" t="s">
        <v>163</v>
      </c>
      <c r="BM209" s="175" t="s">
        <v>319</v>
      </c>
    </row>
    <row r="210" spans="2:65" s="185" customFormat="1" ht="16.5" customHeight="1">
      <c r="B210" s="186"/>
      <c r="C210" s="296" t="s">
        <v>247</v>
      </c>
      <c r="D210" s="296" t="s">
        <v>301</v>
      </c>
      <c r="E210" s="297" t="s">
        <v>320</v>
      </c>
      <c r="F210" s="298" t="s">
        <v>321</v>
      </c>
      <c r="G210" s="299" t="s">
        <v>304</v>
      </c>
      <c r="H210" s="300">
        <v>4</v>
      </c>
      <c r="I210" s="92"/>
      <c r="J210" s="301">
        <f>ROUND(I210*H210,2)</f>
        <v>0</v>
      </c>
      <c r="K210" s="298" t="s">
        <v>5</v>
      </c>
      <c r="L210" s="302"/>
      <c r="M210" s="303" t="s">
        <v>5</v>
      </c>
      <c r="N210" s="304" t="s">
        <v>49</v>
      </c>
      <c r="O210" s="187"/>
      <c r="P210" s="273">
        <f>O210*H210</f>
        <v>0</v>
      </c>
      <c r="Q210" s="273">
        <v>0</v>
      </c>
      <c r="R210" s="273">
        <f>Q210*H210</f>
        <v>0</v>
      </c>
      <c r="S210" s="273">
        <v>0</v>
      </c>
      <c r="T210" s="274">
        <f>S210*H210</f>
        <v>0</v>
      </c>
      <c r="AR210" s="175" t="s">
        <v>184</v>
      </c>
      <c r="AT210" s="175" t="s">
        <v>301</v>
      </c>
      <c r="AU210" s="175" t="s">
        <v>86</v>
      </c>
      <c r="AY210" s="175" t="s">
        <v>156</v>
      </c>
      <c r="BE210" s="275">
        <f>IF(N210="základní",J210,0)</f>
        <v>0</v>
      </c>
      <c r="BF210" s="275">
        <f>IF(N210="snížená",J210,0)</f>
        <v>0</v>
      </c>
      <c r="BG210" s="275">
        <f>IF(N210="zákl. přenesená",J210,0)</f>
        <v>0</v>
      </c>
      <c r="BH210" s="275">
        <f>IF(N210="sníž. přenesená",J210,0)</f>
        <v>0</v>
      </c>
      <c r="BI210" s="275">
        <f>IF(N210="nulová",J210,0)</f>
        <v>0</v>
      </c>
      <c r="BJ210" s="175" t="s">
        <v>163</v>
      </c>
      <c r="BK210" s="275">
        <f>ROUND(I210*H210,2)</f>
        <v>0</v>
      </c>
      <c r="BL210" s="175" t="s">
        <v>163</v>
      </c>
      <c r="BM210" s="175" t="s">
        <v>322</v>
      </c>
    </row>
    <row r="211" spans="2:65" s="185" customFormat="1" ht="16.5" customHeight="1">
      <c r="B211" s="186"/>
      <c r="C211" s="265" t="s">
        <v>323</v>
      </c>
      <c r="D211" s="265" t="s">
        <v>158</v>
      </c>
      <c r="E211" s="266" t="s">
        <v>324</v>
      </c>
      <c r="F211" s="267" t="s">
        <v>325</v>
      </c>
      <c r="G211" s="268" t="s">
        <v>200</v>
      </c>
      <c r="H211" s="269">
        <v>6150</v>
      </c>
      <c r="I211" s="88"/>
      <c r="J211" s="270">
        <f>ROUND(I211*H211,2)</f>
        <v>0</v>
      </c>
      <c r="K211" s="267" t="s">
        <v>162</v>
      </c>
      <c r="L211" s="186"/>
      <c r="M211" s="271" t="s">
        <v>5</v>
      </c>
      <c r="N211" s="272" t="s">
        <v>49</v>
      </c>
      <c r="O211" s="187"/>
      <c r="P211" s="273">
        <f>O211*H211</f>
        <v>0</v>
      </c>
      <c r="Q211" s="273">
        <v>0</v>
      </c>
      <c r="R211" s="273">
        <f>Q211*H211</f>
        <v>0</v>
      </c>
      <c r="S211" s="273">
        <v>0</v>
      </c>
      <c r="T211" s="274">
        <f>S211*H211</f>
        <v>0</v>
      </c>
      <c r="AR211" s="175" t="s">
        <v>163</v>
      </c>
      <c r="AT211" s="175" t="s">
        <v>158</v>
      </c>
      <c r="AU211" s="175" t="s">
        <v>86</v>
      </c>
      <c r="AY211" s="175" t="s">
        <v>156</v>
      </c>
      <c r="BE211" s="275">
        <f>IF(N211="základní",J211,0)</f>
        <v>0</v>
      </c>
      <c r="BF211" s="275">
        <f>IF(N211="snížená",J211,0)</f>
        <v>0</v>
      </c>
      <c r="BG211" s="275">
        <f>IF(N211="zákl. přenesená",J211,0)</f>
        <v>0</v>
      </c>
      <c r="BH211" s="275">
        <f>IF(N211="sníž. přenesená",J211,0)</f>
        <v>0</v>
      </c>
      <c r="BI211" s="275">
        <f>IF(N211="nulová",J211,0)</f>
        <v>0</v>
      </c>
      <c r="BJ211" s="175" t="s">
        <v>163</v>
      </c>
      <c r="BK211" s="275">
        <f>ROUND(I211*H211,2)</f>
        <v>0</v>
      </c>
      <c r="BL211" s="175" t="s">
        <v>163</v>
      </c>
      <c r="BM211" s="175" t="s">
        <v>326</v>
      </c>
    </row>
    <row r="212" spans="2:47" s="185" customFormat="1" ht="175.5">
      <c r="B212" s="186"/>
      <c r="D212" s="276" t="s">
        <v>164</v>
      </c>
      <c r="F212" s="277" t="s">
        <v>327</v>
      </c>
      <c r="I212" s="89"/>
      <c r="L212" s="186"/>
      <c r="M212" s="278"/>
      <c r="N212" s="187"/>
      <c r="O212" s="187"/>
      <c r="P212" s="187"/>
      <c r="Q212" s="187"/>
      <c r="R212" s="187"/>
      <c r="S212" s="187"/>
      <c r="T212" s="279"/>
      <c r="AT212" s="175" t="s">
        <v>164</v>
      </c>
      <c r="AU212" s="175" t="s">
        <v>86</v>
      </c>
    </row>
    <row r="213" spans="2:51" s="281" customFormat="1" ht="13.5">
      <c r="B213" s="280"/>
      <c r="D213" s="276" t="s">
        <v>168</v>
      </c>
      <c r="E213" s="282" t="s">
        <v>5</v>
      </c>
      <c r="F213" s="283" t="s">
        <v>203</v>
      </c>
      <c r="H213" s="284">
        <v>6150</v>
      </c>
      <c r="I213" s="90"/>
      <c r="L213" s="280"/>
      <c r="M213" s="285"/>
      <c r="N213" s="286"/>
      <c r="O213" s="286"/>
      <c r="P213" s="286"/>
      <c r="Q213" s="286"/>
      <c r="R213" s="286"/>
      <c r="S213" s="286"/>
      <c r="T213" s="287"/>
      <c r="AT213" s="282" t="s">
        <v>168</v>
      </c>
      <c r="AU213" s="282" t="s">
        <v>86</v>
      </c>
      <c r="AV213" s="281" t="s">
        <v>86</v>
      </c>
      <c r="AW213" s="281" t="s">
        <v>39</v>
      </c>
      <c r="AX213" s="281" t="s">
        <v>76</v>
      </c>
      <c r="AY213" s="282" t="s">
        <v>156</v>
      </c>
    </row>
    <row r="214" spans="2:51" s="289" customFormat="1" ht="13.5">
      <c r="B214" s="288"/>
      <c r="D214" s="276" t="s">
        <v>168</v>
      </c>
      <c r="E214" s="290" t="s">
        <v>5</v>
      </c>
      <c r="F214" s="291" t="s">
        <v>204</v>
      </c>
      <c r="H214" s="292">
        <v>6150</v>
      </c>
      <c r="I214" s="91"/>
      <c r="L214" s="288"/>
      <c r="M214" s="293"/>
      <c r="N214" s="294"/>
      <c r="O214" s="294"/>
      <c r="P214" s="294"/>
      <c r="Q214" s="294"/>
      <c r="R214" s="294"/>
      <c r="S214" s="294"/>
      <c r="T214" s="295"/>
      <c r="AT214" s="290" t="s">
        <v>168</v>
      </c>
      <c r="AU214" s="290" t="s">
        <v>86</v>
      </c>
      <c r="AV214" s="289" t="s">
        <v>163</v>
      </c>
      <c r="AW214" s="289" t="s">
        <v>39</v>
      </c>
      <c r="AX214" s="289" t="s">
        <v>84</v>
      </c>
      <c r="AY214" s="290" t="s">
        <v>156</v>
      </c>
    </row>
    <row r="215" spans="2:65" s="185" customFormat="1" ht="16.5" customHeight="1">
      <c r="B215" s="186"/>
      <c r="C215" s="265" t="s">
        <v>251</v>
      </c>
      <c r="D215" s="265" t="s">
        <v>158</v>
      </c>
      <c r="E215" s="266" t="s">
        <v>324</v>
      </c>
      <c r="F215" s="267" t="s">
        <v>325</v>
      </c>
      <c r="G215" s="268" t="s">
        <v>200</v>
      </c>
      <c r="H215" s="269">
        <v>49800</v>
      </c>
      <c r="I215" s="88"/>
      <c r="J215" s="270">
        <f>ROUND(I215*H215,2)</f>
        <v>0</v>
      </c>
      <c r="K215" s="267" t="s">
        <v>162</v>
      </c>
      <c r="L215" s="186"/>
      <c r="M215" s="271" t="s">
        <v>5</v>
      </c>
      <c r="N215" s="272" t="s">
        <v>49</v>
      </c>
      <c r="O215" s="187"/>
      <c r="P215" s="273">
        <f>O215*H215</f>
        <v>0</v>
      </c>
      <c r="Q215" s="273">
        <v>0</v>
      </c>
      <c r="R215" s="273">
        <f>Q215*H215</f>
        <v>0</v>
      </c>
      <c r="S215" s="273">
        <v>0</v>
      </c>
      <c r="T215" s="274">
        <f>S215*H215</f>
        <v>0</v>
      </c>
      <c r="AR215" s="175" t="s">
        <v>163</v>
      </c>
      <c r="AT215" s="175" t="s">
        <v>158</v>
      </c>
      <c r="AU215" s="175" t="s">
        <v>86</v>
      </c>
      <c r="AY215" s="175" t="s">
        <v>156</v>
      </c>
      <c r="BE215" s="275">
        <f>IF(N215="základní",J215,0)</f>
        <v>0</v>
      </c>
      <c r="BF215" s="275">
        <f>IF(N215="snížená",J215,0)</f>
        <v>0</v>
      </c>
      <c r="BG215" s="275">
        <f>IF(N215="zákl. přenesená",J215,0)</f>
        <v>0</v>
      </c>
      <c r="BH215" s="275">
        <f>IF(N215="sníž. přenesená",J215,0)</f>
        <v>0</v>
      </c>
      <c r="BI215" s="275">
        <f>IF(N215="nulová",J215,0)</f>
        <v>0</v>
      </c>
      <c r="BJ215" s="175" t="s">
        <v>163</v>
      </c>
      <c r="BK215" s="275">
        <f>ROUND(I215*H215,2)</f>
        <v>0</v>
      </c>
      <c r="BL215" s="175" t="s">
        <v>163</v>
      </c>
      <c r="BM215" s="175" t="s">
        <v>328</v>
      </c>
    </row>
    <row r="216" spans="2:47" s="185" customFormat="1" ht="175.5">
      <c r="B216" s="186"/>
      <c r="D216" s="276" t="s">
        <v>164</v>
      </c>
      <c r="F216" s="277" t="s">
        <v>327</v>
      </c>
      <c r="I216" s="89"/>
      <c r="L216" s="186"/>
      <c r="M216" s="278"/>
      <c r="N216" s="187"/>
      <c r="O216" s="187"/>
      <c r="P216" s="187"/>
      <c r="Q216" s="187"/>
      <c r="R216" s="187"/>
      <c r="S216" s="187"/>
      <c r="T216" s="279"/>
      <c r="AT216" s="175" t="s">
        <v>164</v>
      </c>
      <c r="AU216" s="175" t="s">
        <v>86</v>
      </c>
    </row>
    <row r="217" spans="2:51" s="281" customFormat="1" ht="13.5">
      <c r="B217" s="280"/>
      <c r="D217" s="276" t="s">
        <v>168</v>
      </c>
      <c r="E217" s="282" t="s">
        <v>5</v>
      </c>
      <c r="F217" s="283" t="s">
        <v>310</v>
      </c>
      <c r="H217" s="284">
        <v>49800</v>
      </c>
      <c r="I217" s="90"/>
      <c r="L217" s="280"/>
      <c r="M217" s="285"/>
      <c r="N217" s="286"/>
      <c r="O217" s="286"/>
      <c r="P217" s="286"/>
      <c r="Q217" s="286"/>
      <c r="R217" s="286"/>
      <c r="S217" s="286"/>
      <c r="T217" s="287"/>
      <c r="AT217" s="282" t="s">
        <v>168</v>
      </c>
      <c r="AU217" s="282" t="s">
        <v>86</v>
      </c>
      <c r="AV217" s="281" t="s">
        <v>86</v>
      </c>
      <c r="AW217" s="281" t="s">
        <v>39</v>
      </c>
      <c r="AX217" s="281" t="s">
        <v>76</v>
      </c>
      <c r="AY217" s="282" t="s">
        <v>156</v>
      </c>
    </row>
    <row r="218" spans="2:51" s="289" customFormat="1" ht="13.5">
      <c r="B218" s="288"/>
      <c r="D218" s="276" t="s">
        <v>168</v>
      </c>
      <c r="E218" s="290" t="s">
        <v>5</v>
      </c>
      <c r="F218" s="291" t="s">
        <v>204</v>
      </c>
      <c r="H218" s="292">
        <v>49800</v>
      </c>
      <c r="I218" s="91"/>
      <c r="L218" s="288"/>
      <c r="M218" s="293"/>
      <c r="N218" s="294"/>
      <c r="O218" s="294"/>
      <c r="P218" s="294"/>
      <c r="Q218" s="294"/>
      <c r="R218" s="294"/>
      <c r="S218" s="294"/>
      <c r="T218" s="295"/>
      <c r="AT218" s="290" t="s">
        <v>168</v>
      </c>
      <c r="AU218" s="290" t="s">
        <v>86</v>
      </c>
      <c r="AV218" s="289" t="s">
        <v>163</v>
      </c>
      <c r="AW218" s="289" t="s">
        <v>39</v>
      </c>
      <c r="AX218" s="289" t="s">
        <v>84</v>
      </c>
      <c r="AY218" s="290" t="s">
        <v>156</v>
      </c>
    </row>
    <row r="219" spans="2:65" s="185" customFormat="1" ht="25.5" customHeight="1">
      <c r="B219" s="186"/>
      <c r="C219" s="265" t="s">
        <v>329</v>
      </c>
      <c r="D219" s="265" t="s">
        <v>158</v>
      </c>
      <c r="E219" s="266" t="s">
        <v>330</v>
      </c>
      <c r="F219" s="267" t="s">
        <v>331</v>
      </c>
      <c r="G219" s="268" t="s">
        <v>177</v>
      </c>
      <c r="H219" s="269">
        <v>60</v>
      </c>
      <c r="I219" s="88"/>
      <c r="J219" s="270">
        <f>ROUND(I219*H219,2)</f>
        <v>0</v>
      </c>
      <c r="K219" s="267" t="s">
        <v>162</v>
      </c>
      <c r="L219" s="186"/>
      <c r="M219" s="271" t="s">
        <v>5</v>
      </c>
      <c r="N219" s="272" t="s">
        <v>49</v>
      </c>
      <c r="O219" s="187"/>
      <c r="P219" s="273">
        <f>O219*H219</f>
        <v>0</v>
      </c>
      <c r="Q219" s="273">
        <v>0</v>
      </c>
      <c r="R219" s="273">
        <f>Q219*H219</f>
        <v>0</v>
      </c>
      <c r="S219" s="273">
        <v>0</v>
      </c>
      <c r="T219" s="274">
        <f>S219*H219</f>
        <v>0</v>
      </c>
      <c r="AR219" s="175" t="s">
        <v>163</v>
      </c>
      <c r="AT219" s="175" t="s">
        <v>158</v>
      </c>
      <c r="AU219" s="175" t="s">
        <v>86</v>
      </c>
      <c r="AY219" s="175" t="s">
        <v>156</v>
      </c>
      <c r="BE219" s="275">
        <f>IF(N219="základní",J219,0)</f>
        <v>0</v>
      </c>
      <c r="BF219" s="275">
        <f>IF(N219="snížená",J219,0)</f>
        <v>0</v>
      </c>
      <c r="BG219" s="275">
        <f>IF(N219="zákl. přenesená",J219,0)</f>
        <v>0</v>
      </c>
      <c r="BH219" s="275">
        <f>IF(N219="sníž. přenesená",J219,0)</f>
        <v>0</v>
      </c>
      <c r="BI219" s="275">
        <f>IF(N219="nulová",J219,0)</f>
        <v>0</v>
      </c>
      <c r="BJ219" s="175" t="s">
        <v>163</v>
      </c>
      <c r="BK219" s="275">
        <f>ROUND(I219*H219,2)</f>
        <v>0</v>
      </c>
      <c r="BL219" s="175" t="s">
        <v>163</v>
      </c>
      <c r="BM219" s="175" t="s">
        <v>332</v>
      </c>
    </row>
    <row r="220" spans="2:47" s="185" customFormat="1" ht="81">
      <c r="B220" s="186"/>
      <c r="D220" s="276" t="s">
        <v>164</v>
      </c>
      <c r="F220" s="277" t="s">
        <v>333</v>
      </c>
      <c r="I220" s="89"/>
      <c r="L220" s="186"/>
      <c r="M220" s="278"/>
      <c r="N220" s="187"/>
      <c r="O220" s="187"/>
      <c r="P220" s="187"/>
      <c r="Q220" s="187"/>
      <c r="R220" s="187"/>
      <c r="S220" s="187"/>
      <c r="T220" s="279"/>
      <c r="AT220" s="175" t="s">
        <v>164</v>
      </c>
      <c r="AU220" s="175" t="s">
        <v>86</v>
      </c>
    </row>
    <row r="221" spans="2:65" s="185" customFormat="1" ht="25.5" customHeight="1">
      <c r="B221" s="186"/>
      <c r="C221" s="265" t="s">
        <v>254</v>
      </c>
      <c r="D221" s="265" t="s">
        <v>158</v>
      </c>
      <c r="E221" s="266" t="s">
        <v>334</v>
      </c>
      <c r="F221" s="267" t="s">
        <v>335</v>
      </c>
      <c r="G221" s="268" t="s">
        <v>177</v>
      </c>
      <c r="H221" s="269">
        <v>60</v>
      </c>
      <c r="I221" s="88"/>
      <c r="J221" s="270">
        <f>ROUND(I221*H221,2)</f>
        <v>0</v>
      </c>
      <c r="K221" s="267" t="s">
        <v>162</v>
      </c>
      <c r="L221" s="186"/>
      <c r="M221" s="271" t="s">
        <v>5</v>
      </c>
      <c r="N221" s="272" t="s">
        <v>49</v>
      </c>
      <c r="O221" s="187"/>
      <c r="P221" s="273">
        <f>O221*H221</f>
        <v>0</v>
      </c>
      <c r="Q221" s="273">
        <v>0</v>
      </c>
      <c r="R221" s="273">
        <f>Q221*H221</f>
        <v>0</v>
      </c>
      <c r="S221" s="273">
        <v>0</v>
      </c>
      <c r="T221" s="274">
        <f>S221*H221</f>
        <v>0</v>
      </c>
      <c r="AR221" s="175" t="s">
        <v>163</v>
      </c>
      <c r="AT221" s="175" t="s">
        <v>158</v>
      </c>
      <c r="AU221" s="175" t="s">
        <v>86</v>
      </c>
      <c r="AY221" s="175" t="s">
        <v>156</v>
      </c>
      <c r="BE221" s="275">
        <f>IF(N221="základní",J221,0)</f>
        <v>0</v>
      </c>
      <c r="BF221" s="275">
        <f>IF(N221="snížená",J221,0)</f>
        <v>0</v>
      </c>
      <c r="BG221" s="275">
        <f>IF(N221="zákl. přenesená",J221,0)</f>
        <v>0</v>
      </c>
      <c r="BH221" s="275">
        <f>IF(N221="sníž. přenesená",J221,0)</f>
        <v>0</v>
      </c>
      <c r="BI221" s="275">
        <f>IF(N221="nulová",J221,0)</f>
        <v>0</v>
      </c>
      <c r="BJ221" s="175" t="s">
        <v>163</v>
      </c>
      <c r="BK221" s="275">
        <f>ROUND(I221*H221,2)</f>
        <v>0</v>
      </c>
      <c r="BL221" s="175" t="s">
        <v>163</v>
      </c>
      <c r="BM221" s="175" t="s">
        <v>336</v>
      </c>
    </row>
    <row r="222" spans="2:47" s="185" customFormat="1" ht="81">
      <c r="B222" s="186"/>
      <c r="D222" s="276" t="s">
        <v>164</v>
      </c>
      <c r="F222" s="277" t="s">
        <v>333</v>
      </c>
      <c r="I222" s="89"/>
      <c r="L222" s="186"/>
      <c r="M222" s="278"/>
      <c r="N222" s="187"/>
      <c r="O222" s="187"/>
      <c r="P222" s="187"/>
      <c r="Q222" s="187"/>
      <c r="R222" s="187"/>
      <c r="S222" s="187"/>
      <c r="T222" s="279"/>
      <c r="AT222" s="175" t="s">
        <v>164</v>
      </c>
      <c r="AU222" s="175" t="s">
        <v>86</v>
      </c>
    </row>
    <row r="223" spans="2:65" s="185" customFormat="1" ht="25.5" customHeight="1">
      <c r="B223" s="186"/>
      <c r="C223" s="265" t="s">
        <v>337</v>
      </c>
      <c r="D223" s="265" t="s">
        <v>158</v>
      </c>
      <c r="E223" s="266" t="s">
        <v>338</v>
      </c>
      <c r="F223" s="267" t="s">
        <v>339</v>
      </c>
      <c r="G223" s="268" t="s">
        <v>177</v>
      </c>
      <c r="H223" s="269">
        <v>20</v>
      </c>
      <c r="I223" s="88"/>
      <c r="J223" s="270">
        <f>ROUND(I223*H223,2)</f>
        <v>0</v>
      </c>
      <c r="K223" s="267" t="s">
        <v>162</v>
      </c>
      <c r="L223" s="186"/>
      <c r="M223" s="271" t="s">
        <v>5</v>
      </c>
      <c r="N223" s="272" t="s">
        <v>49</v>
      </c>
      <c r="O223" s="187"/>
      <c r="P223" s="273">
        <f>O223*H223</f>
        <v>0</v>
      </c>
      <c r="Q223" s="273">
        <v>0</v>
      </c>
      <c r="R223" s="273">
        <f>Q223*H223</f>
        <v>0</v>
      </c>
      <c r="S223" s="273">
        <v>0</v>
      </c>
      <c r="T223" s="274">
        <f>S223*H223</f>
        <v>0</v>
      </c>
      <c r="AR223" s="175" t="s">
        <v>163</v>
      </c>
      <c r="AT223" s="175" t="s">
        <v>158</v>
      </c>
      <c r="AU223" s="175" t="s">
        <v>86</v>
      </c>
      <c r="AY223" s="175" t="s">
        <v>156</v>
      </c>
      <c r="BE223" s="275">
        <f>IF(N223="základní",J223,0)</f>
        <v>0</v>
      </c>
      <c r="BF223" s="275">
        <f>IF(N223="snížená",J223,0)</f>
        <v>0</v>
      </c>
      <c r="BG223" s="275">
        <f>IF(N223="zákl. přenesená",J223,0)</f>
        <v>0</v>
      </c>
      <c r="BH223" s="275">
        <f>IF(N223="sníž. přenesená",J223,0)</f>
        <v>0</v>
      </c>
      <c r="BI223" s="275">
        <f>IF(N223="nulová",J223,0)</f>
        <v>0</v>
      </c>
      <c r="BJ223" s="175" t="s">
        <v>163</v>
      </c>
      <c r="BK223" s="275">
        <f>ROUND(I223*H223,2)</f>
        <v>0</v>
      </c>
      <c r="BL223" s="175" t="s">
        <v>163</v>
      </c>
      <c r="BM223" s="175" t="s">
        <v>340</v>
      </c>
    </row>
    <row r="224" spans="2:47" s="185" customFormat="1" ht="81">
      <c r="B224" s="186"/>
      <c r="D224" s="276" t="s">
        <v>164</v>
      </c>
      <c r="F224" s="277" t="s">
        <v>333</v>
      </c>
      <c r="I224" s="89"/>
      <c r="L224" s="186"/>
      <c r="M224" s="278"/>
      <c r="N224" s="187"/>
      <c r="O224" s="187"/>
      <c r="P224" s="187"/>
      <c r="Q224" s="187"/>
      <c r="R224" s="187"/>
      <c r="S224" s="187"/>
      <c r="T224" s="279"/>
      <c r="AT224" s="175" t="s">
        <v>164</v>
      </c>
      <c r="AU224" s="175" t="s">
        <v>86</v>
      </c>
    </row>
    <row r="225" spans="2:65" s="185" customFormat="1" ht="16.5" customHeight="1">
      <c r="B225" s="186"/>
      <c r="C225" s="265" t="s">
        <v>258</v>
      </c>
      <c r="D225" s="265" t="s">
        <v>158</v>
      </c>
      <c r="E225" s="266" t="s">
        <v>341</v>
      </c>
      <c r="F225" s="267" t="s">
        <v>342</v>
      </c>
      <c r="G225" s="268" t="s">
        <v>200</v>
      </c>
      <c r="H225" s="269">
        <v>6150</v>
      </c>
      <c r="I225" s="88"/>
      <c r="J225" s="270">
        <f>ROUND(I225*H225,2)</f>
        <v>0</v>
      </c>
      <c r="K225" s="267" t="s">
        <v>162</v>
      </c>
      <c r="L225" s="186"/>
      <c r="M225" s="271" t="s">
        <v>5</v>
      </c>
      <c r="N225" s="272" t="s">
        <v>49</v>
      </c>
      <c r="O225" s="187"/>
      <c r="P225" s="273">
        <f>O225*H225</f>
        <v>0</v>
      </c>
      <c r="Q225" s="273">
        <v>0</v>
      </c>
      <c r="R225" s="273">
        <f>Q225*H225</f>
        <v>0</v>
      </c>
      <c r="S225" s="273">
        <v>0</v>
      </c>
      <c r="T225" s="274">
        <f>S225*H225</f>
        <v>0</v>
      </c>
      <c r="AR225" s="175" t="s">
        <v>163</v>
      </c>
      <c r="AT225" s="175" t="s">
        <v>158</v>
      </c>
      <c r="AU225" s="175" t="s">
        <v>86</v>
      </c>
      <c r="AY225" s="175" t="s">
        <v>156</v>
      </c>
      <c r="BE225" s="275">
        <f>IF(N225="základní",J225,0)</f>
        <v>0</v>
      </c>
      <c r="BF225" s="275">
        <f>IF(N225="snížená",J225,0)</f>
        <v>0</v>
      </c>
      <c r="BG225" s="275">
        <f>IF(N225="zákl. přenesená",J225,0)</f>
        <v>0</v>
      </c>
      <c r="BH225" s="275">
        <f>IF(N225="sníž. přenesená",J225,0)</f>
        <v>0</v>
      </c>
      <c r="BI225" s="275">
        <f>IF(N225="nulová",J225,0)</f>
        <v>0</v>
      </c>
      <c r="BJ225" s="175" t="s">
        <v>163</v>
      </c>
      <c r="BK225" s="275">
        <f>ROUND(I225*H225,2)</f>
        <v>0</v>
      </c>
      <c r="BL225" s="175" t="s">
        <v>163</v>
      </c>
      <c r="BM225" s="175" t="s">
        <v>343</v>
      </c>
    </row>
    <row r="226" spans="2:47" s="185" customFormat="1" ht="40.5">
      <c r="B226" s="186"/>
      <c r="D226" s="276" t="s">
        <v>164</v>
      </c>
      <c r="F226" s="277" t="s">
        <v>344</v>
      </c>
      <c r="I226" s="89"/>
      <c r="L226" s="186"/>
      <c r="M226" s="278"/>
      <c r="N226" s="187"/>
      <c r="O226" s="187"/>
      <c r="P226" s="187"/>
      <c r="Q226" s="187"/>
      <c r="R226" s="187"/>
      <c r="S226" s="187"/>
      <c r="T226" s="279"/>
      <c r="AT226" s="175" t="s">
        <v>164</v>
      </c>
      <c r="AU226" s="175" t="s">
        <v>86</v>
      </c>
    </row>
    <row r="227" spans="2:51" s="281" customFormat="1" ht="13.5">
      <c r="B227" s="280"/>
      <c r="D227" s="276" t="s">
        <v>168</v>
      </c>
      <c r="E227" s="282" t="s">
        <v>5</v>
      </c>
      <c r="F227" s="283" t="s">
        <v>203</v>
      </c>
      <c r="H227" s="284">
        <v>6150</v>
      </c>
      <c r="I227" s="90"/>
      <c r="L227" s="280"/>
      <c r="M227" s="285"/>
      <c r="N227" s="286"/>
      <c r="O227" s="286"/>
      <c r="P227" s="286"/>
      <c r="Q227" s="286"/>
      <c r="R227" s="286"/>
      <c r="S227" s="286"/>
      <c r="T227" s="287"/>
      <c r="AT227" s="282" t="s">
        <v>168</v>
      </c>
      <c r="AU227" s="282" t="s">
        <v>86</v>
      </c>
      <c r="AV227" s="281" t="s">
        <v>86</v>
      </c>
      <c r="AW227" s="281" t="s">
        <v>39</v>
      </c>
      <c r="AX227" s="281" t="s">
        <v>76</v>
      </c>
      <c r="AY227" s="282" t="s">
        <v>156</v>
      </c>
    </row>
    <row r="228" spans="2:51" s="289" customFormat="1" ht="13.5">
      <c r="B228" s="288"/>
      <c r="D228" s="276" t="s">
        <v>168</v>
      </c>
      <c r="E228" s="290" t="s">
        <v>5</v>
      </c>
      <c r="F228" s="291" t="s">
        <v>204</v>
      </c>
      <c r="H228" s="292">
        <v>6150</v>
      </c>
      <c r="I228" s="91"/>
      <c r="L228" s="288"/>
      <c r="M228" s="293"/>
      <c r="N228" s="294"/>
      <c r="O228" s="294"/>
      <c r="P228" s="294"/>
      <c r="Q228" s="294"/>
      <c r="R228" s="294"/>
      <c r="S228" s="294"/>
      <c r="T228" s="295"/>
      <c r="AT228" s="290" t="s">
        <v>168</v>
      </c>
      <c r="AU228" s="290" t="s">
        <v>86</v>
      </c>
      <c r="AV228" s="289" t="s">
        <v>163</v>
      </c>
      <c r="AW228" s="289" t="s">
        <v>39</v>
      </c>
      <c r="AX228" s="289" t="s">
        <v>84</v>
      </c>
      <c r="AY228" s="290" t="s">
        <v>156</v>
      </c>
    </row>
    <row r="229" spans="2:65" s="185" customFormat="1" ht="25.5" customHeight="1">
      <c r="B229" s="186"/>
      <c r="C229" s="265" t="s">
        <v>345</v>
      </c>
      <c r="D229" s="265" t="s">
        <v>158</v>
      </c>
      <c r="E229" s="266" t="s">
        <v>346</v>
      </c>
      <c r="F229" s="267" t="s">
        <v>347</v>
      </c>
      <c r="G229" s="268" t="s">
        <v>161</v>
      </c>
      <c r="H229" s="269">
        <v>41000</v>
      </c>
      <c r="I229" s="88"/>
      <c r="J229" s="270">
        <f>ROUND(I229*H229,2)</f>
        <v>0</v>
      </c>
      <c r="K229" s="267" t="s">
        <v>162</v>
      </c>
      <c r="L229" s="186"/>
      <c r="M229" s="271" t="s">
        <v>5</v>
      </c>
      <c r="N229" s="272" t="s">
        <v>49</v>
      </c>
      <c r="O229" s="187"/>
      <c r="P229" s="273">
        <f>O229*H229</f>
        <v>0</v>
      </c>
      <c r="Q229" s="273">
        <v>0</v>
      </c>
      <c r="R229" s="273">
        <f>Q229*H229</f>
        <v>0</v>
      </c>
      <c r="S229" s="273">
        <v>0</v>
      </c>
      <c r="T229" s="274">
        <f>S229*H229</f>
        <v>0</v>
      </c>
      <c r="AR229" s="175" t="s">
        <v>163</v>
      </c>
      <c r="AT229" s="175" t="s">
        <v>158</v>
      </c>
      <c r="AU229" s="175" t="s">
        <v>86</v>
      </c>
      <c r="AY229" s="175" t="s">
        <v>156</v>
      </c>
      <c r="BE229" s="275">
        <f>IF(N229="základní",J229,0)</f>
        <v>0</v>
      </c>
      <c r="BF229" s="275">
        <f>IF(N229="snížená",J229,0)</f>
        <v>0</v>
      </c>
      <c r="BG229" s="275">
        <f>IF(N229="zákl. přenesená",J229,0)</f>
        <v>0</v>
      </c>
      <c r="BH229" s="275">
        <f>IF(N229="sníž. přenesená",J229,0)</f>
        <v>0</v>
      </c>
      <c r="BI229" s="275">
        <f>IF(N229="nulová",J229,0)</f>
        <v>0</v>
      </c>
      <c r="BJ229" s="175" t="s">
        <v>163</v>
      </c>
      <c r="BK229" s="275">
        <f>ROUND(I229*H229,2)</f>
        <v>0</v>
      </c>
      <c r="BL229" s="175" t="s">
        <v>163</v>
      </c>
      <c r="BM229" s="175" t="s">
        <v>348</v>
      </c>
    </row>
    <row r="230" spans="2:47" s="185" customFormat="1" ht="162">
      <c r="B230" s="186"/>
      <c r="D230" s="276" t="s">
        <v>164</v>
      </c>
      <c r="F230" s="277" t="s">
        <v>349</v>
      </c>
      <c r="L230" s="186"/>
      <c r="M230" s="278"/>
      <c r="N230" s="187"/>
      <c r="O230" s="187"/>
      <c r="P230" s="187"/>
      <c r="Q230" s="187"/>
      <c r="R230" s="187"/>
      <c r="S230" s="187"/>
      <c r="T230" s="279"/>
      <c r="AT230" s="175" t="s">
        <v>164</v>
      </c>
      <c r="AU230" s="175" t="s">
        <v>86</v>
      </c>
    </row>
    <row r="231" spans="2:51" s="281" customFormat="1" ht="13.5">
      <c r="B231" s="280"/>
      <c r="D231" s="276" t="s">
        <v>168</v>
      </c>
      <c r="E231" s="282" t="s">
        <v>5</v>
      </c>
      <c r="F231" s="283" t="s">
        <v>350</v>
      </c>
      <c r="H231" s="284">
        <v>41000</v>
      </c>
      <c r="L231" s="280"/>
      <c r="M231" s="285"/>
      <c r="N231" s="286"/>
      <c r="O231" s="286"/>
      <c r="P231" s="286"/>
      <c r="Q231" s="286"/>
      <c r="R231" s="286"/>
      <c r="S231" s="286"/>
      <c r="T231" s="287"/>
      <c r="AT231" s="282" t="s">
        <v>168</v>
      </c>
      <c r="AU231" s="282" t="s">
        <v>86</v>
      </c>
      <c r="AV231" s="281" t="s">
        <v>86</v>
      </c>
      <c r="AW231" s="281" t="s">
        <v>39</v>
      </c>
      <c r="AX231" s="281" t="s">
        <v>76</v>
      </c>
      <c r="AY231" s="282" t="s">
        <v>156</v>
      </c>
    </row>
    <row r="232" spans="2:51" s="289" customFormat="1" ht="13.5">
      <c r="B232" s="288"/>
      <c r="D232" s="276" t="s">
        <v>168</v>
      </c>
      <c r="E232" s="290" t="s">
        <v>5</v>
      </c>
      <c r="F232" s="291" t="s">
        <v>204</v>
      </c>
      <c r="H232" s="292">
        <v>41000</v>
      </c>
      <c r="L232" s="288"/>
      <c r="M232" s="305"/>
      <c r="N232" s="306"/>
      <c r="O232" s="306"/>
      <c r="P232" s="306"/>
      <c r="Q232" s="306"/>
      <c r="R232" s="306"/>
      <c r="S232" s="306"/>
      <c r="T232" s="307"/>
      <c r="AT232" s="290" t="s">
        <v>168</v>
      </c>
      <c r="AU232" s="290" t="s">
        <v>86</v>
      </c>
      <c r="AV232" s="289" t="s">
        <v>163</v>
      </c>
      <c r="AW232" s="289" t="s">
        <v>39</v>
      </c>
      <c r="AX232" s="289" t="s">
        <v>84</v>
      </c>
      <c r="AY232" s="290" t="s">
        <v>156</v>
      </c>
    </row>
    <row r="233" spans="2:12" s="185" customFormat="1" ht="6.95" customHeight="1">
      <c r="B233" s="210"/>
      <c r="C233" s="211"/>
      <c r="D233" s="211"/>
      <c r="E233" s="211"/>
      <c r="F233" s="211"/>
      <c r="G233" s="211"/>
      <c r="H233" s="211"/>
      <c r="I233" s="211"/>
      <c r="J233" s="211"/>
      <c r="K233" s="211"/>
      <c r="L233" s="186"/>
    </row>
  </sheetData>
  <sheetProtection password="CC55" sheet="1"/>
  <autoFilter ref="C77:K232"/>
  <mergeCells count="10">
    <mergeCell ref="E70:H70"/>
    <mergeCell ref="G1:H1"/>
    <mergeCell ref="E45:H45"/>
    <mergeCell ref="E47:H47"/>
    <mergeCell ref="J51:J52"/>
    <mergeCell ref="L2:V2"/>
    <mergeCell ref="E7:H7"/>
    <mergeCell ref="E9:H9"/>
    <mergeCell ref="E24:H24"/>
    <mergeCell ref="E68:H68"/>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231"/>
  <sheetViews>
    <sheetView showGridLines="0" workbookViewId="0" topLeftCell="A1">
      <pane ySplit="1" topLeftCell="A74" activePane="bottomLeft" state="frozen"/>
      <selection pane="bottomLeft" activeCell="F93" sqref="F93"/>
    </sheetView>
  </sheetViews>
  <sheetFormatPr defaultColWidth="9.33203125" defaultRowHeight="13.5"/>
  <cols>
    <col min="1" max="1" width="8.33203125" style="174" customWidth="1"/>
    <col min="2" max="2" width="1.66796875" style="174" customWidth="1"/>
    <col min="3" max="3" width="4.16015625" style="174" customWidth="1"/>
    <col min="4" max="4" width="4.33203125" style="174" customWidth="1"/>
    <col min="5" max="5" width="17.16015625" style="174" customWidth="1"/>
    <col min="6" max="6" width="75" style="174" customWidth="1"/>
    <col min="7" max="7" width="8.66015625" style="174" customWidth="1"/>
    <col min="8" max="8" width="11.16015625" style="174" customWidth="1"/>
    <col min="9" max="9" width="12.66015625" style="174" customWidth="1"/>
    <col min="10" max="10" width="23.5" style="174" customWidth="1"/>
    <col min="11" max="11" width="15.5" style="174" customWidth="1"/>
    <col min="12" max="12" width="9.33203125" style="174" customWidth="1"/>
    <col min="13" max="18" width="9.33203125" style="174" hidden="1" customWidth="1"/>
    <col min="19" max="19" width="8.16015625" style="174" hidden="1" customWidth="1"/>
    <col min="20" max="20" width="29.66015625" style="174" hidden="1" customWidth="1"/>
    <col min="21" max="21" width="16.33203125" style="174" hidden="1" customWidth="1"/>
    <col min="22" max="22" width="12.33203125" style="174" customWidth="1"/>
    <col min="23" max="23" width="16.33203125" style="174" customWidth="1"/>
    <col min="24" max="24" width="12.33203125" style="174" customWidth="1"/>
    <col min="25" max="25" width="15" style="174" customWidth="1"/>
    <col min="26" max="26" width="11" style="174" customWidth="1"/>
    <col min="27" max="27" width="15" style="174" customWidth="1"/>
    <col min="28" max="28" width="16.33203125" style="174" customWidth="1"/>
    <col min="29" max="29" width="11" style="174" customWidth="1"/>
    <col min="30" max="30" width="15" style="174" customWidth="1"/>
    <col min="31" max="31" width="16.33203125" style="174" customWidth="1"/>
    <col min="32" max="43" width="9.33203125" style="174" customWidth="1"/>
    <col min="44" max="65" width="9.33203125" style="174" hidden="1" customWidth="1"/>
    <col min="66" max="16384" width="9.33203125" style="174" customWidth="1"/>
  </cols>
  <sheetData>
    <row r="1" spans="1:70" ht="21.75" customHeight="1">
      <c r="A1" s="171"/>
      <c r="B1" s="8"/>
      <c r="C1" s="8"/>
      <c r="D1" s="9" t="s">
        <v>1</v>
      </c>
      <c r="E1" s="8"/>
      <c r="F1" s="172" t="s">
        <v>124</v>
      </c>
      <c r="G1" s="364" t="s">
        <v>125</v>
      </c>
      <c r="H1" s="364"/>
      <c r="I1" s="8"/>
      <c r="J1" s="172" t="s">
        <v>126</v>
      </c>
      <c r="K1" s="9" t="s">
        <v>127</v>
      </c>
      <c r="L1" s="172" t="s">
        <v>128</v>
      </c>
      <c r="M1" s="172"/>
      <c r="N1" s="172"/>
      <c r="O1" s="172"/>
      <c r="P1" s="172"/>
      <c r="Q1" s="172"/>
      <c r="R1" s="172"/>
      <c r="S1" s="172"/>
      <c r="T1" s="172"/>
      <c r="U1" s="173"/>
      <c r="V1" s="173"/>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c r="AV1" s="171"/>
      <c r="AW1" s="171"/>
      <c r="AX1" s="171"/>
      <c r="AY1" s="171"/>
      <c r="AZ1" s="171"/>
      <c r="BA1" s="171"/>
      <c r="BB1" s="171"/>
      <c r="BC1" s="171"/>
      <c r="BD1" s="171"/>
      <c r="BE1" s="171"/>
      <c r="BF1" s="171"/>
      <c r="BG1" s="171"/>
      <c r="BH1" s="171"/>
      <c r="BI1" s="171"/>
      <c r="BJ1" s="171"/>
      <c r="BK1" s="171"/>
      <c r="BL1" s="171"/>
      <c r="BM1" s="171"/>
      <c r="BN1" s="171"/>
      <c r="BO1" s="171"/>
      <c r="BP1" s="171"/>
      <c r="BQ1" s="171"/>
      <c r="BR1" s="171"/>
    </row>
    <row r="2" spans="3:46" ht="36.95" customHeight="1">
      <c r="L2" s="354" t="s">
        <v>8</v>
      </c>
      <c r="M2" s="355"/>
      <c r="N2" s="355"/>
      <c r="O2" s="355"/>
      <c r="P2" s="355"/>
      <c r="Q2" s="355"/>
      <c r="R2" s="355"/>
      <c r="S2" s="355"/>
      <c r="T2" s="355"/>
      <c r="U2" s="355"/>
      <c r="V2" s="355"/>
      <c r="AT2" s="175" t="s">
        <v>89</v>
      </c>
    </row>
    <row r="3" spans="2:46" ht="6.95" customHeight="1">
      <c r="B3" s="176"/>
      <c r="C3" s="177"/>
      <c r="D3" s="177"/>
      <c r="E3" s="177"/>
      <c r="F3" s="177"/>
      <c r="G3" s="177"/>
      <c r="H3" s="177"/>
      <c r="I3" s="177"/>
      <c r="J3" s="177"/>
      <c r="K3" s="178"/>
      <c r="AT3" s="175" t="s">
        <v>86</v>
      </c>
    </row>
    <row r="4" spans="2:46" ht="36.95" customHeight="1">
      <c r="B4" s="179"/>
      <c r="C4" s="180"/>
      <c r="D4" s="181" t="s">
        <v>129</v>
      </c>
      <c r="E4" s="180"/>
      <c r="F4" s="180"/>
      <c r="G4" s="180"/>
      <c r="H4" s="180"/>
      <c r="I4" s="180"/>
      <c r="J4" s="180"/>
      <c r="K4" s="182"/>
      <c r="M4" s="183" t="s">
        <v>13</v>
      </c>
      <c r="AT4" s="175" t="s">
        <v>39</v>
      </c>
    </row>
    <row r="5" spans="2:11" ht="6.95" customHeight="1">
      <c r="B5" s="179"/>
      <c r="C5" s="180"/>
      <c r="D5" s="180"/>
      <c r="E5" s="180"/>
      <c r="F5" s="180"/>
      <c r="G5" s="180"/>
      <c r="H5" s="180"/>
      <c r="I5" s="180"/>
      <c r="J5" s="180"/>
      <c r="K5" s="182"/>
    </row>
    <row r="6" spans="2:11" ht="15">
      <c r="B6" s="179"/>
      <c r="C6" s="180"/>
      <c r="D6" s="184" t="s">
        <v>19</v>
      </c>
      <c r="E6" s="180"/>
      <c r="F6" s="180"/>
      <c r="G6" s="180"/>
      <c r="H6" s="180"/>
      <c r="I6" s="180"/>
      <c r="J6" s="180"/>
      <c r="K6" s="182"/>
    </row>
    <row r="7" spans="2:11" ht="16.5" customHeight="1">
      <c r="B7" s="179"/>
      <c r="C7" s="180"/>
      <c r="D7" s="180"/>
      <c r="E7" s="356" t="str">
        <f ca="1">'Rekapitulace stavby'!K6</f>
        <v>Kohinoor Mariánské Radčice - Biotechnologický systém ČDV z MR1</v>
      </c>
      <c r="F7" s="357"/>
      <c r="G7" s="357"/>
      <c r="H7" s="357"/>
      <c r="I7" s="180"/>
      <c r="J7" s="180"/>
      <c r="K7" s="182"/>
    </row>
    <row r="8" spans="2:11" s="185" customFormat="1" ht="15">
      <c r="B8" s="186"/>
      <c r="C8" s="187"/>
      <c r="D8" s="184" t="s">
        <v>130</v>
      </c>
      <c r="E8" s="187"/>
      <c r="F8" s="187"/>
      <c r="G8" s="187"/>
      <c r="H8" s="187"/>
      <c r="I8" s="187"/>
      <c r="J8" s="187"/>
      <c r="K8" s="188"/>
    </row>
    <row r="9" spans="2:11" s="185" customFormat="1" ht="36.95" customHeight="1">
      <c r="B9" s="186"/>
      <c r="C9" s="187"/>
      <c r="D9" s="187"/>
      <c r="E9" s="358" t="s">
        <v>351</v>
      </c>
      <c r="F9" s="359"/>
      <c r="G9" s="359"/>
      <c r="H9" s="359"/>
      <c r="I9" s="187"/>
      <c r="J9" s="187"/>
      <c r="K9" s="188"/>
    </row>
    <row r="10" spans="2:11" s="185" customFormat="1" ht="13.5">
      <c r="B10" s="186"/>
      <c r="C10" s="187"/>
      <c r="D10" s="187"/>
      <c r="E10" s="187"/>
      <c r="F10" s="187"/>
      <c r="G10" s="187"/>
      <c r="H10" s="187"/>
      <c r="I10" s="187"/>
      <c r="J10" s="187"/>
      <c r="K10" s="188"/>
    </row>
    <row r="11" spans="2:11" s="185" customFormat="1" ht="14.45" customHeight="1">
      <c r="B11" s="186"/>
      <c r="C11" s="187"/>
      <c r="D11" s="184" t="s">
        <v>21</v>
      </c>
      <c r="E11" s="187"/>
      <c r="F11" s="189" t="s">
        <v>5</v>
      </c>
      <c r="G11" s="187"/>
      <c r="H11" s="187"/>
      <c r="I11" s="184" t="s">
        <v>22</v>
      </c>
      <c r="J11" s="189" t="s">
        <v>5</v>
      </c>
      <c r="K11" s="188"/>
    </row>
    <row r="12" spans="2:11" s="185" customFormat="1" ht="14.45" customHeight="1">
      <c r="B12" s="186"/>
      <c r="C12" s="187"/>
      <c r="D12" s="184" t="s">
        <v>23</v>
      </c>
      <c r="E12" s="187"/>
      <c r="F12" s="189" t="s">
        <v>24</v>
      </c>
      <c r="G12" s="187"/>
      <c r="H12" s="187"/>
      <c r="I12" s="184" t="s">
        <v>25</v>
      </c>
      <c r="J12" s="190" t="str">
        <f ca="1">'Rekapitulace stavby'!AN8</f>
        <v>9. 2. 2018</v>
      </c>
      <c r="K12" s="188"/>
    </row>
    <row r="13" spans="2:11" s="185" customFormat="1" ht="10.9" customHeight="1">
      <c r="B13" s="186"/>
      <c r="C13" s="187"/>
      <c r="D13" s="187"/>
      <c r="E13" s="187"/>
      <c r="F13" s="187"/>
      <c r="G13" s="187"/>
      <c r="H13" s="187"/>
      <c r="I13" s="187"/>
      <c r="J13" s="187"/>
      <c r="K13" s="188"/>
    </row>
    <row r="14" spans="2:11" s="185" customFormat="1" ht="14.45" customHeight="1">
      <c r="B14" s="186"/>
      <c r="C14" s="187"/>
      <c r="D14" s="184" t="s">
        <v>27</v>
      </c>
      <c r="E14" s="187"/>
      <c r="F14" s="187"/>
      <c r="G14" s="187"/>
      <c r="H14" s="187"/>
      <c r="I14" s="184" t="s">
        <v>28</v>
      </c>
      <c r="J14" s="189" t="s">
        <v>29</v>
      </c>
      <c r="K14" s="188"/>
    </row>
    <row r="15" spans="2:11" s="185" customFormat="1" ht="18" customHeight="1">
      <c r="B15" s="186"/>
      <c r="C15" s="187"/>
      <c r="D15" s="187"/>
      <c r="E15" s="189" t="s">
        <v>30</v>
      </c>
      <c r="F15" s="187"/>
      <c r="G15" s="187"/>
      <c r="H15" s="187"/>
      <c r="I15" s="184" t="s">
        <v>31</v>
      </c>
      <c r="J15" s="189" t="s">
        <v>32</v>
      </c>
      <c r="K15" s="188"/>
    </row>
    <row r="16" spans="2:11" s="185" customFormat="1" ht="6.95" customHeight="1">
      <c r="B16" s="186"/>
      <c r="C16" s="187"/>
      <c r="D16" s="187"/>
      <c r="E16" s="187"/>
      <c r="F16" s="187"/>
      <c r="G16" s="187"/>
      <c r="H16" s="187"/>
      <c r="I16" s="187"/>
      <c r="J16" s="187"/>
      <c r="K16" s="188"/>
    </row>
    <row r="17" spans="2:11" s="185" customFormat="1" ht="14.45" customHeight="1">
      <c r="B17" s="186"/>
      <c r="C17" s="187"/>
      <c r="D17" s="184" t="s">
        <v>33</v>
      </c>
      <c r="E17" s="187"/>
      <c r="F17" s="187"/>
      <c r="G17" s="187"/>
      <c r="H17" s="187"/>
      <c r="I17" s="184" t="s">
        <v>28</v>
      </c>
      <c r="J17" s="189" t="str">
        <f ca="1">IF('Rekapitulace stavby'!AN13="Vyplň údaj","",IF('Rekapitulace stavby'!AN13="","",'Rekapitulace stavby'!AN13))</f>
        <v/>
      </c>
      <c r="K17" s="188"/>
    </row>
    <row r="18" spans="2:11" s="185" customFormat="1" ht="18" customHeight="1">
      <c r="B18" s="186"/>
      <c r="C18" s="187"/>
      <c r="D18" s="187"/>
      <c r="E18" s="189" t="str">
        <f ca="1">IF('Rekapitulace stavby'!E14="Vyplň údaj","",IF('Rekapitulace stavby'!E14="","",'Rekapitulace stavby'!E14))</f>
        <v/>
      </c>
      <c r="F18" s="187"/>
      <c r="G18" s="187"/>
      <c r="H18" s="187"/>
      <c r="I18" s="184" t="s">
        <v>31</v>
      </c>
      <c r="J18" s="189" t="str">
        <f ca="1">IF('Rekapitulace stavby'!AN14="Vyplň údaj","",IF('Rekapitulace stavby'!AN14="","",'Rekapitulace stavby'!AN14))</f>
        <v/>
      </c>
      <c r="K18" s="188"/>
    </row>
    <row r="19" spans="2:11" s="185" customFormat="1" ht="6.95" customHeight="1">
      <c r="B19" s="186"/>
      <c r="C19" s="187"/>
      <c r="D19" s="187"/>
      <c r="E19" s="187"/>
      <c r="F19" s="187"/>
      <c r="G19" s="187"/>
      <c r="H19" s="187"/>
      <c r="I19" s="187"/>
      <c r="J19" s="187"/>
      <c r="K19" s="188"/>
    </row>
    <row r="20" spans="2:11" s="185" customFormat="1" ht="14.45" customHeight="1">
      <c r="B20" s="186"/>
      <c r="C20" s="187"/>
      <c r="D20" s="184" t="s">
        <v>35</v>
      </c>
      <c r="E20" s="187"/>
      <c r="F20" s="187"/>
      <c r="G20" s="187"/>
      <c r="H20" s="187"/>
      <c r="I20" s="184" t="s">
        <v>28</v>
      </c>
      <c r="J20" s="189" t="s">
        <v>36</v>
      </c>
      <c r="K20" s="188"/>
    </row>
    <row r="21" spans="2:11" s="185" customFormat="1" ht="18" customHeight="1">
      <c r="B21" s="186"/>
      <c r="C21" s="187"/>
      <c r="D21" s="187"/>
      <c r="E21" s="189" t="s">
        <v>37</v>
      </c>
      <c r="F21" s="187"/>
      <c r="G21" s="187"/>
      <c r="H21" s="187"/>
      <c r="I21" s="184" t="s">
        <v>31</v>
      </c>
      <c r="J21" s="189" t="s">
        <v>38</v>
      </c>
      <c r="K21" s="188"/>
    </row>
    <row r="22" spans="2:11" s="185" customFormat="1" ht="6.95" customHeight="1">
      <c r="B22" s="186"/>
      <c r="C22" s="187"/>
      <c r="D22" s="187"/>
      <c r="E22" s="187"/>
      <c r="F22" s="187"/>
      <c r="G22" s="187"/>
      <c r="H22" s="187"/>
      <c r="I22" s="187"/>
      <c r="J22" s="187"/>
      <c r="K22" s="188"/>
    </row>
    <row r="23" spans="2:11" s="185" customFormat="1" ht="14.45" customHeight="1">
      <c r="B23" s="186"/>
      <c r="C23" s="187"/>
      <c r="D23" s="184" t="s">
        <v>40</v>
      </c>
      <c r="E23" s="187"/>
      <c r="F23" s="187"/>
      <c r="G23" s="187"/>
      <c r="H23" s="187"/>
      <c r="I23" s="187"/>
      <c r="J23" s="187"/>
      <c r="K23" s="188"/>
    </row>
    <row r="24" spans="2:11" s="194" customFormat="1" ht="142.5" customHeight="1">
      <c r="B24" s="191"/>
      <c r="C24" s="192"/>
      <c r="D24" s="192"/>
      <c r="E24" s="352" t="s">
        <v>132</v>
      </c>
      <c r="F24" s="352"/>
      <c r="G24" s="352"/>
      <c r="H24" s="352"/>
      <c r="I24" s="192"/>
      <c r="J24" s="192"/>
      <c r="K24" s="193"/>
    </row>
    <row r="25" spans="2:11" s="185" customFormat="1" ht="6.95" customHeight="1">
      <c r="B25" s="186"/>
      <c r="C25" s="187"/>
      <c r="D25" s="187"/>
      <c r="E25" s="187"/>
      <c r="F25" s="187"/>
      <c r="G25" s="187"/>
      <c r="H25" s="187"/>
      <c r="I25" s="187"/>
      <c r="J25" s="187"/>
      <c r="K25" s="188"/>
    </row>
    <row r="26" spans="2:11" s="185" customFormat="1" ht="6.95" customHeight="1">
      <c r="B26" s="186"/>
      <c r="C26" s="187"/>
      <c r="D26" s="195"/>
      <c r="E26" s="195"/>
      <c r="F26" s="195"/>
      <c r="G26" s="195"/>
      <c r="H26" s="195"/>
      <c r="I26" s="195"/>
      <c r="J26" s="195"/>
      <c r="K26" s="196"/>
    </row>
    <row r="27" spans="2:11" s="185" customFormat="1" ht="25.35" customHeight="1">
      <c r="B27" s="186"/>
      <c r="C27" s="187"/>
      <c r="D27" s="197" t="s">
        <v>42</v>
      </c>
      <c r="E27" s="187"/>
      <c r="F27" s="187"/>
      <c r="G27" s="187"/>
      <c r="H27" s="187"/>
      <c r="I27" s="187"/>
      <c r="J27" s="198">
        <f>ROUND(J85,2)</f>
        <v>0</v>
      </c>
      <c r="K27" s="188"/>
    </row>
    <row r="28" spans="2:11" s="185" customFormat="1" ht="6.95" customHeight="1">
      <c r="B28" s="186"/>
      <c r="C28" s="187"/>
      <c r="D28" s="195"/>
      <c r="E28" s="195"/>
      <c r="F28" s="195"/>
      <c r="G28" s="195"/>
      <c r="H28" s="195"/>
      <c r="I28" s="195"/>
      <c r="J28" s="195"/>
      <c r="K28" s="196"/>
    </row>
    <row r="29" spans="2:11" s="185" customFormat="1" ht="14.45" customHeight="1">
      <c r="B29" s="186"/>
      <c r="C29" s="187"/>
      <c r="D29" s="187"/>
      <c r="E29" s="187"/>
      <c r="F29" s="199" t="s">
        <v>44</v>
      </c>
      <c r="G29" s="187"/>
      <c r="H29" s="187"/>
      <c r="I29" s="199" t="s">
        <v>43</v>
      </c>
      <c r="J29" s="199" t="s">
        <v>45</v>
      </c>
      <c r="K29" s="188"/>
    </row>
    <row r="30" spans="2:11" s="185" customFormat="1" ht="14.45" customHeight="1" hidden="1">
      <c r="B30" s="186"/>
      <c r="C30" s="187"/>
      <c r="D30" s="200" t="s">
        <v>46</v>
      </c>
      <c r="E30" s="200" t="s">
        <v>47</v>
      </c>
      <c r="F30" s="201">
        <f>ROUND(SUM(BE85:BE230),2)</f>
        <v>0</v>
      </c>
      <c r="G30" s="187"/>
      <c r="H30" s="187"/>
      <c r="I30" s="202">
        <v>0.21</v>
      </c>
      <c r="J30" s="201">
        <f>ROUND(ROUND((SUM(BE85:BE230)),2)*I30,2)</f>
        <v>0</v>
      </c>
      <c r="K30" s="188"/>
    </row>
    <row r="31" spans="2:11" s="185" customFormat="1" ht="14.45" customHeight="1" hidden="1">
      <c r="B31" s="186"/>
      <c r="C31" s="187"/>
      <c r="D31" s="187"/>
      <c r="E31" s="200" t="s">
        <v>48</v>
      </c>
      <c r="F31" s="201">
        <f>ROUND(SUM(BF85:BF230),2)</f>
        <v>0</v>
      </c>
      <c r="G31" s="187"/>
      <c r="H31" s="187"/>
      <c r="I31" s="202">
        <v>0.15</v>
      </c>
      <c r="J31" s="201">
        <f>ROUND(ROUND((SUM(BF85:BF230)),2)*I31,2)</f>
        <v>0</v>
      </c>
      <c r="K31" s="188"/>
    </row>
    <row r="32" spans="2:11" s="185" customFormat="1" ht="14.45" customHeight="1">
      <c r="B32" s="186"/>
      <c r="C32" s="187"/>
      <c r="D32" s="200" t="s">
        <v>46</v>
      </c>
      <c r="E32" s="200" t="s">
        <v>49</v>
      </c>
      <c r="F32" s="201">
        <f>ROUND(SUM(BG85:BG230),2)</f>
        <v>0</v>
      </c>
      <c r="G32" s="187"/>
      <c r="H32" s="187"/>
      <c r="I32" s="202">
        <v>0.21</v>
      </c>
      <c r="J32" s="201">
        <f>F32*0.21</f>
        <v>0</v>
      </c>
      <c r="K32" s="188"/>
    </row>
    <row r="33" spans="2:11" s="185" customFormat="1" ht="14.45" customHeight="1">
      <c r="B33" s="186"/>
      <c r="C33" s="187"/>
      <c r="D33" s="187"/>
      <c r="E33" s="200" t="s">
        <v>50</v>
      </c>
      <c r="F33" s="201">
        <f>ROUND(SUM(BH85:BH230),2)</f>
        <v>0</v>
      </c>
      <c r="G33" s="187"/>
      <c r="H33" s="187"/>
      <c r="I33" s="202">
        <v>0.15</v>
      </c>
      <c r="J33" s="201">
        <f>F33*0.15</f>
        <v>0</v>
      </c>
      <c r="K33" s="188"/>
    </row>
    <row r="34" spans="2:11" s="185" customFormat="1" ht="14.45" customHeight="1" hidden="1">
      <c r="B34" s="186"/>
      <c r="C34" s="187"/>
      <c r="D34" s="187"/>
      <c r="E34" s="200" t="s">
        <v>51</v>
      </c>
      <c r="F34" s="201">
        <f>ROUND(SUM(BI85:BI230),2)</f>
        <v>0</v>
      </c>
      <c r="G34" s="187"/>
      <c r="H34" s="187"/>
      <c r="I34" s="202">
        <v>0</v>
      </c>
      <c r="J34" s="201">
        <v>0</v>
      </c>
      <c r="K34" s="188"/>
    </row>
    <row r="35" spans="2:11" s="185" customFormat="1" ht="6.95" customHeight="1">
      <c r="B35" s="186"/>
      <c r="C35" s="187"/>
      <c r="D35" s="187"/>
      <c r="E35" s="187"/>
      <c r="F35" s="187"/>
      <c r="G35" s="187"/>
      <c r="H35" s="187"/>
      <c r="I35" s="187"/>
      <c r="J35" s="187"/>
      <c r="K35" s="188"/>
    </row>
    <row r="36" spans="2:11" s="185" customFormat="1" ht="25.35" customHeight="1">
      <c r="B36" s="186"/>
      <c r="C36" s="203"/>
      <c r="D36" s="204" t="s">
        <v>52</v>
      </c>
      <c r="E36" s="205"/>
      <c r="F36" s="205"/>
      <c r="G36" s="206" t="s">
        <v>53</v>
      </c>
      <c r="H36" s="207" t="s">
        <v>54</v>
      </c>
      <c r="I36" s="205"/>
      <c r="J36" s="208">
        <f>SUM(J27:J34)</f>
        <v>0</v>
      </c>
      <c r="K36" s="209"/>
    </row>
    <row r="37" spans="2:11" s="185" customFormat="1" ht="14.45" customHeight="1">
      <c r="B37" s="210"/>
      <c r="C37" s="211"/>
      <c r="D37" s="211"/>
      <c r="E37" s="211"/>
      <c r="F37" s="211"/>
      <c r="G37" s="211"/>
      <c r="H37" s="211"/>
      <c r="I37" s="211"/>
      <c r="J37" s="211"/>
      <c r="K37" s="212"/>
    </row>
    <row r="41" spans="2:11" s="185" customFormat="1" ht="6.95" customHeight="1">
      <c r="B41" s="213"/>
      <c r="C41" s="214"/>
      <c r="D41" s="214"/>
      <c r="E41" s="214"/>
      <c r="F41" s="214"/>
      <c r="G41" s="214"/>
      <c r="H41" s="214"/>
      <c r="I41" s="214"/>
      <c r="J41" s="214"/>
      <c r="K41" s="215"/>
    </row>
    <row r="42" spans="2:11" s="185" customFormat="1" ht="36.95" customHeight="1">
      <c r="B42" s="186"/>
      <c r="C42" s="181" t="s">
        <v>133</v>
      </c>
      <c r="D42" s="187"/>
      <c r="E42" s="187"/>
      <c r="F42" s="187"/>
      <c r="G42" s="187"/>
      <c r="H42" s="187"/>
      <c r="I42" s="187"/>
      <c r="J42" s="187"/>
      <c r="K42" s="188"/>
    </row>
    <row r="43" spans="2:11" s="185" customFormat="1" ht="6.95" customHeight="1">
      <c r="B43" s="186"/>
      <c r="C43" s="187"/>
      <c r="D43" s="187"/>
      <c r="E43" s="187"/>
      <c r="F43" s="187"/>
      <c r="G43" s="187"/>
      <c r="H43" s="187"/>
      <c r="I43" s="187"/>
      <c r="J43" s="187"/>
      <c r="K43" s="188"/>
    </row>
    <row r="44" spans="2:11" s="185" customFormat="1" ht="14.45" customHeight="1">
      <c r="B44" s="186"/>
      <c r="C44" s="184" t="s">
        <v>19</v>
      </c>
      <c r="D44" s="187"/>
      <c r="E44" s="187"/>
      <c r="F44" s="187"/>
      <c r="G44" s="187"/>
      <c r="H44" s="187"/>
      <c r="I44" s="187"/>
      <c r="J44" s="187"/>
      <c r="K44" s="188"/>
    </row>
    <row r="45" spans="2:11" s="185" customFormat="1" ht="16.5" customHeight="1">
      <c r="B45" s="186"/>
      <c r="C45" s="187"/>
      <c r="D45" s="187"/>
      <c r="E45" s="356" t="str">
        <f>E7</f>
        <v>Kohinoor Mariánské Radčice - Biotechnologický systém ČDV z MR1</v>
      </c>
      <c r="F45" s="357"/>
      <c r="G45" s="357"/>
      <c r="H45" s="357"/>
      <c r="I45" s="187"/>
      <c r="J45" s="187"/>
      <c r="K45" s="188"/>
    </row>
    <row r="46" spans="2:11" s="185" customFormat="1" ht="14.45" customHeight="1">
      <c r="B46" s="186"/>
      <c r="C46" s="184" t="s">
        <v>130</v>
      </c>
      <c r="D46" s="187"/>
      <c r="E46" s="187"/>
      <c r="F46" s="187"/>
      <c r="G46" s="187"/>
      <c r="H46" s="187"/>
      <c r="I46" s="187"/>
      <c r="J46" s="187"/>
      <c r="K46" s="188"/>
    </row>
    <row r="47" spans="2:11" s="185" customFormat="1" ht="17.25" customHeight="1">
      <c r="B47" s="186"/>
      <c r="C47" s="187"/>
      <c r="D47" s="187"/>
      <c r="E47" s="358" t="str">
        <f>E9</f>
        <v>SO 02.1 - Nádrže A.1 a A.2</v>
      </c>
      <c r="F47" s="359"/>
      <c r="G47" s="359"/>
      <c r="H47" s="359"/>
      <c r="I47" s="187"/>
      <c r="J47" s="187"/>
      <c r="K47" s="188"/>
    </row>
    <row r="48" spans="2:11" s="185" customFormat="1" ht="6.95" customHeight="1">
      <c r="B48" s="186"/>
      <c r="C48" s="187"/>
      <c r="D48" s="187"/>
      <c r="E48" s="187"/>
      <c r="F48" s="187"/>
      <c r="G48" s="187"/>
      <c r="H48" s="187"/>
      <c r="I48" s="187"/>
      <c r="J48" s="187"/>
      <c r="K48" s="188"/>
    </row>
    <row r="49" spans="2:11" s="185" customFormat="1" ht="18" customHeight="1">
      <c r="B49" s="186"/>
      <c r="C49" s="184" t="s">
        <v>23</v>
      </c>
      <c r="D49" s="187"/>
      <c r="E49" s="187"/>
      <c r="F49" s="189" t="str">
        <f>F12</f>
        <v>Mariánské Radčice</v>
      </c>
      <c r="G49" s="187"/>
      <c r="H49" s="187"/>
      <c r="I49" s="184" t="s">
        <v>25</v>
      </c>
      <c r="J49" s="190" t="str">
        <f>IF(J12="","",J12)</f>
        <v>9. 2. 2018</v>
      </c>
      <c r="K49" s="188"/>
    </row>
    <row r="50" spans="2:11" s="185" customFormat="1" ht="6.95" customHeight="1">
      <c r="B50" s="186"/>
      <c r="C50" s="187"/>
      <c r="D50" s="187"/>
      <c r="E50" s="187"/>
      <c r="F50" s="187"/>
      <c r="G50" s="187"/>
      <c r="H50" s="187"/>
      <c r="I50" s="187"/>
      <c r="J50" s="187"/>
      <c r="K50" s="188"/>
    </row>
    <row r="51" spans="2:11" s="185" customFormat="1" ht="15">
      <c r="B51" s="186"/>
      <c r="C51" s="184" t="s">
        <v>27</v>
      </c>
      <c r="D51" s="187"/>
      <c r="E51" s="187"/>
      <c r="F51" s="189" t="str">
        <f>E15</f>
        <v>Palivový kombinát Ústí, s.p.</v>
      </c>
      <c r="G51" s="187"/>
      <c r="H51" s="187"/>
      <c r="I51" s="184" t="s">
        <v>35</v>
      </c>
      <c r="J51" s="352" t="str">
        <f>E21</f>
        <v>Terén Design, s. r. o.</v>
      </c>
      <c r="K51" s="188"/>
    </row>
    <row r="52" spans="2:11" s="185" customFormat="1" ht="14.45" customHeight="1">
      <c r="B52" s="186"/>
      <c r="C52" s="184" t="s">
        <v>33</v>
      </c>
      <c r="D52" s="187"/>
      <c r="E52" s="187"/>
      <c r="F52" s="189" t="str">
        <f>IF(E18="","",E18)</f>
        <v/>
      </c>
      <c r="G52" s="187"/>
      <c r="H52" s="187"/>
      <c r="I52" s="187"/>
      <c r="J52" s="353"/>
      <c r="K52" s="188"/>
    </row>
    <row r="53" spans="2:11" s="185" customFormat="1" ht="10.35" customHeight="1">
      <c r="B53" s="186"/>
      <c r="C53" s="187"/>
      <c r="D53" s="187"/>
      <c r="E53" s="187"/>
      <c r="F53" s="187"/>
      <c r="G53" s="187"/>
      <c r="H53" s="187"/>
      <c r="I53" s="187"/>
      <c r="J53" s="187"/>
      <c r="K53" s="188"/>
    </row>
    <row r="54" spans="2:11" s="185" customFormat="1" ht="29.25" customHeight="1">
      <c r="B54" s="186"/>
      <c r="C54" s="216" t="s">
        <v>134</v>
      </c>
      <c r="D54" s="203"/>
      <c r="E54" s="203"/>
      <c r="F54" s="203"/>
      <c r="G54" s="203"/>
      <c r="H54" s="203"/>
      <c r="I54" s="203"/>
      <c r="J54" s="217" t="s">
        <v>135</v>
      </c>
      <c r="K54" s="218"/>
    </row>
    <row r="55" spans="2:11" s="185" customFormat="1" ht="10.35" customHeight="1">
      <c r="B55" s="186"/>
      <c r="C55" s="187"/>
      <c r="D55" s="187"/>
      <c r="E55" s="187"/>
      <c r="F55" s="187"/>
      <c r="G55" s="187"/>
      <c r="H55" s="187"/>
      <c r="I55" s="187"/>
      <c r="J55" s="187"/>
      <c r="K55" s="188"/>
    </row>
    <row r="56" spans="2:47" s="185" customFormat="1" ht="29.25" customHeight="1">
      <c r="B56" s="186"/>
      <c r="C56" s="219" t="s">
        <v>136</v>
      </c>
      <c r="D56" s="187"/>
      <c r="E56" s="187"/>
      <c r="F56" s="187"/>
      <c r="G56" s="187"/>
      <c r="H56" s="187"/>
      <c r="I56" s="187"/>
      <c r="J56" s="198">
        <f>J85</f>
        <v>0</v>
      </c>
      <c r="K56" s="188"/>
      <c r="AU56" s="175" t="s">
        <v>137</v>
      </c>
    </row>
    <row r="57" spans="2:11" s="226" customFormat="1" ht="24.95" customHeight="1">
      <c r="B57" s="220"/>
      <c r="C57" s="221"/>
      <c r="D57" s="222" t="s">
        <v>138</v>
      </c>
      <c r="E57" s="223"/>
      <c r="F57" s="223"/>
      <c r="G57" s="223"/>
      <c r="H57" s="223"/>
      <c r="I57" s="223"/>
      <c r="J57" s="224">
        <f>J86</f>
        <v>0</v>
      </c>
      <c r="K57" s="225"/>
    </row>
    <row r="58" spans="2:11" s="233" customFormat="1" ht="19.9" customHeight="1">
      <c r="B58" s="227"/>
      <c r="C58" s="228"/>
      <c r="D58" s="229" t="s">
        <v>139</v>
      </c>
      <c r="E58" s="230"/>
      <c r="F58" s="230"/>
      <c r="G58" s="230"/>
      <c r="H58" s="230"/>
      <c r="I58" s="230"/>
      <c r="J58" s="231">
        <f>J87</f>
        <v>0</v>
      </c>
      <c r="K58" s="232"/>
    </row>
    <row r="59" spans="2:11" s="233" customFormat="1" ht="19.9" customHeight="1">
      <c r="B59" s="227"/>
      <c r="C59" s="228"/>
      <c r="D59" s="229" t="s">
        <v>352</v>
      </c>
      <c r="E59" s="230"/>
      <c r="F59" s="230"/>
      <c r="G59" s="230"/>
      <c r="H59" s="230"/>
      <c r="I59" s="230"/>
      <c r="J59" s="231">
        <f>J161</f>
        <v>0</v>
      </c>
      <c r="K59" s="232"/>
    </row>
    <row r="60" spans="2:11" s="233" customFormat="1" ht="19.9" customHeight="1">
      <c r="B60" s="227"/>
      <c r="C60" s="228"/>
      <c r="D60" s="229" t="s">
        <v>353</v>
      </c>
      <c r="E60" s="230"/>
      <c r="F60" s="230"/>
      <c r="G60" s="230"/>
      <c r="H60" s="230"/>
      <c r="I60" s="230"/>
      <c r="J60" s="231">
        <f>J179</f>
        <v>0</v>
      </c>
      <c r="K60" s="232"/>
    </row>
    <row r="61" spans="2:11" s="233" customFormat="1" ht="19.9" customHeight="1">
      <c r="B61" s="227"/>
      <c r="C61" s="228"/>
      <c r="D61" s="229" t="s">
        <v>354</v>
      </c>
      <c r="E61" s="230"/>
      <c r="F61" s="230"/>
      <c r="G61" s="230"/>
      <c r="H61" s="230"/>
      <c r="I61" s="230"/>
      <c r="J61" s="231">
        <f>J205</f>
        <v>0</v>
      </c>
      <c r="K61" s="232"/>
    </row>
    <row r="62" spans="2:11" s="233" customFormat="1" ht="19.9" customHeight="1">
      <c r="B62" s="227"/>
      <c r="C62" s="228"/>
      <c r="D62" s="229" t="s">
        <v>355</v>
      </c>
      <c r="E62" s="230"/>
      <c r="F62" s="230"/>
      <c r="G62" s="230"/>
      <c r="H62" s="230"/>
      <c r="I62" s="230"/>
      <c r="J62" s="231">
        <f>J210</f>
        <v>0</v>
      </c>
      <c r="K62" s="232"/>
    </row>
    <row r="63" spans="2:11" s="233" customFormat="1" ht="19.9" customHeight="1">
      <c r="B63" s="227"/>
      <c r="C63" s="228"/>
      <c r="D63" s="229" t="s">
        <v>356</v>
      </c>
      <c r="E63" s="230"/>
      <c r="F63" s="230"/>
      <c r="G63" s="230"/>
      <c r="H63" s="230"/>
      <c r="I63" s="230"/>
      <c r="J63" s="231">
        <f>J215</f>
        <v>0</v>
      </c>
      <c r="K63" s="232"/>
    </row>
    <row r="64" spans="2:11" s="226" customFormat="1" ht="24.95" customHeight="1">
      <c r="B64" s="220"/>
      <c r="C64" s="221"/>
      <c r="D64" s="222" t="s">
        <v>357</v>
      </c>
      <c r="E64" s="223"/>
      <c r="F64" s="223"/>
      <c r="G64" s="223"/>
      <c r="H64" s="223"/>
      <c r="I64" s="223"/>
      <c r="J64" s="224">
        <f>J218</f>
        <v>0</v>
      </c>
      <c r="K64" s="225"/>
    </row>
    <row r="65" spans="2:11" s="233" customFormat="1" ht="19.9" customHeight="1">
      <c r="B65" s="227"/>
      <c r="C65" s="228"/>
      <c r="D65" s="229" t="s">
        <v>358</v>
      </c>
      <c r="E65" s="230"/>
      <c r="F65" s="230"/>
      <c r="G65" s="230"/>
      <c r="H65" s="230"/>
      <c r="I65" s="230"/>
      <c r="J65" s="231">
        <f>J219</f>
        <v>0</v>
      </c>
      <c r="K65" s="232"/>
    </row>
    <row r="66" spans="2:11" s="185" customFormat="1" ht="21.75" customHeight="1">
      <c r="B66" s="186"/>
      <c r="C66" s="187"/>
      <c r="D66" s="187"/>
      <c r="E66" s="187"/>
      <c r="F66" s="187"/>
      <c r="G66" s="187"/>
      <c r="H66" s="187"/>
      <c r="I66" s="187"/>
      <c r="J66" s="187"/>
      <c r="K66" s="188"/>
    </row>
    <row r="67" spans="2:11" s="185" customFormat="1" ht="6.95" customHeight="1">
      <c r="B67" s="210"/>
      <c r="C67" s="211"/>
      <c r="D67" s="211"/>
      <c r="E67" s="211"/>
      <c r="F67" s="211"/>
      <c r="G67" s="211"/>
      <c r="H67" s="211"/>
      <c r="I67" s="211"/>
      <c r="J67" s="211"/>
      <c r="K67" s="212"/>
    </row>
    <row r="71" spans="2:12" s="185" customFormat="1" ht="6.95" customHeight="1">
      <c r="B71" s="213"/>
      <c r="C71" s="214"/>
      <c r="D71" s="214"/>
      <c r="E71" s="214"/>
      <c r="F71" s="214"/>
      <c r="G71" s="214"/>
      <c r="H71" s="214"/>
      <c r="I71" s="214"/>
      <c r="J71" s="214"/>
      <c r="K71" s="214"/>
      <c r="L71" s="186"/>
    </row>
    <row r="72" spans="2:12" s="185" customFormat="1" ht="36.95" customHeight="1">
      <c r="B72" s="186"/>
      <c r="C72" s="234" t="s">
        <v>140</v>
      </c>
      <c r="L72" s="186"/>
    </row>
    <row r="73" spans="2:12" s="185" customFormat="1" ht="6.95" customHeight="1">
      <c r="B73" s="186"/>
      <c r="L73" s="186"/>
    </row>
    <row r="74" spans="2:12" s="185" customFormat="1" ht="14.45" customHeight="1">
      <c r="B74" s="186"/>
      <c r="C74" s="235" t="s">
        <v>19</v>
      </c>
      <c r="L74" s="186"/>
    </row>
    <row r="75" spans="2:12" s="185" customFormat="1" ht="16.5" customHeight="1">
      <c r="B75" s="186"/>
      <c r="E75" s="360" t="str">
        <f>E7</f>
        <v>Kohinoor Mariánské Radčice - Biotechnologický systém ČDV z MR1</v>
      </c>
      <c r="F75" s="361"/>
      <c r="G75" s="361"/>
      <c r="H75" s="361"/>
      <c r="L75" s="186"/>
    </row>
    <row r="76" spans="2:12" s="185" customFormat="1" ht="14.45" customHeight="1">
      <c r="B76" s="186"/>
      <c r="C76" s="235" t="s">
        <v>130</v>
      </c>
      <c r="L76" s="186"/>
    </row>
    <row r="77" spans="2:12" s="185" customFormat="1" ht="17.25" customHeight="1">
      <c r="B77" s="186"/>
      <c r="E77" s="362" t="str">
        <f>E9</f>
        <v>SO 02.1 - Nádrže A.1 a A.2</v>
      </c>
      <c r="F77" s="363"/>
      <c r="G77" s="363"/>
      <c r="H77" s="363"/>
      <c r="L77" s="186"/>
    </row>
    <row r="78" spans="2:12" s="185" customFormat="1" ht="6.95" customHeight="1">
      <c r="B78" s="186"/>
      <c r="L78" s="186"/>
    </row>
    <row r="79" spans="2:12" s="185" customFormat="1" ht="18" customHeight="1">
      <c r="B79" s="186"/>
      <c r="C79" s="235" t="s">
        <v>23</v>
      </c>
      <c r="F79" s="236" t="str">
        <f>F12</f>
        <v>Mariánské Radčice</v>
      </c>
      <c r="I79" s="235" t="s">
        <v>25</v>
      </c>
      <c r="J79" s="237" t="str">
        <f>IF(J12="","",J12)</f>
        <v>9. 2. 2018</v>
      </c>
      <c r="L79" s="186"/>
    </row>
    <row r="80" spans="2:12" s="185" customFormat="1" ht="6.95" customHeight="1">
      <c r="B80" s="186"/>
      <c r="L80" s="186"/>
    </row>
    <row r="81" spans="2:12" s="185" customFormat="1" ht="15">
      <c r="B81" s="186"/>
      <c r="C81" s="235" t="s">
        <v>27</v>
      </c>
      <c r="F81" s="236" t="str">
        <f>E15</f>
        <v>Palivový kombinát Ústí, s.p.</v>
      </c>
      <c r="I81" s="235" t="s">
        <v>35</v>
      </c>
      <c r="J81" s="236" t="str">
        <f>E21</f>
        <v>Terén Design, s. r. o.</v>
      </c>
      <c r="L81" s="186"/>
    </row>
    <row r="82" spans="2:12" s="185" customFormat="1" ht="14.45" customHeight="1">
      <c r="B82" s="186"/>
      <c r="C82" s="235" t="s">
        <v>33</v>
      </c>
      <c r="F82" s="236" t="str">
        <f>IF(E18="","",E18)</f>
        <v/>
      </c>
      <c r="L82" s="186"/>
    </row>
    <row r="83" spans="2:12" s="185" customFormat="1" ht="10.35" customHeight="1">
      <c r="B83" s="186"/>
      <c r="L83" s="186"/>
    </row>
    <row r="84" spans="2:20" s="245" customFormat="1" ht="29.25" customHeight="1">
      <c r="B84" s="238"/>
      <c r="C84" s="239" t="s">
        <v>141</v>
      </c>
      <c r="D84" s="240" t="s">
        <v>61</v>
      </c>
      <c r="E84" s="240" t="s">
        <v>57</v>
      </c>
      <c r="F84" s="240" t="s">
        <v>142</v>
      </c>
      <c r="G84" s="240" t="s">
        <v>143</v>
      </c>
      <c r="H84" s="240" t="s">
        <v>144</v>
      </c>
      <c r="I84" s="240" t="s">
        <v>145</v>
      </c>
      <c r="J84" s="240" t="s">
        <v>135</v>
      </c>
      <c r="K84" s="241" t="s">
        <v>146</v>
      </c>
      <c r="L84" s="238"/>
      <c r="M84" s="242" t="s">
        <v>147</v>
      </c>
      <c r="N84" s="243" t="s">
        <v>46</v>
      </c>
      <c r="O84" s="243" t="s">
        <v>148</v>
      </c>
      <c r="P84" s="243" t="s">
        <v>149</v>
      </c>
      <c r="Q84" s="243" t="s">
        <v>150</v>
      </c>
      <c r="R84" s="243" t="s">
        <v>151</v>
      </c>
      <c r="S84" s="243" t="s">
        <v>152</v>
      </c>
      <c r="T84" s="244" t="s">
        <v>153</v>
      </c>
    </row>
    <row r="85" spans="2:63" s="185" customFormat="1" ht="29.25" customHeight="1">
      <c r="B85" s="186"/>
      <c r="C85" s="246" t="s">
        <v>136</v>
      </c>
      <c r="J85" s="247">
        <f>BK85</f>
        <v>0</v>
      </c>
      <c r="L85" s="186"/>
      <c r="M85" s="248"/>
      <c r="N85" s="195"/>
      <c r="O85" s="195"/>
      <c r="P85" s="249">
        <f>P86+P218</f>
        <v>0</v>
      </c>
      <c r="Q85" s="195"/>
      <c r="R85" s="249">
        <f>R86+R218</f>
        <v>1989.15645805</v>
      </c>
      <c r="S85" s="195"/>
      <c r="T85" s="250">
        <f>T86+T218</f>
        <v>0</v>
      </c>
      <c r="AT85" s="175" t="s">
        <v>75</v>
      </c>
      <c r="AU85" s="175" t="s">
        <v>137</v>
      </c>
      <c r="BK85" s="251">
        <f>BK86+BK218</f>
        <v>0</v>
      </c>
    </row>
    <row r="86" spans="2:63" s="253" customFormat="1" ht="37.35" customHeight="1">
      <c r="B86" s="252"/>
      <c r="D86" s="254" t="s">
        <v>75</v>
      </c>
      <c r="E86" s="255" t="s">
        <v>154</v>
      </c>
      <c r="F86" s="255" t="s">
        <v>155</v>
      </c>
      <c r="J86" s="256">
        <f>BK86</f>
        <v>0</v>
      </c>
      <c r="L86" s="252"/>
      <c r="M86" s="257"/>
      <c r="N86" s="258"/>
      <c r="O86" s="258"/>
      <c r="P86" s="259">
        <f>P87+P161+P179+P205+P210+P215</f>
        <v>0</v>
      </c>
      <c r="Q86" s="258"/>
      <c r="R86" s="259">
        <f>R87+R161+R179+R205+R210+R215</f>
        <v>1982.84245805</v>
      </c>
      <c r="S86" s="258"/>
      <c r="T86" s="260">
        <f>T87+T161+T179+T205+T210+T215</f>
        <v>0</v>
      </c>
      <c r="AR86" s="254" t="s">
        <v>84</v>
      </c>
      <c r="AT86" s="261" t="s">
        <v>75</v>
      </c>
      <c r="AU86" s="261" t="s">
        <v>76</v>
      </c>
      <c r="AY86" s="254" t="s">
        <v>156</v>
      </c>
      <c r="BK86" s="262">
        <f>BK87+BK161+BK179+BK205+BK210+BK215</f>
        <v>0</v>
      </c>
    </row>
    <row r="87" spans="2:63" s="253" customFormat="1" ht="19.9" customHeight="1">
      <c r="B87" s="252"/>
      <c r="D87" s="254" t="s">
        <v>75</v>
      </c>
      <c r="E87" s="263" t="s">
        <v>84</v>
      </c>
      <c r="F87" s="263" t="s">
        <v>157</v>
      </c>
      <c r="J87" s="264">
        <f>BK87</f>
        <v>0</v>
      </c>
      <c r="L87" s="252"/>
      <c r="M87" s="257"/>
      <c r="N87" s="258"/>
      <c r="O87" s="258"/>
      <c r="P87" s="259">
        <f>SUM(P88:P160)</f>
        <v>0</v>
      </c>
      <c r="Q87" s="258"/>
      <c r="R87" s="259">
        <f>SUM(R88:R160)</f>
        <v>1.854248</v>
      </c>
      <c r="S87" s="258"/>
      <c r="T87" s="260">
        <f>SUM(T88:T160)</f>
        <v>0</v>
      </c>
      <c r="AR87" s="254" t="s">
        <v>84</v>
      </c>
      <c r="AT87" s="261" t="s">
        <v>75</v>
      </c>
      <c r="AU87" s="261" t="s">
        <v>84</v>
      </c>
      <c r="AY87" s="254" t="s">
        <v>156</v>
      </c>
      <c r="BK87" s="262">
        <f>SUM(BK88:BK160)</f>
        <v>0</v>
      </c>
    </row>
    <row r="88" spans="2:65" s="185" customFormat="1" ht="16.5" customHeight="1">
      <c r="B88" s="186"/>
      <c r="C88" s="265" t="s">
        <v>84</v>
      </c>
      <c r="D88" s="265" t="s">
        <v>158</v>
      </c>
      <c r="E88" s="266" t="s">
        <v>359</v>
      </c>
      <c r="F88" s="267" t="s">
        <v>360</v>
      </c>
      <c r="G88" s="268" t="s">
        <v>361</v>
      </c>
      <c r="H88" s="269">
        <v>80</v>
      </c>
      <c r="I88" s="88"/>
      <c r="J88" s="270">
        <f>ROUND(I88*H88,2)</f>
        <v>0</v>
      </c>
      <c r="K88" s="267" t="s">
        <v>162</v>
      </c>
      <c r="L88" s="186"/>
      <c r="M88" s="271" t="s">
        <v>5</v>
      </c>
      <c r="N88" s="272" t="s">
        <v>49</v>
      </c>
      <c r="O88" s="187"/>
      <c r="P88" s="273">
        <f>O88*H88</f>
        <v>0</v>
      </c>
      <c r="Q88" s="273">
        <v>0.00789</v>
      </c>
      <c r="R88" s="273">
        <f>Q88*H88</f>
        <v>0.6312</v>
      </c>
      <c r="S88" s="273">
        <v>0</v>
      </c>
      <c r="T88" s="274">
        <f>S88*H88</f>
        <v>0</v>
      </c>
      <c r="AR88" s="175" t="s">
        <v>163</v>
      </c>
      <c r="AT88" s="175" t="s">
        <v>158</v>
      </c>
      <c r="AU88" s="175" t="s">
        <v>86</v>
      </c>
      <c r="AY88" s="175" t="s">
        <v>156</v>
      </c>
      <c r="BE88" s="275">
        <f>IF(N88="základní",J88,0)</f>
        <v>0</v>
      </c>
      <c r="BF88" s="275">
        <f>IF(N88="snížená",J88,0)</f>
        <v>0</v>
      </c>
      <c r="BG88" s="275">
        <f>IF(N88="zákl. přenesená",J88,0)</f>
        <v>0</v>
      </c>
      <c r="BH88" s="275">
        <f>IF(N88="sníž. přenesená",J88,0)</f>
        <v>0</v>
      </c>
      <c r="BI88" s="275">
        <f>IF(N88="nulová",J88,0)</f>
        <v>0</v>
      </c>
      <c r="BJ88" s="175" t="s">
        <v>163</v>
      </c>
      <c r="BK88" s="275">
        <f>ROUND(I88*H88,2)</f>
        <v>0</v>
      </c>
      <c r="BL88" s="175" t="s">
        <v>163</v>
      </c>
      <c r="BM88" s="175" t="s">
        <v>86</v>
      </c>
    </row>
    <row r="89" spans="2:47" s="185" customFormat="1" ht="148.5">
      <c r="B89" s="186"/>
      <c r="D89" s="276" t="s">
        <v>164</v>
      </c>
      <c r="F89" s="277" t="s">
        <v>362</v>
      </c>
      <c r="I89" s="89"/>
      <c r="L89" s="186"/>
      <c r="M89" s="278"/>
      <c r="N89" s="187"/>
      <c r="O89" s="187"/>
      <c r="P89" s="187"/>
      <c r="Q89" s="187"/>
      <c r="R89" s="187"/>
      <c r="S89" s="187"/>
      <c r="T89" s="279"/>
      <c r="AT89" s="175" t="s">
        <v>164</v>
      </c>
      <c r="AU89" s="175" t="s">
        <v>86</v>
      </c>
    </row>
    <row r="90" spans="2:51" s="281" customFormat="1" ht="13.5">
      <c r="B90" s="280"/>
      <c r="D90" s="276" t="s">
        <v>168</v>
      </c>
      <c r="E90" s="282" t="s">
        <v>5</v>
      </c>
      <c r="F90" s="283" t="s">
        <v>326</v>
      </c>
      <c r="H90" s="284">
        <v>80</v>
      </c>
      <c r="I90" s="90"/>
      <c r="L90" s="280"/>
      <c r="M90" s="285"/>
      <c r="N90" s="286"/>
      <c r="O90" s="286"/>
      <c r="P90" s="286"/>
      <c r="Q90" s="286"/>
      <c r="R90" s="286"/>
      <c r="S90" s="286"/>
      <c r="T90" s="287"/>
      <c r="AT90" s="282" t="s">
        <v>168</v>
      </c>
      <c r="AU90" s="282" t="s">
        <v>86</v>
      </c>
      <c r="AV90" s="281" t="s">
        <v>86</v>
      </c>
      <c r="AW90" s="281" t="s">
        <v>39</v>
      </c>
      <c r="AX90" s="281" t="s">
        <v>76</v>
      </c>
      <c r="AY90" s="282" t="s">
        <v>156</v>
      </c>
    </row>
    <row r="91" spans="2:51" s="289" customFormat="1" ht="13.5">
      <c r="B91" s="288"/>
      <c r="D91" s="276" t="s">
        <v>168</v>
      </c>
      <c r="E91" s="290" t="s">
        <v>5</v>
      </c>
      <c r="F91" s="291" t="s">
        <v>204</v>
      </c>
      <c r="H91" s="292">
        <v>80</v>
      </c>
      <c r="I91" s="91"/>
      <c r="L91" s="288"/>
      <c r="M91" s="293"/>
      <c r="N91" s="294"/>
      <c r="O91" s="294"/>
      <c r="P91" s="294"/>
      <c r="Q91" s="294"/>
      <c r="R91" s="294"/>
      <c r="S91" s="294"/>
      <c r="T91" s="295"/>
      <c r="AT91" s="290" t="s">
        <v>168</v>
      </c>
      <c r="AU91" s="290" t="s">
        <v>86</v>
      </c>
      <c r="AV91" s="289" t="s">
        <v>163</v>
      </c>
      <c r="AW91" s="289" t="s">
        <v>39</v>
      </c>
      <c r="AX91" s="289" t="s">
        <v>84</v>
      </c>
      <c r="AY91" s="290" t="s">
        <v>156</v>
      </c>
    </row>
    <row r="92" spans="2:65" s="185" customFormat="1" ht="25.5" customHeight="1">
      <c r="B92" s="186"/>
      <c r="C92" s="265" t="s">
        <v>86</v>
      </c>
      <c r="D92" s="265" t="s">
        <v>158</v>
      </c>
      <c r="E92" s="266" t="s">
        <v>363</v>
      </c>
      <c r="F92" s="267" t="s">
        <v>364</v>
      </c>
      <c r="G92" s="268" t="s">
        <v>365</v>
      </c>
      <c r="H92" s="269">
        <v>250</v>
      </c>
      <c r="I92" s="88"/>
      <c r="J92" s="270">
        <f>ROUND(I92*H92,2)</f>
        <v>0</v>
      </c>
      <c r="K92" s="267" t="s">
        <v>162</v>
      </c>
      <c r="L92" s="186"/>
      <c r="M92" s="271" t="s">
        <v>5</v>
      </c>
      <c r="N92" s="272" t="s">
        <v>49</v>
      </c>
      <c r="O92" s="187"/>
      <c r="P92" s="273">
        <f>O92*H92</f>
        <v>0</v>
      </c>
      <c r="Q92" s="273">
        <v>0</v>
      </c>
      <c r="R92" s="273">
        <f>Q92*H92</f>
        <v>0</v>
      </c>
      <c r="S92" s="273">
        <v>0</v>
      </c>
      <c r="T92" s="274">
        <f>S92*H92</f>
        <v>0</v>
      </c>
      <c r="AR92" s="175" t="s">
        <v>163</v>
      </c>
      <c r="AT92" s="175" t="s">
        <v>158</v>
      </c>
      <c r="AU92" s="175" t="s">
        <v>86</v>
      </c>
      <c r="AY92" s="175" t="s">
        <v>156</v>
      </c>
      <c r="BE92" s="275">
        <f>IF(N92="základní",J92,0)</f>
        <v>0</v>
      </c>
      <c r="BF92" s="275">
        <f>IF(N92="snížená",J92,0)</f>
        <v>0</v>
      </c>
      <c r="BG92" s="275">
        <f>IF(N92="zákl. přenesená",J92,0)</f>
        <v>0</v>
      </c>
      <c r="BH92" s="275">
        <f>IF(N92="sníž. přenesená",J92,0)</f>
        <v>0</v>
      </c>
      <c r="BI92" s="275">
        <f>IF(N92="nulová",J92,0)</f>
        <v>0</v>
      </c>
      <c r="BJ92" s="175" t="s">
        <v>163</v>
      </c>
      <c r="BK92" s="275">
        <f>ROUND(I92*H92,2)</f>
        <v>0</v>
      </c>
      <c r="BL92" s="175" t="s">
        <v>163</v>
      </c>
      <c r="BM92" s="175" t="s">
        <v>163</v>
      </c>
    </row>
    <row r="93" spans="2:47" s="185" customFormat="1" ht="175.5">
      <c r="B93" s="186"/>
      <c r="D93" s="276" t="s">
        <v>164</v>
      </c>
      <c r="F93" s="277" t="s">
        <v>366</v>
      </c>
      <c r="I93" s="89"/>
      <c r="L93" s="186"/>
      <c r="M93" s="278"/>
      <c r="N93" s="187"/>
      <c r="O93" s="187"/>
      <c r="P93" s="187"/>
      <c r="Q93" s="187"/>
      <c r="R93" s="187"/>
      <c r="S93" s="187"/>
      <c r="T93" s="279"/>
      <c r="AT93" s="175" t="s">
        <v>164</v>
      </c>
      <c r="AU93" s="175" t="s">
        <v>86</v>
      </c>
    </row>
    <row r="94" spans="2:51" s="281" customFormat="1" ht="13.5">
      <c r="B94" s="280"/>
      <c r="D94" s="276" t="s">
        <v>168</v>
      </c>
      <c r="E94" s="282" t="s">
        <v>5</v>
      </c>
      <c r="F94" s="283" t="s">
        <v>367</v>
      </c>
      <c r="H94" s="284">
        <v>250</v>
      </c>
      <c r="I94" s="90"/>
      <c r="L94" s="280"/>
      <c r="M94" s="285"/>
      <c r="N94" s="286"/>
      <c r="O94" s="286"/>
      <c r="P94" s="286"/>
      <c r="Q94" s="286"/>
      <c r="R94" s="286"/>
      <c r="S94" s="286"/>
      <c r="T94" s="287"/>
      <c r="AT94" s="282" t="s">
        <v>168</v>
      </c>
      <c r="AU94" s="282" t="s">
        <v>86</v>
      </c>
      <c r="AV94" s="281" t="s">
        <v>86</v>
      </c>
      <c r="AW94" s="281" t="s">
        <v>39</v>
      </c>
      <c r="AX94" s="281" t="s">
        <v>76</v>
      </c>
      <c r="AY94" s="282" t="s">
        <v>156</v>
      </c>
    </row>
    <row r="95" spans="2:51" s="289" customFormat="1" ht="13.5">
      <c r="B95" s="288"/>
      <c r="D95" s="276" t="s">
        <v>168</v>
      </c>
      <c r="E95" s="290" t="s">
        <v>5</v>
      </c>
      <c r="F95" s="291" t="s">
        <v>204</v>
      </c>
      <c r="H95" s="292">
        <v>250</v>
      </c>
      <c r="I95" s="91"/>
      <c r="L95" s="288"/>
      <c r="M95" s="293"/>
      <c r="N95" s="294"/>
      <c r="O95" s="294"/>
      <c r="P95" s="294"/>
      <c r="Q95" s="294"/>
      <c r="R95" s="294"/>
      <c r="S95" s="294"/>
      <c r="T95" s="295"/>
      <c r="AT95" s="290" t="s">
        <v>168</v>
      </c>
      <c r="AU95" s="290" t="s">
        <v>86</v>
      </c>
      <c r="AV95" s="289" t="s">
        <v>163</v>
      </c>
      <c r="AW95" s="289" t="s">
        <v>39</v>
      </c>
      <c r="AX95" s="289" t="s">
        <v>84</v>
      </c>
      <c r="AY95" s="290" t="s">
        <v>156</v>
      </c>
    </row>
    <row r="96" spans="2:65" s="185" customFormat="1" ht="25.5" customHeight="1">
      <c r="B96" s="186"/>
      <c r="C96" s="265" t="s">
        <v>181</v>
      </c>
      <c r="D96" s="265" t="s">
        <v>158</v>
      </c>
      <c r="E96" s="266" t="s">
        <v>368</v>
      </c>
      <c r="F96" s="267" t="s">
        <v>369</v>
      </c>
      <c r="G96" s="268" t="s">
        <v>370</v>
      </c>
      <c r="H96" s="269">
        <v>150</v>
      </c>
      <c r="I96" s="88"/>
      <c r="J96" s="270">
        <f>ROUND(I96*H96,2)</f>
        <v>0</v>
      </c>
      <c r="K96" s="267" t="s">
        <v>162</v>
      </c>
      <c r="L96" s="186"/>
      <c r="M96" s="271" t="s">
        <v>5</v>
      </c>
      <c r="N96" s="272" t="s">
        <v>49</v>
      </c>
      <c r="O96" s="187"/>
      <c r="P96" s="273">
        <f>O96*H96</f>
        <v>0</v>
      </c>
      <c r="Q96" s="273">
        <v>0</v>
      </c>
      <c r="R96" s="273">
        <f>Q96*H96</f>
        <v>0</v>
      </c>
      <c r="S96" s="273">
        <v>0</v>
      </c>
      <c r="T96" s="274">
        <f>S96*H96</f>
        <v>0</v>
      </c>
      <c r="AR96" s="175" t="s">
        <v>163</v>
      </c>
      <c r="AT96" s="175" t="s">
        <v>158</v>
      </c>
      <c r="AU96" s="175" t="s">
        <v>86</v>
      </c>
      <c r="AY96" s="175" t="s">
        <v>156</v>
      </c>
      <c r="BE96" s="275">
        <f>IF(N96="základní",J96,0)</f>
        <v>0</v>
      </c>
      <c r="BF96" s="275">
        <f>IF(N96="snížená",J96,0)</f>
        <v>0</v>
      </c>
      <c r="BG96" s="275">
        <f>IF(N96="zákl. přenesená",J96,0)</f>
        <v>0</v>
      </c>
      <c r="BH96" s="275">
        <f>IF(N96="sníž. přenesená",J96,0)</f>
        <v>0</v>
      </c>
      <c r="BI96" s="275">
        <f>IF(N96="nulová",J96,0)</f>
        <v>0</v>
      </c>
      <c r="BJ96" s="175" t="s">
        <v>163</v>
      </c>
      <c r="BK96" s="275">
        <f>ROUND(I96*H96,2)</f>
        <v>0</v>
      </c>
      <c r="BL96" s="175" t="s">
        <v>163</v>
      </c>
      <c r="BM96" s="175" t="s">
        <v>178</v>
      </c>
    </row>
    <row r="97" spans="2:47" s="185" customFormat="1" ht="162">
      <c r="B97" s="186"/>
      <c r="D97" s="276" t="s">
        <v>164</v>
      </c>
      <c r="F97" s="277" t="s">
        <v>371</v>
      </c>
      <c r="I97" s="89"/>
      <c r="L97" s="186"/>
      <c r="M97" s="278"/>
      <c r="N97" s="187"/>
      <c r="O97" s="187"/>
      <c r="P97" s="187"/>
      <c r="Q97" s="187"/>
      <c r="R97" s="187"/>
      <c r="S97" s="187"/>
      <c r="T97" s="279"/>
      <c r="AT97" s="175" t="s">
        <v>164</v>
      </c>
      <c r="AU97" s="175" t="s">
        <v>86</v>
      </c>
    </row>
    <row r="98" spans="2:51" s="281" customFormat="1" ht="13.5">
      <c r="B98" s="280"/>
      <c r="D98" s="276" t="s">
        <v>168</v>
      </c>
      <c r="E98" s="282" t="s">
        <v>5</v>
      </c>
      <c r="F98" s="283" t="s">
        <v>372</v>
      </c>
      <c r="H98" s="284">
        <v>150</v>
      </c>
      <c r="I98" s="90"/>
      <c r="L98" s="280"/>
      <c r="M98" s="285"/>
      <c r="N98" s="286"/>
      <c r="O98" s="286"/>
      <c r="P98" s="286"/>
      <c r="Q98" s="286"/>
      <c r="R98" s="286"/>
      <c r="S98" s="286"/>
      <c r="T98" s="287"/>
      <c r="AT98" s="282" t="s">
        <v>168</v>
      </c>
      <c r="AU98" s="282" t="s">
        <v>86</v>
      </c>
      <c r="AV98" s="281" t="s">
        <v>86</v>
      </c>
      <c r="AW98" s="281" t="s">
        <v>39</v>
      </c>
      <c r="AX98" s="281" t="s">
        <v>76</v>
      </c>
      <c r="AY98" s="282" t="s">
        <v>156</v>
      </c>
    </row>
    <row r="99" spans="2:51" s="289" customFormat="1" ht="13.5">
      <c r="B99" s="288"/>
      <c r="D99" s="276" t="s">
        <v>168</v>
      </c>
      <c r="E99" s="290" t="s">
        <v>5</v>
      </c>
      <c r="F99" s="291" t="s">
        <v>204</v>
      </c>
      <c r="H99" s="292">
        <v>150</v>
      </c>
      <c r="I99" s="91"/>
      <c r="L99" s="288"/>
      <c r="M99" s="293"/>
      <c r="N99" s="294"/>
      <c r="O99" s="294"/>
      <c r="P99" s="294"/>
      <c r="Q99" s="294"/>
      <c r="R99" s="294"/>
      <c r="S99" s="294"/>
      <c r="T99" s="295"/>
      <c r="AT99" s="290" t="s">
        <v>168</v>
      </c>
      <c r="AU99" s="290" t="s">
        <v>86</v>
      </c>
      <c r="AV99" s="289" t="s">
        <v>163</v>
      </c>
      <c r="AW99" s="289" t="s">
        <v>39</v>
      </c>
      <c r="AX99" s="289" t="s">
        <v>84</v>
      </c>
      <c r="AY99" s="290" t="s">
        <v>156</v>
      </c>
    </row>
    <row r="100" spans="2:65" s="185" customFormat="1" ht="25.5" customHeight="1">
      <c r="B100" s="186"/>
      <c r="C100" s="265" t="s">
        <v>163</v>
      </c>
      <c r="D100" s="265" t="s">
        <v>158</v>
      </c>
      <c r="E100" s="266" t="s">
        <v>373</v>
      </c>
      <c r="F100" s="267" t="s">
        <v>374</v>
      </c>
      <c r="G100" s="268" t="s">
        <v>200</v>
      </c>
      <c r="H100" s="269">
        <v>28</v>
      </c>
      <c r="I100" s="88"/>
      <c r="J100" s="270">
        <f>ROUND(I100*H100,2)</f>
        <v>0</v>
      </c>
      <c r="K100" s="267" t="s">
        <v>162</v>
      </c>
      <c r="L100" s="186"/>
      <c r="M100" s="271" t="s">
        <v>5</v>
      </c>
      <c r="N100" s="272" t="s">
        <v>49</v>
      </c>
      <c r="O100" s="187"/>
      <c r="P100" s="273">
        <f>O100*H100</f>
        <v>0</v>
      </c>
      <c r="Q100" s="273">
        <v>0</v>
      </c>
      <c r="R100" s="273">
        <f>Q100*H100</f>
        <v>0</v>
      </c>
      <c r="S100" s="273">
        <v>0</v>
      </c>
      <c r="T100" s="274">
        <f>S100*H100</f>
        <v>0</v>
      </c>
      <c r="AR100" s="175" t="s">
        <v>163</v>
      </c>
      <c r="AT100" s="175" t="s">
        <v>158</v>
      </c>
      <c r="AU100" s="175" t="s">
        <v>86</v>
      </c>
      <c r="AY100" s="175" t="s">
        <v>156</v>
      </c>
      <c r="BE100" s="275">
        <f>IF(N100="základní",J100,0)</f>
        <v>0</v>
      </c>
      <c r="BF100" s="275">
        <f>IF(N100="snížená",J100,0)</f>
        <v>0</v>
      </c>
      <c r="BG100" s="275">
        <f>IF(N100="zákl. přenesená",J100,0)</f>
        <v>0</v>
      </c>
      <c r="BH100" s="275">
        <f>IF(N100="sníž. přenesená",J100,0)</f>
        <v>0</v>
      </c>
      <c r="BI100" s="275">
        <f>IF(N100="nulová",J100,0)</f>
        <v>0</v>
      </c>
      <c r="BJ100" s="175" t="s">
        <v>163</v>
      </c>
      <c r="BK100" s="275">
        <f>ROUND(I100*H100,2)</f>
        <v>0</v>
      </c>
      <c r="BL100" s="175" t="s">
        <v>163</v>
      </c>
      <c r="BM100" s="175" t="s">
        <v>184</v>
      </c>
    </row>
    <row r="101" spans="2:47" s="185" customFormat="1" ht="175.5">
      <c r="B101" s="186"/>
      <c r="D101" s="276" t="s">
        <v>164</v>
      </c>
      <c r="F101" s="277" t="s">
        <v>238</v>
      </c>
      <c r="I101" s="89"/>
      <c r="L101" s="186"/>
      <c r="M101" s="278"/>
      <c r="N101" s="187"/>
      <c r="O101" s="187"/>
      <c r="P101" s="187"/>
      <c r="Q101" s="187"/>
      <c r="R101" s="187"/>
      <c r="S101" s="187"/>
      <c r="T101" s="279"/>
      <c r="AT101" s="175" t="s">
        <v>164</v>
      </c>
      <c r="AU101" s="175" t="s">
        <v>86</v>
      </c>
    </row>
    <row r="102" spans="2:51" s="281" customFormat="1" ht="13.5">
      <c r="B102" s="280"/>
      <c r="D102" s="276" t="s">
        <v>168</v>
      </c>
      <c r="E102" s="282" t="s">
        <v>5</v>
      </c>
      <c r="F102" s="283" t="s">
        <v>375</v>
      </c>
      <c r="H102" s="284">
        <v>28</v>
      </c>
      <c r="I102" s="90"/>
      <c r="L102" s="280"/>
      <c r="M102" s="285"/>
      <c r="N102" s="286"/>
      <c r="O102" s="286"/>
      <c r="P102" s="286"/>
      <c r="Q102" s="286"/>
      <c r="R102" s="286"/>
      <c r="S102" s="286"/>
      <c r="T102" s="287"/>
      <c r="AT102" s="282" t="s">
        <v>168</v>
      </c>
      <c r="AU102" s="282" t="s">
        <v>86</v>
      </c>
      <c r="AV102" s="281" t="s">
        <v>86</v>
      </c>
      <c r="AW102" s="281" t="s">
        <v>39</v>
      </c>
      <c r="AX102" s="281" t="s">
        <v>76</v>
      </c>
      <c r="AY102" s="282" t="s">
        <v>156</v>
      </c>
    </row>
    <row r="103" spans="2:51" s="289" customFormat="1" ht="13.5">
      <c r="B103" s="288"/>
      <c r="D103" s="276" t="s">
        <v>168</v>
      </c>
      <c r="E103" s="290" t="s">
        <v>5</v>
      </c>
      <c r="F103" s="291" t="s">
        <v>204</v>
      </c>
      <c r="H103" s="292">
        <v>28</v>
      </c>
      <c r="I103" s="91"/>
      <c r="L103" s="288"/>
      <c r="M103" s="293"/>
      <c r="N103" s="294"/>
      <c r="O103" s="294"/>
      <c r="P103" s="294"/>
      <c r="Q103" s="294"/>
      <c r="R103" s="294"/>
      <c r="S103" s="294"/>
      <c r="T103" s="295"/>
      <c r="AT103" s="290" t="s">
        <v>168</v>
      </c>
      <c r="AU103" s="290" t="s">
        <v>86</v>
      </c>
      <c r="AV103" s="289" t="s">
        <v>163</v>
      </c>
      <c r="AW103" s="289" t="s">
        <v>39</v>
      </c>
      <c r="AX103" s="289" t="s">
        <v>84</v>
      </c>
      <c r="AY103" s="290" t="s">
        <v>156</v>
      </c>
    </row>
    <row r="104" spans="2:65" s="185" customFormat="1" ht="38.25" customHeight="1">
      <c r="B104" s="186"/>
      <c r="C104" s="265" t="s">
        <v>190</v>
      </c>
      <c r="D104" s="265" t="s">
        <v>158</v>
      </c>
      <c r="E104" s="266" t="s">
        <v>241</v>
      </c>
      <c r="F104" s="267" t="s">
        <v>242</v>
      </c>
      <c r="G104" s="268" t="s">
        <v>200</v>
      </c>
      <c r="H104" s="269">
        <v>14</v>
      </c>
      <c r="I104" s="88"/>
      <c r="J104" s="270">
        <f>ROUND(I104*H104,2)</f>
        <v>0</v>
      </c>
      <c r="K104" s="267" t="s">
        <v>162</v>
      </c>
      <c r="L104" s="186"/>
      <c r="M104" s="271" t="s">
        <v>5</v>
      </c>
      <c r="N104" s="272" t="s">
        <v>49</v>
      </c>
      <c r="O104" s="187"/>
      <c r="P104" s="273">
        <f>O104*H104</f>
        <v>0</v>
      </c>
      <c r="Q104" s="273">
        <v>0</v>
      </c>
      <c r="R104" s="273">
        <f>Q104*H104</f>
        <v>0</v>
      </c>
      <c r="S104" s="273">
        <v>0</v>
      </c>
      <c r="T104" s="274">
        <f>S104*H104</f>
        <v>0</v>
      </c>
      <c r="AR104" s="175" t="s">
        <v>163</v>
      </c>
      <c r="AT104" s="175" t="s">
        <v>158</v>
      </c>
      <c r="AU104" s="175" t="s">
        <v>86</v>
      </c>
      <c r="AY104" s="175" t="s">
        <v>156</v>
      </c>
      <c r="BE104" s="275">
        <f>IF(N104="základní",J104,0)</f>
        <v>0</v>
      </c>
      <c r="BF104" s="275">
        <f>IF(N104="snížená",J104,0)</f>
        <v>0</v>
      </c>
      <c r="BG104" s="275">
        <f>IF(N104="zákl. přenesená",J104,0)</f>
        <v>0</v>
      </c>
      <c r="BH104" s="275">
        <f>IF(N104="sníž. přenesená",J104,0)</f>
        <v>0</v>
      </c>
      <c r="BI104" s="275">
        <f>IF(N104="nulová",J104,0)</f>
        <v>0</v>
      </c>
      <c r="BJ104" s="175" t="s">
        <v>163</v>
      </c>
      <c r="BK104" s="275">
        <f>ROUND(I104*H104,2)</f>
        <v>0</v>
      </c>
      <c r="BL104" s="175" t="s">
        <v>163</v>
      </c>
      <c r="BM104" s="175" t="s">
        <v>188</v>
      </c>
    </row>
    <row r="105" spans="2:47" s="185" customFormat="1" ht="175.5">
      <c r="B105" s="186"/>
      <c r="D105" s="276" t="s">
        <v>164</v>
      </c>
      <c r="F105" s="277" t="s">
        <v>238</v>
      </c>
      <c r="I105" s="89"/>
      <c r="L105" s="186"/>
      <c r="M105" s="278"/>
      <c r="N105" s="187"/>
      <c r="O105" s="187"/>
      <c r="P105" s="187"/>
      <c r="Q105" s="187"/>
      <c r="R105" s="187"/>
      <c r="S105" s="187"/>
      <c r="T105" s="279"/>
      <c r="AT105" s="175" t="s">
        <v>164</v>
      </c>
      <c r="AU105" s="175" t="s">
        <v>86</v>
      </c>
    </row>
    <row r="106" spans="2:51" s="281" customFormat="1" ht="13.5">
      <c r="B106" s="280"/>
      <c r="D106" s="276" t="s">
        <v>168</v>
      </c>
      <c r="E106" s="282" t="s">
        <v>5</v>
      </c>
      <c r="F106" s="283" t="s">
        <v>376</v>
      </c>
      <c r="H106" s="284">
        <v>14</v>
      </c>
      <c r="I106" s="90"/>
      <c r="L106" s="280"/>
      <c r="M106" s="285"/>
      <c r="N106" s="286"/>
      <c r="O106" s="286"/>
      <c r="P106" s="286"/>
      <c r="Q106" s="286"/>
      <c r="R106" s="286"/>
      <c r="S106" s="286"/>
      <c r="T106" s="287"/>
      <c r="AT106" s="282" t="s">
        <v>168</v>
      </c>
      <c r="AU106" s="282" t="s">
        <v>86</v>
      </c>
      <c r="AV106" s="281" t="s">
        <v>86</v>
      </c>
      <c r="AW106" s="281" t="s">
        <v>39</v>
      </c>
      <c r="AX106" s="281" t="s">
        <v>76</v>
      </c>
      <c r="AY106" s="282" t="s">
        <v>156</v>
      </c>
    </row>
    <row r="107" spans="2:51" s="289" customFormat="1" ht="13.5">
      <c r="B107" s="288"/>
      <c r="D107" s="276" t="s">
        <v>168</v>
      </c>
      <c r="E107" s="290" t="s">
        <v>5</v>
      </c>
      <c r="F107" s="291" t="s">
        <v>204</v>
      </c>
      <c r="H107" s="292">
        <v>14</v>
      </c>
      <c r="I107" s="91"/>
      <c r="L107" s="288"/>
      <c r="M107" s="293"/>
      <c r="N107" s="294"/>
      <c r="O107" s="294"/>
      <c r="P107" s="294"/>
      <c r="Q107" s="294"/>
      <c r="R107" s="294"/>
      <c r="S107" s="294"/>
      <c r="T107" s="295"/>
      <c r="AT107" s="290" t="s">
        <v>168</v>
      </c>
      <c r="AU107" s="290" t="s">
        <v>86</v>
      </c>
      <c r="AV107" s="289" t="s">
        <v>163</v>
      </c>
      <c r="AW107" s="289" t="s">
        <v>39</v>
      </c>
      <c r="AX107" s="289" t="s">
        <v>84</v>
      </c>
      <c r="AY107" s="290" t="s">
        <v>156</v>
      </c>
    </row>
    <row r="108" spans="2:65" s="185" customFormat="1" ht="25.5" customHeight="1">
      <c r="B108" s="186"/>
      <c r="C108" s="265" t="s">
        <v>178</v>
      </c>
      <c r="D108" s="265" t="s">
        <v>158</v>
      </c>
      <c r="E108" s="266" t="s">
        <v>377</v>
      </c>
      <c r="F108" s="267" t="s">
        <v>378</v>
      </c>
      <c r="G108" s="268" t="s">
        <v>200</v>
      </c>
      <c r="H108" s="269">
        <v>28</v>
      </c>
      <c r="I108" s="88"/>
      <c r="J108" s="270">
        <f>ROUND(I108*H108,2)</f>
        <v>0</v>
      </c>
      <c r="K108" s="267" t="s">
        <v>162</v>
      </c>
      <c r="L108" s="186"/>
      <c r="M108" s="271" t="s">
        <v>5</v>
      </c>
      <c r="N108" s="272" t="s">
        <v>49</v>
      </c>
      <c r="O108" s="187"/>
      <c r="P108" s="273">
        <f>O108*H108</f>
        <v>0</v>
      </c>
      <c r="Q108" s="273">
        <v>0</v>
      </c>
      <c r="R108" s="273">
        <f>Q108*H108</f>
        <v>0</v>
      </c>
      <c r="S108" s="273">
        <v>0</v>
      </c>
      <c r="T108" s="274">
        <f>S108*H108</f>
        <v>0</v>
      </c>
      <c r="AR108" s="175" t="s">
        <v>163</v>
      </c>
      <c r="AT108" s="175" t="s">
        <v>158</v>
      </c>
      <c r="AU108" s="175" t="s">
        <v>86</v>
      </c>
      <c r="AY108" s="175" t="s">
        <v>156</v>
      </c>
      <c r="BE108" s="275">
        <f>IF(N108="základní",J108,0)</f>
        <v>0</v>
      </c>
      <c r="BF108" s="275">
        <f>IF(N108="snížená",J108,0)</f>
        <v>0</v>
      </c>
      <c r="BG108" s="275">
        <f>IF(N108="zákl. přenesená",J108,0)</f>
        <v>0</v>
      </c>
      <c r="BH108" s="275">
        <f>IF(N108="sníž. přenesená",J108,0)</f>
        <v>0</v>
      </c>
      <c r="BI108" s="275">
        <f>IF(N108="nulová",J108,0)</f>
        <v>0</v>
      </c>
      <c r="BJ108" s="175" t="s">
        <v>163</v>
      </c>
      <c r="BK108" s="275">
        <f>ROUND(I108*H108,2)</f>
        <v>0</v>
      </c>
      <c r="BL108" s="175" t="s">
        <v>163</v>
      </c>
      <c r="BM108" s="175" t="s">
        <v>193</v>
      </c>
    </row>
    <row r="109" spans="2:47" s="185" customFormat="1" ht="175.5">
      <c r="B109" s="186"/>
      <c r="D109" s="276" t="s">
        <v>164</v>
      </c>
      <c r="F109" s="277" t="s">
        <v>238</v>
      </c>
      <c r="I109" s="89"/>
      <c r="L109" s="186"/>
      <c r="M109" s="278"/>
      <c r="N109" s="187"/>
      <c r="O109" s="187"/>
      <c r="P109" s="187"/>
      <c r="Q109" s="187"/>
      <c r="R109" s="187"/>
      <c r="S109" s="187"/>
      <c r="T109" s="279"/>
      <c r="AT109" s="175" t="s">
        <v>164</v>
      </c>
      <c r="AU109" s="175" t="s">
        <v>86</v>
      </c>
    </row>
    <row r="110" spans="2:51" s="281" customFormat="1" ht="13.5">
      <c r="B110" s="280"/>
      <c r="D110" s="276" t="s">
        <v>168</v>
      </c>
      <c r="E110" s="282" t="s">
        <v>5</v>
      </c>
      <c r="F110" s="283" t="s">
        <v>228</v>
      </c>
      <c r="H110" s="284">
        <v>28</v>
      </c>
      <c r="I110" s="90"/>
      <c r="L110" s="280"/>
      <c r="M110" s="285"/>
      <c r="N110" s="286"/>
      <c r="O110" s="286"/>
      <c r="P110" s="286"/>
      <c r="Q110" s="286"/>
      <c r="R110" s="286"/>
      <c r="S110" s="286"/>
      <c r="T110" s="287"/>
      <c r="AT110" s="282" t="s">
        <v>168</v>
      </c>
      <c r="AU110" s="282" t="s">
        <v>86</v>
      </c>
      <c r="AV110" s="281" t="s">
        <v>86</v>
      </c>
      <c r="AW110" s="281" t="s">
        <v>39</v>
      </c>
      <c r="AX110" s="281" t="s">
        <v>76</v>
      </c>
      <c r="AY110" s="282" t="s">
        <v>156</v>
      </c>
    </row>
    <row r="111" spans="2:51" s="289" customFormat="1" ht="13.5">
      <c r="B111" s="288"/>
      <c r="D111" s="276" t="s">
        <v>168</v>
      </c>
      <c r="E111" s="290" t="s">
        <v>5</v>
      </c>
      <c r="F111" s="291" t="s">
        <v>204</v>
      </c>
      <c r="H111" s="292">
        <v>28</v>
      </c>
      <c r="I111" s="91"/>
      <c r="L111" s="288"/>
      <c r="M111" s="293"/>
      <c r="N111" s="294"/>
      <c r="O111" s="294"/>
      <c r="P111" s="294"/>
      <c r="Q111" s="294"/>
      <c r="R111" s="294"/>
      <c r="S111" s="294"/>
      <c r="T111" s="295"/>
      <c r="AT111" s="290" t="s">
        <v>168</v>
      </c>
      <c r="AU111" s="290" t="s">
        <v>86</v>
      </c>
      <c r="AV111" s="289" t="s">
        <v>163</v>
      </c>
      <c r="AW111" s="289" t="s">
        <v>39</v>
      </c>
      <c r="AX111" s="289" t="s">
        <v>84</v>
      </c>
      <c r="AY111" s="290" t="s">
        <v>156</v>
      </c>
    </row>
    <row r="112" spans="2:65" s="185" customFormat="1" ht="38.25" customHeight="1">
      <c r="B112" s="186"/>
      <c r="C112" s="265" t="s">
        <v>197</v>
      </c>
      <c r="D112" s="265" t="s">
        <v>158</v>
      </c>
      <c r="E112" s="266" t="s">
        <v>249</v>
      </c>
      <c r="F112" s="267" t="s">
        <v>250</v>
      </c>
      <c r="G112" s="268" t="s">
        <v>200</v>
      </c>
      <c r="H112" s="269">
        <v>14</v>
      </c>
      <c r="I112" s="88"/>
      <c r="J112" s="270">
        <f>ROUND(I112*H112,2)</f>
        <v>0</v>
      </c>
      <c r="K112" s="267" t="s">
        <v>162</v>
      </c>
      <c r="L112" s="186"/>
      <c r="M112" s="271" t="s">
        <v>5</v>
      </c>
      <c r="N112" s="272" t="s">
        <v>49</v>
      </c>
      <c r="O112" s="187"/>
      <c r="P112" s="273">
        <f>O112*H112</f>
        <v>0</v>
      </c>
      <c r="Q112" s="273">
        <v>0</v>
      </c>
      <c r="R112" s="273">
        <f>Q112*H112</f>
        <v>0</v>
      </c>
      <c r="S112" s="273">
        <v>0</v>
      </c>
      <c r="T112" s="274">
        <f>S112*H112</f>
        <v>0</v>
      </c>
      <c r="AR112" s="175" t="s">
        <v>163</v>
      </c>
      <c r="AT112" s="175" t="s">
        <v>158</v>
      </c>
      <c r="AU112" s="175" t="s">
        <v>86</v>
      </c>
      <c r="AY112" s="175" t="s">
        <v>156</v>
      </c>
      <c r="BE112" s="275">
        <f>IF(N112="základní",J112,0)</f>
        <v>0</v>
      </c>
      <c r="BF112" s="275">
        <f>IF(N112="snížená",J112,0)</f>
        <v>0</v>
      </c>
      <c r="BG112" s="275">
        <f>IF(N112="zákl. přenesená",J112,0)</f>
        <v>0</v>
      </c>
      <c r="BH112" s="275">
        <f>IF(N112="sníž. přenesená",J112,0)</f>
        <v>0</v>
      </c>
      <c r="BI112" s="275">
        <f>IF(N112="nulová",J112,0)</f>
        <v>0</v>
      </c>
      <c r="BJ112" s="175" t="s">
        <v>163</v>
      </c>
      <c r="BK112" s="275">
        <f>ROUND(I112*H112,2)</f>
        <v>0</v>
      </c>
      <c r="BL112" s="175" t="s">
        <v>163</v>
      </c>
      <c r="BM112" s="175" t="s">
        <v>196</v>
      </c>
    </row>
    <row r="113" spans="2:47" s="185" customFormat="1" ht="175.5">
      <c r="B113" s="186"/>
      <c r="D113" s="276" t="s">
        <v>164</v>
      </c>
      <c r="F113" s="277" t="s">
        <v>238</v>
      </c>
      <c r="I113" s="89"/>
      <c r="L113" s="186"/>
      <c r="M113" s="278"/>
      <c r="N113" s="187"/>
      <c r="O113" s="187"/>
      <c r="P113" s="187"/>
      <c r="Q113" s="187"/>
      <c r="R113" s="187"/>
      <c r="S113" s="187"/>
      <c r="T113" s="279"/>
      <c r="AT113" s="175" t="s">
        <v>164</v>
      </c>
      <c r="AU113" s="175" t="s">
        <v>86</v>
      </c>
    </row>
    <row r="114" spans="2:51" s="281" customFormat="1" ht="13.5">
      <c r="B114" s="280"/>
      <c r="D114" s="276" t="s">
        <v>168</v>
      </c>
      <c r="E114" s="282" t="s">
        <v>5</v>
      </c>
      <c r="F114" s="283" t="s">
        <v>196</v>
      </c>
      <c r="H114" s="284">
        <v>14</v>
      </c>
      <c r="I114" s="90"/>
      <c r="L114" s="280"/>
      <c r="M114" s="285"/>
      <c r="N114" s="286"/>
      <c r="O114" s="286"/>
      <c r="P114" s="286"/>
      <c r="Q114" s="286"/>
      <c r="R114" s="286"/>
      <c r="S114" s="286"/>
      <c r="T114" s="287"/>
      <c r="AT114" s="282" t="s">
        <v>168</v>
      </c>
      <c r="AU114" s="282" t="s">
        <v>86</v>
      </c>
      <c r="AV114" s="281" t="s">
        <v>86</v>
      </c>
      <c r="AW114" s="281" t="s">
        <v>39</v>
      </c>
      <c r="AX114" s="281" t="s">
        <v>76</v>
      </c>
      <c r="AY114" s="282" t="s">
        <v>156</v>
      </c>
    </row>
    <row r="115" spans="2:51" s="289" customFormat="1" ht="13.5">
      <c r="B115" s="288"/>
      <c r="D115" s="276" t="s">
        <v>168</v>
      </c>
      <c r="E115" s="290" t="s">
        <v>5</v>
      </c>
      <c r="F115" s="291" t="s">
        <v>204</v>
      </c>
      <c r="H115" s="292">
        <v>14</v>
      </c>
      <c r="I115" s="91"/>
      <c r="L115" s="288"/>
      <c r="M115" s="293"/>
      <c r="N115" s="294"/>
      <c r="O115" s="294"/>
      <c r="P115" s="294"/>
      <c r="Q115" s="294"/>
      <c r="R115" s="294"/>
      <c r="S115" s="294"/>
      <c r="T115" s="295"/>
      <c r="AT115" s="290" t="s">
        <v>168</v>
      </c>
      <c r="AU115" s="290" t="s">
        <v>86</v>
      </c>
      <c r="AV115" s="289" t="s">
        <v>163</v>
      </c>
      <c r="AW115" s="289" t="s">
        <v>39</v>
      </c>
      <c r="AX115" s="289" t="s">
        <v>84</v>
      </c>
      <c r="AY115" s="290" t="s">
        <v>156</v>
      </c>
    </row>
    <row r="116" spans="2:65" s="185" customFormat="1" ht="25.5" customHeight="1">
      <c r="B116" s="186"/>
      <c r="C116" s="265" t="s">
        <v>184</v>
      </c>
      <c r="D116" s="265" t="s">
        <v>158</v>
      </c>
      <c r="E116" s="266" t="s">
        <v>379</v>
      </c>
      <c r="F116" s="267" t="s">
        <v>380</v>
      </c>
      <c r="G116" s="268" t="s">
        <v>161</v>
      </c>
      <c r="H116" s="269">
        <v>2658.8</v>
      </c>
      <c r="I116" s="88"/>
      <c r="J116" s="270">
        <f>ROUND(I116*H116,2)</f>
        <v>0</v>
      </c>
      <c r="K116" s="267" t="s">
        <v>162</v>
      </c>
      <c r="L116" s="186"/>
      <c r="M116" s="271" t="s">
        <v>5</v>
      </c>
      <c r="N116" s="272" t="s">
        <v>49</v>
      </c>
      <c r="O116" s="187"/>
      <c r="P116" s="273">
        <f>O116*H116</f>
        <v>0</v>
      </c>
      <c r="Q116" s="273">
        <v>0</v>
      </c>
      <c r="R116" s="273">
        <f>Q116*H116</f>
        <v>0</v>
      </c>
      <c r="S116" s="273">
        <v>0</v>
      </c>
      <c r="T116" s="274">
        <f>S116*H116</f>
        <v>0</v>
      </c>
      <c r="AR116" s="175" t="s">
        <v>163</v>
      </c>
      <c r="AT116" s="175" t="s">
        <v>158</v>
      </c>
      <c r="AU116" s="175" t="s">
        <v>86</v>
      </c>
      <c r="AY116" s="175" t="s">
        <v>156</v>
      </c>
      <c r="BE116" s="275">
        <f>IF(N116="základní",J116,0)</f>
        <v>0</v>
      </c>
      <c r="BF116" s="275">
        <f>IF(N116="snížená",J116,0)</f>
        <v>0</v>
      </c>
      <c r="BG116" s="275">
        <f>IF(N116="zákl. přenesená",J116,0)</f>
        <v>0</v>
      </c>
      <c r="BH116" s="275">
        <f>IF(N116="sníž. přenesená",J116,0)</f>
        <v>0</v>
      </c>
      <c r="BI116" s="275">
        <f>IF(N116="nulová",J116,0)</f>
        <v>0</v>
      </c>
      <c r="BJ116" s="175" t="s">
        <v>163</v>
      </c>
      <c r="BK116" s="275">
        <f>ROUND(I116*H116,2)</f>
        <v>0</v>
      </c>
      <c r="BL116" s="175" t="s">
        <v>163</v>
      </c>
      <c r="BM116" s="175" t="s">
        <v>201</v>
      </c>
    </row>
    <row r="117" spans="2:47" s="185" customFormat="1" ht="67.5">
      <c r="B117" s="186"/>
      <c r="D117" s="276" t="s">
        <v>164</v>
      </c>
      <c r="F117" s="277" t="s">
        <v>381</v>
      </c>
      <c r="I117" s="89"/>
      <c r="L117" s="186"/>
      <c r="M117" s="278"/>
      <c r="N117" s="187"/>
      <c r="O117" s="187"/>
      <c r="P117" s="187"/>
      <c r="Q117" s="187"/>
      <c r="R117" s="187"/>
      <c r="S117" s="187"/>
      <c r="T117" s="279"/>
      <c r="AT117" s="175" t="s">
        <v>164</v>
      </c>
      <c r="AU117" s="175" t="s">
        <v>86</v>
      </c>
    </row>
    <row r="118" spans="2:51" s="281" customFormat="1" ht="13.5">
      <c r="B118" s="280"/>
      <c r="D118" s="276" t="s">
        <v>168</v>
      </c>
      <c r="E118" s="282" t="s">
        <v>5</v>
      </c>
      <c r="F118" s="283" t="s">
        <v>382</v>
      </c>
      <c r="H118" s="284">
        <v>1852.65</v>
      </c>
      <c r="I118" s="90"/>
      <c r="L118" s="280"/>
      <c r="M118" s="285"/>
      <c r="N118" s="286"/>
      <c r="O118" s="286"/>
      <c r="P118" s="286"/>
      <c r="Q118" s="286"/>
      <c r="R118" s="286"/>
      <c r="S118" s="286"/>
      <c r="T118" s="287"/>
      <c r="AT118" s="282" t="s">
        <v>168</v>
      </c>
      <c r="AU118" s="282" t="s">
        <v>86</v>
      </c>
      <c r="AV118" s="281" t="s">
        <v>86</v>
      </c>
      <c r="AW118" s="281" t="s">
        <v>39</v>
      </c>
      <c r="AX118" s="281" t="s">
        <v>76</v>
      </c>
      <c r="AY118" s="282" t="s">
        <v>156</v>
      </c>
    </row>
    <row r="119" spans="2:51" s="281" customFormat="1" ht="13.5">
      <c r="B119" s="280"/>
      <c r="D119" s="276" t="s">
        <v>168</v>
      </c>
      <c r="E119" s="282" t="s">
        <v>5</v>
      </c>
      <c r="F119" s="283" t="s">
        <v>383</v>
      </c>
      <c r="H119" s="284">
        <v>806.15</v>
      </c>
      <c r="I119" s="90"/>
      <c r="L119" s="280"/>
      <c r="M119" s="285"/>
      <c r="N119" s="286"/>
      <c r="O119" s="286"/>
      <c r="P119" s="286"/>
      <c r="Q119" s="286"/>
      <c r="R119" s="286"/>
      <c r="S119" s="286"/>
      <c r="T119" s="287"/>
      <c r="AT119" s="282" t="s">
        <v>168</v>
      </c>
      <c r="AU119" s="282" t="s">
        <v>86</v>
      </c>
      <c r="AV119" s="281" t="s">
        <v>86</v>
      </c>
      <c r="AW119" s="281" t="s">
        <v>39</v>
      </c>
      <c r="AX119" s="281" t="s">
        <v>76</v>
      </c>
      <c r="AY119" s="282" t="s">
        <v>156</v>
      </c>
    </row>
    <row r="120" spans="2:51" s="289" customFormat="1" ht="13.5">
      <c r="B120" s="288"/>
      <c r="D120" s="276" t="s">
        <v>168</v>
      </c>
      <c r="E120" s="290" t="s">
        <v>5</v>
      </c>
      <c r="F120" s="291" t="s">
        <v>204</v>
      </c>
      <c r="H120" s="292">
        <v>2658.8</v>
      </c>
      <c r="I120" s="91"/>
      <c r="L120" s="288"/>
      <c r="M120" s="293"/>
      <c r="N120" s="294"/>
      <c r="O120" s="294"/>
      <c r="P120" s="294"/>
      <c r="Q120" s="294"/>
      <c r="R120" s="294"/>
      <c r="S120" s="294"/>
      <c r="T120" s="295"/>
      <c r="AT120" s="290" t="s">
        <v>168</v>
      </c>
      <c r="AU120" s="290" t="s">
        <v>86</v>
      </c>
      <c r="AV120" s="289" t="s">
        <v>163</v>
      </c>
      <c r="AW120" s="289" t="s">
        <v>39</v>
      </c>
      <c r="AX120" s="289" t="s">
        <v>84</v>
      </c>
      <c r="AY120" s="290" t="s">
        <v>156</v>
      </c>
    </row>
    <row r="121" spans="2:65" s="185" customFormat="1" ht="16.5" customHeight="1">
      <c r="B121" s="186"/>
      <c r="C121" s="296" t="s">
        <v>210</v>
      </c>
      <c r="D121" s="296" t="s">
        <v>301</v>
      </c>
      <c r="E121" s="297" t="s">
        <v>384</v>
      </c>
      <c r="F121" s="298" t="s">
        <v>385</v>
      </c>
      <c r="G121" s="299" t="s">
        <v>161</v>
      </c>
      <c r="H121" s="300">
        <v>3057.62</v>
      </c>
      <c r="I121" s="92"/>
      <c r="J121" s="301">
        <f>ROUND(I121*H121,2)</f>
        <v>0</v>
      </c>
      <c r="K121" s="298" t="s">
        <v>162</v>
      </c>
      <c r="L121" s="302"/>
      <c r="M121" s="303" t="s">
        <v>5</v>
      </c>
      <c r="N121" s="304" t="s">
        <v>49</v>
      </c>
      <c r="O121" s="187"/>
      <c r="P121" s="273">
        <f>O121*H121</f>
        <v>0</v>
      </c>
      <c r="Q121" s="273">
        <v>0.0004</v>
      </c>
      <c r="R121" s="273">
        <f>Q121*H121</f>
        <v>1.223048</v>
      </c>
      <c r="S121" s="273">
        <v>0</v>
      </c>
      <c r="T121" s="274">
        <f>S121*H121</f>
        <v>0</v>
      </c>
      <c r="AR121" s="175" t="s">
        <v>184</v>
      </c>
      <c r="AT121" s="175" t="s">
        <v>301</v>
      </c>
      <c r="AU121" s="175" t="s">
        <v>86</v>
      </c>
      <c r="AY121" s="175" t="s">
        <v>156</v>
      </c>
      <c r="BE121" s="275">
        <f>IF(N121="základní",J121,0)</f>
        <v>0</v>
      </c>
      <c r="BF121" s="275">
        <f>IF(N121="snížená",J121,0)</f>
        <v>0</v>
      </c>
      <c r="BG121" s="275">
        <f>IF(N121="zákl. přenesená",J121,0)</f>
        <v>0</v>
      </c>
      <c r="BH121" s="275">
        <f>IF(N121="sníž. přenesená",J121,0)</f>
        <v>0</v>
      </c>
      <c r="BI121" s="275">
        <f>IF(N121="nulová",J121,0)</f>
        <v>0</v>
      </c>
      <c r="BJ121" s="175" t="s">
        <v>163</v>
      </c>
      <c r="BK121" s="275">
        <f>ROUND(I121*H121,2)</f>
        <v>0</v>
      </c>
      <c r="BL121" s="175" t="s">
        <v>163</v>
      </c>
      <c r="BM121" s="175" t="s">
        <v>207</v>
      </c>
    </row>
    <row r="122" spans="2:51" s="281" customFormat="1" ht="13.5">
      <c r="B122" s="280"/>
      <c r="D122" s="276" t="s">
        <v>168</v>
      </c>
      <c r="E122" s="282" t="s">
        <v>5</v>
      </c>
      <c r="F122" s="283" t="s">
        <v>386</v>
      </c>
      <c r="H122" s="284">
        <v>3057.62</v>
      </c>
      <c r="I122" s="90"/>
      <c r="L122" s="280"/>
      <c r="M122" s="285"/>
      <c r="N122" s="286"/>
      <c r="O122" s="286"/>
      <c r="P122" s="286"/>
      <c r="Q122" s="286"/>
      <c r="R122" s="286"/>
      <c r="S122" s="286"/>
      <c r="T122" s="287"/>
      <c r="AT122" s="282" t="s">
        <v>168</v>
      </c>
      <c r="AU122" s="282" t="s">
        <v>86</v>
      </c>
      <c r="AV122" s="281" t="s">
        <v>86</v>
      </c>
      <c r="AW122" s="281" t="s">
        <v>39</v>
      </c>
      <c r="AX122" s="281" t="s">
        <v>76</v>
      </c>
      <c r="AY122" s="282" t="s">
        <v>156</v>
      </c>
    </row>
    <row r="123" spans="2:51" s="289" customFormat="1" ht="13.5">
      <c r="B123" s="288"/>
      <c r="D123" s="276" t="s">
        <v>168</v>
      </c>
      <c r="E123" s="290" t="s">
        <v>5</v>
      </c>
      <c r="F123" s="291" t="s">
        <v>204</v>
      </c>
      <c r="H123" s="292">
        <v>3057.62</v>
      </c>
      <c r="I123" s="91"/>
      <c r="L123" s="288"/>
      <c r="M123" s="293"/>
      <c r="N123" s="294"/>
      <c r="O123" s="294"/>
      <c r="P123" s="294"/>
      <c r="Q123" s="294"/>
      <c r="R123" s="294"/>
      <c r="S123" s="294"/>
      <c r="T123" s="295"/>
      <c r="AT123" s="290" t="s">
        <v>168</v>
      </c>
      <c r="AU123" s="290" t="s">
        <v>86</v>
      </c>
      <c r="AV123" s="289" t="s">
        <v>163</v>
      </c>
      <c r="AW123" s="289" t="s">
        <v>39</v>
      </c>
      <c r="AX123" s="289" t="s">
        <v>84</v>
      </c>
      <c r="AY123" s="290" t="s">
        <v>156</v>
      </c>
    </row>
    <row r="124" spans="2:65" s="185" customFormat="1" ht="38.25" customHeight="1">
      <c r="B124" s="186"/>
      <c r="C124" s="265" t="s">
        <v>188</v>
      </c>
      <c r="D124" s="265" t="s">
        <v>158</v>
      </c>
      <c r="E124" s="266" t="s">
        <v>387</v>
      </c>
      <c r="F124" s="267" t="s">
        <v>388</v>
      </c>
      <c r="G124" s="268" t="s">
        <v>200</v>
      </c>
      <c r="H124" s="269">
        <v>4000</v>
      </c>
      <c r="I124" s="88"/>
      <c r="J124" s="270">
        <f>ROUND(I124*H124,2)</f>
        <v>0</v>
      </c>
      <c r="K124" s="267" t="s">
        <v>162</v>
      </c>
      <c r="L124" s="186"/>
      <c r="M124" s="271" t="s">
        <v>5</v>
      </c>
      <c r="N124" s="272" t="s">
        <v>49</v>
      </c>
      <c r="O124" s="187"/>
      <c r="P124" s="273">
        <f>O124*H124</f>
        <v>0</v>
      </c>
      <c r="Q124" s="273">
        <v>0</v>
      </c>
      <c r="R124" s="273">
        <f>Q124*H124</f>
        <v>0</v>
      </c>
      <c r="S124" s="273">
        <v>0</v>
      </c>
      <c r="T124" s="274">
        <f>S124*H124</f>
        <v>0</v>
      </c>
      <c r="AR124" s="175" t="s">
        <v>163</v>
      </c>
      <c r="AT124" s="175" t="s">
        <v>158</v>
      </c>
      <c r="AU124" s="175" t="s">
        <v>86</v>
      </c>
      <c r="AY124" s="175" t="s">
        <v>156</v>
      </c>
      <c r="BE124" s="275">
        <f>IF(N124="základní",J124,0)</f>
        <v>0</v>
      </c>
      <c r="BF124" s="275">
        <f>IF(N124="snížená",J124,0)</f>
        <v>0</v>
      </c>
      <c r="BG124" s="275">
        <f>IF(N124="zákl. přenesená",J124,0)</f>
        <v>0</v>
      </c>
      <c r="BH124" s="275">
        <f>IF(N124="sníž. přenesená",J124,0)</f>
        <v>0</v>
      </c>
      <c r="BI124" s="275">
        <f>IF(N124="nulová",J124,0)</f>
        <v>0</v>
      </c>
      <c r="BJ124" s="175" t="s">
        <v>163</v>
      </c>
      <c r="BK124" s="275">
        <f>ROUND(I124*H124,2)</f>
        <v>0</v>
      </c>
      <c r="BL124" s="175" t="s">
        <v>163</v>
      </c>
      <c r="BM124" s="175" t="s">
        <v>185</v>
      </c>
    </row>
    <row r="125" spans="2:47" s="185" customFormat="1" ht="175.5">
      <c r="B125" s="186"/>
      <c r="D125" s="276" t="s">
        <v>164</v>
      </c>
      <c r="F125" s="277" t="s">
        <v>275</v>
      </c>
      <c r="I125" s="89"/>
      <c r="L125" s="186"/>
      <c r="M125" s="278"/>
      <c r="N125" s="187"/>
      <c r="O125" s="187"/>
      <c r="P125" s="187"/>
      <c r="Q125" s="187"/>
      <c r="R125" s="187"/>
      <c r="S125" s="187"/>
      <c r="T125" s="279"/>
      <c r="AT125" s="175" t="s">
        <v>164</v>
      </c>
      <c r="AU125" s="175" t="s">
        <v>86</v>
      </c>
    </row>
    <row r="126" spans="2:51" s="281" customFormat="1" ht="13.5">
      <c r="B126" s="280"/>
      <c r="D126" s="276" t="s">
        <v>168</v>
      </c>
      <c r="E126" s="282" t="s">
        <v>5</v>
      </c>
      <c r="F126" s="283" t="s">
        <v>389</v>
      </c>
      <c r="H126" s="284">
        <v>4000</v>
      </c>
      <c r="I126" s="90"/>
      <c r="L126" s="280"/>
      <c r="M126" s="285"/>
      <c r="N126" s="286"/>
      <c r="O126" s="286"/>
      <c r="P126" s="286"/>
      <c r="Q126" s="286"/>
      <c r="R126" s="286"/>
      <c r="S126" s="286"/>
      <c r="T126" s="287"/>
      <c r="AT126" s="282" t="s">
        <v>168</v>
      </c>
      <c r="AU126" s="282" t="s">
        <v>86</v>
      </c>
      <c r="AV126" s="281" t="s">
        <v>86</v>
      </c>
      <c r="AW126" s="281" t="s">
        <v>39</v>
      </c>
      <c r="AX126" s="281" t="s">
        <v>76</v>
      </c>
      <c r="AY126" s="282" t="s">
        <v>156</v>
      </c>
    </row>
    <row r="127" spans="2:51" s="289" customFormat="1" ht="13.5">
      <c r="B127" s="288"/>
      <c r="D127" s="276" t="s">
        <v>168</v>
      </c>
      <c r="E127" s="290" t="s">
        <v>5</v>
      </c>
      <c r="F127" s="291" t="s">
        <v>204</v>
      </c>
      <c r="H127" s="292">
        <v>4000</v>
      </c>
      <c r="I127" s="91"/>
      <c r="L127" s="288"/>
      <c r="M127" s="293"/>
      <c r="N127" s="294"/>
      <c r="O127" s="294"/>
      <c r="P127" s="294"/>
      <c r="Q127" s="294"/>
      <c r="R127" s="294"/>
      <c r="S127" s="294"/>
      <c r="T127" s="295"/>
      <c r="AT127" s="290" t="s">
        <v>168</v>
      </c>
      <c r="AU127" s="290" t="s">
        <v>86</v>
      </c>
      <c r="AV127" s="289" t="s">
        <v>163</v>
      </c>
      <c r="AW127" s="289" t="s">
        <v>39</v>
      </c>
      <c r="AX127" s="289" t="s">
        <v>84</v>
      </c>
      <c r="AY127" s="290" t="s">
        <v>156</v>
      </c>
    </row>
    <row r="128" spans="2:65" s="185" customFormat="1" ht="38.25" customHeight="1">
      <c r="B128" s="186"/>
      <c r="C128" s="265" t="s">
        <v>217</v>
      </c>
      <c r="D128" s="265" t="s">
        <v>158</v>
      </c>
      <c r="E128" s="266" t="s">
        <v>272</v>
      </c>
      <c r="F128" s="267" t="s">
        <v>273</v>
      </c>
      <c r="G128" s="268" t="s">
        <v>200</v>
      </c>
      <c r="H128" s="269">
        <v>200</v>
      </c>
      <c r="I128" s="88"/>
      <c r="J128" s="270">
        <f>ROUND(I128*H128,2)</f>
        <v>0</v>
      </c>
      <c r="K128" s="267" t="s">
        <v>162</v>
      </c>
      <c r="L128" s="186"/>
      <c r="M128" s="271" t="s">
        <v>5</v>
      </c>
      <c r="N128" s="272" t="s">
        <v>49</v>
      </c>
      <c r="O128" s="187"/>
      <c r="P128" s="273">
        <f>O128*H128</f>
        <v>0</v>
      </c>
      <c r="Q128" s="273">
        <v>0</v>
      </c>
      <c r="R128" s="273">
        <f>Q128*H128</f>
        <v>0</v>
      </c>
      <c r="S128" s="273">
        <v>0</v>
      </c>
      <c r="T128" s="274">
        <f>S128*H128</f>
        <v>0</v>
      </c>
      <c r="AR128" s="175" t="s">
        <v>163</v>
      </c>
      <c r="AT128" s="175" t="s">
        <v>158</v>
      </c>
      <c r="AU128" s="175" t="s">
        <v>86</v>
      </c>
      <c r="AY128" s="175" t="s">
        <v>156</v>
      </c>
      <c r="BE128" s="275">
        <f>IF(N128="základní",J128,0)</f>
        <v>0</v>
      </c>
      <c r="BF128" s="275">
        <f>IF(N128="snížená",J128,0)</f>
        <v>0</v>
      </c>
      <c r="BG128" s="275">
        <f>IF(N128="zákl. přenesená",J128,0)</f>
        <v>0</v>
      </c>
      <c r="BH128" s="275">
        <f>IF(N128="sníž. přenesená",J128,0)</f>
        <v>0</v>
      </c>
      <c r="BI128" s="275">
        <f>IF(N128="nulová",J128,0)</f>
        <v>0</v>
      </c>
      <c r="BJ128" s="175" t="s">
        <v>163</v>
      </c>
      <c r="BK128" s="275">
        <f>ROUND(I128*H128,2)</f>
        <v>0</v>
      </c>
      <c r="BL128" s="175" t="s">
        <v>163</v>
      </c>
      <c r="BM128" s="175" t="s">
        <v>216</v>
      </c>
    </row>
    <row r="129" spans="2:47" s="185" customFormat="1" ht="175.5">
      <c r="B129" s="186"/>
      <c r="D129" s="276" t="s">
        <v>164</v>
      </c>
      <c r="F129" s="277" t="s">
        <v>275</v>
      </c>
      <c r="I129" s="89"/>
      <c r="L129" s="186"/>
      <c r="M129" s="278"/>
      <c r="N129" s="187"/>
      <c r="O129" s="187"/>
      <c r="P129" s="187"/>
      <c r="Q129" s="187"/>
      <c r="R129" s="187"/>
      <c r="S129" s="187"/>
      <c r="T129" s="279"/>
      <c r="AT129" s="175" t="s">
        <v>164</v>
      </c>
      <c r="AU129" s="175" t="s">
        <v>86</v>
      </c>
    </row>
    <row r="130" spans="2:51" s="281" customFormat="1" ht="13.5">
      <c r="B130" s="280"/>
      <c r="D130" s="276" t="s">
        <v>168</v>
      </c>
      <c r="E130" s="282" t="s">
        <v>5</v>
      </c>
      <c r="F130" s="283" t="s">
        <v>390</v>
      </c>
      <c r="H130" s="284">
        <v>200</v>
      </c>
      <c r="I130" s="90"/>
      <c r="L130" s="280"/>
      <c r="M130" s="285"/>
      <c r="N130" s="286"/>
      <c r="O130" s="286"/>
      <c r="P130" s="286"/>
      <c r="Q130" s="286"/>
      <c r="R130" s="286"/>
      <c r="S130" s="286"/>
      <c r="T130" s="287"/>
      <c r="AT130" s="282" t="s">
        <v>168</v>
      </c>
      <c r="AU130" s="282" t="s">
        <v>86</v>
      </c>
      <c r="AV130" s="281" t="s">
        <v>86</v>
      </c>
      <c r="AW130" s="281" t="s">
        <v>39</v>
      </c>
      <c r="AX130" s="281" t="s">
        <v>76</v>
      </c>
      <c r="AY130" s="282" t="s">
        <v>156</v>
      </c>
    </row>
    <row r="131" spans="2:51" s="289" customFormat="1" ht="13.5">
      <c r="B131" s="288"/>
      <c r="D131" s="276" t="s">
        <v>168</v>
      </c>
      <c r="E131" s="290" t="s">
        <v>5</v>
      </c>
      <c r="F131" s="291" t="s">
        <v>204</v>
      </c>
      <c r="H131" s="292">
        <v>200</v>
      </c>
      <c r="I131" s="91"/>
      <c r="L131" s="288"/>
      <c r="M131" s="293"/>
      <c r="N131" s="294"/>
      <c r="O131" s="294"/>
      <c r="P131" s="294"/>
      <c r="Q131" s="294"/>
      <c r="R131" s="294"/>
      <c r="S131" s="294"/>
      <c r="T131" s="295"/>
      <c r="AT131" s="290" t="s">
        <v>168</v>
      </c>
      <c r="AU131" s="290" t="s">
        <v>86</v>
      </c>
      <c r="AV131" s="289" t="s">
        <v>163</v>
      </c>
      <c r="AW131" s="289" t="s">
        <v>39</v>
      </c>
      <c r="AX131" s="289" t="s">
        <v>84</v>
      </c>
      <c r="AY131" s="290" t="s">
        <v>156</v>
      </c>
    </row>
    <row r="132" spans="2:65" s="185" customFormat="1" ht="25.5" customHeight="1">
      <c r="B132" s="186"/>
      <c r="C132" s="265" t="s">
        <v>193</v>
      </c>
      <c r="D132" s="265" t="s">
        <v>158</v>
      </c>
      <c r="E132" s="266" t="s">
        <v>391</v>
      </c>
      <c r="F132" s="267" t="s">
        <v>392</v>
      </c>
      <c r="G132" s="268" t="s">
        <v>200</v>
      </c>
      <c r="H132" s="269">
        <v>200</v>
      </c>
      <c r="I132" s="88"/>
      <c r="J132" s="270">
        <f>ROUND(I132*H132,2)</f>
        <v>0</v>
      </c>
      <c r="K132" s="267" t="s">
        <v>162</v>
      </c>
      <c r="L132" s="186"/>
      <c r="M132" s="271" t="s">
        <v>5</v>
      </c>
      <c r="N132" s="272" t="s">
        <v>49</v>
      </c>
      <c r="O132" s="187"/>
      <c r="P132" s="273">
        <f>O132*H132</f>
        <v>0</v>
      </c>
      <c r="Q132" s="273">
        <v>0</v>
      </c>
      <c r="R132" s="273">
        <f>Q132*H132</f>
        <v>0</v>
      </c>
      <c r="S132" s="273">
        <v>0</v>
      </c>
      <c r="T132" s="274">
        <f>S132*H132</f>
        <v>0</v>
      </c>
      <c r="AR132" s="175" t="s">
        <v>163</v>
      </c>
      <c r="AT132" s="175" t="s">
        <v>158</v>
      </c>
      <c r="AU132" s="175" t="s">
        <v>86</v>
      </c>
      <c r="AY132" s="175" t="s">
        <v>156</v>
      </c>
      <c r="BE132" s="275">
        <f>IF(N132="základní",J132,0)</f>
        <v>0</v>
      </c>
      <c r="BF132" s="275">
        <f>IF(N132="snížená",J132,0)</f>
        <v>0</v>
      </c>
      <c r="BG132" s="275">
        <f>IF(N132="zákl. přenesená",J132,0)</f>
        <v>0</v>
      </c>
      <c r="BH132" s="275">
        <f>IF(N132="sníž. přenesená",J132,0)</f>
        <v>0</v>
      </c>
      <c r="BI132" s="275">
        <f>IF(N132="nulová",J132,0)</f>
        <v>0</v>
      </c>
      <c r="BJ132" s="175" t="s">
        <v>163</v>
      </c>
      <c r="BK132" s="275">
        <f>ROUND(I132*H132,2)</f>
        <v>0</v>
      </c>
      <c r="BL132" s="175" t="s">
        <v>163</v>
      </c>
      <c r="BM132" s="175" t="s">
        <v>220</v>
      </c>
    </row>
    <row r="133" spans="2:47" s="185" customFormat="1" ht="148.5">
      <c r="B133" s="186"/>
      <c r="D133" s="276" t="s">
        <v>164</v>
      </c>
      <c r="F133" s="277" t="s">
        <v>393</v>
      </c>
      <c r="I133" s="89"/>
      <c r="L133" s="186"/>
      <c r="M133" s="278"/>
      <c r="N133" s="187"/>
      <c r="O133" s="187"/>
      <c r="P133" s="187"/>
      <c r="Q133" s="187"/>
      <c r="R133" s="187"/>
      <c r="S133" s="187"/>
      <c r="T133" s="279"/>
      <c r="AT133" s="175" t="s">
        <v>164</v>
      </c>
      <c r="AU133" s="175" t="s">
        <v>86</v>
      </c>
    </row>
    <row r="134" spans="2:51" s="281" customFormat="1" ht="13.5">
      <c r="B134" s="280"/>
      <c r="D134" s="276" t="s">
        <v>168</v>
      </c>
      <c r="E134" s="282" t="s">
        <v>5</v>
      </c>
      <c r="F134" s="283" t="s">
        <v>390</v>
      </c>
      <c r="H134" s="284">
        <v>200</v>
      </c>
      <c r="I134" s="90"/>
      <c r="L134" s="280"/>
      <c r="M134" s="285"/>
      <c r="N134" s="286"/>
      <c r="O134" s="286"/>
      <c r="P134" s="286"/>
      <c r="Q134" s="286"/>
      <c r="R134" s="286"/>
      <c r="S134" s="286"/>
      <c r="T134" s="287"/>
      <c r="AT134" s="282" t="s">
        <v>168</v>
      </c>
      <c r="AU134" s="282" t="s">
        <v>86</v>
      </c>
      <c r="AV134" s="281" t="s">
        <v>86</v>
      </c>
      <c r="AW134" s="281" t="s">
        <v>39</v>
      </c>
      <c r="AX134" s="281" t="s">
        <v>76</v>
      </c>
      <c r="AY134" s="282" t="s">
        <v>156</v>
      </c>
    </row>
    <row r="135" spans="2:51" s="289" customFormat="1" ht="13.5">
      <c r="B135" s="288"/>
      <c r="D135" s="276" t="s">
        <v>168</v>
      </c>
      <c r="E135" s="290" t="s">
        <v>5</v>
      </c>
      <c r="F135" s="291" t="s">
        <v>204</v>
      </c>
      <c r="H135" s="292">
        <v>200</v>
      </c>
      <c r="I135" s="91"/>
      <c r="L135" s="288"/>
      <c r="M135" s="293"/>
      <c r="N135" s="294"/>
      <c r="O135" s="294"/>
      <c r="P135" s="294"/>
      <c r="Q135" s="294"/>
      <c r="R135" s="294"/>
      <c r="S135" s="294"/>
      <c r="T135" s="295"/>
      <c r="AT135" s="290" t="s">
        <v>168</v>
      </c>
      <c r="AU135" s="290" t="s">
        <v>86</v>
      </c>
      <c r="AV135" s="289" t="s">
        <v>163</v>
      </c>
      <c r="AW135" s="289" t="s">
        <v>39</v>
      </c>
      <c r="AX135" s="289" t="s">
        <v>84</v>
      </c>
      <c r="AY135" s="290" t="s">
        <v>156</v>
      </c>
    </row>
    <row r="136" spans="2:65" s="185" customFormat="1" ht="25.5" customHeight="1">
      <c r="B136" s="186"/>
      <c r="C136" s="265" t="s">
        <v>225</v>
      </c>
      <c r="D136" s="265" t="s">
        <v>158</v>
      </c>
      <c r="E136" s="266" t="s">
        <v>391</v>
      </c>
      <c r="F136" s="267" t="s">
        <v>392</v>
      </c>
      <c r="G136" s="268" t="s">
        <v>200</v>
      </c>
      <c r="H136" s="269">
        <v>4000</v>
      </c>
      <c r="I136" s="88"/>
      <c r="J136" s="270">
        <f>ROUND(I136*H136,2)</f>
        <v>0</v>
      </c>
      <c r="K136" s="267" t="s">
        <v>162</v>
      </c>
      <c r="L136" s="186"/>
      <c r="M136" s="271" t="s">
        <v>5</v>
      </c>
      <c r="N136" s="272" t="s">
        <v>49</v>
      </c>
      <c r="O136" s="187"/>
      <c r="P136" s="273">
        <f>O136*H136</f>
        <v>0</v>
      </c>
      <c r="Q136" s="273">
        <v>0</v>
      </c>
      <c r="R136" s="273">
        <f>Q136*H136</f>
        <v>0</v>
      </c>
      <c r="S136" s="273">
        <v>0</v>
      </c>
      <c r="T136" s="274">
        <f>S136*H136</f>
        <v>0</v>
      </c>
      <c r="AR136" s="175" t="s">
        <v>163</v>
      </c>
      <c r="AT136" s="175" t="s">
        <v>158</v>
      </c>
      <c r="AU136" s="175" t="s">
        <v>86</v>
      </c>
      <c r="AY136" s="175" t="s">
        <v>156</v>
      </c>
      <c r="BE136" s="275">
        <f>IF(N136="základní",J136,0)</f>
        <v>0</v>
      </c>
      <c r="BF136" s="275">
        <f>IF(N136="snížená",J136,0)</f>
        <v>0</v>
      </c>
      <c r="BG136" s="275">
        <f>IF(N136="zákl. přenesená",J136,0)</f>
        <v>0</v>
      </c>
      <c r="BH136" s="275">
        <f>IF(N136="sníž. přenesená",J136,0)</f>
        <v>0</v>
      </c>
      <c r="BI136" s="275">
        <f>IF(N136="nulová",J136,0)</f>
        <v>0</v>
      </c>
      <c r="BJ136" s="175" t="s">
        <v>163</v>
      </c>
      <c r="BK136" s="275">
        <f>ROUND(I136*H136,2)</f>
        <v>0</v>
      </c>
      <c r="BL136" s="175" t="s">
        <v>163</v>
      </c>
      <c r="BM136" s="175" t="s">
        <v>223</v>
      </c>
    </row>
    <row r="137" spans="2:47" s="185" customFormat="1" ht="148.5">
      <c r="B137" s="186"/>
      <c r="D137" s="276" t="s">
        <v>164</v>
      </c>
      <c r="F137" s="277" t="s">
        <v>393</v>
      </c>
      <c r="I137" s="89"/>
      <c r="L137" s="186"/>
      <c r="M137" s="278"/>
      <c r="N137" s="187"/>
      <c r="O137" s="187"/>
      <c r="P137" s="187"/>
      <c r="Q137" s="187"/>
      <c r="R137" s="187"/>
      <c r="S137" s="187"/>
      <c r="T137" s="279"/>
      <c r="AT137" s="175" t="s">
        <v>164</v>
      </c>
      <c r="AU137" s="175" t="s">
        <v>86</v>
      </c>
    </row>
    <row r="138" spans="2:51" s="281" customFormat="1" ht="13.5">
      <c r="B138" s="280"/>
      <c r="D138" s="276" t="s">
        <v>168</v>
      </c>
      <c r="E138" s="282" t="s">
        <v>5</v>
      </c>
      <c r="F138" s="283" t="s">
        <v>389</v>
      </c>
      <c r="H138" s="284">
        <v>4000</v>
      </c>
      <c r="I138" s="90"/>
      <c r="L138" s="280"/>
      <c r="M138" s="285"/>
      <c r="N138" s="286"/>
      <c r="O138" s="286"/>
      <c r="P138" s="286"/>
      <c r="Q138" s="286"/>
      <c r="R138" s="286"/>
      <c r="S138" s="286"/>
      <c r="T138" s="287"/>
      <c r="AT138" s="282" t="s">
        <v>168</v>
      </c>
      <c r="AU138" s="282" t="s">
        <v>86</v>
      </c>
      <c r="AV138" s="281" t="s">
        <v>86</v>
      </c>
      <c r="AW138" s="281" t="s">
        <v>39</v>
      </c>
      <c r="AX138" s="281" t="s">
        <v>76</v>
      </c>
      <c r="AY138" s="282" t="s">
        <v>156</v>
      </c>
    </row>
    <row r="139" spans="2:51" s="289" customFormat="1" ht="13.5">
      <c r="B139" s="288"/>
      <c r="D139" s="276" t="s">
        <v>168</v>
      </c>
      <c r="E139" s="290" t="s">
        <v>5</v>
      </c>
      <c r="F139" s="291" t="s">
        <v>204</v>
      </c>
      <c r="H139" s="292">
        <v>4000</v>
      </c>
      <c r="I139" s="91"/>
      <c r="L139" s="288"/>
      <c r="M139" s="293"/>
      <c r="N139" s="294"/>
      <c r="O139" s="294"/>
      <c r="P139" s="294"/>
      <c r="Q139" s="294"/>
      <c r="R139" s="294"/>
      <c r="S139" s="294"/>
      <c r="T139" s="295"/>
      <c r="AT139" s="290" t="s">
        <v>168</v>
      </c>
      <c r="AU139" s="290" t="s">
        <v>86</v>
      </c>
      <c r="AV139" s="289" t="s">
        <v>163</v>
      </c>
      <c r="AW139" s="289" t="s">
        <v>39</v>
      </c>
      <c r="AX139" s="289" t="s">
        <v>84</v>
      </c>
      <c r="AY139" s="290" t="s">
        <v>156</v>
      </c>
    </row>
    <row r="140" spans="2:65" s="185" customFormat="1" ht="51" customHeight="1">
      <c r="B140" s="186"/>
      <c r="C140" s="265" t="s">
        <v>196</v>
      </c>
      <c r="D140" s="265" t="s">
        <v>158</v>
      </c>
      <c r="E140" s="266" t="s">
        <v>311</v>
      </c>
      <c r="F140" s="267" t="s">
        <v>312</v>
      </c>
      <c r="G140" s="268" t="s">
        <v>200</v>
      </c>
      <c r="H140" s="269">
        <v>200</v>
      </c>
      <c r="I140" s="88"/>
      <c r="J140" s="270">
        <f>ROUND(I140*H140,2)</f>
        <v>0</v>
      </c>
      <c r="K140" s="267" t="s">
        <v>162</v>
      </c>
      <c r="L140" s="186"/>
      <c r="M140" s="271" t="s">
        <v>5</v>
      </c>
      <c r="N140" s="272" t="s">
        <v>49</v>
      </c>
      <c r="O140" s="187"/>
      <c r="P140" s="273">
        <f>O140*H140</f>
        <v>0</v>
      </c>
      <c r="Q140" s="273">
        <v>0</v>
      </c>
      <c r="R140" s="273">
        <f>Q140*H140</f>
        <v>0</v>
      </c>
      <c r="S140" s="273">
        <v>0</v>
      </c>
      <c r="T140" s="274">
        <f>S140*H140</f>
        <v>0</v>
      </c>
      <c r="AR140" s="175" t="s">
        <v>163</v>
      </c>
      <c r="AT140" s="175" t="s">
        <v>158</v>
      </c>
      <c r="AU140" s="175" t="s">
        <v>86</v>
      </c>
      <c r="AY140" s="175" t="s">
        <v>156</v>
      </c>
      <c r="BE140" s="275">
        <f>IF(N140="základní",J140,0)</f>
        <v>0</v>
      </c>
      <c r="BF140" s="275">
        <f>IF(N140="snížená",J140,0)</f>
        <v>0</v>
      </c>
      <c r="BG140" s="275">
        <f>IF(N140="zákl. přenesená",J140,0)</f>
        <v>0</v>
      </c>
      <c r="BH140" s="275">
        <f>IF(N140="sníž. přenesená",J140,0)</f>
        <v>0</v>
      </c>
      <c r="BI140" s="275">
        <f>IF(N140="nulová",J140,0)</f>
        <v>0</v>
      </c>
      <c r="BJ140" s="175" t="s">
        <v>163</v>
      </c>
      <c r="BK140" s="275">
        <f>ROUND(I140*H140,2)</f>
        <v>0</v>
      </c>
      <c r="BL140" s="175" t="s">
        <v>163</v>
      </c>
      <c r="BM140" s="175" t="s">
        <v>228</v>
      </c>
    </row>
    <row r="141" spans="2:47" s="185" customFormat="1" ht="175.5">
      <c r="B141" s="186"/>
      <c r="D141" s="276" t="s">
        <v>164</v>
      </c>
      <c r="F141" s="277" t="s">
        <v>314</v>
      </c>
      <c r="I141" s="89"/>
      <c r="L141" s="186"/>
      <c r="M141" s="278"/>
      <c r="N141" s="187"/>
      <c r="O141" s="187"/>
      <c r="P141" s="187"/>
      <c r="Q141" s="187"/>
      <c r="R141" s="187"/>
      <c r="S141" s="187"/>
      <c r="T141" s="279"/>
      <c r="AT141" s="175" t="s">
        <v>164</v>
      </c>
      <c r="AU141" s="175" t="s">
        <v>86</v>
      </c>
    </row>
    <row r="142" spans="2:51" s="281" customFormat="1" ht="13.5">
      <c r="B142" s="280"/>
      <c r="D142" s="276" t="s">
        <v>168</v>
      </c>
      <c r="E142" s="282" t="s">
        <v>5</v>
      </c>
      <c r="F142" s="283" t="s">
        <v>390</v>
      </c>
      <c r="H142" s="284">
        <v>200</v>
      </c>
      <c r="I142" s="90"/>
      <c r="L142" s="280"/>
      <c r="M142" s="285"/>
      <c r="N142" s="286"/>
      <c r="O142" s="286"/>
      <c r="P142" s="286"/>
      <c r="Q142" s="286"/>
      <c r="R142" s="286"/>
      <c r="S142" s="286"/>
      <c r="T142" s="287"/>
      <c r="AT142" s="282" t="s">
        <v>168</v>
      </c>
      <c r="AU142" s="282" t="s">
        <v>86</v>
      </c>
      <c r="AV142" s="281" t="s">
        <v>86</v>
      </c>
      <c r="AW142" s="281" t="s">
        <v>39</v>
      </c>
      <c r="AX142" s="281" t="s">
        <v>76</v>
      </c>
      <c r="AY142" s="282" t="s">
        <v>156</v>
      </c>
    </row>
    <row r="143" spans="2:51" s="289" customFormat="1" ht="13.5">
      <c r="B143" s="288"/>
      <c r="D143" s="276" t="s">
        <v>168</v>
      </c>
      <c r="E143" s="290" t="s">
        <v>5</v>
      </c>
      <c r="F143" s="291" t="s">
        <v>204</v>
      </c>
      <c r="H143" s="292">
        <v>200</v>
      </c>
      <c r="I143" s="91"/>
      <c r="L143" s="288"/>
      <c r="M143" s="293"/>
      <c r="N143" s="294"/>
      <c r="O143" s="294"/>
      <c r="P143" s="294"/>
      <c r="Q143" s="294"/>
      <c r="R143" s="294"/>
      <c r="S143" s="294"/>
      <c r="T143" s="295"/>
      <c r="AT143" s="290" t="s">
        <v>168</v>
      </c>
      <c r="AU143" s="290" t="s">
        <v>86</v>
      </c>
      <c r="AV143" s="289" t="s">
        <v>163</v>
      </c>
      <c r="AW143" s="289" t="s">
        <v>39</v>
      </c>
      <c r="AX143" s="289" t="s">
        <v>84</v>
      </c>
      <c r="AY143" s="290" t="s">
        <v>156</v>
      </c>
    </row>
    <row r="144" spans="2:65" s="185" customFormat="1" ht="51" customHeight="1">
      <c r="B144" s="186"/>
      <c r="C144" s="265" t="s">
        <v>11</v>
      </c>
      <c r="D144" s="265" t="s">
        <v>158</v>
      </c>
      <c r="E144" s="266" t="s">
        <v>394</v>
      </c>
      <c r="F144" s="267" t="s">
        <v>395</v>
      </c>
      <c r="G144" s="268" t="s">
        <v>200</v>
      </c>
      <c r="H144" s="269">
        <v>693</v>
      </c>
      <c r="I144" s="88"/>
      <c r="J144" s="270">
        <f>ROUND(I144*H144,2)</f>
        <v>0</v>
      </c>
      <c r="K144" s="267" t="s">
        <v>162</v>
      </c>
      <c r="L144" s="186"/>
      <c r="M144" s="271" t="s">
        <v>5</v>
      </c>
      <c r="N144" s="272" t="s">
        <v>49</v>
      </c>
      <c r="O144" s="187"/>
      <c r="P144" s="273">
        <f>O144*H144</f>
        <v>0</v>
      </c>
      <c r="Q144" s="273">
        <v>0</v>
      </c>
      <c r="R144" s="273">
        <f>Q144*H144</f>
        <v>0</v>
      </c>
      <c r="S144" s="273">
        <v>0</v>
      </c>
      <c r="T144" s="274">
        <f>S144*H144</f>
        <v>0</v>
      </c>
      <c r="AR144" s="175" t="s">
        <v>163</v>
      </c>
      <c r="AT144" s="175" t="s">
        <v>158</v>
      </c>
      <c r="AU144" s="175" t="s">
        <v>86</v>
      </c>
      <c r="AY144" s="175" t="s">
        <v>156</v>
      </c>
      <c r="BE144" s="275">
        <f>IF(N144="základní",J144,0)</f>
        <v>0</v>
      </c>
      <c r="BF144" s="275">
        <f>IF(N144="snížená",J144,0)</f>
        <v>0</v>
      </c>
      <c r="BG144" s="275">
        <f>IF(N144="zákl. přenesená",J144,0)</f>
        <v>0</v>
      </c>
      <c r="BH144" s="275">
        <f>IF(N144="sníž. přenesená",J144,0)</f>
        <v>0</v>
      </c>
      <c r="BI144" s="275">
        <f>IF(N144="nulová",J144,0)</f>
        <v>0</v>
      </c>
      <c r="BJ144" s="175" t="s">
        <v>163</v>
      </c>
      <c r="BK144" s="275">
        <f>ROUND(I144*H144,2)</f>
        <v>0</v>
      </c>
      <c r="BL144" s="175" t="s">
        <v>163</v>
      </c>
      <c r="BM144" s="175" t="s">
        <v>231</v>
      </c>
    </row>
    <row r="145" spans="2:47" s="185" customFormat="1" ht="175.5">
      <c r="B145" s="186"/>
      <c r="D145" s="276" t="s">
        <v>164</v>
      </c>
      <c r="F145" s="277" t="s">
        <v>314</v>
      </c>
      <c r="I145" s="89"/>
      <c r="L145" s="186"/>
      <c r="M145" s="278"/>
      <c r="N145" s="187"/>
      <c r="O145" s="187"/>
      <c r="P145" s="187"/>
      <c r="Q145" s="187"/>
      <c r="R145" s="187"/>
      <c r="S145" s="187"/>
      <c r="T145" s="279"/>
      <c r="AT145" s="175" t="s">
        <v>164</v>
      </c>
      <c r="AU145" s="175" t="s">
        <v>86</v>
      </c>
    </row>
    <row r="146" spans="2:51" s="281" customFormat="1" ht="13.5">
      <c r="B146" s="280"/>
      <c r="D146" s="276" t="s">
        <v>168</v>
      </c>
      <c r="E146" s="282" t="s">
        <v>5</v>
      </c>
      <c r="F146" s="283" t="s">
        <v>396</v>
      </c>
      <c r="H146" s="284">
        <v>693</v>
      </c>
      <c r="I146" s="90"/>
      <c r="L146" s="280"/>
      <c r="M146" s="285"/>
      <c r="N146" s="286"/>
      <c r="O146" s="286"/>
      <c r="P146" s="286"/>
      <c r="Q146" s="286"/>
      <c r="R146" s="286"/>
      <c r="S146" s="286"/>
      <c r="T146" s="287"/>
      <c r="AT146" s="282" t="s">
        <v>168</v>
      </c>
      <c r="AU146" s="282" t="s">
        <v>86</v>
      </c>
      <c r="AV146" s="281" t="s">
        <v>86</v>
      </c>
      <c r="AW146" s="281" t="s">
        <v>39</v>
      </c>
      <c r="AX146" s="281" t="s">
        <v>76</v>
      </c>
      <c r="AY146" s="282" t="s">
        <v>156</v>
      </c>
    </row>
    <row r="147" spans="2:51" s="289" customFormat="1" ht="13.5">
      <c r="B147" s="288"/>
      <c r="D147" s="276" t="s">
        <v>168</v>
      </c>
      <c r="E147" s="290" t="s">
        <v>5</v>
      </c>
      <c r="F147" s="291" t="s">
        <v>204</v>
      </c>
      <c r="H147" s="292">
        <v>693</v>
      </c>
      <c r="I147" s="91"/>
      <c r="L147" s="288"/>
      <c r="M147" s="293"/>
      <c r="N147" s="294"/>
      <c r="O147" s="294"/>
      <c r="P147" s="294"/>
      <c r="Q147" s="294"/>
      <c r="R147" s="294"/>
      <c r="S147" s="294"/>
      <c r="T147" s="295"/>
      <c r="AT147" s="290" t="s">
        <v>168</v>
      </c>
      <c r="AU147" s="290" t="s">
        <v>86</v>
      </c>
      <c r="AV147" s="289" t="s">
        <v>163</v>
      </c>
      <c r="AW147" s="289" t="s">
        <v>39</v>
      </c>
      <c r="AX147" s="289" t="s">
        <v>84</v>
      </c>
      <c r="AY147" s="290" t="s">
        <v>156</v>
      </c>
    </row>
    <row r="148" spans="2:65" s="185" customFormat="1" ht="51" customHeight="1">
      <c r="B148" s="186"/>
      <c r="C148" s="265" t="s">
        <v>201</v>
      </c>
      <c r="D148" s="265" t="s">
        <v>158</v>
      </c>
      <c r="E148" s="266" t="s">
        <v>397</v>
      </c>
      <c r="F148" s="267" t="s">
        <v>398</v>
      </c>
      <c r="G148" s="268" t="s">
        <v>200</v>
      </c>
      <c r="H148" s="269">
        <v>4000</v>
      </c>
      <c r="I148" s="88"/>
      <c r="J148" s="270">
        <f>ROUND(I148*H148,2)</f>
        <v>0</v>
      </c>
      <c r="K148" s="267" t="s">
        <v>162</v>
      </c>
      <c r="L148" s="186"/>
      <c r="M148" s="271" t="s">
        <v>5</v>
      </c>
      <c r="N148" s="272" t="s">
        <v>49</v>
      </c>
      <c r="O148" s="187"/>
      <c r="P148" s="273">
        <f>O148*H148</f>
        <v>0</v>
      </c>
      <c r="Q148" s="273">
        <v>0</v>
      </c>
      <c r="R148" s="273">
        <f>Q148*H148</f>
        <v>0</v>
      </c>
      <c r="S148" s="273">
        <v>0</v>
      </c>
      <c r="T148" s="274">
        <f>S148*H148</f>
        <v>0</v>
      </c>
      <c r="AR148" s="175" t="s">
        <v>163</v>
      </c>
      <c r="AT148" s="175" t="s">
        <v>158</v>
      </c>
      <c r="AU148" s="175" t="s">
        <v>86</v>
      </c>
      <c r="AY148" s="175" t="s">
        <v>156</v>
      </c>
      <c r="BE148" s="275">
        <f>IF(N148="základní",J148,0)</f>
        <v>0</v>
      </c>
      <c r="BF148" s="275">
        <f>IF(N148="snížená",J148,0)</f>
        <v>0</v>
      </c>
      <c r="BG148" s="275">
        <f>IF(N148="zákl. přenesená",J148,0)</f>
        <v>0</v>
      </c>
      <c r="BH148" s="275">
        <f>IF(N148="sníž. přenesená",J148,0)</f>
        <v>0</v>
      </c>
      <c r="BI148" s="275">
        <f>IF(N148="nulová",J148,0)</f>
        <v>0</v>
      </c>
      <c r="BJ148" s="175" t="s">
        <v>163</v>
      </c>
      <c r="BK148" s="275">
        <f>ROUND(I148*H148,2)</f>
        <v>0</v>
      </c>
      <c r="BL148" s="175" t="s">
        <v>163</v>
      </c>
      <c r="BM148" s="175" t="s">
        <v>234</v>
      </c>
    </row>
    <row r="149" spans="2:47" s="185" customFormat="1" ht="175.5">
      <c r="B149" s="186"/>
      <c r="D149" s="276" t="s">
        <v>164</v>
      </c>
      <c r="F149" s="277" t="s">
        <v>314</v>
      </c>
      <c r="I149" s="89"/>
      <c r="L149" s="186"/>
      <c r="M149" s="278"/>
      <c r="N149" s="187"/>
      <c r="O149" s="187"/>
      <c r="P149" s="187"/>
      <c r="Q149" s="187"/>
      <c r="R149" s="187"/>
      <c r="S149" s="187"/>
      <c r="T149" s="279"/>
      <c r="AT149" s="175" t="s">
        <v>164</v>
      </c>
      <c r="AU149" s="175" t="s">
        <v>86</v>
      </c>
    </row>
    <row r="150" spans="2:51" s="281" customFormat="1" ht="13.5">
      <c r="B150" s="280"/>
      <c r="D150" s="276" t="s">
        <v>168</v>
      </c>
      <c r="E150" s="282" t="s">
        <v>5</v>
      </c>
      <c r="F150" s="283" t="s">
        <v>389</v>
      </c>
      <c r="H150" s="284">
        <v>4000</v>
      </c>
      <c r="I150" s="90"/>
      <c r="L150" s="280"/>
      <c r="M150" s="285"/>
      <c r="N150" s="286"/>
      <c r="O150" s="286"/>
      <c r="P150" s="286"/>
      <c r="Q150" s="286"/>
      <c r="R150" s="286"/>
      <c r="S150" s="286"/>
      <c r="T150" s="287"/>
      <c r="AT150" s="282" t="s">
        <v>168</v>
      </c>
      <c r="AU150" s="282" t="s">
        <v>86</v>
      </c>
      <c r="AV150" s="281" t="s">
        <v>86</v>
      </c>
      <c r="AW150" s="281" t="s">
        <v>39</v>
      </c>
      <c r="AX150" s="281" t="s">
        <v>76</v>
      </c>
      <c r="AY150" s="282" t="s">
        <v>156</v>
      </c>
    </row>
    <row r="151" spans="2:51" s="289" customFormat="1" ht="13.5">
      <c r="B151" s="288"/>
      <c r="D151" s="276" t="s">
        <v>168</v>
      </c>
      <c r="E151" s="290" t="s">
        <v>5</v>
      </c>
      <c r="F151" s="291" t="s">
        <v>204</v>
      </c>
      <c r="H151" s="292">
        <v>4000</v>
      </c>
      <c r="I151" s="91"/>
      <c r="L151" s="288"/>
      <c r="M151" s="293"/>
      <c r="N151" s="294"/>
      <c r="O151" s="294"/>
      <c r="P151" s="294"/>
      <c r="Q151" s="294"/>
      <c r="R151" s="294"/>
      <c r="S151" s="294"/>
      <c r="T151" s="295"/>
      <c r="AT151" s="290" t="s">
        <v>168</v>
      </c>
      <c r="AU151" s="290" t="s">
        <v>86</v>
      </c>
      <c r="AV151" s="289" t="s">
        <v>163</v>
      </c>
      <c r="AW151" s="289" t="s">
        <v>39</v>
      </c>
      <c r="AX151" s="289" t="s">
        <v>84</v>
      </c>
      <c r="AY151" s="290" t="s">
        <v>156</v>
      </c>
    </row>
    <row r="152" spans="2:65" s="185" customFormat="1" ht="25.5" customHeight="1">
      <c r="B152" s="186"/>
      <c r="C152" s="265" t="s">
        <v>240</v>
      </c>
      <c r="D152" s="265" t="s">
        <v>158</v>
      </c>
      <c r="E152" s="266" t="s">
        <v>399</v>
      </c>
      <c r="F152" s="267" t="s">
        <v>400</v>
      </c>
      <c r="G152" s="268" t="s">
        <v>200</v>
      </c>
      <c r="H152" s="269">
        <v>56</v>
      </c>
      <c r="I152" s="88"/>
      <c r="J152" s="270">
        <f>ROUND(I152*H152,2)</f>
        <v>0</v>
      </c>
      <c r="K152" s="267" t="s">
        <v>162</v>
      </c>
      <c r="L152" s="186"/>
      <c r="M152" s="271" t="s">
        <v>5</v>
      </c>
      <c r="N152" s="272" t="s">
        <v>49</v>
      </c>
      <c r="O152" s="187"/>
      <c r="P152" s="273">
        <f>O152*H152</f>
        <v>0</v>
      </c>
      <c r="Q152" s="273">
        <v>0</v>
      </c>
      <c r="R152" s="273">
        <f>Q152*H152</f>
        <v>0</v>
      </c>
      <c r="S152" s="273">
        <v>0</v>
      </c>
      <c r="T152" s="274">
        <f>S152*H152</f>
        <v>0</v>
      </c>
      <c r="AR152" s="175" t="s">
        <v>163</v>
      </c>
      <c r="AT152" s="175" t="s">
        <v>158</v>
      </c>
      <c r="AU152" s="175" t="s">
        <v>86</v>
      </c>
      <c r="AY152" s="175" t="s">
        <v>156</v>
      </c>
      <c r="BE152" s="275">
        <f>IF(N152="základní",J152,0)</f>
        <v>0</v>
      </c>
      <c r="BF152" s="275">
        <f>IF(N152="snížená",J152,0)</f>
        <v>0</v>
      </c>
      <c r="BG152" s="275">
        <f>IF(N152="zákl. přenesená",J152,0)</f>
        <v>0</v>
      </c>
      <c r="BH152" s="275">
        <f>IF(N152="sníž. přenesená",J152,0)</f>
        <v>0</v>
      </c>
      <c r="BI152" s="275">
        <f>IF(N152="nulová",J152,0)</f>
        <v>0</v>
      </c>
      <c r="BJ152" s="175" t="s">
        <v>163</v>
      </c>
      <c r="BK152" s="275">
        <f>ROUND(I152*H152,2)</f>
        <v>0</v>
      </c>
      <c r="BL152" s="175" t="s">
        <v>163</v>
      </c>
      <c r="BM152" s="175" t="s">
        <v>237</v>
      </c>
    </row>
    <row r="153" spans="2:47" s="185" customFormat="1" ht="175.5">
      <c r="B153" s="186"/>
      <c r="D153" s="276" t="s">
        <v>164</v>
      </c>
      <c r="F153" s="277" t="s">
        <v>401</v>
      </c>
      <c r="I153" s="89"/>
      <c r="L153" s="186"/>
      <c r="M153" s="278"/>
      <c r="N153" s="187"/>
      <c r="O153" s="187"/>
      <c r="P153" s="187"/>
      <c r="Q153" s="187"/>
      <c r="R153" s="187"/>
      <c r="S153" s="187"/>
      <c r="T153" s="279"/>
      <c r="AT153" s="175" t="s">
        <v>164</v>
      </c>
      <c r="AU153" s="175" t="s">
        <v>86</v>
      </c>
    </row>
    <row r="154" spans="2:51" s="281" customFormat="1" ht="13.5">
      <c r="B154" s="280"/>
      <c r="D154" s="276" t="s">
        <v>168</v>
      </c>
      <c r="E154" s="282" t="s">
        <v>5</v>
      </c>
      <c r="F154" s="283" t="s">
        <v>713</v>
      </c>
      <c r="H154" s="284">
        <v>56</v>
      </c>
      <c r="I154" s="90"/>
      <c r="L154" s="280"/>
      <c r="M154" s="285"/>
      <c r="N154" s="286"/>
      <c r="O154" s="286"/>
      <c r="P154" s="286"/>
      <c r="Q154" s="286"/>
      <c r="R154" s="286"/>
      <c r="S154" s="286"/>
      <c r="T154" s="287"/>
      <c r="AT154" s="282" t="s">
        <v>168</v>
      </c>
      <c r="AU154" s="282" t="s">
        <v>86</v>
      </c>
      <c r="AV154" s="281" t="s">
        <v>86</v>
      </c>
      <c r="AW154" s="281" t="s">
        <v>39</v>
      </c>
      <c r="AX154" s="281" t="s">
        <v>76</v>
      </c>
      <c r="AY154" s="282" t="s">
        <v>156</v>
      </c>
    </row>
    <row r="155" spans="2:51" s="289" customFormat="1" ht="13.5">
      <c r="B155" s="288"/>
      <c r="D155" s="276" t="s">
        <v>168</v>
      </c>
      <c r="E155" s="290" t="s">
        <v>5</v>
      </c>
      <c r="F155" s="291" t="s">
        <v>204</v>
      </c>
      <c r="H155" s="292">
        <v>56</v>
      </c>
      <c r="I155" s="91"/>
      <c r="L155" s="288"/>
      <c r="M155" s="293"/>
      <c r="N155" s="294"/>
      <c r="O155" s="294"/>
      <c r="P155" s="294"/>
      <c r="Q155" s="294"/>
      <c r="R155" s="294"/>
      <c r="S155" s="294"/>
      <c r="T155" s="295"/>
      <c r="AT155" s="290" t="s">
        <v>168</v>
      </c>
      <c r="AU155" s="290" t="s">
        <v>86</v>
      </c>
      <c r="AV155" s="289" t="s">
        <v>163</v>
      </c>
      <c r="AW155" s="289" t="s">
        <v>39</v>
      </c>
      <c r="AX155" s="289" t="s">
        <v>84</v>
      </c>
      <c r="AY155" s="290" t="s">
        <v>156</v>
      </c>
    </row>
    <row r="156" spans="2:65" s="185" customFormat="1" ht="16.5" customHeight="1">
      <c r="B156" s="186"/>
      <c r="C156" s="296" t="s">
        <v>207</v>
      </c>
      <c r="D156" s="296" t="s">
        <v>301</v>
      </c>
      <c r="E156" s="297" t="s">
        <v>714</v>
      </c>
      <c r="F156" s="298" t="s">
        <v>715</v>
      </c>
      <c r="G156" s="299" t="s">
        <v>200</v>
      </c>
      <c r="H156" s="300">
        <v>1360</v>
      </c>
      <c r="I156" s="92"/>
      <c r="J156" s="301">
        <f>ROUND(I156*H156,2)</f>
        <v>0</v>
      </c>
      <c r="K156" s="298" t="s">
        <v>5</v>
      </c>
      <c r="L156" s="302"/>
      <c r="M156" s="303" t="s">
        <v>5</v>
      </c>
      <c r="N156" s="304" t="s">
        <v>49</v>
      </c>
      <c r="O156" s="187"/>
      <c r="P156" s="273">
        <f>O156*H156</f>
        <v>0</v>
      </c>
      <c r="Q156" s="273">
        <v>0</v>
      </c>
      <c r="R156" s="273">
        <f>Q156*H156</f>
        <v>0</v>
      </c>
      <c r="S156" s="273">
        <v>0</v>
      </c>
      <c r="T156" s="274">
        <f>S156*H156</f>
        <v>0</v>
      </c>
      <c r="AR156" s="175" t="s">
        <v>184</v>
      </c>
      <c r="AT156" s="175" t="s">
        <v>301</v>
      </c>
      <c r="AU156" s="175" t="s">
        <v>86</v>
      </c>
      <c r="AY156" s="175" t="s">
        <v>156</v>
      </c>
      <c r="BE156" s="275">
        <f>IF(N156="základní",J156,0)</f>
        <v>0</v>
      </c>
      <c r="BF156" s="275">
        <f>IF(N156="snížená",J156,0)</f>
        <v>0</v>
      </c>
      <c r="BG156" s="275">
        <f>IF(N156="zákl. přenesená",J156,0)</f>
        <v>0</v>
      </c>
      <c r="BH156" s="275">
        <f>IF(N156="sníž. přenesená",J156,0)</f>
        <v>0</v>
      </c>
      <c r="BI156" s="275">
        <f>IF(N156="nulová",J156,0)</f>
        <v>0</v>
      </c>
      <c r="BJ156" s="175" t="s">
        <v>163</v>
      </c>
      <c r="BK156" s="275">
        <f>ROUND(I156*H156,2)</f>
        <v>0</v>
      </c>
      <c r="BL156" s="175" t="s">
        <v>163</v>
      </c>
      <c r="BM156" s="175" t="s">
        <v>243</v>
      </c>
    </row>
    <row r="157" spans="2:65" s="185" customFormat="1" ht="25.5" customHeight="1">
      <c r="B157" s="186"/>
      <c r="C157" s="265" t="s">
        <v>248</v>
      </c>
      <c r="D157" s="265" t="s">
        <v>158</v>
      </c>
      <c r="E157" s="266" t="s">
        <v>716</v>
      </c>
      <c r="F157" s="267" t="s">
        <v>717</v>
      </c>
      <c r="G157" s="268" t="s">
        <v>161</v>
      </c>
      <c r="H157" s="269">
        <v>770</v>
      </c>
      <c r="I157" s="88"/>
      <c r="J157" s="270">
        <f>ROUND(I157*H157,2)</f>
        <v>0</v>
      </c>
      <c r="K157" s="267" t="s">
        <v>162</v>
      </c>
      <c r="L157" s="186"/>
      <c r="M157" s="271" t="s">
        <v>5</v>
      </c>
      <c r="N157" s="272" t="s">
        <v>49</v>
      </c>
      <c r="O157" s="187"/>
      <c r="P157" s="273">
        <f>O157*H157</f>
        <v>0</v>
      </c>
      <c r="Q157" s="273">
        <v>0</v>
      </c>
      <c r="R157" s="273">
        <f>Q157*H157</f>
        <v>0</v>
      </c>
      <c r="S157" s="273">
        <v>0</v>
      </c>
      <c r="T157" s="274">
        <f>S157*H157</f>
        <v>0</v>
      </c>
      <c r="AR157" s="175" t="s">
        <v>163</v>
      </c>
      <c r="AT157" s="175" t="s">
        <v>158</v>
      </c>
      <c r="AU157" s="175" t="s">
        <v>86</v>
      </c>
      <c r="AY157" s="175" t="s">
        <v>156</v>
      </c>
      <c r="BE157" s="275">
        <f>IF(N157="základní",J157,0)</f>
        <v>0</v>
      </c>
      <c r="BF157" s="275">
        <f>IF(N157="snížená",J157,0)</f>
        <v>0</v>
      </c>
      <c r="BG157" s="275">
        <f>IF(N157="zákl. přenesená",J157,0)</f>
        <v>0</v>
      </c>
      <c r="BH157" s="275">
        <f>IF(N157="sníž. přenesená",J157,0)</f>
        <v>0</v>
      </c>
      <c r="BI157" s="275">
        <f>IF(N157="nulová",J157,0)</f>
        <v>0</v>
      </c>
      <c r="BJ157" s="175" t="s">
        <v>163</v>
      </c>
      <c r="BK157" s="275">
        <f>ROUND(I157*H157,2)</f>
        <v>0</v>
      </c>
      <c r="BL157" s="175" t="s">
        <v>163</v>
      </c>
      <c r="BM157" s="175" t="s">
        <v>247</v>
      </c>
    </row>
    <row r="158" spans="2:47" s="185" customFormat="1" ht="121.5">
      <c r="B158" s="186"/>
      <c r="D158" s="276" t="s">
        <v>164</v>
      </c>
      <c r="F158" s="277" t="s">
        <v>718</v>
      </c>
      <c r="I158" s="89"/>
      <c r="L158" s="186"/>
      <c r="M158" s="278"/>
      <c r="N158" s="187"/>
      <c r="O158" s="187"/>
      <c r="P158" s="187"/>
      <c r="Q158" s="187"/>
      <c r="R158" s="187"/>
      <c r="S158" s="187"/>
      <c r="T158" s="279"/>
      <c r="AT158" s="175" t="s">
        <v>164</v>
      </c>
      <c r="AU158" s="175" t="s">
        <v>86</v>
      </c>
    </row>
    <row r="159" spans="2:51" s="281" customFormat="1" ht="13.5">
      <c r="B159" s="280"/>
      <c r="D159" s="276" t="s">
        <v>168</v>
      </c>
      <c r="E159" s="282" t="s">
        <v>5</v>
      </c>
      <c r="F159" s="283" t="s">
        <v>719</v>
      </c>
      <c r="H159" s="284">
        <v>770</v>
      </c>
      <c r="I159" s="90"/>
      <c r="L159" s="280"/>
      <c r="M159" s="285"/>
      <c r="N159" s="286"/>
      <c r="O159" s="286"/>
      <c r="P159" s="286"/>
      <c r="Q159" s="286"/>
      <c r="R159" s="286"/>
      <c r="S159" s="286"/>
      <c r="T159" s="287"/>
      <c r="AT159" s="282" t="s">
        <v>168</v>
      </c>
      <c r="AU159" s="282" t="s">
        <v>86</v>
      </c>
      <c r="AV159" s="281" t="s">
        <v>86</v>
      </c>
      <c r="AW159" s="281" t="s">
        <v>39</v>
      </c>
      <c r="AX159" s="281" t="s">
        <v>76</v>
      </c>
      <c r="AY159" s="282" t="s">
        <v>156</v>
      </c>
    </row>
    <row r="160" spans="2:51" s="289" customFormat="1" ht="13.5">
      <c r="B160" s="288"/>
      <c r="D160" s="276" t="s">
        <v>168</v>
      </c>
      <c r="E160" s="290" t="s">
        <v>5</v>
      </c>
      <c r="F160" s="291" t="s">
        <v>204</v>
      </c>
      <c r="H160" s="292">
        <v>770</v>
      </c>
      <c r="I160" s="91"/>
      <c r="L160" s="288"/>
      <c r="M160" s="293"/>
      <c r="N160" s="294"/>
      <c r="O160" s="294"/>
      <c r="P160" s="294"/>
      <c r="Q160" s="294"/>
      <c r="R160" s="294"/>
      <c r="S160" s="294"/>
      <c r="T160" s="295"/>
      <c r="AT160" s="290" t="s">
        <v>168</v>
      </c>
      <c r="AU160" s="290" t="s">
        <v>86</v>
      </c>
      <c r="AV160" s="289" t="s">
        <v>163</v>
      </c>
      <c r="AW160" s="289" t="s">
        <v>39</v>
      </c>
      <c r="AX160" s="289" t="s">
        <v>84</v>
      </c>
      <c r="AY160" s="290" t="s">
        <v>156</v>
      </c>
    </row>
    <row r="161" spans="2:63" s="253" customFormat="1" ht="29.85" customHeight="1">
      <c r="B161" s="252"/>
      <c r="D161" s="254" t="s">
        <v>75</v>
      </c>
      <c r="E161" s="263" t="s">
        <v>86</v>
      </c>
      <c r="F161" s="263" t="s">
        <v>720</v>
      </c>
      <c r="I161" s="87"/>
      <c r="J161" s="264">
        <f>BK161</f>
        <v>0</v>
      </c>
      <c r="L161" s="252"/>
      <c r="M161" s="257"/>
      <c r="N161" s="258"/>
      <c r="O161" s="258"/>
      <c r="P161" s="259">
        <f>SUM(P162:P178)</f>
        <v>0</v>
      </c>
      <c r="Q161" s="258"/>
      <c r="R161" s="259">
        <f>SUM(R162:R178)</f>
        <v>784.01948205</v>
      </c>
      <c r="S161" s="258"/>
      <c r="T161" s="260">
        <f>SUM(T162:T178)</f>
        <v>0</v>
      </c>
      <c r="AR161" s="254" t="s">
        <v>84</v>
      </c>
      <c r="AT161" s="261" t="s">
        <v>75</v>
      </c>
      <c r="AU161" s="261" t="s">
        <v>84</v>
      </c>
      <c r="AY161" s="254" t="s">
        <v>156</v>
      </c>
      <c r="BK161" s="262">
        <f>SUM(BK162:BK178)</f>
        <v>0</v>
      </c>
    </row>
    <row r="162" spans="2:65" s="185" customFormat="1" ht="38.25" customHeight="1">
      <c r="B162" s="186"/>
      <c r="C162" s="265" t="s">
        <v>185</v>
      </c>
      <c r="D162" s="265" t="s">
        <v>158</v>
      </c>
      <c r="E162" s="266" t="s">
        <v>721</v>
      </c>
      <c r="F162" s="267" t="s">
        <v>722</v>
      </c>
      <c r="G162" s="268" t="s">
        <v>161</v>
      </c>
      <c r="H162" s="269">
        <v>16500</v>
      </c>
      <c r="I162" s="88"/>
      <c r="J162" s="270">
        <f>ROUND(I162*H162,2)</f>
        <v>0</v>
      </c>
      <c r="K162" s="267" t="s">
        <v>162</v>
      </c>
      <c r="L162" s="186"/>
      <c r="M162" s="271" t="s">
        <v>5</v>
      </c>
      <c r="N162" s="272" t="s">
        <v>49</v>
      </c>
      <c r="O162" s="187"/>
      <c r="P162" s="273">
        <f>O162*H162</f>
        <v>0</v>
      </c>
      <c r="Q162" s="273">
        <v>0.00022</v>
      </c>
      <c r="R162" s="273">
        <f>Q162*H162</f>
        <v>3.6300000000000003</v>
      </c>
      <c r="S162" s="273">
        <v>0</v>
      </c>
      <c r="T162" s="274">
        <f>S162*H162</f>
        <v>0</v>
      </c>
      <c r="AR162" s="175" t="s">
        <v>163</v>
      </c>
      <c r="AT162" s="175" t="s">
        <v>158</v>
      </c>
      <c r="AU162" s="175" t="s">
        <v>86</v>
      </c>
      <c r="AY162" s="175" t="s">
        <v>156</v>
      </c>
      <c r="BE162" s="275">
        <f>IF(N162="základní",J162,0)</f>
        <v>0</v>
      </c>
      <c r="BF162" s="275">
        <f>IF(N162="snížená",J162,0)</f>
        <v>0</v>
      </c>
      <c r="BG162" s="275">
        <f>IF(N162="zákl. přenesená",J162,0)</f>
        <v>0</v>
      </c>
      <c r="BH162" s="275">
        <f>IF(N162="sníž. přenesená",J162,0)</f>
        <v>0</v>
      </c>
      <c r="BI162" s="275">
        <f>IF(N162="nulová",J162,0)</f>
        <v>0</v>
      </c>
      <c r="BJ162" s="175" t="s">
        <v>163</v>
      </c>
      <c r="BK162" s="275">
        <f>ROUND(I162*H162,2)</f>
        <v>0</v>
      </c>
      <c r="BL162" s="175" t="s">
        <v>163</v>
      </c>
      <c r="BM162" s="175" t="s">
        <v>251</v>
      </c>
    </row>
    <row r="163" spans="2:47" s="185" customFormat="1" ht="67.5">
      <c r="B163" s="186"/>
      <c r="D163" s="276" t="s">
        <v>164</v>
      </c>
      <c r="F163" s="277" t="s">
        <v>723</v>
      </c>
      <c r="I163" s="89"/>
      <c r="L163" s="186"/>
      <c r="M163" s="278"/>
      <c r="N163" s="187"/>
      <c r="O163" s="187"/>
      <c r="P163" s="187"/>
      <c r="Q163" s="187"/>
      <c r="R163" s="187"/>
      <c r="S163" s="187"/>
      <c r="T163" s="279"/>
      <c r="AT163" s="175" t="s">
        <v>164</v>
      </c>
      <c r="AU163" s="175" t="s">
        <v>86</v>
      </c>
    </row>
    <row r="164" spans="2:51" s="281" customFormat="1" ht="13.5">
      <c r="B164" s="280"/>
      <c r="D164" s="276" t="s">
        <v>168</v>
      </c>
      <c r="E164" s="282" t="s">
        <v>5</v>
      </c>
      <c r="F164" s="283" t="s">
        <v>724</v>
      </c>
      <c r="H164" s="284">
        <v>8000</v>
      </c>
      <c r="I164" s="90"/>
      <c r="L164" s="280"/>
      <c r="M164" s="285"/>
      <c r="N164" s="286"/>
      <c r="O164" s="286"/>
      <c r="P164" s="286"/>
      <c r="Q164" s="286"/>
      <c r="R164" s="286"/>
      <c r="S164" s="286"/>
      <c r="T164" s="287"/>
      <c r="AT164" s="282" t="s">
        <v>168</v>
      </c>
      <c r="AU164" s="282" t="s">
        <v>86</v>
      </c>
      <c r="AV164" s="281" t="s">
        <v>86</v>
      </c>
      <c r="AW164" s="281" t="s">
        <v>39</v>
      </c>
      <c r="AX164" s="281" t="s">
        <v>76</v>
      </c>
      <c r="AY164" s="282" t="s">
        <v>156</v>
      </c>
    </row>
    <row r="165" spans="2:51" s="281" customFormat="1" ht="13.5">
      <c r="B165" s="280"/>
      <c r="D165" s="276" t="s">
        <v>168</v>
      </c>
      <c r="E165" s="282" t="s">
        <v>5</v>
      </c>
      <c r="F165" s="283" t="s">
        <v>725</v>
      </c>
      <c r="H165" s="284">
        <v>8500</v>
      </c>
      <c r="I165" s="90"/>
      <c r="L165" s="280"/>
      <c r="M165" s="285"/>
      <c r="N165" s="286"/>
      <c r="O165" s="286"/>
      <c r="P165" s="286"/>
      <c r="Q165" s="286"/>
      <c r="R165" s="286"/>
      <c r="S165" s="286"/>
      <c r="T165" s="287"/>
      <c r="AT165" s="282" t="s">
        <v>168</v>
      </c>
      <c r="AU165" s="282" t="s">
        <v>86</v>
      </c>
      <c r="AV165" s="281" t="s">
        <v>86</v>
      </c>
      <c r="AW165" s="281" t="s">
        <v>39</v>
      </c>
      <c r="AX165" s="281" t="s">
        <v>76</v>
      </c>
      <c r="AY165" s="282" t="s">
        <v>156</v>
      </c>
    </row>
    <row r="166" spans="2:51" s="289" customFormat="1" ht="13.5">
      <c r="B166" s="288"/>
      <c r="D166" s="276" t="s">
        <v>168</v>
      </c>
      <c r="E166" s="290" t="s">
        <v>5</v>
      </c>
      <c r="F166" s="291" t="s">
        <v>204</v>
      </c>
      <c r="H166" s="292">
        <v>16500</v>
      </c>
      <c r="I166" s="91"/>
      <c r="L166" s="288"/>
      <c r="M166" s="293"/>
      <c r="N166" s="294"/>
      <c r="O166" s="294"/>
      <c r="P166" s="294"/>
      <c r="Q166" s="294"/>
      <c r="R166" s="294"/>
      <c r="S166" s="294"/>
      <c r="T166" s="295"/>
      <c r="AT166" s="290" t="s">
        <v>168</v>
      </c>
      <c r="AU166" s="290" t="s">
        <v>86</v>
      </c>
      <c r="AV166" s="289" t="s">
        <v>163</v>
      </c>
      <c r="AW166" s="289" t="s">
        <v>39</v>
      </c>
      <c r="AX166" s="289" t="s">
        <v>84</v>
      </c>
      <c r="AY166" s="290" t="s">
        <v>156</v>
      </c>
    </row>
    <row r="167" spans="2:65" s="185" customFormat="1" ht="25.5" customHeight="1">
      <c r="B167" s="186"/>
      <c r="C167" s="296" t="s">
        <v>10</v>
      </c>
      <c r="D167" s="296" t="s">
        <v>301</v>
      </c>
      <c r="E167" s="297" t="s">
        <v>726</v>
      </c>
      <c r="F167" s="298" t="s">
        <v>727</v>
      </c>
      <c r="G167" s="299" t="s">
        <v>161</v>
      </c>
      <c r="H167" s="300">
        <v>18975</v>
      </c>
      <c r="I167" s="92"/>
      <c r="J167" s="301">
        <f>ROUND(I167*H167,2)</f>
        <v>0</v>
      </c>
      <c r="K167" s="298" t="s">
        <v>728</v>
      </c>
      <c r="L167" s="302"/>
      <c r="M167" s="303" t="s">
        <v>5</v>
      </c>
      <c r="N167" s="304" t="s">
        <v>49</v>
      </c>
      <c r="O167" s="187"/>
      <c r="P167" s="273">
        <f>O167*H167</f>
        <v>0</v>
      </c>
      <c r="Q167" s="273">
        <v>0</v>
      </c>
      <c r="R167" s="273">
        <f>Q167*H167</f>
        <v>0</v>
      </c>
      <c r="S167" s="273">
        <v>0</v>
      </c>
      <c r="T167" s="274">
        <f>S167*H167</f>
        <v>0</v>
      </c>
      <c r="AR167" s="175" t="s">
        <v>184</v>
      </c>
      <c r="AT167" s="175" t="s">
        <v>301</v>
      </c>
      <c r="AU167" s="175" t="s">
        <v>86</v>
      </c>
      <c r="AY167" s="175" t="s">
        <v>156</v>
      </c>
      <c r="BE167" s="275">
        <f>IF(N167="základní",J167,0)</f>
        <v>0</v>
      </c>
      <c r="BF167" s="275">
        <f>IF(N167="snížená",J167,0)</f>
        <v>0</v>
      </c>
      <c r="BG167" s="275">
        <f>IF(N167="zákl. přenesená",J167,0)</f>
        <v>0</v>
      </c>
      <c r="BH167" s="275">
        <f>IF(N167="sníž. přenesená",J167,0)</f>
        <v>0</v>
      </c>
      <c r="BI167" s="275">
        <f>IF(N167="nulová",J167,0)</f>
        <v>0</v>
      </c>
      <c r="BJ167" s="175" t="s">
        <v>163</v>
      </c>
      <c r="BK167" s="275">
        <f>ROUND(I167*H167,2)</f>
        <v>0</v>
      </c>
      <c r="BL167" s="175" t="s">
        <v>163</v>
      </c>
      <c r="BM167" s="175" t="s">
        <v>729</v>
      </c>
    </row>
    <row r="168" spans="2:51" s="281" customFormat="1" ht="13.5">
      <c r="B168" s="280"/>
      <c r="D168" s="276" t="s">
        <v>168</v>
      </c>
      <c r="E168" s="282" t="s">
        <v>5</v>
      </c>
      <c r="F168" s="283" t="s">
        <v>730</v>
      </c>
      <c r="H168" s="284">
        <v>18975</v>
      </c>
      <c r="I168" s="90"/>
      <c r="L168" s="280"/>
      <c r="M168" s="285"/>
      <c r="N168" s="286"/>
      <c r="O168" s="286"/>
      <c r="P168" s="286"/>
      <c r="Q168" s="286"/>
      <c r="R168" s="286"/>
      <c r="S168" s="286"/>
      <c r="T168" s="287"/>
      <c r="AT168" s="282" t="s">
        <v>168</v>
      </c>
      <c r="AU168" s="282" t="s">
        <v>86</v>
      </c>
      <c r="AV168" s="281" t="s">
        <v>86</v>
      </c>
      <c r="AW168" s="281" t="s">
        <v>39</v>
      </c>
      <c r="AX168" s="281" t="s">
        <v>76</v>
      </c>
      <c r="AY168" s="282" t="s">
        <v>156</v>
      </c>
    </row>
    <row r="169" spans="2:51" s="289" customFormat="1" ht="13.5">
      <c r="B169" s="288"/>
      <c r="D169" s="276" t="s">
        <v>168</v>
      </c>
      <c r="E169" s="290" t="s">
        <v>5</v>
      </c>
      <c r="F169" s="291" t="s">
        <v>204</v>
      </c>
      <c r="H169" s="292">
        <v>18975</v>
      </c>
      <c r="I169" s="91"/>
      <c r="L169" s="288"/>
      <c r="M169" s="293"/>
      <c r="N169" s="294"/>
      <c r="O169" s="294"/>
      <c r="P169" s="294"/>
      <c r="Q169" s="294"/>
      <c r="R169" s="294"/>
      <c r="S169" s="294"/>
      <c r="T169" s="295"/>
      <c r="AT169" s="290" t="s">
        <v>168</v>
      </c>
      <c r="AU169" s="290" t="s">
        <v>86</v>
      </c>
      <c r="AV169" s="289" t="s">
        <v>163</v>
      </c>
      <c r="AW169" s="289" t="s">
        <v>39</v>
      </c>
      <c r="AX169" s="289" t="s">
        <v>84</v>
      </c>
      <c r="AY169" s="290" t="s">
        <v>156</v>
      </c>
    </row>
    <row r="170" spans="2:65" s="185" customFormat="1" ht="38.25" customHeight="1">
      <c r="B170" s="186"/>
      <c r="C170" s="265" t="s">
        <v>216</v>
      </c>
      <c r="D170" s="265" t="s">
        <v>158</v>
      </c>
      <c r="E170" s="266" t="s">
        <v>731</v>
      </c>
      <c r="F170" s="267" t="s">
        <v>732</v>
      </c>
      <c r="G170" s="268" t="s">
        <v>161</v>
      </c>
      <c r="H170" s="269">
        <v>1138.32</v>
      </c>
      <c r="I170" s="88"/>
      <c r="J170" s="270">
        <f>ROUND(I170*H170,2)</f>
        <v>0</v>
      </c>
      <c r="K170" s="267" t="s">
        <v>162</v>
      </c>
      <c r="L170" s="186"/>
      <c r="M170" s="271" t="s">
        <v>5</v>
      </c>
      <c r="N170" s="272" t="s">
        <v>49</v>
      </c>
      <c r="O170" s="187"/>
      <c r="P170" s="273">
        <f>O170*H170</f>
        <v>0</v>
      </c>
      <c r="Q170" s="273">
        <v>0.67489</v>
      </c>
      <c r="R170" s="273">
        <f>Q170*H170</f>
        <v>768.2407847999999</v>
      </c>
      <c r="S170" s="273">
        <v>0</v>
      </c>
      <c r="T170" s="274">
        <f>S170*H170</f>
        <v>0</v>
      </c>
      <c r="AR170" s="175" t="s">
        <v>163</v>
      </c>
      <c r="AT170" s="175" t="s">
        <v>158</v>
      </c>
      <c r="AU170" s="175" t="s">
        <v>86</v>
      </c>
      <c r="AY170" s="175" t="s">
        <v>156</v>
      </c>
      <c r="BE170" s="275">
        <f>IF(N170="základní",J170,0)</f>
        <v>0</v>
      </c>
      <c r="BF170" s="275">
        <f>IF(N170="snížená",J170,0)</f>
        <v>0</v>
      </c>
      <c r="BG170" s="275">
        <f>IF(N170="zákl. přenesená",J170,0)</f>
        <v>0</v>
      </c>
      <c r="BH170" s="275">
        <f>IF(N170="sníž. přenesená",J170,0)</f>
        <v>0</v>
      </c>
      <c r="BI170" s="275">
        <f>IF(N170="nulová",J170,0)</f>
        <v>0</v>
      </c>
      <c r="BJ170" s="175" t="s">
        <v>163</v>
      </c>
      <c r="BK170" s="275">
        <f>ROUND(I170*H170,2)</f>
        <v>0</v>
      </c>
      <c r="BL170" s="175" t="s">
        <v>163</v>
      </c>
      <c r="BM170" s="175" t="s">
        <v>258</v>
      </c>
    </row>
    <row r="171" spans="2:47" s="185" customFormat="1" ht="54">
      <c r="B171" s="186"/>
      <c r="D171" s="276" t="s">
        <v>164</v>
      </c>
      <c r="F171" s="277" t="s">
        <v>733</v>
      </c>
      <c r="I171" s="89"/>
      <c r="L171" s="186"/>
      <c r="M171" s="278"/>
      <c r="N171" s="187"/>
      <c r="O171" s="187"/>
      <c r="P171" s="187"/>
      <c r="Q171" s="187"/>
      <c r="R171" s="187"/>
      <c r="S171" s="187"/>
      <c r="T171" s="279"/>
      <c r="AT171" s="175" t="s">
        <v>164</v>
      </c>
      <c r="AU171" s="175" t="s">
        <v>86</v>
      </c>
    </row>
    <row r="172" spans="2:51" s="281" customFormat="1" ht="13.5">
      <c r="B172" s="280"/>
      <c r="D172" s="276" t="s">
        <v>168</v>
      </c>
      <c r="E172" s="282" t="s">
        <v>5</v>
      </c>
      <c r="F172" s="283" t="s">
        <v>734</v>
      </c>
      <c r="H172" s="284">
        <v>1138.32</v>
      </c>
      <c r="I172" s="90"/>
      <c r="L172" s="280"/>
      <c r="M172" s="285"/>
      <c r="N172" s="286"/>
      <c r="O172" s="286"/>
      <c r="P172" s="286"/>
      <c r="Q172" s="286"/>
      <c r="R172" s="286"/>
      <c r="S172" s="286"/>
      <c r="T172" s="287"/>
      <c r="AT172" s="282" t="s">
        <v>168</v>
      </c>
      <c r="AU172" s="282" t="s">
        <v>86</v>
      </c>
      <c r="AV172" s="281" t="s">
        <v>86</v>
      </c>
      <c r="AW172" s="281" t="s">
        <v>39</v>
      </c>
      <c r="AX172" s="281" t="s">
        <v>76</v>
      </c>
      <c r="AY172" s="282" t="s">
        <v>156</v>
      </c>
    </row>
    <row r="173" spans="2:51" s="289" customFormat="1" ht="13.5">
      <c r="B173" s="288"/>
      <c r="D173" s="276" t="s">
        <v>168</v>
      </c>
      <c r="E173" s="290" t="s">
        <v>5</v>
      </c>
      <c r="F173" s="291" t="s">
        <v>204</v>
      </c>
      <c r="H173" s="292">
        <v>1138.32</v>
      </c>
      <c r="I173" s="91"/>
      <c r="L173" s="288"/>
      <c r="M173" s="293"/>
      <c r="N173" s="294"/>
      <c r="O173" s="294"/>
      <c r="P173" s="294"/>
      <c r="Q173" s="294"/>
      <c r="R173" s="294"/>
      <c r="S173" s="294"/>
      <c r="T173" s="295"/>
      <c r="AT173" s="290" t="s">
        <v>168</v>
      </c>
      <c r="AU173" s="290" t="s">
        <v>86</v>
      </c>
      <c r="AV173" s="289" t="s">
        <v>163</v>
      </c>
      <c r="AW173" s="289" t="s">
        <v>39</v>
      </c>
      <c r="AX173" s="289" t="s">
        <v>84</v>
      </c>
      <c r="AY173" s="290" t="s">
        <v>156</v>
      </c>
    </row>
    <row r="174" spans="2:65" s="185" customFormat="1" ht="38.25" customHeight="1">
      <c r="B174" s="186"/>
      <c r="C174" s="265" t="s">
        <v>261</v>
      </c>
      <c r="D174" s="265" t="s">
        <v>158</v>
      </c>
      <c r="E174" s="266" t="s">
        <v>735</v>
      </c>
      <c r="F174" s="267" t="s">
        <v>736</v>
      </c>
      <c r="G174" s="268" t="s">
        <v>737</v>
      </c>
      <c r="H174" s="269">
        <v>11.475</v>
      </c>
      <c r="I174" s="88"/>
      <c r="J174" s="270">
        <f>ROUND(I174*H174,2)</f>
        <v>0</v>
      </c>
      <c r="K174" s="267" t="s">
        <v>162</v>
      </c>
      <c r="L174" s="186"/>
      <c r="M174" s="271" t="s">
        <v>5</v>
      </c>
      <c r="N174" s="272" t="s">
        <v>49</v>
      </c>
      <c r="O174" s="187"/>
      <c r="P174" s="273">
        <f>O174*H174</f>
        <v>0</v>
      </c>
      <c r="Q174" s="273">
        <v>1.05871</v>
      </c>
      <c r="R174" s="273">
        <f>Q174*H174</f>
        <v>12.14869725</v>
      </c>
      <c r="S174" s="273">
        <v>0</v>
      </c>
      <c r="T174" s="274">
        <f>S174*H174</f>
        <v>0</v>
      </c>
      <c r="AR174" s="175" t="s">
        <v>163</v>
      </c>
      <c r="AT174" s="175" t="s">
        <v>158</v>
      </c>
      <c r="AU174" s="175" t="s">
        <v>86</v>
      </c>
      <c r="AY174" s="175" t="s">
        <v>156</v>
      </c>
      <c r="BE174" s="275">
        <f>IF(N174="základní",J174,0)</f>
        <v>0</v>
      </c>
      <c r="BF174" s="275">
        <f>IF(N174="snížená",J174,0)</f>
        <v>0</v>
      </c>
      <c r="BG174" s="275">
        <f>IF(N174="zákl. přenesená",J174,0)</f>
        <v>0</v>
      </c>
      <c r="BH174" s="275">
        <f>IF(N174="sníž. přenesená",J174,0)</f>
        <v>0</v>
      </c>
      <c r="BI174" s="275">
        <f>IF(N174="nulová",J174,0)</f>
        <v>0</v>
      </c>
      <c r="BJ174" s="175" t="s">
        <v>163</v>
      </c>
      <c r="BK174" s="275">
        <f>ROUND(I174*H174,2)</f>
        <v>0</v>
      </c>
      <c r="BL174" s="175" t="s">
        <v>163</v>
      </c>
      <c r="BM174" s="175" t="s">
        <v>170</v>
      </c>
    </row>
    <row r="175" spans="2:51" s="281" customFormat="1" ht="13.5">
      <c r="B175" s="280"/>
      <c r="D175" s="276" t="s">
        <v>168</v>
      </c>
      <c r="E175" s="282" t="s">
        <v>5</v>
      </c>
      <c r="F175" s="283" t="s">
        <v>738</v>
      </c>
      <c r="H175" s="284">
        <v>11.475</v>
      </c>
      <c r="I175" s="90"/>
      <c r="L175" s="280"/>
      <c r="M175" s="285"/>
      <c r="N175" s="286"/>
      <c r="O175" s="286"/>
      <c r="P175" s="286"/>
      <c r="Q175" s="286"/>
      <c r="R175" s="286"/>
      <c r="S175" s="286"/>
      <c r="T175" s="287"/>
      <c r="AT175" s="282" t="s">
        <v>168</v>
      </c>
      <c r="AU175" s="282" t="s">
        <v>86</v>
      </c>
      <c r="AV175" s="281" t="s">
        <v>86</v>
      </c>
      <c r="AW175" s="281" t="s">
        <v>39</v>
      </c>
      <c r="AX175" s="281" t="s">
        <v>76</v>
      </c>
      <c r="AY175" s="282" t="s">
        <v>156</v>
      </c>
    </row>
    <row r="176" spans="2:51" s="289" customFormat="1" ht="13.5">
      <c r="B176" s="288"/>
      <c r="D176" s="276" t="s">
        <v>168</v>
      </c>
      <c r="E176" s="290" t="s">
        <v>5</v>
      </c>
      <c r="F176" s="291" t="s">
        <v>204</v>
      </c>
      <c r="H176" s="292">
        <v>11.475</v>
      </c>
      <c r="I176" s="91"/>
      <c r="L176" s="288"/>
      <c r="M176" s="293"/>
      <c r="N176" s="294"/>
      <c r="O176" s="294"/>
      <c r="P176" s="294"/>
      <c r="Q176" s="294"/>
      <c r="R176" s="294"/>
      <c r="S176" s="294"/>
      <c r="T176" s="295"/>
      <c r="AT176" s="290" t="s">
        <v>168</v>
      </c>
      <c r="AU176" s="290" t="s">
        <v>86</v>
      </c>
      <c r="AV176" s="289" t="s">
        <v>163</v>
      </c>
      <c r="AW176" s="289" t="s">
        <v>39</v>
      </c>
      <c r="AX176" s="289" t="s">
        <v>84</v>
      </c>
      <c r="AY176" s="290" t="s">
        <v>156</v>
      </c>
    </row>
    <row r="177" spans="2:65" s="185" customFormat="1" ht="25.5" customHeight="1">
      <c r="B177" s="186"/>
      <c r="C177" s="296" t="s">
        <v>220</v>
      </c>
      <c r="D177" s="296" t="s">
        <v>301</v>
      </c>
      <c r="E177" s="297" t="s">
        <v>739</v>
      </c>
      <c r="F177" s="298" t="s">
        <v>740</v>
      </c>
      <c r="G177" s="299" t="s">
        <v>161</v>
      </c>
      <c r="H177" s="300">
        <v>900</v>
      </c>
      <c r="I177" s="92"/>
      <c r="J177" s="301">
        <f>ROUND(I177*H177,2)</f>
        <v>0</v>
      </c>
      <c r="K177" s="298" t="s">
        <v>5</v>
      </c>
      <c r="L177" s="302"/>
      <c r="M177" s="303" t="s">
        <v>5</v>
      </c>
      <c r="N177" s="304" t="s">
        <v>49</v>
      </c>
      <c r="O177" s="187"/>
      <c r="P177" s="273">
        <f>O177*H177</f>
        <v>0</v>
      </c>
      <c r="Q177" s="273">
        <v>0</v>
      </c>
      <c r="R177" s="273">
        <f>Q177*H177</f>
        <v>0</v>
      </c>
      <c r="S177" s="273">
        <v>0</v>
      </c>
      <c r="T177" s="274">
        <f>S177*H177</f>
        <v>0</v>
      </c>
      <c r="AR177" s="175" t="s">
        <v>184</v>
      </c>
      <c r="AT177" s="175" t="s">
        <v>301</v>
      </c>
      <c r="AU177" s="175" t="s">
        <v>86</v>
      </c>
      <c r="AY177" s="175" t="s">
        <v>156</v>
      </c>
      <c r="BE177" s="275">
        <f>IF(N177="základní",J177,0)</f>
        <v>0</v>
      </c>
      <c r="BF177" s="275">
        <f>IF(N177="snížená",J177,0)</f>
        <v>0</v>
      </c>
      <c r="BG177" s="275">
        <f>IF(N177="zákl. přenesená",J177,0)</f>
        <v>0</v>
      </c>
      <c r="BH177" s="275">
        <f>IF(N177="sníž. přenesená",J177,0)</f>
        <v>0</v>
      </c>
      <c r="BI177" s="275">
        <f>IF(N177="nulová",J177,0)</f>
        <v>0</v>
      </c>
      <c r="BJ177" s="175" t="s">
        <v>163</v>
      </c>
      <c r="BK177" s="275">
        <f>ROUND(I177*H177,2)</f>
        <v>0</v>
      </c>
      <c r="BL177" s="175" t="s">
        <v>163</v>
      </c>
      <c r="BM177" s="175" t="s">
        <v>264</v>
      </c>
    </row>
    <row r="178" spans="2:65" s="185" customFormat="1" ht="25.5" customHeight="1">
      <c r="B178" s="186"/>
      <c r="C178" s="296" t="s">
        <v>268</v>
      </c>
      <c r="D178" s="296" t="s">
        <v>301</v>
      </c>
      <c r="E178" s="297" t="s">
        <v>741</v>
      </c>
      <c r="F178" s="298" t="s">
        <v>742</v>
      </c>
      <c r="G178" s="299" t="s">
        <v>743</v>
      </c>
      <c r="H178" s="300">
        <v>3</v>
      </c>
      <c r="I178" s="92"/>
      <c r="J178" s="301">
        <f>ROUND(I178*H178,2)</f>
        <v>0</v>
      </c>
      <c r="K178" s="298" t="s">
        <v>5</v>
      </c>
      <c r="L178" s="302"/>
      <c r="M178" s="303" t="s">
        <v>5</v>
      </c>
      <c r="N178" s="304" t="s">
        <v>49</v>
      </c>
      <c r="O178" s="187"/>
      <c r="P178" s="273">
        <f>O178*H178</f>
        <v>0</v>
      </c>
      <c r="Q178" s="273">
        <v>0</v>
      </c>
      <c r="R178" s="273">
        <f>Q178*H178</f>
        <v>0</v>
      </c>
      <c r="S178" s="273">
        <v>0</v>
      </c>
      <c r="T178" s="274">
        <f>S178*H178</f>
        <v>0</v>
      </c>
      <c r="AR178" s="175" t="s">
        <v>184</v>
      </c>
      <c r="AT178" s="175" t="s">
        <v>301</v>
      </c>
      <c r="AU178" s="175" t="s">
        <v>86</v>
      </c>
      <c r="AY178" s="175" t="s">
        <v>156</v>
      </c>
      <c r="BE178" s="275">
        <f>IF(N178="základní",J178,0)</f>
        <v>0</v>
      </c>
      <c r="BF178" s="275">
        <f>IF(N178="snížená",J178,0)</f>
        <v>0</v>
      </c>
      <c r="BG178" s="275">
        <f>IF(N178="zákl. přenesená",J178,0)</f>
        <v>0</v>
      </c>
      <c r="BH178" s="275">
        <f>IF(N178="sníž. přenesená",J178,0)</f>
        <v>0</v>
      </c>
      <c r="BI178" s="275">
        <f>IF(N178="nulová",J178,0)</f>
        <v>0</v>
      </c>
      <c r="BJ178" s="175" t="s">
        <v>163</v>
      </c>
      <c r="BK178" s="275">
        <f>ROUND(I178*H178,2)</f>
        <v>0</v>
      </c>
      <c r="BL178" s="175" t="s">
        <v>163</v>
      </c>
      <c r="BM178" s="175" t="s">
        <v>267</v>
      </c>
    </row>
    <row r="179" spans="2:63" s="253" customFormat="1" ht="29.85" customHeight="1">
      <c r="B179" s="252"/>
      <c r="D179" s="254" t="s">
        <v>75</v>
      </c>
      <c r="E179" s="263" t="s">
        <v>163</v>
      </c>
      <c r="F179" s="263" t="s">
        <v>744</v>
      </c>
      <c r="I179" s="87"/>
      <c r="J179" s="264">
        <f>BK179</f>
        <v>0</v>
      </c>
      <c r="L179" s="252"/>
      <c r="M179" s="257"/>
      <c r="N179" s="258"/>
      <c r="O179" s="258"/>
      <c r="P179" s="259">
        <f>SUM(P180:P204)</f>
        <v>0</v>
      </c>
      <c r="Q179" s="258"/>
      <c r="R179" s="259">
        <f>SUM(R180:R204)</f>
        <v>1195.943528</v>
      </c>
      <c r="S179" s="258"/>
      <c r="T179" s="260">
        <f>SUM(T180:T204)</f>
        <v>0</v>
      </c>
      <c r="AR179" s="254" t="s">
        <v>84</v>
      </c>
      <c r="AT179" s="261" t="s">
        <v>75</v>
      </c>
      <c r="AU179" s="261" t="s">
        <v>84</v>
      </c>
      <c r="AY179" s="254" t="s">
        <v>156</v>
      </c>
      <c r="BK179" s="262">
        <f>SUM(BK180:BK204)</f>
        <v>0</v>
      </c>
    </row>
    <row r="180" spans="2:65" s="185" customFormat="1" ht="25.5" customHeight="1">
      <c r="B180" s="186"/>
      <c r="C180" s="265" t="s">
        <v>223</v>
      </c>
      <c r="D180" s="265" t="s">
        <v>158</v>
      </c>
      <c r="E180" s="266" t="s">
        <v>745</v>
      </c>
      <c r="F180" s="267" t="s">
        <v>746</v>
      </c>
      <c r="G180" s="268" t="s">
        <v>161</v>
      </c>
      <c r="H180" s="269">
        <v>28</v>
      </c>
      <c r="I180" s="88"/>
      <c r="J180" s="270">
        <f>ROUND(I180*H180,2)</f>
        <v>0</v>
      </c>
      <c r="K180" s="267" t="s">
        <v>162</v>
      </c>
      <c r="L180" s="186"/>
      <c r="M180" s="271" t="s">
        <v>5</v>
      </c>
      <c r="N180" s="272" t="s">
        <v>49</v>
      </c>
      <c r="O180" s="187"/>
      <c r="P180" s="273">
        <f>O180*H180</f>
        <v>0</v>
      </c>
      <c r="Q180" s="273">
        <v>0.38257</v>
      </c>
      <c r="R180" s="273">
        <f>Q180*H180</f>
        <v>10.711960000000001</v>
      </c>
      <c r="S180" s="273">
        <v>0</v>
      </c>
      <c r="T180" s="274">
        <f>S180*H180</f>
        <v>0</v>
      </c>
      <c r="AR180" s="175" t="s">
        <v>163</v>
      </c>
      <c r="AT180" s="175" t="s">
        <v>158</v>
      </c>
      <c r="AU180" s="175" t="s">
        <v>86</v>
      </c>
      <c r="AY180" s="175" t="s">
        <v>156</v>
      </c>
      <c r="BE180" s="275">
        <f>IF(N180="základní",J180,0)</f>
        <v>0</v>
      </c>
      <c r="BF180" s="275">
        <f>IF(N180="snížená",J180,0)</f>
        <v>0</v>
      </c>
      <c r="BG180" s="275">
        <f>IF(N180="zákl. přenesená",J180,0)</f>
        <v>0</v>
      </c>
      <c r="BH180" s="275">
        <f>IF(N180="sníž. přenesená",J180,0)</f>
        <v>0</v>
      </c>
      <c r="BI180" s="275">
        <f>IF(N180="nulová",J180,0)</f>
        <v>0</v>
      </c>
      <c r="BJ180" s="175" t="s">
        <v>163</v>
      </c>
      <c r="BK180" s="275">
        <f>ROUND(I180*H180,2)</f>
        <v>0</v>
      </c>
      <c r="BL180" s="175" t="s">
        <v>163</v>
      </c>
      <c r="BM180" s="175" t="s">
        <v>271</v>
      </c>
    </row>
    <row r="181" spans="2:47" s="185" customFormat="1" ht="108">
      <c r="B181" s="186"/>
      <c r="D181" s="276" t="s">
        <v>164</v>
      </c>
      <c r="F181" s="277" t="s">
        <v>747</v>
      </c>
      <c r="I181" s="89"/>
      <c r="L181" s="186"/>
      <c r="M181" s="278"/>
      <c r="N181" s="187"/>
      <c r="O181" s="187"/>
      <c r="P181" s="187"/>
      <c r="Q181" s="187"/>
      <c r="R181" s="187"/>
      <c r="S181" s="187"/>
      <c r="T181" s="279"/>
      <c r="AT181" s="175" t="s">
        <v>164</v>
      </c>
      <c r="AU181" s="175" t="s">
        <v>86</v>
      </c>
    </row>
    <row r="182" spans="2:51" s="281" customFormat="1" ht="13.5">
      <c r="B182" s="280"/>
      <c r="D182" s="276" t="s">
        <v>168</v>
      </c>
      <c r="E182" s="282" t="s">
        <v>5</v>
      </c>
      <c r="F182" s="283" t="s">
        <v>748</v>
      </c>
      <c r="H182" s="284">
        <v>28</v>
      </c>
      <c r="I182" s="90"/>
      <c r="L182" s="280"/>
      <c r="M182" s="285"/>
      <c r="N182" s="286"/>
      <c r="O182" s="286"/>
      <c r="P182" s="286"/>
      <c r="Q182" s="286"/>
      <c r="R182" s="286"/>
      <c r="S182" s="286"/>
      <c r="T182" s="287"/>
      <c r="AT182" s="282" t="s">
        <v>168</v>
      </c>
      <c r="AU182" s="282" t="s">
        <v>86</v>
      </c>
      <c r="AV182" s="281" t="s">
        <v>86</v>
      </c>
      <c r="AW182" s="281" t="s">
        <v>39</v>
      </c>
      <c r="AX182" s="281" t="s">
        <v>76</v>
      </c>
      <c r="AY182" s="282" t="s">
        <v>156</v>
      </c>
    </row>
    <row r="183" spans="2:51" s="289" customFormat="1" ht="13.5">
      <c r="B183" s="288"/>
      <c r="D183" s="276" t="s">
        <v>168</v>
      </c>
      <c r="E183" s="290" t="s">
        <v>5</v>
      </c>
      <c r="F183" s="291" t="s">
        <v>204</v>
      </c>
      <c r="H183" s="292">
        <v>28</v>
      </c>
      <c r="I183" s="91"/>
      <c r="L183" s="288"/>
      <c r="M183" s="293"/>
      <c r="N183" s="294"/>
      <c r="O183" s="294"/>
      <c r="P183" s="294"/>
      <c r="Q183" s="294"/>
      <c r="R183" s="294"/>
      <c r="S183" s="294"/>
      <c r="T183" s="295"/>
      <c r="AT183" s="290" t="s">
        <v>168</v>
      </c>
      <c r="AU183" s="290" t="s">
        <v>86</v>
      </c>
      <c r="AV183" s="289" t="s">
        <v>163</v>
      </c>
      <c r="AW183" s="289" t="s">
        <v>39</v>
      </c>
      <c r="AX183" s="289" t="s">
        <v>84</v>
      </c>
      <c r="AY183" s="290" t="s">
        <v>156</v>
      </c>
    </row>
    <row r="184" spans="2:65" s="185" customFormat="1" ht="25.5" customHeight="1">
      <c r="B184" s="186"/>
      <c r="C184" s="265" t="s">
        <v>276</v>
      </c>
      <c r="D184" s="265" t="s">
        <v>158</v>
      </c>
      <c r="E184" s="266" t="s">
        <v>745</v>
      </c>
      <c r="F184" s="267" t="s">
        <v>746</v>
      </c>
      <c r="G184" s="268" t="s">
        <v>161</v>
      </c>
      <c r="H184" s="269">
        <v>78.4</v>
      </c>
      <c r="I184" s="88"/>
      <c r="J184" s="270">
        <f>ROUND(I184*H184,2)</f>
        <v>0</v>
      </c>
      <c r="K184" s="267" t="s">
        <v>162</v>
      </c>
      <c r="L184" s="186"/>
      <c r="M184" s="271" t="s">
        <v>5</v>
      </c>
      <c r="N184" s="272" t="s">
        <v>49</v>
      </c>
      <c r="O184" s="187"/>
      <c r="P184" s="273">
        <f>O184*H184</f>
        <v>0</v>
      </c>
      <c r="Q184" s="273">
        <v>0.38257</v>
      </c>
      <c r="R184" s="273">
        <f>Q184*H184</f>
        <v>29.993488000000003</v>
      </c>
      <c r="S184" s="273">
        <v>0</v>
      </c>
      <c r="T184" s="274">
        <f>S184*H184</f>
        <v>0</v>
      </c>
      <c r="AR184" s="175" t="s">
        <v>163</v>
      </c>
      <c r="AT184" s="175" t="s">
        <v>158</v>
      </c>
      <c r="AU184" s="175" t="s">
        <v>86</v>
      </c>
      <c r="AY184" s="175" t="s">
        <v>156</v>
      </c>
      <c r="BE184" s="275">
        <f>IF(N184="základní",J184,0)</f>
        <v>0</v>
      </c>
      <c r="BF184" s="275">
        <f>IF(N184="snížená",J184,0)</f>
        <v>0</v>
      </c>
      <c r="BG184" s="275">
        <f>IF(N184="zákl. přenesená",J184,0)</f>
        <v>0</v>
      </c>
      <c r="BH184" s="275">
        <f>IF(N184="sníž. přenesená",J184,0)</f>
        <v>0</v>
      </c>
      <c r="BI184" s="275">
        <f>IF(N184="nulová",J184,0)</f>
        <v>0</v>
      </c>
      <c r="BJ184" s="175" t="s">
        <v>163</v>
      </c>
      <c r="BK184" s="275">
        <f>ROUND(I184*H184,2)</f>
        <v>0</v>
      </c>
      <c r="BL184" s="175" t="s">
        <v>163</v>
      </c>
      <c r="BM184" s="175" t="s">
        <v>274</v>
      </c>
    </row>
    <row r="185" spans="2:47" s="185" customFormat="1" ht="108">
      <c r="B185" s="186"/>
      <c r="D185" s="276" t="s">
        <v>164</v>
      </c>
      <c r="F185" s="277" t="s">
        <v>747</v>
      </c>
      <c r="I185" s="89"/>
      <c r="L185" s="186"/>
      <c r="M185" s="278"/>
      <c r="N185" s="187"/>
      <c r="O185" s="187"/>
      <c r="P185" s="187"/>
      <c r="Q185" s="187"/>
      <c r="R185" s="187"/>
      <c r="S185" s="187"/>
      <c r="T185" s="279"/>
      <c r="AT185" s="175" t="s">
        <v>164</v>
      </c>
      <c r="AU185" s="175" t="s">
        <v>86</v>
      </c>
    </row>
    <row r="186" spans="2:51" s="281" customFormat="1" ht="13.5">
      <c r="B186" s="280"/>
      <c r="D186" s="276" t="s">
        <v>168</v>
      </c>
      <c r="E186" s="282" t="s">
        <v>5</v>
      </c>
      <c r="F186" s="283" t="s">
        <v>749</v>
      </c>
      <c r="H186" s="284">
        <v>78.4</v>
      </c>
      <c r="I186" s="90"/>
      <c r="L186" s="280"/>
      <c r="M186" s="285"/>
      <c r="N186" s="286"/>
      <c r="O186" s="286"/>
      <c r="P186" s="286"/>
      <c r="Q186" s="286"/>
      <c r="R186" s="286"/>
      <c r="S186" s="286"/>
      <c r="T186" s="287"/>
      <c r="AT186" s="282" t="s">
        <v>168</v>
      </c>
      <c r="AU186" s="282" t="s">
        <v>86</v>
      </c>
      <c r="AV186" s="281" t="s">
        <v>86</v>
      </c>
      <c r="AW186" s="281" t="s">
        <v>39</v>
      </c>
      <c r="AX186" s="281" t="s">
        <v>76</v>
      </c>
      <c r="AY186" s="282" t="s">
        <v>156</v>
      </c>
    </row>
    <row r="187" spans="2:51" s="289" customFormat="1" ht="13.5">
      <c r="B187" s="288"/>
      <c r="D187" s="276" t="s">
        <v>168</v>
      </c>
      <c r="E187" s="290" t="s">
        <v>5</v>
      </c>
      <c r="F187" s="291" t="s">
        <v>204</v>
      </c>
      <c r="H187" s="292">
        <v>78.4</v>
      </c>
      <c r="I187" s="91"/>
      <c r="L187" s="288"/>
      <c r="M187" s="293"/>
      <c r="N187" s="294"/>
      <c r="O187" s="294"/>
      <c r="P187" s="294"/>
      <c r="Q187" s="294"/>
      <c r="R187" s="294"/>
      <c r="S187" s="294"/>
      <c r="T187" s="295"/>
      <c r="AT187" s="290" t="s">
        <v>168</v>
      </c>
      <c r="AU187" s="290" t="s">
        <v>86</v>
      </c>
      <c r="AV187" s="289" t="s">
        <v>163</v>
      </c>
      <c r="AW187" s="289" t="s">
        <v>39</v>
      </c>
      <c r="AX187" s="289" t="s">
        <v>84</v>
      </c>
      <c r="AY187" s="290" t="s">
        <v>156</v>
      </c>
    </row>
    <row r="188" spans="2:65" s="185" customFormat="1" ht="16.5" customHeight="1">
      <c r="B188" s="186"/>
      <c r="C188" s="265" t="s">
        <v>228</v>
      </c>
      <c r="D188" s="265" t="s">
        <v>158</v>
      </c>
      <c r="E188" s="266" t="s">
        <v>750</v>
      </c>
      <c r="F188" s="267" t="s">
        <v>751</v>
      </c>
      <c r="G188" s="268" t="s">
        <v>161</v>
      </c>
      <c r="H188" s="269">
        <v>2500</v>
      </c>
      <c r="I188" s="88"/>
      <c r="J188" s="270">
        <f>ROUND(I188*H188,2)</f>
        <v>0</v>
      </c>
      <c r="K188" s="267" t="s">
        <v>162</v>
      </c>
      <c r="L188" s="186"/>
      <c r="M188" s="271" t="s">
        <v>5</v>
      </c>
      <c r="N188" s="272" t="s">
        <v>49</v>
      </c>
      <c r="O188" s="187"/>
      <c r="P188" s="273">
        <f>O188*H188</f>
        <v>0</v>
      </c>
      <c r="Q188" s="273">
        <v>0.31879</v>
      </c>
      <c r="R188" s="273">
        <f>Q188*H188</f>
        <v>796.975</v>
      </c>
      <c r="S188" s="273">
        <v>0</v>
      </c>
      <c r="T188" s="274">
        <f>S188*H188</f>
        <v>0</v>
      </c>
      <c r="AR188" s="175" t="s">
        <v>163</v>
      </c>
      <c r="AT188" s="175" t="s">
        <v>158</v>
      </c>
      <c r="AU188" s="175" t="s">
        <v>86</v>
      </c>
      <c r="AY188" s="175" t="s">
        <v>156</v>
      </c>
      <c r="BE188" s="275">
        <f>IF(N188="základní",J188,0)</f>
        <v>0</v>
      </c>
      <c r="BF188" s="275">
        <f>IF(N188="snížená",J188,0)</f>
        <v>0</v>
      </c>
      <c r="BG188" s="275">
        <f>IF(N188="zákl. přenesená",J188,0)</f>
        <v>0</v>
      </c>
      <c r="BH188" s="275">
        <f>IF(N188="sníž. přenesená",J188,0)</f>
        <v>0</v>
      </c>
      <c r="BI188" s="275">
        <f>IF(N188="nulová",J188,0)</f>
        <v>0</v>
      </c>
      <c r="BJ188" s="175" t="s">
        <v>163</v>
      </c>
      <c r="BK188" s="275">
        <f>ROUND(I188*H188,2)</f>
        <v>0</v>
      </c>
      <c r="BL188" s="175" t="s">
        <v>163</v>
      </c>
      <c r="BM188" s="175" t="s">
        <v>279</v>
      </c>
    </row>
    <row r="189" spans="2:47" s="185" customFormat="1" ht="54">
      <c r="B189" s="186"/>
      <c r="D189" s="276" t="s">
        <v>164</v>
      </c>
      <c r="F189" s="277" t="s">
        <v>752</v>
      </c>
      <c r="I189" s="89"/>
      <c r="L189" s="186"/>
      <c r="M189" s="278"/>
      <c r="N189" s="187"/>
      <c r="O189" s="187"/>
      <c r="P189" s="187"/>
      <c r="Q189" s="187"/>
      <c r="R189" s="187"/>
      <c r="S189" s="187"/>
      <c r="T189" s="279"/>
      <c r="AT189" s="175" t="s">
        <v>164</v>
      </c>
      <c r="AU189" s="175" t="s">
        <v>86</v>
      </c>
    </row>
    <row r="190" spans="2:51" s="281" customFormat="1" ht="13.5">
      <c r="B190" s="280"/>
      <c r="D190" s="276" t="s">
        <v>168</v>
      </c>
      <c r="E190" s="282" t="s">
        <v>5</v>
      </c>
      <c r="F190" s="283" t="s">
        <v>753</v>
      </c>
      <c r="H190" s="284">
        <v>2500</v>
      </c>
      <c r="I190" s="90"/>
      <c r="L190" s="280"/>
      <c r="M190" s="285"/>
      <c r="N190" s="286"/>
      <c r="O190" s="286"/>
      <c r="P190" s="286"/>
      <c r="Q190" s="286"/>
      <c r="R190" s="286"/>
      <c r="S190" s="286"/>
      <c r="T190" s="287"/>
      <c r="AT190" s="282" t="s">
        <v>168</v>
      </c>
      <c r="AU190" s="282" t="s">
        <v>86</v>
      </c>
      <c r="AV190" s="281" t="s">
        <v>86</v>
      </c>
      <c r="AW190" s="281" t="s">
        <v>39</v>
      </c>
      <c r="AX190" s="281" t="s">
        <v>76</v>
      </c>
      <c r="AY190" s="282" t="s">
        <v>156</v>
      </c>
    </row>
    <row r="191" spans="2:65" s="185" customFormat="1" ht="25.5" customHeight="1">
      <c r="B191" s="186"/>
      <c r="C191" s="265" t="s">
        <v>283</v>
      </c>
      <c r="D191" s="265" t="s">
        <v>158</v>
      </c>
      <c r="E191" s="266" t="s">
        <v>754</v>
      </c>
      <c r="F191" s="267" t="s">
        <v>755</v>
      </c>
      <c r="G191" s="268" t="s">
        <v>200</v>
      </c>
      <c r="H191" s="269">
        <v>4</v>
      </c>
      <c r="I191" s="88"/>
      <c r="J191" s="270">
        <f>ROUND(I191*H191,2)</f>
        <v>0</v>
      </c>
      <c r="K191" s="267" t="s">
        <v>162</v>
      </c>
      <c r="L191" s="186"/>
      <c r="M191" s="271" t="s">
        <v>5</v>
      </c>
      <c r="N191" s="272" t="s">
        <v>49</v>
      </c>
      <c r="O191" s="187"/>
      <c r="P191" s="273">
        <f>O191*H191</f>
        <v>0</v>
      </c>
      <c r="Q191" s="273">
        <v>1.89077</v>
      </c>
      <c r="R191" s="273">
        <f>Q191*H191</f>
        <v>7.56308</v>
      </c>
      <c r="S191" s="273">
        <v>0</v>
      </c>
      <c r="T191" s="274">
        <f>S191*H191</f>
        <v>0</v>
      </c>
      <c r="AR191" s="175" t="s">
        <v>163</v>
      </c>
      <c r="AT191" s="175" t="s">
        <v>158</v>
      </c>
      <c r="AU191" s="175" t="s">
        <v>86</v>
      </c>
      <c r="AY191" s="175" t="s">
        <v>156</v>
      </c>
      <c r="BE191" s="275">
        <f>IF(N191="základní",J191,0)</f>
        <v>0</v>
      </c>
      <c r="BF191" s="275">
        <f>IF(N191="snížená",J191,0)</f>
        <v>0</v>
      </c>
      <c r="BG191" s="275">
        <f>IF(N191="zákl. přenesená",J191,0)</f>
        <v>0</v>
      </c>
      <c r="BH191" s="275">
        <f>IF(N191="sníž. přenesená",J191,0)</f>
        <v>0</v>
      </c>
      <c r="BI191" s="275">
        <f>IF(N191="nulová",J191,0)</f>
        <v>0</v>
      </c>
      <c r="BJ191" s="175" t="s">
        <v>163</v>
      </c>
      <c r="BK191" s="275">
        <f>ROUND(I191*H191,2)</f>
        <v>0</v>
      </c>
      <c r="BL191" s="175" t="s">
        <v>163</v>
      </c>
      <c r="BM191" s="175" t="s">
        <v>282</v>
      </c>
    </row>
    <row r="192" spans="2:47" s="185" customFormat="1" ht="54">
      <c r="B192" s="186"/>
      <c r="D192" s="276" t="s">
        <v>164</v>
      </c>
      <c r="F192" s="277" t="s">
        <v>756</v>
      </c>
      <c r="I192" s="89"/>
      <c r="L192" s="186"/>
      <c r="M192" s="278"/>
      <c r="N192" s="187"/>
      <c r="O192" s="187"/>
      <c r="P192" s="187"/>
      <c r="Q192" s="187"/>
      <c r="R192" s="187"/>
      <c r="S192" s="187"/>
      <c r="T192" s="279"/>
      <c r="AT192" s="175" t="s">
        <v>164</v>
      </c>
      <c r="AU192" s="175" t="s">
        <v>86</v>
      </c>
    </row>
    <row r="193" spans="2:51" s="281" customFormat="1" ht="13.5">
      <c r="B193" s="280"/>
      <c r="D193" s="276" t="s">
        <v>168</v>
      </c>
      <c r="E193" s="282" t="s">
        <v>5</v>
      </c>
      <c r="F193" s="283" t="s">
        <v>163</v>
      </c>
      <c r="H193" s="284">
        <v>4</v>
      </c>
      <c r="I193" s="90"/>
      <c r="L193" s="280"/>
      <c r="M193" s="285"/>
      <c r="N193" s="286"/>
      <c r="O193" s="286"/>
      <c r="P193" s="286"/>
      <c r="Q193" s="286"/>
      <c r="R193" s="286"/>
      <c r="S193" s="286"/>
      <c r="T193" s="287"/>
      <c r="AT193" s="282" t="s">
        <v>168</v>
      </c>
      <c r="AU193" s="282" t="s">
        <v>86</v>
      </c>
      <c r="AV193" s="281" t="s">
        <v>86</v>
      </c>
      <c r="AW193" s="281" t="s">
        <v>39</v>
      </c>
      <c r="AX193" s="281" t="s">
        <v>76</v>
      </c>
      <c r="AY193" s="282" t="s">
        <v>156</v>
      </c>
    </row>
    <row r="194" spans="2:51" s="289" customFormat="1" ht="13.5">
      <c r="B194" s="288"/>
      <c r="D194" s="276" t="s">
        <v>168</v>
      </c>
      <c r="E194" s="290" t="s">
        <v>5</v>
      </c>
      <c r="F194" s="291" t="s">
        <v>204</v>
      </c>
      <c r="H194" s="292">
        <v>4</v>
      </c>
      <c r="I194" s="91"/>
      <c r="L194" s="288"/>
      <c r="M194" s="293"/>
      <c r="N194" s="294"/>
      <c r="O194" s="294"/>
      <c r="P194" s="294"/>
      <c r="Q194" s="294"/>
      <c r="R194" s="294"/>
      <c r="S194" s="294"/>
      <c r="T194" s="295"/>
      <c r="AT194" s="290" t="s">
        <v>168</v>
      </c>
      <c r="AU194" s="290" t="s">
        <v>86</v>
      </c>
      <c r="AV194" s="289" t="s">
        <v>163</v>
      </c>
      <c r="AW194" s="289" t="s">
        <v>39</v>
      </c>
      <c r="AX194" s="289" t="s">
        <v>84</v>
      </c>
      <c r="AY194" s="290" t="s">
        <v>156</v>
      </c>
    </row>
    <row r="195" spans="2:65" s="185" customFormat="1" ht="25.5" customHeight="1">
      <c r="B195" s="186"/>
      <c r="C195" s="265" t="s">
        <v>231</v>
      </c>
      <c r="D195" s="265" t="s">
        <v>158</v>
      </c>
      <c r="E195" s="266" t="s">
        <v>757</v>
      </c>
      <c r="F195" s="267" t="s">
        <v>758</v>
      </c>
      <c r="G195" s="268" t="s">
        <v>200</v>
      </c>
      <c r="H195" s="269">
        <v>175</v>
      </c>
      <c r="I195" s="88"/>
      <c r="J195" s="270">
        <f>ROUND(I195*H195,2)</f>
        <v>0</v>
      </c>
      <c r="K195" s="267" t="s">
        <v>162</v>
      </c>
      <c r="L195" s="186"/>
      <c r="M195" s="271" t="s">
        <v>5</v>
      </c>
      <c r="N195" s="272" t="s">
        <v>49</v>
      </c>
      <c r="O195" s="187"/>
      <c r="P195" s="273">
        <f>O195*H195</f>
        <v>0</v>
      </c>
      <c r="Q195" s="273">
        <v>2.004</v>
      </c>
      <c r="R195" s="273">
        <f>Q195*H195</f>
        <v>350.7</v>
      </c>
      <c r="S195" s="273">
        <v>0</v>
      </c>
      <c r="T195" s="274">
        <f>S195*H195</f>
        <v>0</v>
      </c>
      <c r="AR195" s="175" t="s">
        <v>163</v>
      </c>
      <c r="AT195" s="175" t="s">
        <v>158</v>
      </c>
      <c r="AU195" s="175" t="s">
        <v>86</v>
      </c>
      <c r="AY195" s="175" t="s">
        <v>156</v>
      </c>
      <c r="BE195" s="275">
        <f>IF(N195="základní",J195,0)</f>
        <v>0</v>
      </c>
      <c r="BF195" s="275">
        <f>IF(N195="snížená",J195,0)</f>
        <v>0</v>
      </c>
      <c r="BG195" s="275">
        <f>IF(N195="zákl. přenesená",J195,0)</f>
        <v>0</v>
      </c>
      <c r="BH195" s="275">
        <f>IF(N195="sníž. přenesená",J195,0)</f>
        <v>0</v>
      </c>
      <c r="BI195" s="275">
        <f>IF(N195="nulová",J195,0)</f>
        <v>0</v>
      </c>
      <c r="BJ195" s="175" t="s">
        <v>163</v>
      </c>
      <c r="BK195" s="275">
        <f>ROUND(I195*H195,2)</f>
        <v>0</v>
      </c>
      <c r="BL195" s="175" t="s">
        <v>163</v>
      </c>
      <c r="BM195" s="175" t="s">
        <v>180</v>
      </c>
    </row>
    <row r="196" spans="2:47" s="185" customFormat="1" ht="94.5">
      <c r="B196" s="186"/>
      <c r="D196" s="276" t="s">
        <v>164</v>
      </c>
      <c r="F196" s="277" t="s">
        <v>759</v>
      </c>
      <c r="I196" s="89"/>
      <c r="L196" s="186"/>
      <c r="M196" s="278"/>
      <c r="N196" s="187"/>
      <c r="O196" s="187"/>
      <c r="P196" s="187"/>
      <c r="Q196" s="187"/>
      <c r="R196" s="187"/>
      <c r="S196" s="187"/>
      <c r="T196" s="279"/>
      <c r="AT196" s="175" t="s">
        <v>164</v>
      </c>
      <c r="AU196" s="175" t="s">
        <v>86</v>
      </c>
    </row>
    <row r="197" spans="2:51" s="281" customFormat="1" ht="13.5">
      <c r="B197" s="280"/>
      <c r="D197" s="276" t="s">
        <v>168</v>
      </c>
      <c r="E197" s="282" t="s">
        <v>5</v>
      </c>
      <c r="F197" s="283" t="s">
        <v>760</v>
      </c>
      <c r="H197" s="284">
        <v>55</v>
      </c>
      <c r="I197" s="90"/>
      <c r="L197" s="280"/>
      <c r="M197" s="285"/>
      <c r="N197" s="286"/>
      <c r="O197" s="286"/>
      <c r="P197" s="286"/>
      <c r="Q197" s="286"/>
      <c r="R197" s="286"/>
      <c r="S197" s="286"/>
      <c r="T197" s="287"/>
      <c r="AT197" s="282" t="s">
        <v>168</v>
      </c>
      <c r="AU197" s="282" t="s">
        <v>86</v>
      </c>
      <c r="AV197" s="281" t="s">
        <v>86</v>
      </c>
      <c r="AW197" s="281" t="s">
        <v>39</v>
      </c>
      <c r="AX197" s="281" t="s">
        <v>76</v>
      </c>
      <c r="AY197" s="282" t="s">
        <v>156</v>
      </c>
    </row>
    <row r="198" spans="2:51" s="281" customFormat="1" ht="13.5">
      <c r="B198" s="280"/>
      <c r="D198" s="276" t="s">
        <v>168</v>
      </c>
      <c r="E198" s="282" t="s">
        <v>5</v>
      </c>
      <c r="F198" s="283" t="s">
        <v>761</v>
      </c>
      <c r="H198" s="284">
        <v>120</v>
      </c>
      <c r="I198" s="90"/>
      <c r="L198" s="280"/>
      <c r="M198" s="285"/>
      <c r="N198" s="286"/>
      <c r="O198" s="286"/>
      <c r="P198" s="286"/>
      <c r="Q198" s="286"/>
      <c r="R198" s="286"/>
      <c r="S198" s="286"/>
      <c r="T198" s="287"/>
      <c r="AT198" s="282" t="s">
        <v>168</v>
      </c>
      <c r="AU198" s="282" t="s">
        <v>86</v>
      </c>
      <c r="AV198" s="281" t="s">
        <v>86</v>
      </c>
      <c r="AW198" s="281" t="s">
        <v>39</v>
      </c>
      <c r="AX198" s="281" t="s">
        <v>76</v>
      </c>
      <c r="AY198" s="282" t="s">
        <v>156</v>
      </c>
    </row>
    <row r="199" spans="2:51" s="289" customFormat="1" ht="13.5">
      <c r="B199" s="288"/>
      <c r="D199" s="276" t="s">
        <v>168</v>
      </c>
      <c r="E199" s="290" t="s">
        <v>5</v>
      </c>
      <c r="F199" s="291" t="s">
        <v>204</v>
      </c>
      <c r="H199" s="292">
        <v>175</v>
      </c>
      <c r="I199" s="91"/>
      <c r="L199" s="288"/>
      <c r="M199" s="293"/>
      <c r="N199" s="294"/>
      <c r="O199" s="294"/>
      <c r="P199" s="294"/>
      <c r="Q199" s="294"/>
      <c r="R199" s="294"/>
      <c r="S199" s="294"/>
      <c r="T199" s="295"/>
      <c r="AT199" s="290" t="s">
        <v>168</v>
      </c>
      <c r="AU199" s="290" t="s">
        <v>86</v>
      </c>
      <c r="AV199" s="289" t="s">
        <v>163</v>
      </c>
      <c r="AW199" s="289" t="s">
        <v>39</v>
      </c>
      <c r="AX199" s="289" t="s">
        <v>84</v>
      </c>
      <c r="AY199" s="290" t="s">
        <v>156</v>
      </c>
    </row>
    <row r="200" spans="2:65" s="185" customFormat="1" ht="16.5" customHeight="1">
      <c r="B200" s="186"/>
      <c r="C200" s="296" t="s">
        <v>290</v>
      </c>
      <c r="D200" s="296" t="s">
        <v>301</v>
      </c>
      <c r="E200" s="297" t="s">
        <v>762</v>
      </c>
      <c r="F200" s="298" t="s">
        <v>763</v>
      </c>
      <c r="G200" s="299" t="s">
        <v>161</v>
      </c>
      <c r="H200" s="300">
        <v>5000</v>
      </c>
      <c r="I200" s="92"/>
      <c r="J200" s="301">
        <f>ROUND(I200*H200,2)</f>
        <v>0</v>
      </c>
      <c r="K200" s="298" t="s">
        <v>5</v>
      </c>
      <c r="L200" s="302"/>
      <c r="M200" s="303" t="s">
        <v>5</v>
      </c>
      <c r="N200" s="304" t="s">
        <v>49</v>
      </c>
      <c r="O200" s="187"/>
      <c r="P200" s="273">
        <f>O200*H200</f>
        <v>0</v>
      </c>
      <c r="Q200" s="273">
        <v>0</v>
      </c>
      <c r="R200" s="273">
        <f>Q200*H200</f>
        <v>0</v>
      </c>
      <c r="S200" s="273">
        <v>0</v>
      </c>
      <c r="T200" s="274">
        <f>S200*H200</f>
        <v>0</v>
      </c>
      <c r="AR200" s="175" t="s">
        <v>184</v>
      </c>
      <c r="AT200" s="175" t="s">
        <v>301</v>
      </c>
      <c r="AU200" s="175" t="s">
        <v>86</v>
      </c>
      <c r="AY200" s="175" t="s">
        <v>156</v>
      </c>
      <c r="BE200" s="275">
        <f>IF(N200="základní",J200,0)</f>
        <v>0</v>
      </c>
      <c r="BF200" s="275">
        <f>IF(N200="snížená",J200,0)</f>
        <v>0</v>
      </c>
      <c r="BG200" s="275">
        <f>IF(N200="zákl. přenesená",J200,0)</f>
        <v>0</v>
      </c>
      <c r="BH200" s="275">
        <f>IF(N200="sníž. přenesená",J200,0)</f>
        <v>0</v>
      </c>
      <c r="BI200" s="275">
        <f>IF(N200="nulová",J200,0)</f>
        <v>0</v>
      </c>
      <c r="BJ200" s="175" t="s">
        <v>163</v>
      </c>
      <c r="BK200" s="275">
        <f>ROUND(I200*H200,2)</f>
        <v>0</v>
      </c>
      <c r="BL200" s="175" t="s">
        <v>163</v>
      </c>
      <c r="BM200" s="175" t="s">
        <v>288</v>
      </c>
    </row>
    <row r="201" spans="2:65" s="185" customFormat="1" ht="16.5" customHeight="1">
      <c r="B201" s="186"/>
      <c r="C201" s="296" t="s">
        <v>234</v>
      </c>
      <c r="D201" s="296" t="s">
        <v>301</v>
      </c>
      <c r="E201" s="297" t="s">
        <v>764</v>
      </c>
      <c r="F201" s="298" t="s">
        <v>765</v>
      </c>
      <c r="G201" s="299" t="s">
        <v>361</v>
      </c>
      <c r="H201" s="300">
        <v>132</v>
      </c>
      <c r="I201" s="92"/>
      <c r="J201" s="301">
        <f>ROUND(I201*H201,2)</f>
        <v>0</v>
      </c>
      <c r="K201" s="298" t="s">
        <v>5</v>
      </c>
      <c r="L201" s="302"/>
      <c r="M201" s="303" t="s">
        <v>5</v>
      </c>
      <c r="N201" s="304" t="s">
        <v>49</v>
      </c>
      <c r="O201" s="187"/>
      <c r="P201" s="273">
        <f>O201*H201</f>
        <v>0</v>
      </c>
      <c r="Q201" s="273">
        <v>0</v>
      </c>
      <c r="R201" s="273">
        <f>Q201*H201</f>
        <v>0</v>
      </c>
      <c r="S201" s="273">
        <v>0</v>
      </c>
      <c r="T201" s="274">
        <f>S201*H201</f>
        <v>0</v>
      </c>
      <c r="AR201" s="175" t="s">
        <v>184</v>
      </c>
      <c r="AT201" s="175" t="s">
        <v>301</v>
      </c>
      <c r="AU201" s="175" t="s">
        <v>86</v>
      </c>
      <c r="AY201" s="175" t="s">
        <v>156</v>
      </c>
      <c r="BE201" s="275">
        <f>IF(N201="základní",J201,0)</f>
        <v>0</v>
      </c>
      <c r="BF201" s="275">
        <f>IF(N201="snížená",J201,0)</f>
        <v>0</v>
      </c>
      <c r="BG201" s="275">
        <f>IF(N201="zákl. přenesená",J201,0)</f>
        <v>0</v>
      </c>
      <c r="BH201" s="275">
        <f>IF(N201="sníž. přenesená",J201,0)</f>
        <v>0</v>
      </c>
      <c r="BI201" s="275">
        <f>IF(N201="nulová",J201,0)</f>
        <v>0</v>
      </c>
      <c r="BJ201" s="175" t="s">
        <v>163</v>
      </c>
      <c r="BK201" s="275">
        <f>ROUND(I201*H201,2)</f>
        <v>0</v>
      </c>
      <c r="BL201" s="175" t="s">
        <v>163</v>
      </c>
      <c r="BM201" s="175" t="s">
        <v>293</v>
      </c>
    </row>
    <row r="202" spans="2:65" s="185" customFormat="1" ht="25.5" customHeight="1">
      <c r="B202" s="186"/>
      <c r="C202" s="296" t="s">
        <v>297</v>
      </c>
      <c r="D202" s="296" t="s">
        <v>301</v>
      </c>
      <c r="E202" s="297" t="s">
        <v>766</v>
      </c>
      <c r="F202" s="298" t="s">
        <v>767</v>
      </c>
      <c r="G202" s="299" t="s">
        <v>743</v>
      </c>
      <c r="H202" s="300">
        <v>1</v>
      </c>
      <c r="I202" s="92"/>
      <c r="J202" s="301">
        <f>ROUND(I202*H202,2)</f>
        <v>0</v>
      </c>
      <c r="K202" s="298" t="s">
        <v>5</v>
      </c>
      <c r="L202" s="302"/>
      <c r="M202" s="303" t="s">
        <v>5</v>
      </c>
      <c r="N202" s="304" t="s">
        <v>49</v>
      </c>
      <c r="O202" s="187"/>
      <c r="P202" s="273">
        <f>O202*H202</f>
        <v>0</v>
      </c>
      <c r="Q202" s="273">
        <v>0</v>
      </c>
      <c r="R202" s="273">
        <f>Q202*H202</f>
        <v>0</v>
      </c>
      <c r="S202" s="273">
        <v>0</v>
      </c>
      <c r="T202" s="274">
        <f>S202*H202</f>
        <v>0</v>
      </c>
      <c r="AR202" s="175" t="s">
        <v>184</v>
      </c>
      <c r="AT202" s="175" t="s">
        <v>301</v>
      </c>
      <c r="AU202" s="175" t="s">
        <v>86</v>
      </c>
      <c r="AY202" s="175" t="s">
        <v>156</v>
      </c>
      <c r="BE202" s="275">
        <f>IF(N202="základní",J202,0)</f>
        <v>0</v>
      </c>
      <c r="BF202" s="275">
        <f>IF(N202="snížená",J202,0)</f>
        <v>0</v>
      </c>
      <c r="BG202" s="275">
        <f>IF(N202="zákl. přenesená",J202,0)</f>
        <v>0</v>
      </c>
      <c r="BH202" s="275">
        <f>IF(N202="sníž. přenesená",J202,0)</f>
        <v>0</v>
      </c>
      <c r="BI202" s="275">
        <f>IF(N202="nulová",J202,0)</f>
        <v>0</v>
      </c>
      <c r="BJ202" s="175" t="s">
        <v>163</v>
      </c>
      <c r="BK202" s="275">
        <f>ROUND(I202*H202,2)</f>
        <v>0</v>
      </c>
      <c r="BL202" s="175" t="s">
        <v>163</v>
      </c>
      <c r="BM202" s="175" t="s">
        <v>296</v>
      </c>
    </row>
    <row r="203" spans="2:65" s="185" customFormat="1" ht="16.5" customHeight="1">
      <c r="B203" s="186"/>
      <c r="C203" s="296" t="s">
        <v>237</v>
      </c>
      <c r="D203" s="296" t="s">
        <v>301</v>
      </c>
      <c r="E203" s="297" t="s">
        <v>768</v>
      </c>
      <c r="F203" s="298" t="s">
        <v>769</v>
      </c>
      <c r="G203" s="299" t="s">
        <v>304</v>
      </c>
      <c r="H203" s="300">
        <v>1</v>
      </c>
      <c r="I203" s="92"/>
      <c r="J203" s="301">
        <f>ROUND(I203*H203,2)</f>
        <v>0</v>
      </c>
      <c r="K203" s="298" t="s">
        <v>5</v>
      </c>
      <c r="L203" s="302"/>
      <c r="M203" s="303" t="s">
        <v>5</v>
      </c>
      <c r="N203" s="304" t="s">
        <v>49</v>
      </c>
      <c r="O203" s="187"/>
      <c r="P203" s="273">
        <f>O203*H203</f>
        <v>0</v>
      </c>
      <c r="Q203" s="273">
        <v>0</v>
      </c>
      <c r="R203" s="273">
        <f>Q203*H203</f>
        <v>0</v>
      </c>
      <c r="S203" s="273">
        <v>0</v>
      </c>
      <c r="T203" s="274">
        <f>S203*H203</f>
        <v>0</v>
      </c>
      <c r="AR203" s="175" t="s">
        <v>184</v>
      </c>
      <c r="AT203" s="175" t="s">
        <v>301</v>
      </c>
      <c r="AU203" s="175" t="s">
        <v>86</v>
      </c>
      <c r="AY203" s="175" t="s">
        <v>156</v>
      </c>
      <c r="BE203" s="275">
        <f>IF(N203="základní",J203,0)</f>
        <v>0</v>
      </c>
      <c r="BF203" s="275">
        <f>IF(N203="snížená",J203,0)</f>
        <v>0</v>
      </c>
      <c r="BG203" s="275">
        <f>IF(N203="zákl. přenesená",J203,0)</f>
        <v>0</v>
      </c>
      <c r="BH203" s="275">
        <f>IF(N203="sníž. přenesená",J203,0)</f>
        <v>0</v>
      </c>
      <c r="BI203" s="275">
        <f>IF(N203="nulová",J203,0)</f>
        <v>0</v>
      </c>
      <c r="BJ203" s="175" t="s">
        <v>163</v>
      </c>
      <c r="BK203" s="275">
        <f>ROUND(I203*H203,2)</f>
        <v>0</v>
      </c>
      <c r="BL203" s="175" t="s">
        <v>163</v>
      </c>
      <c r="BM203" s="175" t="s">
        <v>300</v>
      </c>
    </row>
    <row r="204" spans="2:65" s="185" customFormat="1" ht="25.5" customHeight="1">
      <c r="B204" s="186"/>
      <c r="C204" s="296" t="s">
        <v>306</v>
      </c>
      <c r="D204" s="296" t="s">
        <v>301</v>
      </c>
      <c r="E204" s="297" t="s">
        <v>770</v>
      </c>
      <c r="F204" s="298" t="s">
        <v>771</v>
      </c>
      <c r="G204" s="299" t="s">
        <v>200</v>
      </c>
      <c r="H204" s="300">
        <v>800</v>
      </c>
      <c r="I204" s="92"/>
      <c r="J204" s="301">
        <f>ROUND(I204*H204,2)</f>
        <v>0</v>
      </c>
      <c r="K204" s="298" t="s">
        <v>5</v>
      </c>
      <c r="L204" s="302"/>
      <c r="M204" s="303" t="s">
        <v>5</v>
      </c>
      <c r="N204" s="304" t="s">
        <v>49</v>
      </c>
      <c r="O204" s="187"/>
      <c r="P204" s="273">
        <f>O204*H204</f>
        <v>0</v>
      </c>
      <c r="Q204" s="273">
        <v>0</v>
      </c>
      <c r="R204" s="273">
        <f>Q204*H204</f>
        <v>0</v>
      </c>
      <c r="S204" s="273">
        <v>0</v>
      </c>
      <c r="T204" s="274">
        <f>S204*H204</f>
        <v>0</v>
      </c>
      <c r="AR204" s="175" t="s">
        <v>184</v>
      </c>
      <c r="AT204" s="175" t="s">
        <v>301</v>
      </c>
      <c r="AU204" s="175" t="s">
        <v>86</v>
      </c>
      <c r="AY204" s="175" t="s">
        <v>156</v>
      </c>
      <c r="BE204" s="275">
        <f>IF(N204="základní",J204,0)</f>
        <v>0</v>
      </c>
      <c r="BF204" s="275">
        <f>IF(N204="snížená",J204,0)</f>
        <v>0</v>
      </c>
      <c r="BG204" s="275">
        <f>IF(N204="zákl. přenesená",J204,0)</f>
        <v>0</v>
      </c>
      <c r="BH204" s="275">
        <f>IF(N204="sníž. přenesená",J204,0)</f>
        <v>0</v>
      </c>
      <c r="BI204" s="275">
        <f>IF(N204="nulová",J204,0)</f>
        <v>0</v>
      </c>
      <c r="BJ204" s="175" t="s">
        <v>163</v>
      </c>
      <c r="BK204" s="275">
        <f>ROUND(I204*H204,2)</f>
        <v>0</v>
      </c>
      <c r="BL204" s="175" t="s">
        <v>163</v>
      </c>
      <c r="BM204" s="175" t="s">
        <v>305</v>
      </c>
    </row>
    <row r="205" spans="2:63" s="253" customFormat="1" ht="29.85" customHeight="1">
      <c r="B205" s="252"/>
      <c r="D205" s="254" t="s">
        <v>75</v>
      </c>
      <c r="E205" s="263" t="s">
        <v>184</v>
      </c>
      <c r="F205" s="263" t="s">
        <v>772</v>
      </c>
      <c r="I205" s="87"/>
      <c r="J205" s="264">
        <f>BK205</f>
        <v>0</v>
      </c>
      <c r="L205" s="252"/>
      <c r="M205" s="257"/>
      <c r="N205" s="258"/>
      <c r="O205" s="258"/>
      <c r="P205" s="259">
        <f>SUM(P206:P209)</f>
        <v>0</v>
      </c>
      <c r="Q205" s="258"/>
      <c r="R205" s="259">
        <f>SUM(R206:R209)</f>
        <v>1.0252</v>
      </c>
      <c r="S205" s="258"/>
      <c r="T205" s="260">
        <f>SUM(T206:T209)</f>
        <v>0</v>
      </c>
      <c r="AR205" s="254" t="s">
        <v>84</v>
      </c>
      <c r="AT205" s="261" t="s">
        <v>75</v>
      </c>
      <c r="AU205" s="261" t="s">
        <v>84</v>
      </c>
      <c r="AY205" s="254" t="s">
        <v>156</v>
      </c>
      <c r="BK205" s="262">
        <f>SUM(BK206:BK209)</f>
        <v>0</v>
      </c>
    </row>
    <row r="206" spans="2:65" s="185" customFormat="1" ht="25.5" customHeight="1">
      <c r="B206" s="186"/>
      <c r="C206" s="265" t="s">
        <v>243</v>
      </c>
      <c r="D206" s="265" t="s">
        <v>158</v>
      </c>
      <c r="E206" s="266" t="s">
        <v>773</v>
      </c>
      <c r="F206" s="267" t="s">
        <v>774</v>
      </c>
      <c r="G206" s="268" t="s">
        <v>361</v>
      </c>
      <c r="H206" s="269">
        <v>40</v>
      </c>
      <c r="I206" s="88"/>
      <c r="J206" s="270">
        <f>ROUND(I206*H206,2)</f>
        <v>0</v>
      </c>
      <c r="K206" s="267" t="s">
        <v>162</v>
      </c>
      <c r="L206" s="186"/>
      <c r="M206" s="271" t="s">
        <v>5</v>
      </c>
      <c r="N206" s="272" t="s">
        <v>49</v>
      </c>
      <c r="O206" s="187"/>
      <c r="P206" s="273">
        <f>O206*H206</f>
        <v>0</v>
      </c>
      <c r="Q206" s="273">
        <v>0.02563</v>
      </c>
      <c r="R206" s="273">
        <f>Q206*H206</f>
        <v>1.0252</v>
      </c>
      <c r="S206" s="273">
        <v>0</v>
      </c>
      <c r="T206" s="274">
        <f>S206*H206</f>
        <v>0</v>
      </c>
      <c r="AR206" s="175" t="s">
        <v>163</v>
      </c>
      <c r="AT206" s="175" t="s">
        <v>158</v>
      </c>
      <c r="AU206" s="175" t="s">
        <v>86</v>
      </c>
      <c r="AY206" s="175" t="s">
        <v>156</v>
      </c>
      <c r="BE206" s="275">
        <f>IF(N206="základní",J206,0)</f>
        <v>0</v>
      </c>
      <c r="BF206" s="275">
        <f>IF(N206="snížená",J206,0)</f>
        <v>0</v>
      </c>
      <c r="BG206" s="275">
        <f>IF(N206="zákl. přenesená",J206,0)</f>
        <v>0</v>
      </c>
      <c r="BH206" s="275">
        <f>IF(N206="sníž. přenesená",J206,0)</f>
        <v>0</v>
      </c>
      <c r="BI206" s="275">
        <f>IF(N206="nulová",J206,0)</f>
        <v>0</v>
      </c>
      <c r="BJ206" s="175" t="s">
        <v>163</v>
      </c>
      <c r="BK206" s="275">
        <f>ROUND(I206*H206,2)</f>
        <v>0</v>
      </c>
      <c r="BL206" s="175" t="s">
        <v>163</v>
      </c>
      <c r="BM206" s="175" t="s">
        <v>309</v>
      </c>
    </row>
    <row r="207" spans="2:47" s="185" customFormat="1" ht="108">
      <c r="B207" s="186"/>
      <c r="D207" s="276" t="s">
        <v>164</v>
      </c>
      <c r="F207" s="277" t="s">
        <v>775</v>
      </c>
      <c r="I207" s="89"/>
      <c r="L207" s="186"/>
      <c r="M207" s="278"/>
      <c r="N207" s="187"/>
      <c r="O207" s="187"/>
      <c r="P207" s="187"/>
      <c r="Q207" s="187"/>
      <c r="R207" s="187"/>
      <c r="S207" s="187"/>
      <c r="T207" s="279"/>
      <c r="AT207" s="175" t="s">
        <v>164</v>
      </c>
      <c r="AU207" s="175" t="s">
        <v>86</v>
      </c>
    </row>
    <row r="208" spans="2:51" s="281" customFormat="1" ht="13.5">
      <c r="B208" s="280"/>
      <c r="D208" s="276" t="s">
        <v>168</v>
      </c>
      <c r="E208" s="282" t="s">
        <v>5</v>
      </c>
      <c r="F208" s="283" t="s">
        <v>251</v>
      </c>
      <c r="H208" s="284">
        <v>40</v>
      </c>
      <c r="I208" s="90"/>
      <c r="L208" s="280"/>
      <c r="M208" s="285"/>
      <c r="N208" s="286"/>
      <c r="O208" s="286"/>
      <c r="P208" s="286"/>
      <c r="Q208" s="286"/>
      <c r="R208" s="286"/>
      <c r="S208" s="286"/>
      <c r="T208" s="287"/>
      <c r="AT208" s="282" t="s">
        <v>168</v>
      </c>
      <c r="AU208" s="282" t="s">
        <v>86</v>
      </c>
      <c r="AV208" s="281" t="s">
        <v>86</v>
      </c>
      <c r="AW208" s="281" t="s">
        <v>39</v>
      </c>
      <c r="AX208" s="281" t="s">
        <v>76</v>
      </c>
      <c r="AY208" s="282" t="s">
        <v>156</v>
      </c>
    </row>
    <row r="209" spans="2:51" s="289" customFormat="1" ht="13.5">
      <c r="B209" s="288"/>
      <c r="D209" s="276" t="s">
        <v>168</v>
      </c>
      <c r="E209" s="290" t="s">
        <v>5</v>
      </c>
      <c r="F209" s="291" t="s">
        <v>204</v>
      </c>
      <c r="H209" s="292">
        <v>40</v>
      </c>
      <c r="I209" s="91"/>
      <c r="L209" s="288"/>
      <c r="M209" s="293"/>
      <c r="N209" s="294"/>
      <c r="O209" s="294"/>
      <c r="P209" s="294"/>
      <c r="Q209" s="294"/>
      <c r="R209" s="294"/>
      <c r="S209" s="294"/>
      <c r="T209" s="295"/>
      <c r="AT209" s="290" t="s">
        <v>168</v>
      </c>
      <c r="AU209" s="290" t="s">
        <v>86</v>
      </c>
      <c r="AV209" s="289" t="s">
        <v>163</v>
      </c>
      <c r="AW209" s="289" t="s">
        <v>39</v>
      </c>
      <c r="AX209" s="289" t="s">
        <v>84</v>
      </c>
      <c r="AY209" s="290" t="s">
        <v>156</v>
      </c>
    </row>
    <row r="210" spans="2:63" s="253" customFormat="1" ht="29.85" customHeight="1">
      <c r="B210" s="252"/>
      <c r="D210" s="254" t="s">
        <v>75</v>
      </c>
      <c r="E210" s="263" t="s">
        <v>210</v>
      </c>
      <c r="F210" s="263" t="s">
        <v>776</v>
      </c>
      <c r="I210" s="87"/>
      <c r="J210" s="264">
        <f>BK210</f>
        <v>0</v>
      </c>
      <c r="L210" s="252"/>
      <c r="M210" s="257"/>
      <c r="N210" s="258"/>
      <c r="O210" s="258"/>
      <c r="P210" s="259">
        <f>SUM(P211:P214)</f>
        <v>0</v>
      </c>
      <c r="Q210" s="258"/>
      <c r="R210" s="259">
        <f>SUM(R211:R214)</f>
        <v>0</v>
      </c>
      <c r="S210" s="258"/>
      <c r="T210" s="260">
        <f>SUM(T211:T214)</f>
        <v>0</v>
      </c>
      <c r="AR210" s="254" t="s">
        <v>84</v>
      </c>
      <c r="AT210" s="261" t="s">
        <v>75</v>
      </c>
      <c r="AU210" s="261" t="s">
        <v>84</v>
      </c>
      <c r="AY210" s="254" t="s">
        <v>156</v>
      </c>
      <c r="BK210" s="262">
        <f>SUM(BK211:BK214)</f>
        <v>0</v>
      </c>
    </row>
    <row r="211" spans="2:65" s="185" customFormat="1" ht="25.5" customHeight="1">
      <c r="B211" s="186"/>
      <c r="C211" s="265" t="s">
        <v>316</v>
      </c>
      <c r="D211" s="265" t="s">
        <v>158</v>
      </c>
      <c r="E211" s="266" t="s">
        <v>777</v>
      </c>
      <c r="F211" s="267" t="s">
        <v>778</v>
      </c>
      <c r="G211" s="268" t="s">
        <v>177</v>
      </c>
      <c r="H211" s="269">
        <v>1</v>
      </c>
      <c r="I211" s="88"/>
      <c r="J211" s="270">
        <f>ROUND(I211*H211,2)</f>
        <v>0</v>
      </c>
      <c r="K211" s="267" t="s">
        <v>5</v>
      </c>
      <c r="L211" s="186"/>
      <c r="M211" s="271" t="s">
        <v>5</v>
      </c>
      <c r="N211" s="272" t="s">
        <v>49</v>
      </c>
      <c r="O211" s="187"/>
      <c r="P211" s="273">
        <f>O211*H211</f>
        <v>0</v>
      </c>
      <c r="Q211" s="273">
        <v>0</v>
      </c>
      <c r="R211" s="273">
        <f>Q211*H211</f>
        <v>0</v>
      </c>
      <c r="S211" s="273">
        <v>0</v>
      </c>
      <c r="T211" s="274">
        <f>S211*H211</f>
        <v>0</v>
      </c>
      <c r="AR211" s="175" t="s">
        <v>163</v>
      </c>
      <c r="AT211" s="175" t="s">
        <v>158</v>
      </c>
      <c r="AU211" s="175" t="s">
        <v>86</v>
      </c>
      <c r="AY211" s="175" t="s">
        <v>156</v>
      </c>
      <c r="BE211" s="275">
        <f>IF(N211="základní",J211,0)</f>
        <v>0</v>
      </c>
      <c r="BF211" s="275">
        <f>IF(N211="snížená",J211,0)</f>
        <v>0</v>
      </c>
      <c r="BG211" s="275">
        <f>IF(N211="zákl. přenesená",J211,0)</f>
        <v>0</v>
      </c>
      <c r="BH211" s="275">
        <f>IF(N211="sníž. přenesená",J211,0)</f>
        <v>0</v>
      </c>
      <c r="BI211" s="275">
        <f>IF(N211="nulová",J211,0)</f>
        <v>0</v>
      </c>
      <c r="BJ211" s="175" t="s">
        <v>163</v>
      </c>
      <c r="BK211" s="275">
        <f>ROUND(I211*H211,2)</f>
        <v>0</v>
      </c>
      <c r="BL211" s="175" t="s">
        <v>163</v>
      </c>
      <c r="BM211" s="175" t="s">
        <v>779</v>
      </c>
    </row>
    <row r="212" spans="2:47" s="185" customFormat="1" ht="121.5">
      <c r="B212" s="186"/>
      <c r="D212" s="276" t="s">
        <v>166</v>
      </c>
      <c r="F212" s="277" t="s">
        <v>780</v>
      </c>
      <c r="I212" s="89"/>
      <c r="L212" s="186"/>
      <c r="M212" s="278"/>
      <c r="N212" s="187"/>
      <c r="O212" s="187"/>
      <c r="P212" s="187"/>
      <c r="Q212" s="187"/>
      <c r="R212" s="187"/>
      <c r="S212" s="187"/>
      <c r="T212" s="279"/>
      <c r="AT212" s="175" t="s">
        <v>166</v>
      </c>
      <c r="AU212" s="175" t="s">
        <v>86</v>
      </c>
    </row>
    <row r="213" spans="2:51" s="281" customFormat="1" ht="13.5">
      <c r="B213" s="280"/>
      <c r="D213" s="276" t="s">
        <v>168</v>
      </c>
      <c r="E213" s="282" t="s">
        <v>5</v>
      </c>
      <c r="F213" s="283" t="s">
        <v>84</v>
      </c>
      <c r="H213" s="284">
        <v>1</v>
      </c>
      <c r="I213" s="90"/>
      <c r="L213" s="280"/>
      <c r="M213" s="285"/>
      <c r="N213" s="286"/>
      <c r="O213" s="286"/>
      <c r="P213" s="286"/>
      <c r="Q213" s="286"/>
      <c r="R213" s="286"/>
      <c r="S213" s="286"/>
      <c r="T213" s="287"/>
      <c r="AT213" s="282" t="s">
        <v>168</v>
      </c>
      <c r="AU213" s="282" t="s">
        <v>86</v>
      </c>
      <c r="AV213" s="281" t="s">
        <v>86</v>
      </c>
      <c r="AW213" s="281" t="s">
        <v>39</v>
      </c>
      <c r="AX213" s="281" t="s">
        <v>76</v>
      </c>
      <c r="AY213" s="282" t="s">
        <v>156</v>
      </c>
    </row>
    <row r="214" spans="2:51" s="289" customFormat="1" ht="13.5">
      <c r="B214" s="288"/>
      <c r="D214" s="276" t="s">
        <v>168</v>
      </c>
      <c r="E214" s="290" t="s">
        <v>5</v>
      </c>
      <c r="F214" s="291" t="s">
        <v>204</v>
      </c>
      <c r="H214" s="292">
        <v>1</v>
      </c>
      <c r="I214" s="91"/>
      <c r="L214" s="288"/>
      <c r="M214" s="293"/>
      <c r="N214" s="294"/>
      <c r="O214" s="294"/>
      <c r="P214" s="294"/>
      <c r="Q214" s="294"/>
      <c r="R214" s="294"/>
      <c r="S214" s="294"/>
      <c r="T214" s="295"/>
      <c r="AT214" s="290" t="s">
        <v>168</v>
      </c>
      <c r="AU214" s="290" t="s">
        <v>86</v>
      </c>
      <c r="AV214" s="289" t="s">
        <v>163</v>
      </c>
      <c r="AW214" s="289" t="s">
        <v>39</v>
      </c>
      <c r="AX214" s="289" t="s">
        <v>84</v>
      </c>
      <c r="AY214" s="290" t="s">
        <v>156</v>
      </c>
    </row>
    <row r="215" spans="2:63" s="253" customFormat="1" ht="29.85" customHeight="1">
      <c r="B215" s="252"/>
      <c r="D215" s="254" t="s">
        <v>75</v>
      </c>
      <c r="E215" s="263" t="s">
        <v>781</v>
      </c>
      <c r="F215" s="263" t="s">
        <v>782</v>
      </c>
      <c r="I215" s="87"/>
      <c r="J215" s="264">
        <f>BK215</f>
        <v>0</v>
      </c>
      <c r="L215" s="252"/>
      <c r="M215" s="257"/>
      <c r="N215" s="258"/>
      <c r="O215" s="258"/>
      <c r="P215" s="259">
        <f>SUM(P216:P217)</f>
        <v>0</v>
      </c>
      <c r="Q215" s="258"/>
      <c r="R215" s="259">
        <f>SUM(R216:R217)</f>
        <v>0</v>
      </c>
      <c r="S215" s="258"/>
      <c r="T215" s="260">
        <f>SUM(T216:T217)</f>
        <v>0</v>
      </c>
      <c r="AR215" s="254" t="s">
        <v>84</v>
      </c>
      <c r="AT215" s="261" t="s">
        <v>75</v>
      </c>
      <c r="AU215" s="261" t="s">
        <v>84</v>
      </c>
      <c r="AY215" s="254" t="s">
        <v>156</v>
      </c>
      <c r="BK215" s="262">
        <f>SUM(BK216:BK217)</f>
        <v>0</v>
      </c>
    </row>
    <row r="216" spans="2:65" s="185" customFormat="1" ht="25.5" customHeight="1">
      <c r="B216" s="186"/>
      <c r="C216" s="265" t="s">
        <v>247</v>
      </c>
      <c r="D216" s="265" t="s">
        <v>158</v>
      </c>
      <c r="E216" s="266" t="s">
        <v>783</v>
      </c>
      <c r="F216" s="267" t="s">
        <v>784</v>
      </c>
      <c r="G216" s="268" t="s">
        <v>737</v>
      </c>
      <c r="H216" s="269">
        <v>1950.041</v>
      </c>
      <c r="I216" s="88"/>
      <c r="J216" s="270">
        <f>ROUND(I216*H216,2)</f>
        <v>0</v>
      </c>
      <c r="K216" s="267" t="s">
        <v>162</v>
      </c>
      <c r="L216" s="186"/>
      <c r="M216" s="271" t="s">
        <v>5</v>
      </c>
      <c r="N216" s="272" t="s">
        <v>49</v>
      </c>
      <c r="O216" s="187"/>
      <c r="P216" s="273">
        <f>O216*H216</f>
        <v>0</v>
      </c>
      <c r="Q216" s="273">
        <v>0</v>
      </c>
      <c r="R216" s="273">
        <f>Q216*H216</f>
        <v>0</v>
      </c>
      <c r="S216" s="273">
        <v>0</v>
      </c>
      <c r="T216" s="274">
        <f>S216*H216</f>
        <v>0</v>
      </c>
      <c r="AR216" s="175" t="s">
        <v>163</v>
      </c>
      <c r="AT216" s="175" t="s">
        <v>158</v>
      </c>
      <c r="AU216" s="175" t="s">
        <v>86</v>
      </c>
      <c r="AY216" s="175" t="s">
        <v>156</v>
      </c>
      <c r="BE216" s="275">
        <f>IF(N216="základní",J216,0)</f>
        <v>0</v>
      </c>
      <c r="BF216" s="275">
        <f>IF(N216="snížená",J216,0)</f>
        <v>0</v>
      </c>
      <c r="BG216" s="275">
        <f>IF(N216="zákl. přenesená",J216,0)</f>
        <v>0</v>
      </c>
      <c r="BH216" s="275">
        <f>IF(N216="sníž. přenesená",J216,0)</f>
        <v>0</v>
      </c>
      <c r="BI216" s="275">
        <f>IF(N216="nulová",J216,0)</f>
        <v>0</v>
      </c>
      <c r="BJ216" s="175" t="s">
        <v>163</v>
      </c>
      <c r="BK216" s="275">
        <f>ROUND(I216*H216,2)</f>
        <v>0</v>
      </c>
      <c r="BL216" s="175" t="s">
        <v>163</v>
      </c>
      <c r="BM216" s="175" t="s">
        <v>319</v>
      </c>
    </row>
    <row r="217" spans="2:47" s="185" customFormat="1" ht="27">
      <c r="B217" s="186"/>
      <c r="D217" s="276" t="s">
        <v>164</v>
      </c>
      <c r="F217" s="277" t="s">
        <v>785</v>
      </c>
      <c r="I217" s="89"/>
      <c r="L217" s="186"/>
      <c r="M217" s="278"/>
      <c r="N217" s="187"/>
      <c r="O217" s="187"/>
      <c r="P217" s="187"/>
      <c r="Q217" s="187"/>
      <c r="R217" s="187"/>
      <c r="S217" s="187"/>
      <c r="T217" s="279"/>
      <c r="AT217" s="175" t="s">
        <v>164</v>
      </c>
      <c r="AU217" s="175" t="s">
        <v>86</v>
      </c>
    </row>
    <row r="218" spans="2:63" s="253" customFormat="1" ht="37.35" customHeight="1">
      <c r="B218" s="252"/>
      <c r="D218" s="254" t="s">
        <v>75</v>
      </c>
      <c r="E218" s="255" t="s">
        <v>786</v>
      </c>
      <c r="F218" s="255" t="s">
        <v>787</v>
      </c>
      <c r="I218" s="87"/>
      <c r="J218" s="256">
        <f>BK218</f>
        <v>0</v>
      </c>
      <c r="L218" s="252"/>
      <c r="M218" s="257"/>
      <c r="N218" s="258"/>
      <c r="O218" s="258"/>
      <c r="P218" s="259">
        <f>P219</f>
        <v>0</v>
      </c>
      <c r="Q218" s="258"/>
      <c r="R218" s="259">
        <f>R219</f>
        <v>6.314</v>
      </c>
      <c r="S218" s="258"/>
      <c r="T218" s="260">
        <f>T219</f>
        <v>0</v>
      </c>
      <c r="AR218" s="254" t="s">
        <v>86</v>
      </c>
      <c r="AT218" s="261" t="s">
        <v>75</v>
      </c>
      <c r="AU218" s="261" t="s">
        <v>76</v>
      </c>
      <c r="AY218" s="254" t="s">
        <v>156</v>
      </c>
      <c r="BK218" s="262">
        <f>BK219</f>
        <v>0</v>
      </c>
    </row>
    <row r="219" spans="2:63" s="253" customFormat="1" ht="19.9" customHeight="1">
      <c r="B219" s="252"/>
      <c r="D219" s="254" t="s">
        <v>75</v>
      </c>
      <c r="E219" s="263" t="s">
        <v>788</v>
      </c>
      <c r="F219" s="263" t="s">
        <v>789</v>
      </c>
      <c r="I219" s="87"/>
      <c r="J219" s="264">
        <f>BK219</f>
        <v>0</v>
      </c>
      <c r="L219" s="252"/>
      <c r="M219" s="257"/>
      <c r="N219" s="258"/>
      <c r="O219" s="258"/>
      <c r="P219" s="259">
        <f>SUM(P220:P230)</f>
        <v>0</v>
      </c>
      <c r="Q219" s="258"/>
      <c r="R219" s="259">
        <f>SUM(R220:R230)</f>
        <v>6.314</v>
      </c>
      <c r="S219" s="258"/>
      <c r="T219" s="260">
        <f>SUM(T220:T230)</f>
        <v>0</v>
      </c>
      <c r="AR219" s="254" t="s">
        <v>86</v>
      </c>
      <c r="AT219" s="261" t="s">
        <v>75</v>
      </c>
      <c r="AU219" s="261" t="s">
        <v>84</v>
      </c>
      <c r="AY219" s="254" t="s">
        <v>156</v>
      </c>
      <c r="BK219" s="262">
        <f>SUM(BK220:BK230)</f>
        <v>0</v>
      </c>
    </row>
    <row r="220" spans="2:65" s="185" customFormat="1" ht="25.5" customHeight="1">
      <c r="B220" s="186"/>
      <c r="C220" s="265" t="s">
        <v>323</v>
      </c>
      <c r="D220" s="265" t="s">
        <v>158</v>
      </c>
      <c r="E220" s="266" t="s">
        <v>790</v>
      </c>
      <c r="F220" s="267" t="s">
        <v>791</v>
      </c>
      <c r="G220" s="268" t="s">
        <v>161</v>
      </c>
      <c r="H220" s="269">
        <v>8200</v>
      </c>
      <c r="I220" s="88"/>
      <c r="J220" s="270">
        <f>ROUND(I220*H220,2)</f>
        <v>0</v>
      </c>
      <c r="K220" s="267" t="s">
        <v>162</v>
      </c>
      <c r="L220" s="186"/>
      <c r="M220" s="271" t="s">
        <v>5</v>
      </c>
      <c r="N220" s="272" t="s">
        <v>49</v>
      </c>
      <c r="O220" s="187"/>
      <c r="P220" s="273">
        <f>O220*H220</f>
        <v>0</v>
      </c>
      <c r="Q220" s="273">
        <v>0.00077</v>
      </c>
      <c r="R220" s="273">
        <f>Q220*H220</f>
        <v>6.314</v>
      </c>
      <c r="S220" s="273">
        <v>0</v>
      </c>
      <c r="T220" s="274">
        <f>S220*H220</f>
        <v>0</v>
      </c>
      <c r="AR220" s="175" t="s">
        <v>201</v>
      </c>
      <c r="AT220" s="175" t="s">
        <v>158</v>
      </c>
      <c r="AU220" s="175" t="s">
        <v>86</v>
      </c>
      <c r="AY220" s="175" t="s">
        <v>156</v>
      </c>
      <c r="BE220" s="275">
        <f>IF(N220="základní",J220,0)</f>
        <v>0</v>
      </c>
      <c r="BF220" s="275">
        <f>IF(N220="snížená",J220,0)</f>
        <v>0</v>
      </c>
      <c r="BG220" s="275">
        <f>IF(N220="zákl. přenesená",J220,0)</f>
        <v>0</v>
      </c>
      <c r="BH220" s="275">
        <f>IF(N220="sníž. přenesená",J220,0)</f>
        <v>0</v>
      </c>
      <c r="BI220" s="275">
        <f>IF(N220="nulová",J220,0)</f>
        <v>0</v>
      </c>
      <c r="BJ220" s="175" t="s">
        <v>163</v>
      </c>
      <c r="BK220" s="275">
        <f>ROUND(I220*H220,2)</f>
        <v>0</v>
      </c>
      <c r="BL220" s="175" t="s">
        <v>201</v>
      </c>
      <c r="BM220" s="175" t="s">
        <v>322</v>
      </c>
    </row>
    <row r="221" spans="2:47" s="185" customFormat="1" ht="40.5">
      <c r="B221" s="186"/>
      <c r="D221" s="276" t="s">
        <v>164</v>
      </c>
      <c r="F221" s="277" t="s">
        <v>792</v>
      </c>
      <c r="I221" s="89"/>
      <c r="L221" s="186"/>
      <c r="M221" s="278"/>
      <c r="N221" s="187"/>
      <c r="O221" s="187"/>
      <c r="P221" s="187"/>
      <c r="Q221" s="187"/>
      <c r="R221" s="187"/>
      <c r="S221" s="187"/>
      <c r="T221" s="279"/>
      <c r="AT221" s="175" t="s">
        <v>164</v>
      </c>
      <c r="AU221" s="175" t="s">
        <v>86</v>
      </c>
    </row>
    <row r="222" spans="2:51" s="281" customFormat="1" ht="13.5">
      <c r="B222" s="280"/>
      <c r="D222" s="276" t="s">
        <v>168</v>
      </c>
      <c r="E222" s="282" t="s">
        <v>5</v>
      </c>
      <c r="F222" s="283" t="s">
        <v>389</v>
      </c>
      <c r="H222" s="284">
        <v>4000</v>
      </c>
      <c r="I222" s="90"/>
      <c r="L222" s="280"/>
      <c r="M222" s="285"/>
      <c r="N222" s="286"/>
      <c r="O222" s="286"/>
      <c r="P222" s="286"/>
      <c r="Q222" s="286"/>
      <c r="R222" s="286"/>
      <c r="S222" s="286"/>
      <c r="T222" s="287"/>
      <c r="AT222" s="282" t="s">
        <v>168</v>
      </c>
      <c r="AU222" s="282" t="s">
        <v>86</v>
      </c>
      <c r="AV222" s="281" t="s">
        <v>86</v>
      </c>
      <c r="AW222" s="281" t="s">
        <v>39</v>
      </c>
      <c r="AX222" s="281" t="s">
        <v>76</v>
      </c>
      <c r="AY222" s="282" t="s">
        <v>156</v>
      </c>
    </row>
    <row r="223" spans="2:51" s="281" customFormat="1" ht="13.5">
      <c r="B223" s="280"/>
      <c r="D223" s="276" t="s">
        <v>168</v>
      </c>
      <c r="E223" s="282" t="s">
        <v>5</v>
      </c>
      <c r="F223" s="283" t="s">
        <v>793</v>
      </c>
      <c r="H223" s="284">
        <v>4200</v>
      </c>
      <c r="I223" s="90"/>
      <c r="L223" s="280"/>
      <c r="M223" s="285"/>
      <c r="N223" s="286"/>
      <c r="O223" s="286"/>
      <c r="P223" s="286"/>
      <c r="Q223" s="286"/>
      <c r="R223" s="286"/>
      <c r="S223" s="286"/>
      <c r="T223" s="287"/>
      <c r="AT223" s="282" t="s">
        <v>168</v>
      </c>
      <c r="AU223" s="282" t="s">
        <v>86</v>
      </c>
      <c r="AV223" s="281" t="s">
        <v>86</v>
      </c>
      <c r="AW223" s="281" t="s">
        <v>39</v>
      </c>
      <c r="AX223" s="281" t="s">
        <v>76</v>
      </c>
      <c r="AY223" s="282" t="s">
        <v>156</v>
      </c>
    </row>
    <row r="224" spans="2:51" s="289" customFormat="1" ht="13.5">
      <c r="B224" s="288"/>
      <c r="D224" s="276" t="s">
        <v>168</v>
      </c>
      <c r="E224" s="290" t="s">
        <v>5</v>
      </c>
      <c r="F224" s="291" t="s">
        <v>204</v>
      </c>
      <c r="H224" s="292">
        <v>8200</v>
      </c>
      <c r="I224" s="91"/>
      <c r="L224" s="288"/>
      <c r="M224" s="293"/>
      <c r="N224" s="294"/>
      <c r="O224" s="294"/>
      <c r="P224" s="294"/>
      <c r="Q224" s="294"/>
      <c r="R224" s="294"/>
      <c r="S224" s="294"/>
      <c r="T224" s="295"/>
      <c r="AT224" s="290" t="s">
        <v>168</v>
      </c>
      <c r="AU224" s="290" t="s">
        <v>86</v>
      </c>
      <c r="AV224" s="289" t="s">
        <v>163</v>
      </c>
      <c r="AW224" s="289" t="s">
        <v>39</v>
      </c>
      <c r="AX224" s="289" t="s">
        <v>84</v>
      </c>
      <c r="AY224" s="290" t="s">
        <v>156</v>
      </c>
    </row>
    <row r="225" spans="2:65" s="185" customFormat="1" ht="16.5" customHeight="1">
      <c r="B225" s="186"/>
      <c r="C225" s="296" t="s">
        <v>251</v>
      </c>
      <c r="D225" s="296" t="s">
        <v>301</v>
      </c>
      <c r="E225" s="297" t="s">
        <v>794</v>
      </c>
      <c r="F225" s="298" t="s">
        <v>795</v>
      </c>
      <c r="G225" s="299" t="s">
        <v>161</v>
      </c>
      <c r="H225" s="300">
        <v>9840</v>
      </c>
      <c r="I225" s="92"/>
      <c r="J225" s="301">
        <f>ROUND(I225*H225,2)</f>
        <v>0</v>
      </c>
      <c r="K225" s="298" t="s">
        <v>5</v>
      </c>
      <c r="L225" s="302"/>
      <c r="M225" s="303" t="s">
        <v>5</v>
      </c>
      <c r="N225" s="304" t="s">
        <v>49</v>
      </c>
      <c r="O225" s="187"/>
      <c r="P225" s="273">
        <f>O225*H225</f>
        <v>0</v>
      </c>
      <c r="Q225" s="273">
        <v>0</v>
      </c>
      <c r="R225" s="273">
        <f>Q225*H225</f>
        <v>0</v>
      </c>
      <c r="S225" s="273">
        <v>0</v>
      </c>
      <c r="T225" s="274">
        <f>S225*H225</f>
        <v>0</v>
      </c>
      <c r="AR225" s="175" t="s">
        <v>234</v>
      </c>
      <c r="AT225" s="175" t="s">
        <v>301</v>
      </c>
      <c r="AU225" s="175" t="s">
        <v>86</v>
      </c>
      <c r="AY225" s="175" t="s">
        <v>156</v>
      </c>
      <c r="BE225" s="275">
        <f>IF(N225="základní",J225,0)</f>
        <v>0</v>
      </c>
      <c r="BF225" s="275">
        <f>IF(N225="snížená",J225,0)</f>
        <v>0</v>
      </c>
      <c r="BG225" s="275">
        <f>IF(N225="zákl. přenesená",J225,0)</f>
        <v>0</v>
      </c>
      <c r="BH225" s="275">
        <f>IF(N225="sníž. přenesená",J225,0)</f>
        <v>0</v>
      </c>
      <c r="BI225" s="275">
        <f>IF(N225="nulová",J225,0)</f>
        <v>0</v>
      </c>
      <c r="BJ225" s="175" t="s">
        <v>163</v>
      </c>
      <c r="BK225" s="275">
        <f>ROUND(I225*H225,2)</f>
        <v>0</v>
      </c>
      <c r="BL225" s="175" t="s">
        <v>201</v>
      </c>
      <c r="BM225" s="175" t="s">
        <v>326</v>
      </c>
    </row>
    <row r="226" spans="2:47" s="185" customFormat="1" ht="40.5">
      <c r="B226" s="186"/>
      <c r="D226" s="276" t="s">
        <v>166</v>
      </c>
      <c r="F226" s="277" t="s">
        <v>796</v>
      </c>
      <c r="I226" s="89"/>
      <c r="L226" s="186"/>
      <c r="M226" s="278"/>
      <c r="N226" s="187"/>
      <c r="O226" s="187"/>
      <c r="P226" s="187"/>
      <c r="Q226" s="187"/>
      <c r="R226" s="187"/>
      <c r="S226" s="187"/>
      <c r="T226" s="279"/>
      <c r="AT226" s="175" t="s">
        <v>166</v>
      </c>
      <c r="AU226" s="175" t="s">
        <v>86</v>
      </c>
    </row>
    <row r="227" spans="2:51" s="281" customFormat="1" ht="13.5">
      <c r="B227" s="280"/>
      <c r="D227" s="276" t="s">
        <v>168</v>
      </c>
      <c r="E227" s="282" t="s">
        <v>5</v>
      </c>
      <c r="F227" s="283" t="s">
        <v>797</v>
      </c>
      <c r="H227" s="284">
        <v>9840</v>
      </c>
      <c r="I227" s="90"/>
      <c r="L227" s="280"/>
      <c r="M227" s="285"/>
      <c r="N227" s="286"/>
      <c r="O227" s="286"/>
      <c r="P227" s="286"/>
      <c r="Q227" s="286"/>
      <c r="R227" s="286"/>
      <c r="S227" s="286"/>
      <c r="T227" s="287"/>
      <c r="AT227" s="282" t="s">
        <v>168</v>
      </c>
      <c r="AU227" s="282" t="s">
        <v>86</v>
      </c>
      <c r="AV227" s="281" t="s">
        <v>86</v>
      </c>
      <c r="AW227" s="281" t="s">
        <v>39</v>
      </c>
      <c r="AX227" s="281" t="s">
        <v>76</v>
      </c>
      <c r="AY227" s="282" t="s">
        <v>156</v>
      </c>
    </row>
    <row r="228" spans="2:51" s="289" customFormat="1" ht="13.5">
      <c r="B228" s="288"/>
      <c r="D228" s="276" t="s">
        <v>168</v>
      </c>
      <c r="E228" s="290" t="s">
        <v>5</v>
      </c>
      <c r="F228" s="291" t="s">
        <v>204</v>
      </c>
      <c r="H228" s="292">
        <v>9840</v>
      </c>
      <c r="I228" s="91"/>
      <c r="L228" s="288"/>
      <c r="M228" s="293"/>
      <c r="N228" s="294"/>
      <c r="O228" s="294"/>
      <c r="P228" s="294"/>
      <c r="Q228" s="294"/>
      <c r="R228" s="294"/>
      <c r="S228" s="294"/>
      <c r="T228" s="295"/>
      <c r="AT228" s="290" t="s">
        <v>168</v>
      </c>
      <c r="AU228" s="290" t="s">
        <v>86</v>
      </c>
      <c r="AV228" s="289" t="s">
        <v>163</v>
      </c>
      <c r="AW228" s="289" t="s">
        <v>39</v>
      </c>
      <c r="AX228" s="289" t="s">
        <v>84</v>
      </c>
      <c r="AY228" s="290" t="s">
        <v>156</v>
      </c>
    </row>
    <row r="229" spans="2:65" s="185" customFormat="1" ht="38.25" customHeight="1">
      <c r="B229" s="186"/>
      <c r="C229" s="265" t="s">
        <v>329</v>
      </c>
      <c r="D229" s="265" t="s">
        <v>158</v>
      </c>
      <c r="E229" s="266" t="s">
        <v>798</v>
      </c>
      <c r="F229" s="267" t="s">
        <v>799</v>
      </c>
      <c r="G229" s="268" t="s">
        <v>737</v>
      </c>
      <c r="H229" s="269">
        <v>31.898</v>
      </c>
      <c r="I229" s="88"/>
      <c r="J229" s="270">
        <f>ROUND(I229*H229,2)</f>
        <v>0</v>
      </c>
      <c r="K229" s="267" t="s">
        <v>162</v>
      </c>
      <c r="L229" s="186"/>
      <c r="M229" s="271" t="s">
        <v>5</v>
      </c>
      <c r="N229" s="272" t="s">
        <v>49</v>
      </c>
      <c r="O229" s="187"/>
      <c r="P229" s="273">
        <f>O229*H229</f>
        <v>0</v>
      </c>
      <c r="Q229" s="273">
        <v>0</v>
      </c>
      <c r="R229" s="273">
        <f>Q229*H229</f>
        <v>0</v>
      </c>
      <c r="S229" s="273">
        <v>0</v>
      </c>
      <c r="T229" s="274">
        <f>S229*H229</f>
        <v>0</v>
      </c>
      <c r="AR229" s="175" t="s">
        <v>201</v>
      </c>
      <c r="AT229" s="175" t="s">
        <v>158</v>
      </c>
      <c r="AU229" s="175" t="s">
        <v>86</v>
      </c>
      <c r="AY229" s="175" t="s">
        <v>156</v>
      </c>
      <c r="BE229" s="275">
        <f>IF(N229="základní",J229,0)</f>
        <v>0</v>
      </c>
      <c r="BF229" s="275">
        <f>IF(N229="snížená",J229,0)</f>
        <v>0</v>
      </c>
      <c r="BG229" s="275">
        <f>IF(N229="zákl. přenesená",J229,0)</f>
        <v>0</v>
      </c>
      <c r="BH229" s="275">
        <f>IF(N229="sníž. přenesená",J229,0)</f>
        <v>0</v>
      </c>
      <c r="BI229" s="275">
        <f>IF(N229="nulová",J229,0)</f>
        <v>0</v>
      </c>
      <c r="BJ229" s="175" t="s">
        <v>163</v>
      </c>
      <c r="BK229" s="275">
        <f>ROUND(I229*H229,2)</f>
        <v>0</v>
      </c>
      <c r="BL229" s="175" t="s">
        <v>201</v>
      </c>
      <c r="BM229" s="175" t="s">
        <v>328</v>
      </c>
    </row>
    <row r="230" spans="2:47" s="185" customFormat="1" ht="121.5">
      <c r="B230" s="186"/>
      <c r="D230" s="276" t="s">
        <v>164</v>
      </c>
      <c r="F230" s="277" t="s">
        <v>800</v>
      </c>
      <c r="L230" s="186"/>
      <c r="M230" s="308"/>
      <c r="N230" s="309"/>
      <c r="O230" s="309"/>
      <c r="P230" s="309"/>
      <c r="Q230" s="309"/>
      <c r="R230" s="309"/>
      <c r="S230" s="309"/>
      <c r="T230" s="310"/>
      <c r="AT230" s="175" t="s">
        <v>164</v>
      </c>
      <c r="AU230" s="175" t="s">
        <v>86</v>
      </c>
    </row>
    <row r="231" spans="2:12" s="185" customFormat="1" ht="6.95" customHeight="1">
      <c r="B231" s="210"/>
      <c r="C231" s="211"/>
      <c r="D231" s="211"/>
      <c r="E231" s="211"/>
      <c r="F231" s="211"/>
      <c r="G231" s="211"/>
      <c r="H231" s="211"/>
      <c r="I231" s="211"/>
      <c r="J231" s="211"/>
      <c r="K231" s="211"/>
      <c r="L231" s="186"/>
    </row>
  </sheetData>
  <sheetProtection password="CC55" sheet="1"/>
  <autoFilter ref="C84:K230"/>
  <mergeCells count="10">
    <mergeCell ref="E77:H77"/>
    <mergeCell ref="G1:H1"/>
    <mergeCell ref="E45:H45"/>
    <mergeCell ref="E47:H47"/>
    <mergeCell ref="J51:J52"/>
    <mergeCell ref="L2:V2"/>
    <mergeCell ref="E7:H7"/>
    <mergeCell ref="E9:H9"/>
    <mergeCell ref="E24:H24"/>
    <mergeCell ref="E75:H75"/>
  </mergeCells>
  <hyperlinks>
    <hyperlink ref="F1:G1" location="C2" display="1) Krycí list soupisu"/>
    <hyperlink ref="G1:H1" location="C54"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162"/>
  <sheetViews>
    <sheetView showGridLines="0" workbookViewId="0" topLeftCell="A1">
      <pane ySplit="1" topLeftCell="A83" activePane="bottomLeft" state="frozen"/>
      <selection pane="bottomLeft" activeCell="I91" sqref="I91"/>
    </sheetView>
  </sheetViews>
  <sheetFormatPr defaultColWidth="9.33203125" defaultRowHeight="13.5"/>
  <cols>
    <col min="1" max="1" width="8.33203125" style="174" customWidth="1"/>
    <col min="2" max="2" width="1.66796875" style="174" customWidth="1"/>
    <col min="3" max="3" width="4.16015625" style="174" customWidth="1"/>
    <col min="4" max="4" width="4.33203125" style="174" customWidth="1"/>
    <col min="5" max="5" width="17.16015625" style="174" customWidth="1"/>
    <col min="6" max="6" width="75" style="174" customWidth="1"/>
    <col min="7" max="7" width="8.66015625" style="174" customWidth="1"/>
    <col min="8" max="8" width="11.16015625" style="174" customWidth="1"/>
    <col min="9" max="9" width="12.66015625" style="174" customWidth="1"/>
    <col min="10" max="10" width="23.5" style="174" customWidth="1"/>
    <col min="11" max="11" width="15.5" style="174" customWidth="1"/>
    <col min="12" max="12" width="9.33203125" style="174" customWidth="1"/>
    <col min="13" max="18" width="9.33203125" style="174" hidden="1" customWidth="1"/>
    <col min="19" max="19" width="8.16015625" style="174" hidden="1" customWidth="1"/>
    <col min="20" max="20" width="29.66015625" style="174" hidden="1" customWidth="1"/>
    <col min="21" max="21" width="16.33203125" style="174" hidden="1" customWidth="1"/>
    <col min="22" max="22" width="12.33203125" style="174" customWidth="1"/>
    <col min="23" max="23" width="16.33203125" style="174" customWidth="1"/>
    <col min="24" max="24" width="12.33203125" style="174" customWidth="1"/>
    <col min="25" max="25" width="15" style="174" customWidth="1"/>
    <col min="26" max="26" width="11" style="174" customWidth="1"/>
    <col min="27" max="27" width="15" style="174" customWidth="1"/>
    <col min="28" max="28" width="16.33203125" style="174" customWidth="1"/>
    <col min="29" max="29" width="11" style="174" customWidth="1"/>
    <col min="30" max="30" width="15" style="174" customWidth="1"/>
    <col min="31" max="31" width="16.33203125" style="174" customWidth="1"/>
    <col min="32" max="43" width="9.33203125" style="174" customWidth="1"/>
    <col min="44" max="65" width="9.33203125" style="174" hidden="1" customWidth="1"/>
    <col min="66" max="16384" width="9.33203125" style="174" customWidth="1"/>
  </cols>
  <sheetData>
    <row r="1" spans="1:70" ht="21.75" customHeight="1">
      <c r="A1" s="171"/>
      <c r="B1" s="8"/>
      <c r="C1" s="8"/>
      <c r="D1" s="9" t="s">
        <v>1</v>
      </c>
      <c r="E1" s="8"/>
      <c r="F1" s="172" t="s">
        <v>124</v>
      </c>
      <c r="G1" s="364" t="s">
        <v>125</v>
      </c>
      <c r="H1" s="364"/>
      <c r="I1" s="8"/>
      <c r="J1" s="172" t="s">
        <v>126</v>
      </c>
      <c r="K1" s="9" t="s">
        <v>127</v>
      </c>
      <c r="L1" s="172" t="s">
        <v>128</v>
      </c>
      <c r="M1" s="172"/>
      <c r="N1" s="172"/>
      <c r="O1" s="172"/>
      <c r="P1" s="172"/>
      <c r="Q1" s="172"/>
      <c r="R1" s="172"/>
      <c r="S1" s="172"/>
      <c r="T1" s="172"/>
      <c r="U1" s="173"/>
      <c r="V1" s="173"/>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c r="AV1" s="171"/>
      <c r="AW1" s="171"/>
      <c r="AX1" s="171"/>
      <c r="AY1" s="171"/>
      <c r="AZ1" s="171"/>
      <c r="BA1" s="171"/>
      <c r="BB1" s="171"/>
      <c r="BC1" s="171"/>
      <c r="BD1" s="171"/>
      <c r="BE1" s="171"/>
      <c r="BF1" s="171"/>
      <c r="BG1" s="171"/>
      <c r="BH1" s="171"/>
      <c r="BI1" s="171"/>
      <c r="BJ1" s="171"/>
      <c r="BK1" s="171"/>
      <c r="BL1" s="171"/>
      <c r="BM1" s="171"/>
      <c r="BN1" s="171"/>
      <c r="BO1" s="171"/>
      <c r="BP1" s="171"/>
      <c r="BQ1" s="171"/>
      <c r="BR1" s="171"/>
    </row>
    <row r="2" spans="3:46" ht="36.95" customHeight="1">
      <c r="L2" s="354" t="s">
        <v>8</v>
      </c>
      <c r="M2" s="355"/>
      <c r="N2" s="355"/>
      <c r="O2" s="355"/>
      <c r="P2" s="355"/>
      <c r="Q2" s="355"/>
      <c r="R2" s="355"/>
      <c r="S2" s="355"/>
      <c r="T2" s="355"/>
      <c r="U2" s="355"/>
      <c r="V2" s="355"/>
      <c r="AT2" s="175" t="s">
        <v>92</v>
      </c>
    </row>
    <row r="3" spans="2:46" ht="6.95" customHeight="1">
      <c r="B3" s="176"/>
      <c r="C3" s="177"/>
      <c r="D3" s="177"/>
      <c r="E3" s="177"/>
      <c r="F3" s="177"/>
      <c r="G3" s="177"/>
      <c r="H3" s="177"/>
      <c r="I3" s="177"/>
      <c r="J3" s="177"/>
      <c r="K3" s="178"/>
      <c r="AT3" s="175" t="s">
        <v>86</v>
      </c>
    </row>
    <row r="4" spans="2:46" ht="36.95" customHeight="1">
      <c r="B4" s="179"/>
      <c r="C4" s="180"/>
      <c r="D4" s="181" t="s">
        <v>129</v>
      </c>
      <c r="E4" s="180"/>
      <c r="F4" s="180"/>
      <c r="G4" s="180"/>
      <c r="H4" s="180"/>
      <c r="I4" s="180"/>
      <c r="J4" s="180"/>
      <c r="K4" s="182"/>
      <c r="M4" s="183" t="s">
        <v>13</v>
      </c>
      <c r="AT4" s="175" t="s">
        <v>39</v>
      </c>
    </row>
    <row r="5" spans="2:11" ht="6.95" customHeight="1">
      <c r="B5" s="179"/>
      <c r="C5" s="180"/>
      <c r="D5" s="180"/>
      <c r="E5" s="180"/>
      <c r="F5" s="180"/>
      <c r="G5" s="180"/>
      <c r="H5" s="180"/>
      <c r="I5" s="180"/>
      <c r="J5" s="180"/>
      <c r="K5" s="182"/>
    </row>
    <row r="6" spans="2:11" ht="15">
      <c r="B6" s="179"/>
      <c r="C6" s="180"/>
      <c r="D6" s="184" t="s">
        <v>19</v>
      </c>
      <c r="E6" s="180"/>
      <c r="F6" s="180"/>
      <c r="G6" s="180"/>
      <c r="H6" s="180"/>
      <c r="I6" s="180"/>
      <c r="J6" s="180"/>
      <c r="K6" s="182"/>
    </row>
    <row r="7" spans="2:11" ht="16.5" customHeight="1">
      <c r="B7" s="179"/>
      <c r="C7" s="180"/>
      <c r="D7" s="180"/>
      <c r="E7" s="356" t="str">
        <f ca="1">'Rekapitulace stavby'!K6</f>
        <v>Kohinoor Mariánské Radčice - Biotechnologický systém ČDV z MR1</v>
      </c>
      <c r="F7" s="357"/>
      <c r="G7" s="357"/>
      <c r="H7" s="357"/>
      <c r="I7" s="180"/>
      <c r="J7" s="180"/>
      <c r="K7" s="182"/>
    </row>
    <row r="8" spans="2:11" s="185" customFormat="1" ht="15">
      <c r="B8" s="186"/>
      <c r="C8" s="187"/>
      <c r="D8" s="184" t="s">
        <v>130</v>
      </c>
      <c r="E8" s="187"/>
      <c r="F8" s="187"/>
      <c r="G8" s="187"/>
      <c r="H8" s="187"/>
      <c r="I8" s="187"/>
      <c r="J8" s="187"/>
      <c r="K8" s="188"/>
    </row>
    <row r="9" spans="2:11" s="185" customFormat="1" ht="36.95" customHeight="1">
      <c r="B9" s="186"/>
      <c r="C9" s="187"/>
      <c r="D9" s="187"/>
      <c r="E9" s="358" t="s">
        <v>801</v>
      </c>
      <c r="F9" s="359"/>
      <c r="G9" s="359"/>
      <c r="H9" s="359"/>
      <c r="I9" s="187"/>
      <c r="J9" s="187"/>
      <c r="K9" s="188"/>
    </row>
    <row r="10" spans="2:11" s="185" customFormat="1" ht="13.5">
      <c r="B10" s="186"/>
      <c r="C10" s="187"/>
      <c r="D10" s="187"/>
      <c r="E10" s="187"/>
      <c r="F10" s="187"/>
      <c r="G10" s="187"/>
      <c r="H10" s="187"/>
      <c r="I10" s="187"/>
      <c r="J10" s="187"/>
      <c r="K10" s="188"/>
    </row>
    <row r="11" spans="2:11" s="185" customFormat="1" ht="14.45" customHeight="1">
      <c r="B11" s="186"/>
      <c r="C11" s="187"/>
      <c r="D11" s="184" t="s">
        <v>21</v>
      </c>
      <c r="E11" s="187"/>
      <c r="F11" s="189" t="s">
        <v>5</v>
      </c>
      <c r="G11" s="187"/>
      <c r="H11" s="187"/>
      <c r="I11" s="184" t="s">
        <v>22</v>
      </c>
      <c r="J11" s="189" t="s">
        <v>5</v>
      </c>
      <c r="K11" s="188"/>
    </row>
    <row r="12" spans="2:11" s="185" customFormat="1" ht="14.45" customHeight="1">
      <c r="B12" s="186"/>
      <c r="C12" s="187"/>
      <c r="D12" s="184" t="s">
        <v>23</v>
      </c>
      <c r="E12" s="187"/>
      <c r="F12" s="189" t="s">
        <v>24</v>
      </c>
      <c r="G12" s="187"/>
      <c r="H12" s="187"/>
      <c r="I12" s="184" t="s">
        <v>25</v>
      </c>
      <c r="J12" s="190" t="str">
        <f ca="1">'Rekapitulace stavby'!AN8</f>
        <v>9. 2. 2018</v>
      </c>
      <c r="K12" s="188"/>
    </row>
    <row r="13" spans="2:11" s="185" customFormat="1" ht="10.9" customHeight="1">
      <c r="B13" s="186"/>
      <c r="C13" s="187"/>
      <c r="D13" s="187"/>
      <c r="E13" s="187"/>
      <c r="F13" s="187"/>
      <c r="G13" s="187"/>
      <c r="H13" s="187"/>
      <c r="I13" s="187"/>
      <c r="J13" s="187"/>
      <c r="K13" s="188"/>
    </row>
    <row r="14" spans="2:11" s="185" customFormat="1" ht="14.45" customHeight="1">
      <c r="B14" s="186"/>
      <c r="C14" s="187"/>
      <c r="D14" s="184" t="s">
        <v>27</v>
      </c>
      <c r="E14" s="187"/>
      <c r="F14" s="187"/>
      <c r="G14" s="187"/>
      <c r="H14" s="187"/>
      <c r="I14" s="184" t="s">
        <v>28</v>
      </c>
      <c r="J14" s="189" t="s">
        <v>29</v>
      </c>
      <c r="K14" s="188"/>
    </row>
    <row r="15" spans="2:11" s="185" customFormat="1" ht="18" customHeight="1">
      <c r="B15" s="186"/>
      <c r="C15" s="187"/>
      <c r="D15" s="187"/>
      <c r="E15" s="189" t="s">
        <v>30</v>
      </c>
      <c r="F15" s="187"/>
      <c r="G15" s="187"/>
      <c r="H15" s="187"/>
      <c r="I15" s="184" t="s">
        <v>31</v>
      </c>
      <c r="J15" s="189" t="s">
        <v>32</v>
      </c>
      <c r="K15" s="188"/>
    </row>
    <row r="16" spans="2:11" s="185" customFormat="1" ht="6.95" customHeight="1">
      <c r="B16" s="186"/>
      <c r="C16" s="187"/>
      <c r="D16" s="187"/>
      <c r="E16" s="187"/>
      <c r="F16" s="187"/>
      <c r="G16" s="187"/>
      <c r="H16" s="187"/>
      <c r="I16" s="187"/>
      <c r="J16" s="187"/>
      <c r="K16" s="188"/>
    </row>
    <row r="17" spans="2:11" s="185" customFormat="1" ht="14.45" customHeight="1">
      <c r="B17" s="186"/>
      <c r="C17" s="187"/>
      <c r="D17" s="184" t="s">
        <v>33</v>
      </c>
      <c r="E17" s="187"/>
      <c r="F17" s="187"/>
      <c r="G17" s="187"/>
      <c r="H17" s="187"/>
      <c r="I17" s="184" t="s">
        <v>28</v>
      </c>
      <c r="J17" s="189" t="str">
        <f ca="1">IF('Rekapitulace stavby'!AN13="Vyplň údaj","",IF('Rekapitulace stavby'!AN13="","",'Rekapitulace stavby'!AN13))</f>
        <v/>
      </c>
      <c r="K17" s="188"/>
    </row>
    <row r="18" spans="2:11" s="185" customFormat="1" ht="18" customHeight="1">
      <c r="B18" s="186"/>
      <c r="C18" s="187"/>
      <c r="D18" s="187"/>
      <c r="E18" s="189" t="str">
        <f ca="1">IF('Rekapitulace stavby'!E14="Vyplň údaj","",IF('Rekapitulace stavby'!E14="","",'Rekapitulace stavby'!E14))</f>
        <v/>
      </c>
      <c r="F18" s="187"/>
      <c r="G18" s="187"/>
      <c r="H18" s="187"/>
      <c r="I18" s="184" t="s">
        <v>31</v>
      </c>
      <c r="J18" s="189" t="str">
        <f ca="1">IF('Rekapitulace stavby'!AN14="Vyplň údaj","",IF('Rekapitulace stavby'!AN14="","",'Rekapitulace stavby'!AN14))</f>
        <v/>
      </c>
      <c r="K18" s="188"/>
    </row>
    <row r="19" spans="2:11" s="185" customFormat="1" ht="6.95" customHeight="1">
      <c r="B19" s="186"/>
      <c r="C19" s="187"/>
      <c r="D19" s="187"/>
      <c r="E19" s="187"/>
      <c r="F19" s="187"/>
      <c r="G19" s="187"/>
      <c r="H19" s="187"/>
      <c r="I19" s="187"/>
      <c r="J19" s="187"/>
      <c r="K19" s="188"/>
    </row>
    <row r="20" spans="2:11" s="185" customFormat="1" ht="14.45" customHeight="1">
      <c r="B20" s="186"/>
      <c r="C20" s="187"/>
      <c r="D20" s="184" t="s">
        <v>35</v>
      </c>
      <c r="E20" s="187"/>
      <c r="F20" s="187"/>
      <c r="G20" s="187"/>
      <c r="H20" s="187"/>
      <c r="I20" s="184" t="s">
        <v>28</v>
      </c>
      <c r="J20" s="189" t="s">
        <v>36</v>
      </c>
      <c r="K20" s="188"/>
    </row>
    <row r="21" spans="2:11" s="185" customFormat="1" ht="18" customHeight="1">
      <c r="B21" s="186"/>
      <c r="C21" s="187"/>
      <c r="D21" s="187"/>
      <c r="E21" s="189" t="s">
        <v>37</v>
      </c>
      <c r="F21" s="187"/>
      <c r="G21" s="187"/>
      <c r="H21" s="187"/>
      <c r="I21" s="184" t="s">
        <v>31</v>
      </c>
      <c r="J21" s="189" t="s">
        <v>38</v>
      </c>
      <c r="K21" s="188"/>
    </row>
    <row r="22" spans="2:11" s="185" customFormat="1" ht="6.95" customHeight="1">
      <c r="B22" s="186"/>
      <c r="C22" s="187"/>
      <c r="D22" s="187"/>
      <c r="E22" s="187"/>
      <c r="F22" s="187"/>
      <c r="G22" s="187"/>
      <c r="H22" s="187"/>
      <c r="I22" s="187"/>
      <c r="J22" s="187"/>
      <c r="K22" s="188"/>
    </row>
    <row r="23" spans="2:11" s="185" customFormat="1" ht="14.45" customHeight="1">
      <c r="B23" s="186"/>
      <c r="C23" s="187"/>
      <c r="D23" s="184" t="s">
        <v>40</v>
      </c>
      <c r="E23" s="187"/>
      <c r="F23" s="187"/>
      <c r="G23" s="187"/>
      <c r="H23" s="187"/>
      <c r="I23" s="187"/>
      <c r="J23" s="187"/>
      <c r="K23" s="188"/>
    </row>
    <row r="24" spans="2:11" s="194" customFormat="1" ht="142.5" customHeight="1">
      <c r="B24" s="191"/>
      <c r="C24" s="192"/>
      <c r="D24" s="192"/>
      <c r="E24" s="352" t="s">
        <v>132</v>
      </c>
      <c r="F24" s="352"/>
      <c r="G24" s="352"/>
      <c r="H24" s="352"/>
      <c r="I24" s="192"/>
      <c r="J24" s="192"/>
      <c r="K24" s="193"/>
    </row>
    <row r="25" spans="2:11" s="185" customFormat="1" ht="6.95" customHeight="1">
      <c r="B25" s="186"/>
      <c r="C25" s="187"/>
      <c r="D25" s="187"/>
      <c r="E25" s="187"/>
      <c r="F25" s="187"/>
      <c r="G25" s="187"/>
      <c r="H25" s="187"/>
      <c r="I25" s="187"/>
      <c r="J25" s="187"/>
      <c r="K25" s="188"/>
    </row>
    <row r="26" spans="2:11" s="185" customFormat="1" ht="6.95" customHeight="1">
      <c r="B26" s="186"/>
      <c r="C26" s="187"/>
      <c r="D26" s="195"/>
      <c r="E26" s="195"/>
      <c r="F26" s="195"/>
      <c r="G26" s="195"/>
      <c r="H26" s="195"/>
      <c r="I26" s="195"/>
      <c r="J26" s="195"/>
      <c r="K26" s="196"/>
    </row>
    <row r="27" spans="2:11" s="185" customFormat="1" ht="25.35" customHeight="1">
      <c r="B27" s="186"/>
      <c r="C27" s="187"/>
      <c r="D27" s="197" t="s">
        <v>42</v>
      </c>
      <c r="E27" s="187"/>
      <c r="F27" s="187"/>
      <c r="G27" s="187"/>
      <c r="H27" s="187"/>
      <c r="I27" s="187"/>
      <c r="J27" s="198">
        <f>ROUND(J84,2)</f>
        <v>0</v>
      </c>
      <c r="K27" s="188"/>
    </row>
    <row r="28" spans="2:11" s="185" customFormat="1" ht="6.95" customHeight="1">
      <c r="B28" s="186"/>
      <c r="C28" s="187"/>
      <c r="D28" s="195"/>
      <c r="E28" s="195"/>
      <c r="F28" s="195"/>
      <c r="G28" s="195"/>
      <c r="H28" s="195"/>
      <c r="I28" s="195"/>
      <c r="J28" s="195"/>
      <c r="K28" s="196"/>
    </row>
    <row r="29" spans="2:11" s="185" customFormat="1" ht="14.45" customHeight="1">
      <c r="B29" s="186"/>
      <c r="C29" s="187"/>
      <c r="D29" s="187"/>
      <c r="E29" s="187"/>
      <c r="F29" s="199" t="s">
        <v>44</v>
      </c>
      <c r="G29" s="187"/>
      <c r="H29" s="187"/>
      <c r="I29" s="199" t="s">
        <v>43</v>
      </c>
      <c r="J29" s="199" t="s">
        <v>45</v>
      </c>
      <c r="K29" s="188"/>
    </row>
    <row r="30" spans="2:11" s="185" customFormat="1" ht="14.45" customHeight="1" hidden="1">
      <c r="B30" s="186"/>
      <c r="C30" s="187"/>
      <c r="D30" s="200" t="s">
        <v>46</v>
      </c>
      <c r="E30" s="200" t="s">
        <v>47</v>
      </c>
      <c r="F30" s="201">
        <f>ROUND(SUM(BE84:BE161),2)</f>
        <v>0</v>
      </c>
      <c r="G30" s="187"/>
      <c r="H30" s="187"/>
      <c r="I30" s="202">
        <v>0.21</v>
      </c>
      <c r="J30" s="201">
        <f>ROUND(ROUND((SUM(BE84:BE161)),2)*I30,2)</f>
        <v>0</v>
      </c>
      <c r="K30" s="188"/>
    </row>
    <row r="31" spans="2:11" s="185" customFormat="1" ht="14.45" customHeight="1" hidden="1">
      <c r="B31" s="186"/>
      <c r="C31" s="187"/>
      <c r="D31" s="187"/>
      <c r="E31" s="200" t="s">
        <v>48</v>
      </c>
      <c r="F31" s="201">
        <f>ROUND(SUM(BF84:BF161),2)</f>
        <v>0</v>
      </c>
      <c r="G31" s="187"/>
      <c r="H31" s="187"/>
      <c r="I31" s="202">
        <v>0.15</v>
      </c>
      <c r="J31" s="201">
        <f>ROUND(ROUND((SUM(BF84:BF161)),2)*I31,2)</f>
        <v>0</v>
      </c>
      <c r="K31" s="188"/>
    </row>
    <row r="32" spans="2:11" s="185" customFormat="1" ht="14.45" customHeight="1">
      <c r="B32" s="186"/>
      <c r="C32" s="187"/>
      <c r="D32" s="200" t="s">
        <v>46</v>
      </c>
      <c r="E32" s="200" t="s">
        <v>49</v>
      </c>
      <c r="F32" s="201">
        <f>ROUND(SUM(BG84:BG161),2)</f>
        <v>0</v>
      </c>
      <c r="G32" s="187"/>
      <c r="H32" s="187"/>
      <c r="I32" s="202">
        <v>0.21</v>
      </c>
      <c r="J32" s="201">
        <f>F32*0.21</f>
        <v>0</v>
      </c>
      <c r="K32" s="188"/>
    </row>
    <row r="33" spans="2:11" s="185" customFormat="1" ht="14.45" customHeight="1">
      <c r="B33" s="186"/>
      <c r="C33" s="187"/>
      <c r="D33" s="187"/>
      <c r="E33" s="200" t="s">
        <v>50</v>
      </c>
      <c r="F33" s="201">
        <f>ROUND(SUM(BH84:BH161),2)</f>
        <v>0</v>
      </c>
      <c r="G33" s="187"/>
      <c r="H33" s="187"/>
      <c r="I33" s="202">
        <v>0.15</v>
      </c>
      <c r="J33" s="201">
        <f>F33*0.15</f>
        <v>0</v>
      </c>
      <c r="K33" s="188"/>
    </row>
    <row r="34" spans="2:11" s="185" customFormat="1" ht="14.45" customHeight="1" hidden="1">
      <c r="B34" s="186"/>
      <c r="C34" s="187"/>
      <c r="D34" s="187"/>
      <c r="E34" s="200" t="s">
        <v>51</v>
      </c>
      <c r="F34" s="201">
        <f>ROUND(SUM(BI84:BI161),2)</f>
        <v>0</v>
      </c>
      <c r="G34" s="187"/>
      <c r="H34" s="187"/>
      <c r="I34" s="202">
        <v>0</v>
      </c>
      <c r="J34" s="201">
        <v>0</v>
      </c>
      <c r="K34" s="188"/>
    </row>
    <row r="35" spans="2:11" s="185" customFormat="1" ht="6.95" customHeight="1">
      <c r="B35" s="186"/>
      <c r="C35" s="187"/>
      <c r="D35" s="187"/>
      <c r="E35" s="187"/>
      <c r="F35" s="187"/>
      <c r="G35" s="187"/>
      <c r="H35" s="187"/>
      <c r="I35" s="187"/>
      <c r="J35" s="187"/>
      <c r="K35" s="188"/>
    </row>
    <row r="36" spans="2:11" s="185" customFormat="1" ht="25.35" customHeight="1">
      <c r="B36" s="186"/>
      <c r="C36" s="203"/>
      <c r="D36" s="204" t="s">
        <v>52</v>
      </c>
      <c r="E36" s="205"/>
      <c r="F36" s="205"/>
      <c r="G36" s="206" t="s">
        <v>53</v>
      </c>
      <c r="H36" s="207" t="s">
        <v>54</v>
      </c>
      <c r="I36" s="205"/>
      <c r="J36" s="208">
        <f>SUM(J27:J34)</f>
        <v>0</v>
      </c>
      <c r="K36" s="209"/>
    </row>
    <row r="37" spans="2:11" s="185" customFormat="1" ht="14.45" customHeight="1">
      <c r="B37" s="210"/>
      <c r="C37" s="211"/>
      <c r="D37" s="211"/>
      <c r="E37" s="211"/>
      <c r="F37" s="211"/>
      <c r="G37" s="211"/>
      <c r="H37" s="211"/>
      <c r="I37" s="211"/>
      <c r="J37" s="211"/>
      <c r="K37" s="212"/>
    </row>
    <row r="41" spans="2:11" s="185" customFormat="1" ht="6.95" customHeight="1">
      <c r="B41" s="213"/>
      <c r="C41" s="214"/>
      <c r="D41" s="214"/>
      <c r="E41" s="214"/>
      <c r="F41" s="214"/>
      <c r="G41" s="214"/>
      <c r="H41" s="214"/>
      <c r="I41" s="214"/>
      <c r="J41" s="214"/>
      <c r="K41" s="215"/>
    </row>
    <row r="42" spans="2:11" s="185" customFormat="1" ht="36.95" customHeight="1">
      <c r="B42" s="186"/>
      <c r="C42" s="181" t="s">
        <v>133</v>
      </c>
      <c r="D42" s="187"/>
      <c r="E42" s="187"/>
      <c r="F42" s="187"/>
      <c r="G42" s="187"/>
      <c r="H42" s="187"/>
      <c r="I42" s="187"/>
      <c r="J42" s="187"/>
      <c r="K42" s="188"/>
    </row>
    <row r="43" spans="2:11" s="185" customFormat="1" ht="6.95" customHeight="1">
      <c r="B43" s="186"/>
      <c r="C43" s="187"/>
      <c r="D43" s="187"/>
      <c r="E43" s="187"/>
      <c r="F43" s="187"/>
      <c r="G43" s="187"/>
      <c r="H43" s="187"/>
      <c r="I43" s="187"/>
      <c r="J43" s="187"/>
      <c r="K43" s="188"/>
    </row>
    <row r="44" spans="2:11" s="185" customFormat="1" ht="14.45" customHeight="1">
      <c r="B44" s="186"/>
      <c r="C44" s="184" t="s">
        <v>19</v>
      </c>
      <c r="D44" s="187"/>
      <c r="E44" s="187"/>
      <c r="F44" s="187"/>
      <c r="G44" s="187"/>
      <c r="H44" s="187"/>
      <c r="I44" s="187"/>
      <c r="J44" s="187"/>
      <c r="K44" s="188"/>
    </row>
    <row r="45" spans="2:11" s="185" customFormat="1" ht="16.5" customHeight="1">
      <c r="B45" s="186"/>
      <c r="C45" s="187"/>
      <c r="D45" s="187"/>
      <c r="E45" s="356" t="str">
        <f>E7</f>
        <v>Kohinoor Mariánské Radčice - Biotechnologický systém ČDV z MR1</v>
      </c>
      <c r="F45" s="357"/>
      <c r="G45" s="357"/>
      <c r="H45" s="357"/>
      <c r="I45" s="187"/>
      <c r="J45" s="187"/>
      <c r="K45" s="188"/>
    </row>
    <row r="46" spans="2:11" s="185" customFormat="1" ht="14.45" customHeight="1">
      <c r="B46" s="186"/>
      <c r="C46" s="184" t="s">
        <v>130</v>
      </c>
      <c r="D46" s="187"/>
      <c r="E46" s="187"/>
      <c r="F46" s="187"/>
      <c r="G46" s="187"/>
      <c r="H46" s="187"/>
      <c r="I46" s="187"/>
      <c r="J46" s="187"/>
      <c r="K46" s="188"/>
    </row>
    <row r="47" spans="2:11" s="185" customFormat="1" ht="17.25" customHeight="1">
      <c r="B47" s="186"/>
      <c r="C47" s="187"/>
      <c r="D47" s="187"/>
      <c r="E47" s="358" t="str">
        <f>E9</f>
        <v>SO 02.2 - Nádrže B.1 a B.2</v>
      </c>
      <c r="F47" s="359"/>
      <c r="G47" s="359"/>
      <c r="H47" s="359"/>
      <c r="I47" s="187"/>
      <c r="J47" s="187"/>
      <c r="K47" s="188"/>
    </row>
    <row r="48" spans="2:11" s="185" customFormat="1" ht="6.95" customHeight="1">
      <c r="B48" s="186"/>
      <c r="C48" s="187"/>
      <c r="D48" s="187"/>
      <c r="E48" s="187"/>
      <c r="F48" s="187"/>
      <c r="G48" s="187"/>
      <c r="H48" s="187"/>
      <c r="I48" s="187"/>
      <c r="J48" s="187"/>
      <c r="K48" s="188"/>
    </row>
    <row r="49" spans="2:11" s="185" customFormat="1" ht="18" customHeight="1">
      <c r="B49" s="186"/>
      <c r="C49" s="184" t="s">
        <v>23</v>
      </c>
      <c r="D49" s="187"/>
      <c r="E49" s="187"/>
      <c r="F49" s="189" t="str">
        <f>F12</f>
        <v>Mariánské Radčice</v>
      </c>
      <c r="G49" s="187"/>
      <c r="H49" s="187"/>
      <c r="I49" s="184" t="s">
        <v>25</v>
      </c>
      <c r="J49" s="190" t="str">
        <f>IF(J12="","",J12)</f>
        <v>9. 2. 2018</v>
      </c>
      <c r="K49" s="188"/>
    </row>
    <row r="50" spans="2:11" s="185" customFormat="1" ht="6.95" customHeight="1">
      <c r="B50" s="186"/>
      <c r="C50" s="187"/>
      <c r="D50" s="187"/>
      <c r="E50" s="187"/>
      <c r="F50" s="187"/>
      <c r="G50" s="187"/>
      <c r="H50" s="187"/>
      <c r="I50" s="187"/>
      <c r="J50" s="187"/>
      <c r="K50" s="188"/>
    </row>
    <row r="51" spans="2:11" s="185" customFormat="1" ht="15">
      <c r="B51" s="186"/>
      <c r="C51" s="184" t="s">
        <v>27</v>
      </c>
      <c r="D51" s="187"/>
      <c r="E51" s="187"/>
      <c r="F51" s="189" t="str">
        <f>E15</f>
        <v>Palivový kombinát Ústí, s.p.</v>
      </c>
      <c r="G51" s="187"/>
      <c r="H51" s="187"/>
      <c r="I51" s="184" t="s">
        <v>35</v>
      </c>
      <c r="J51" s="352" t="str">
        <f>E21</f>
        <v>Terén Design, s. r. o.</v>
      </c>
      <c r="K51" s="188"/>
    </row>
    <row r="52" spans="2:11" s="185" customFormat="1" ht="14.45" customHeight="1">
      <c r="B52" s="186"/>
      <c r="C52" s="184" t="s">
        <v>33</v>
      </c>
      <c r="D52" s="187"/>
      <c r="E52" s="187"/>
      <c r="F52" s="189" t="str">
        <f>IF(E18="","",E18)</f>
        <v/>
      </c>
      <c r="G52" s="187"/>
      <c r="H52" s="187"/>
      <c r="I52" s="187"/>
      <c r="J52" s="353"/>
      <c r="K52" s="188"/>
    </row>
    <row r="53" spans="2:11" s="185" customFormat="1" ht="10.35" customHeight="1">
      <c r="B53" s="186"/>
      <c r="C53" s="187"/>
      <c r="D53" s="187"/>
      <c r="E53" s="187"/>
      <c r="F53" s="187"/>
      <c r="G53" s="187"/>
      <c r="H53" s="187"/>
      <c r="I53" s="187"/>
      <c r="J53" s="187"/>
      <c r="K53" s="188"/>
    </row>
    <row r="54" spans="2:11" s="185" customFormat="1" ht="29.25" customHeight="1">
      <c r="B54" s="186"/>
      <c r="C54" s="216" t="s">
        <v>134</v>
      </c>
      <c r="D54" s="203"/>
      <c r="E54" s="203"/>
      <c r="F54" s="203"/>
      <c r="G54" s="203"/>
      <c r="H54" s="203"/>
      <c r="I54" s="203"/>
      <c r="J54" s="217" t="s">
        <v>135</v>
      </c>
      <c r="K54" s="218"/>
    </row>
    <row r="55" spans="2:11" s="185" customFormat="1" ht="10.35" customHeight="1">
      <c r="B55" s="186"/>
      <c r="C55" s="187"/>
      <c r="D55" s="187"/>
      <c r="E55" s="187"/>
      <c r="F55" s="187"/>
      <c r="G55" s="187"/>
      <c r="H55" s="187"/>
      <c r="I55" s="187"/>
      <c r="J55" s="187"/>
      <c r="K55" s="188"/>
    </row>
    <row r="56" spans="2:47" s="185" customFormat="1" ht="29.25" customHeight="1">
      <c r="B56" s="186"/>
      <c r="C56" s="219" t="s">
        <v>136</v>
      </c>
      <c r="D56" s="187"/>
      <c r="E56" s="187"/>
      <c r="F56" s="187"/>
      <c r="G56" s="187"/>
      <c r="H56" s="187"/>
      <c r="I56" s="187"/>
      <c r="J56" s="198">
        <f>J84</f>
        <v>0</v>
      </c>
      <c r="K56" s="188"/>
      <c r="AU56" s="175" t="s">
        <v>137</v>
      </c>
    </row>
    <row r="57" spans="2:11" s="226" customFormat="1" ht="24.95" customHeight="1">
      <c r="B57" s="220"/>
      <c r="C57" s="221"/>
      <c r="D57" s="222" t="s">
        <v>138</v>
      </c>
      <c r="E57" s="223"/>
      <c r="F57" s="223"/>
      <c r="G57" s="223"/>
      <c r="H57" s="223"/>
      <c r="I57" s="223"/>
      <c r="J57" s="224">
        <f>J85</f>
        <v>0</v>
      </c>
      <c r="K57" s="225"/>
    </row>
    <row r="58" spans="2:11" s="233" customFormat="1" ht="19.9" customHeight="1">
      <c r="B58" s="227"/>
      <c r="C58" s="228"/>
      <c r="D58" s="229" t="s">
        <v>139</v>
      </c>
      <c r="E58" s="230"/>
      <c r="F58" s="230"/>
      <c r="G58" s="230"/>
      <c r="H58" s="230"/>
      <c r="I58" s="230"/>
      <c r="J58" s="231">
        <f>J86</f>
        <v>0</v>
      </c>
      <c r="K58" s="232"/>
    </row>
    <row r="59" spans="2:11" s="233" customFormat="1" ht="19.9" customHeight="1">
      <c r="B59" s="227"/>
      <c r="C59" s="228"/>
      <c r="D59" s="229" t="s">
        <v>352</v>
      </c>
      <c r="E59" s="230"/>
      <c r="F59" s="230"/>
      <c r="G59" s="230"/>
      <c r="H59" s="230"/>
      <c r="I59" s="230"/>
      <c r="J59" s="231">
        <f>J118</f>
        <v>0</v>
      </c>
      <c r="K59" s="232"/>
    </row>
    <row r="60" spans="2:11" s="233" customFormat="1" ht="19.9" customHeight="1">
      <c r="B60" s="227"/>
      <c r="C60" s="228"/>
      <c r="D60" s="229" t="s">
        <v>353</v>
      </c>
      <c r="E60" s="230"/>
      <c r="F60" s="230"/>
      <c r="G60" s="230"/>
      <c r="H60" s="230"/>
      <c r="I60" s="230"/>
      <c r="J60" s="231">
        <f>J134</f>
        <v>0</v>
      </c>
      <c r="K60" s="232"/>
    </row>
    <row r="61" spans="2:11" s="233" customFormat="1" ht="19.9" customHeight="1">
      <c r="B61" s="227"/>
      <c r="C61" s="228"/>
      <c r="D61" s="229" t="s">
        <v>354</v>
      </c>
      <c r="E61" s="230"/>
      <c r="F61" s="230"/>
      <c r="G61" s="230"/>
      <c r="H61" s="230"/>
      <c r="I61" s="230"/>
      <c r="J61" s="231">
        <f>J145</f>
        <v>0</v>
      </c>
      <c r="K61" s="232"/>
    </row>
    <row r="62" spans="2:11" s="233" customFormat="1" ht="19.9" customHeight="1">
      <c r="B62" s="227"/>
      <c r="C62" s="228"/>
      <c r="D62" s="229" t="s">
        <v>356</v>
      </c>
      <c r="E62" s="230"/>
      <c r="F62" s="230"/>
      <c r="G62" s="230"/>
      <c r="H62" s="230"/>
      <c r="I62" s="230"/>
      <c r="J62" s="231">
        <f>J148</f>
        <v>0</v>
      </c>
      <c r="K62" s="232"/>
    </row>
    <row r="63" spans="2:11" s="226" customFormat="1" ht="24.95" customHeight="1">
      <c r="B63" s="220"/>
      <c r="C63" s="221"/>
      <c r="D63" s="222" t="s">
        <v>357</v>
      </c>
      <c r="E63" s="223"/>
      <c r="F63" s="223"/>
      <c r="G63" s="223"/>
      <c r="H63" s="223"/>
      <c r="I63" s="223"/>
      <c r="J63" s="224">
        <f>J151</f>
        <v>0</v>
      </c>
      <c r="K63" s="225"/>
    </row>
    <row r="64" spans="2:11" s="233" customFormat="1" ht="19.9" customHeight="1">
      <c r="B64" s="227"/>
      <c r="C64" s="228"/>
      <c r="D64" s="229" t="s">
        <v>358</v>
      </c>
      <c r="E64" s="230"/>
      <c r="F64" s="230"/>
      <c r="G64" s="230"/>
      <c r="H64" s="230"/>
      <c r="I64" s="230"/>
      <c r="J64" s="231">
        <f>J152</f>
        <v>0</v>
      </c>
      <c r="K64" s="232"/>
    </row>
    <row r="65" spans="2:11" s="185" customFormat="1" ht="21.75" customHeight="1">
      <c r="B65" s="186"/>
      <c r="C65" s="187"/>
      <c r="D65" s="187"/>
      <c r="E65" s="187"/>
      <c r="F65" s="187"/>
      <c r="G65" s="187"/>
      <c r="H65" s="187"/>
      <c r="I65" s="187"/>
      <c r="J65" s="187"/>
      <c r="K65" s="188"/>
    </row>
    <row r="66" spans="2:11" s="185" customFormat="1" ht="6.95" customHeight="1">
      <c r="B66" s="210"/>
      <c r="C66" s="211"/>
      <c r="D66" s="211"/>
      <c r="E66" s="211"/>
      <c r="F66" s="211"/>
      <c r="G66" s="211"/>
      <c r="H66" s="211"/>
      <c r="I66" s="211"/>
      <c r="J66" s="211"/>
      <c r="K66" s="212"/>
    </row>
    <row r="70" spans="2:12" s="185" customFormat="1" ht="6.95" customHeight="1">
      <c r="B70" s="213"/>
      <c r="C70" s="214"/>
      <c r="D70" s="214"/>
      <c r="E70" s="214"/>
      <c r="F70" s="214"/>
      <c r="G70" s="214"/>
      <c r="H70" s="214"/>
      <c r="I70" s="214"/>
      <c r="J70" s="214"/>
      <c r="K70" s="214"/>
      <c r="L70" s="186"/>
    </row>
    <row r="71" spans="2:12" s="185" customFormat="1" ht="36.95" customHeight="1">
      <c r="B71" s="186"/>
      <c r="C71" s="234" t="s">
        <v>140</v>
      </c>
      <c r="L71" s="186"/>
    </row>
    <row r="72" spans="2:12" s="185" customFormat="1" ht="6.95" customHeight="1">
      <c r="B72" s="186"/>
      <c r="L72" s="186"/>
    </row>
    <row r="73" spans="2:12" s="185" customFormat="1" ht="14.45" customHeight="1">
      <c r="B73" s="186"/>
      <c r="C73" s="235" t="s">
        <v>19</v>
      </c>
      <c r="L73" s="186"/>
    </row>
    <row r="74" spans="2:12" s="185" customFormat="1" ht="16.5" customHeight="1">
      <c r="B74" s="186"/>
      <c r="E74" s="360" t="str">
        <f>E7</f>
        <v>Kohinoor Mariánské Radčice - Biotechnologický systém ČDV z MR1</v>
      </c>
      <c r="F74" s="361"/>
      <c r="G74" s="361"/>
      <c r="H74" s="361"/>
      <c r="L74" s="186"/>
    </row>
    <row r="75" spans="2:12" s="185" customFormat="1" ht="14.45" customHeight="1">
      <c r="B75" s="186"/>
      <c r="C75" s="235" t="s">
        <v>130</v>
      </c>
      <c r="L75" s="186"/>
    </row>
    <row r="76" spans="2:12" s="185" customFormat="1" ht="17.25" customHeight="1">
      <c r="B76" s="186"/>
      <c r="E76" s="362" t="str">
        <f>E9</f>
        <v>SO 02.2 - Nádrže B.1 a B.2</v>
      </c>
      <c r="F76" s="363"/>
      <c r="G76" s="363"/>
      <c r="H76" s="363"/>
      <c r="L76" s="186"/>
    </row>
    <row r="77" spans="2:12" s="185" customFormat="1" ht="6.95" customHeight="1">
      <c r="B77" s="186"/>
      <c r="L77" s="186"/>
    </row>
    <row r="78" spans="2:12" s="185" customFormat="1" ht="18" customHeight="1">
      <c r="B78" s="186"/>
      <c r="C78" s="235" t="s">
        <v>23</v>
      </c>
      <c r="F78" s="236" t="str">
        <f>F12</f>
        <v>Mariánské Radčice</v>
      </c>
      <c r="I78" s="235" t="s">
        <v>25</v>
      </c>
      <c r="J78" s="237" t="str">
        <f>IF(J12="","",J12)</f>
        <v>9. 2. 2018</v>
      </c>
      <c r="L78" s="186"/>
    </row>
    <row r="79" spans="2:12" s="185" customFormat="1" ht="6.95" customHeight="1">
      <c r="B79" s="186"/>
      <c r="L79" s="186"/>
    </row>
    <row r="80" spans="2:12" s="185" customFormat="1" ht="15">
      <c r="B80" s="186"/>
      <c r="C80" s="235" t="s">
        <v>27</v>
      </c>
      <c r="F80" s="236" t="str">
        <f>E15</f>
        <v>Palivový kombinát Ústí, s.p.</v>
      </c>
      <c r="I80" s="235" t="s">
        <v>35</v>
      </c>
      <c r="J80" s="236" t="str">
        <f>E21</f>
        <v>Terén Design, s. r. o.</v>
      </c>
      <c r="L80" s="186"/>
    </row>
    <row r="81" spans="2:12" s="185" customFormat="1" ht="14.45" customHeight="1">
      <c r="B81" s="186"/>
      <c r="C81" s="235" t="s">
        <v>33</v>
      </c>
      <c r="F81" s="236" t="str">
        <f>IF(E18="","",E18)</f>
        <v/>
      </c>
      <c r="L81" s="186"/>
    </row>
    <row r="82" spans="2:12" s="185" customFormat="1" ht="10.35" customHeight="1">
      <c r="B82" s="186"/>
      <c r="L82" s="186"/>
    </row>
    <row r="83" spans="2:20" s="245" customFormat="1" ht="29.25" customHeight="1">
      <c r="B83" s="238"/>
      <c r="C83" s="239" t="s">
        <v>141</v>
      </c>
      <c r="D83" s="240" t="s">
        <v>61</v>
      </c>
      <c r="E83" s="240" t="s">
        <v>57</v>
      </c>
      <c r="F83" s="240" t="s">
        <v>142</v>
      </c>
      <c r="G83" s="240" t="s">
        <v>143</v>
      </c>
      <c r="H83" s="240" t="s">
        <v>144</v>
      </c>
      <c r="I83" s="240" t="s">
        <v>145</v>
      </c>
      <c r="J83" s="240" t="s">
        <v>135</v>
      </c>
      <c r="K83" s="241" t="s">
        <v>146</v>
      </c>
      <c r="L83" s="238"/>
      <c r="M83" s="242" t="s">
        <v>147</v>
      </c>
      <c r="N83" s="243" t="s">
        <v>46</v>
      </c>
      <c r="O83" s="243" t="s">
        <v>148</v>
      </c>
      <c r="P83" s="243" t="s">
        <v>149</v>
      </c>
      <c r="Q83" s="243" t="s">
        <v>150</v>
      </c>
      <c r="R83" s="243" t="s">
        <v>151</v>
      </c>
      <c r="S83" s="243" t="s">
        <v>152</v>
      </c>
      <c r="T83" s="244" t="s">
        <v>153</v>
      </c>
    </row>
    <row r="84" spans="2:63" s="185" customFormat="1" ht="29.25" customHeight="1">
      <c r="B84" s="186"/>
      <c r="C84" s="246" t="s">
        <v>136</v>
      </c>
      <c r="J84" s="247">
        <f>BK84</f>
        <v>0</v>
      </c>
      <c r="L84" s="186"/>
      <c r="M84" s="248"/>
      <c r="N84" s="195"/>
      <c r="O84" s="195"/>
      <c r="P84" s="249">
        <f>P85+P151</f>
        <v>0</v>
      </c>
      <c r="Q84" s="195"/>
      <c r="R84" s="249">
        <f>R85+R151</f>
        <v>416.03194999999994</v>
      </c>
      <c r="S84" s="195"/>
      <c r="T84" s="250">
        <f>T85+T151</f>
        <v>0</v>
      </c>
      <c r="AT84" s="175" t="s">
        <v>75</v>
      </c>
      <c r="AU84" s="175" t="s">
        <v>137</v>
      </c>
      <c r="BK84" s="251">
        <f>BK85+BK151</f>
        <v>0</v>
      </c>
    </row>
    <row r="85" spans="2:63" s="253" customFormat="1" ht="37.35" customHeight="1">
      <c r="B85" s="252"/>
      <c r="D85" s="254" t="s">
        <v>75</v>
      </c>
      <c r="E85" s="255" t="s">
        <v>154</v>
      </c>
      <c r="F85" s="255" t="s">
        <v>155</v>
      </c>
      <c r="J85" s="256">
        <f>BK85</f>
        <v>0</v>
      </c>
      <c r="L85" s="252"/>
      <c r="M85" s="257"/>
      <c r="N85" s="258"/>
      <c r="O85" s="258"/>
      <c r="P85" s="259">
        <f>P86+P118+P134+P145+P148</f>
        <v>0</v>
      </c>
      <c r="Q85" s="258"/>
      <c r="R85" s="259">
        <f>R86+R118+R134+R145+R148</f>
        <v>410.17994999999996</v>
      </c>
      <c r="S85" s="258"/>
      <c r="T85" s="260">
        <f>T86+T118+T134+T145+T148</f>
        <v>0</v>
      </c>
      <c r="AR85" s="254" t="s">
        <v>84</v>
      </c>
      <c r="AT85" s="261" t="s">
        <v>75</v>
      </c>
      <c r="AU85" s="261" t="s">
        <v>76</v>
      </c>
      <c r="AY85" s="254" t="s">
        <v>156</v>
      </c>
      <c r="BK85" s="262">
        <f>BK86+BK118+BK134+BK145+BK148</f>
        <v>0</v>
      </c>
    </row>
    <row r="86" spans="2:63" s="253" customFormat="1" ht="19.9" customHeight="1">
      <c r="B86" s="252"/>
      <c r="D86" s="254" t="s">
        <v>75</v>
      </c>
      <c r="E86" s="263" t="s">
        <v>84</v>
      </c>
      <c r="F86" s="263" t="s">
        <v>157</v>
      </c>
      <c r="J86" s="264">
        <f>BK86</f>
        <v>0</v>
      </c>
      <c r="L86" s="252"/>
      <c r="M86" s="257"/>
      <c r="N86" s="258"/>
      <c r="O86" s="258"/>
      <c r="P86" s="259">
        <f>SUM(P87:P117)</f>
        <v>0</v>
      </c>
      <c r="Q86" s="258"/>
      <c r="R86" s="259">
        <f>SUM(R87:R117)</f>
        <v>0.4734</v>
      </c>
      <c r="S86" s="258"/>
      <c r="T86" s="260">
        <f>SUM(T87:T117)</f>
        <v>0</v>
      </c>
      <c r="AR86" s="254" t="s">
        <v>84</v>
      </c>
      <c r="AT86" s="261" t="s">
        <v>75</v>
      </c>
      <c r="AU86" s="261" t="s">
        <v>84</v>
      </c>
      <c r="AY86" s="254" t="s">
        <v>156</v>
      </c>
      <c r="BK86" s="262">
        <f>SUM(BK87:BK117)</f>
        <v>0</v>
      </c>
    </row>
    <row r="87" spans="2:65" s="185" customFormat="1" ht="16.5" customHeight="1">
      <c r="B87" s="186"/>
      <c r="C87" s="265" t="s">
        <v>84</v>
      </c>
      <c r="D87" s="265" t="s">
        <v>158</v>
      </c>
      <c r="E87" s="266" t="s">
        <v>359</v>
      </c>
      <c r="F87" s="267" t="s">
        <v>360</v>
      </c>
      <c r="G87" s="268" t="s">
        <v>361</v>
      </c>
      <c r="H87" s="269">
        <v>60</v>
      </c>
      <c r="I87" s="88"/>
      <c r="J87" s="270">
        <f>ROUND(I87*H87,2)</f>
        <v>0</v>
      </c>
      <c r="K87" s="267" t="s">
        <v>162</v>
      </c>
      <c r="L87" s="186"/>
      <c r="M87" s="271" t="s">
        <v>5</v>
      </c>
      <c r="N87" s="272" t="s">
        <v>49</v>
      </c>
      <c r="O87" s="187"/>
      <c r="P87" s="273">
        <f>O87*H87</f>
        <v>0</v>
      </c>
      <c r="Q87" s="273">
        <v>0.00789</v>
      </c>
      <c r="R87" s="273">
        <f>Q87*H87</f>
        <v>0.4734</v>
      </c>
      <c r="S87" s="273">
        <v>0</v>
      </c>
      <c r="T87" s="274">
        <f>S87*H87</f>
        <v>0</v>
      </c>
      <c r="AR87" s="175" t="s">
        <v>163</v>
      </c>
      <c r="AT87" s="175" t="s">
        <v>158</v>
      </c>
      <c r="AU87" s="175" t="s">
        <v>86</v>
      </c>
      <c r="AY87" s="175" t="s">
        <v>156</v>
      </c>
      <c r="BE87" s="275">
        <f>IF(N87="základní",J87,0)</f>
        <v>0</v>
      </c>
      <c r="BF87" s="275">
        <f>IF(N87="snížená",J87,0)</f>
        <v>0</v>
      </c>
      <c r="BG87" s="275">
        <f>IF(N87="zákl. přenesená",J87,0)</f>
        <v>0</v>
      </c>
      <c r="BH87" s="275">
        <f>IF(N87="sníž. přenesená",J87,0)</f>
        <v>0</v>
      </c>
      <c r="BI87" s="275">
        <f>IF(N87="nulová",J87,0)</f>
        <v>0</v>
      </c>
      <c r="BJ87" s="175" t="s">
        <v>163</v>
      </c>
      <c r="BK87" s="275">
        <f>ROUND(I87*H87,2)</f>
        <v>0</v>
      </c>
      <c r="BL87" s="175" t="s">
        <v>163</v>
      </c>
      <c r="BM87" s="175" t="s">
        <v>86</v>
      </c>
    </row>
    <row r="88" spans="2:47" s="185" customFormat="1" ht="148.5">
      <c r="B88" s="186"/>
      <c r="D88" s="276" t="s">
        <v>164</v>
      </c>
      <c r="F88" s="277" t="s">
        <v>362</v>
      </c>
      <c r="I88" s="89"/>
      <c r="L88" s="186"/>
      <c r="M88" s="278"/>
      <c r="N88" s="187"/>
      <c r="O88" s="187"/>
      <c r="P88" s="187"/>
      <c r="Q88" s="187"/>
      <c r="R88" s="187"/>
      <c r="S88" s="187"/>
      <c r="T88" s="279"/>
      <c r="AT88" s="175" t="s">
        <v>164</v>
      </c>
      <c r="AU88" s="175" t="s">
        <v>86</v>
      </c>
    </row>
    <row r="89" spans="2:51" s="281" customFormat="1" ht="13.5">
      <c r="B89" s="280"/>
      <c r="D89" s="276" t="s">
        <v>168</v>
      </c>
      <c r="E89" s="282" t="s">
        <v>5</v>
      </c>
      <c r="F89" s="283" t="s">
        <v>180</v>
      </c>
      <c r="H89" s="284">
        <v>60</v>
      </c>
      <c r="I89" s="90"/>
      <c r="L89" s="280"/>
      <c r="M89" s="285"/>
      <c r="N89" s="286"/>
      <c r="O89" s="286"/>
      <c r="P89" s="286"/>
      <c r="Q89" s="286"/>
      <c r="R89" s="286"/>
      <c r="S89" s="286"/>
      <c r="T89" s="287"/>
      <c r="AT89" s="282" t="s">
        <v>168</v>
      </c>
      <c r="AU89" s="282" t="s">
        <v>86</v>
      </c>
      <c r="AV89" s="281" t="s">
        <v>86</v>
      </c>
      <c r="AW89" s="281" t="s">
        <v>39</v>
      </c>
      <c r="AX89" s="281" t="s">
        <v>76</v>
      </c>
      <c r="AY89" s="282" t="s">
        <v>156</v>
      </c>
    </row>
    <row r="90" spans="2:51" s="289" customFormat="1" ht="13.5">
      <c r="B90" s="288"/>
      <c r="D90" s="276" t="s">
        <v>168</v>
      </c>
      <c r="E90" s="290" t="s">
        <v>5</v>
      </c>
      <c r="F90" s="291" t="s">
        <v>204</v>
      </c>
      <c r="H90" s="292">
        <v>60</v>
      </c>
      <c r="I90" s="91"/>
      <c r="L90" s="288"/>
      <c r="M90" s="293"/>
      <c r="N90" s="294"/>
      <c r="O90" s="294"/>
      <c r="P90" s="294"/>
      <c r="Q90" s="294"/>
      <c r="R90" s="294"/>
      <c r="S90" s="294"/>
      <c r="T90" s="295"/>
      <c r="AT90" s="290" t="s">
        <v>168</v>
      </c>
      <c r="AU90" s="290" t="s">
        <v>86</v>
      </c>
      <c r="AV90" s="289" t="s">
        <v>163</v>
      </c>
      <c r="AW90" s="289" t="s">
        <v>39</v>
      </c>
      <c r="AX90" s="289" t="s">
        <v>84</v>
      </c>
      <c r="AY90" s="290" t="s">
        <v>156</v>
      </c>
    </row>
    <row r="91" spans="2:65" s="185" customFormat="1" ht="25.5" customHeight="1">
      <c r="B91" s="186"/>
      <c r="C91" s="265" t="s">
        <v>86</v>
      </c>
      <c r="D91" s="265" t="s">
        <v>158</v>
      </c>
      <c r="E91" s="266" t="s">
        <v>363</v>
      </c>
      <c r="F91" s="267" t="s">
        <v>364</v>
      </c>
      <c r="G91" s="268" t="s">
        <v>365</v>
      </c>
      <c r="H91" s="269">
        <v>200</v>
      </c>
      <c r="I91" s="88"/>
      <c r="J91" s="270">
        <f>ROUND(I91*H91,2)</f>
        <v>0</v>
      </c>
      <c r="K91" s="267" t="s">
        <v>162</v>
      </c>
      <c r="L91" s="186"/>
      <c r="M91" s="271" t="s">
        <v>5</v>
      </c>
      <c r="N91" s="272" t="s">
        <v>49</v>
      </c>
      <c r="O91" s="187"/>
      <c r="P91" s="273">
        <f>O91*H91</f>
        <v>0</v>
      </c>
      <c r="Q91" s="273">
        <v>0</v>
      </c>
      <c r="R91" s="273">
        <f>Q91*H91</f>
        <v>0</v>
      </c>
      <c r="S91" s="273">
        <v>0</v>
      </c>
      <c r="T91" s="274">
        <f>S91*H91</f>
        <v>0</v>
      </c>
      <c r="AR91" s="175" t="s">
        <v>163</v>
      </c>
      <c r="AT91" s="175" t="s">
        <v>158</v>
      </c>
      <c r="AU91" s="175" t="s">
        <v>86</v>
      </c>
      <c r="AY91" s="175" t="s">
        <v>156</v>
      </c>
      <c r="BE91" s="275">
        <f>IF(N91="základní",J91,0)</f>
        <v>0</v>
      </c>
      <c r="BF91" s="275">
        <f>IF(N91="snížená",J91,0)</f>
        <v>0</v>
      </c>
      <c r="BG91" s="275">
        <f>IF(N91="zákl. přenesená",J91,0)</f>
        <v>0</v>
      </c>
      <c r="BH91" s="275">
        <f>IF(N91="sníž. přenesená",J91,0)</f>
        <v>0</v>
      </c>
      <c r="BI91" s="275">
        <f>IF(N91="nulová",J91,0)</f>
        <v>0</v>
      </c>
      <c r="BJ91" s="175" t="s">
        <v>163</v>
      </c>
      <c r="BK91" s="275">
        <f>ROUND(I91*H91,2)</f>
        <v>0</v>
      </c>
      <c r="BL91" s="175" t="s">
        <v>163</v>
      </c>
      <c r="BM91" s="175" t="s">
        <v>163</v>
      </c>
    </row>
    <row r="92" spans="2:47" s="185" customFormat="1" ht="175.5">
      <c r="B92" s="186"/>
      <c r="D92" s="276" t="s">
        <v>164</v>
      </c>
      <c r="F92" s="277" t="s">
        <v>366</v>
      </c>
      <c r="I92" s="89"/>
      <c r="L92" s="186"/>
      <c r="M92" s="278"/>
      <c r="N92" s="187"/>
      <c r="O92" s="187"/>
      <c r="P92" s="187"/>
      <c r="Q92" s="187"/>
      <c r="R92" s="187"/>
      <c r="S92" s="187"/>
      <c r="T92" s="279"/>
      <c r="AT92" s="175" t="s">
        <v>164</v>
      </c>
      <c r="AU92" s="175" t="s">
        <v>86</v>
      </c>
    </row>
    <row r="93" spans="2:51" s="281" customFormat="1" ht="13.5">
      <c r="B93" s="280"/>
      <c r="D93" s="276" t="s">
        <v>168</v>
      </c>
      <c r="E93" s="282" t="s">
        <v>5</v>
      </c>
      <c r="F93" s="283" t="s">
        <v>390</v>
      </c>
      <c r="H93" s="284">
        <v>200</v>
      </c>
      <c r="I93" s="90"/>
      <c r="L93" s="280"/>
      <c r="M93" s="285"/>
      <c r="N93" s="286"/>
      <c r="O93" s="286"/>
      <c r="P93" s="286"/>
      <c r="Q93" s="286"/>
      <c r="R93" s="286"/>
      <c r="S93" s="286"/>
      <c r="T93" s="287"/>
      <c r="AT93" s="282" t="s">
        <v>168</v>
      </c>
      <c r="AU93" s="282" t="s">
        <v>86</v>
      </c>
      <c r="AV93" s="281" t="s">
        <v>86</v>
      </c>
      <c r="AW93" s="281" t="s">
        <v>39</v>
      </c>
      <c r="AX93" s="281" t="s">
        <v>76</v>
      </c>
      <c r="AY93" s="282" t="s">
        <v>156</v>
      </c>
    </row>
    <row r="94" spans="2:51" s="289" customFormat="1" ht="13.5">
      <c r="B94" s="288"/>
      <c r="D94" s="276" t="s">
        <v>168</v>
      </c>
      <c r="E94" s="290" t="s">
        <v>5</v>
      </c>
      <c r="F94" s="291" t="s">
        <v>204</v>
      </c>
      <c r="H94" s="292">
        <v>200</v>
      </c>
      <c r="I94" s="91"/>
      <c r="L94" s="288"/>
      <c r="M94" s="293"/>
      <c r="N94" s="294"/>
      <c r="O94" s="294"/>
      <c r="P94" s="294"/>
      <c r="Q94" s="294"/>
      <c r="R94" s="294"/>
      <c r="S94" s="294"/>
      <c r="T94" s="295"/>
      <c r="AT94" s="290" t="s">
        <v>168</v>
      </c>
      <c r="AU94" s="290" t="s">
        <v>86</v>
      </c>
      <c r="AV94" s="289" t="s">
        <v>163</v>
      </c>
      <c r="AW94" s="289" t="s">
        <v>39</v>
      </c>
      <c r="AX94" s="289" t="s">
        <v>84</v>
      </c>
      <c r="AY94" s="290" t="s">
        <v>156</v>
      </c>
    </row>
    <row r="95" spans="2:65" s="185" customFormat="1" ht="25.5" customHeight="1">
      <c r="B95" s="186"/>
      <c r="C95" s="265" t="s">
        <v>181</v>
      </c>
      <c r="D95" s="265" t="s">
        <v>158</v>
      </c>
      <c r="E95" s="266" t="s">
        <v>368</v>
      </c>
      <c r="F95" s="267" t="s">
        <v>369</v>
      </c>
      <c r="G95" s="268" t="s">
        <v>370</v>
      </c>
      <c r="H95" s="269">
        <v>75</v>
      </c>
      <c r="I95" s="88"/>
      <c r="J95" s="270">
        <f>ROUND(I95*H95,2)</f>
        <v>0</v>
      </c>
      <c r="K95" s="267" t="s">
        <v>162</v>
      </c>
      <c r="L95" s="186"/>
      <c r="M95" s="271" t="s">
        <v>5</v>
      </c>
      <c r="N95" s="272" t="s">
        <v>49</v>
      </c>
      <c r="O95" s="187"/>
      <c r="P95" s="273">
        <f>O95*H95</f>
        <v>0</v>
      </c>
      <c r="Q95" s="273">
        <v>0</v>
      </c>
      <c r="R95" s="273">
        <f>Q95*H95</f>
        <v>0</v>
      </c>
      <c r="S95" s="273">
        <v>0</v>
      </c>
      <c r="T95" s="274">
        <f>S95*H95</f>
        <v>0</v>
      </c>
      <c r="AR95" s="175" t="s">
        <v>163</v>
      </c>
      <c r="AT95" s="175" t="s">
        <v>158</v>
      </c>
      <c r="AU95" s="175" t="s">
        <v>86</v>
      </c>
      <c r="AY95" s="175" t="s">
        <v>156</v>
      </c>
      <c r="BE95" s="275">
        <f>IF(N95="základní",J95,0)</f>
        <v>0</v>
      </c>
      <c r="BF95" s="275">
        <f>IF(N95="snížená",J95,0)</f>
        <v>0</v>
      </c>
      <c r="BG95" s="275">
        <f>IF(N95="zákl. přenesená",J95,0)</f>
        <v>0</v>
      </c>
      <c r="BH95" s="275">
        <f>IF(N95="sníž. přenesená",J95,0)</f>
        <v>0</v>
      </c>
      <c r="BI95" s="275">
        <f>IF(N95="nulová",J95,0)</f>
        <v>0</v>
      </c>
      <c r="BJ95" s="175" t="s">
        <v>163</v>
      </c>
      <c r="BK95" s="275">
        <f>ROUND(I95*H95,2)</f>
        <v>0</v>
      </c>
      <c r="BL95" s="175" t="s">
        <v>163</v>
      </c>
      <c r="BM95" s="175" t="s">
        <v>178</v>
      </c>
    </row>
    <row r="96" spans="2:47" s="185" customFormat="1" ht="162">
      <c r="B96" s="186"/>
      <c r="D96" s="276" t="s">
        <v>164</v>
      </c>
      <c r="F96" s="277" t="s">
        <v>371</v>
      </c>
      <c r="I96" s="89"/>
      <c r="L96" s="186"/>
      <c r="M96" s="278"/>
      <c r="N96" s="187"/>
      <c r="O96" s="187"/>
      <c r="P96" s="187"/>
      <c r="Q96" s="187"/>
      <c r="R96" s="187"/>
      <c r="S96" s="187"/>
      <c r="T96" s="279"/>
      <c r="AT96" s="175" t="s">
        <v>164</v>
      </c>
      <c r="AU96" s="175" t="s">
        <v>86</v>
      </c>
    </row>
    <row r="97" spans="2:51" s="281" customFormat="1" ht="13.5">
      <c r="B97" s="280"/>
      <c r="D97" s="276" t="s">
        <v>168</v>
      </c>
      <c r="E97" s="282" t="s">
        <v>5</v>
      </c>
      <c r="F97" s="283" t="s">
        <v>802</v>
      </c>
      <c r="H97" s="284">
        <v>75</v>
      </c>
      <c r="I97" s="90"/>
      <c r="L97" s="280"/>
      <c r="M97" s="285"/>
      <c r="N97" s="286"/>
      <c r="O97" s="286"/>
      <c r="P97" s="286"/>
      <c r="Q97" s="286"/>
      <c r="R97" s="286"/>
      <c r="S97" s="286"/>
      <c r="T97" s="287"/>
      <c r="AT97" s="282" t="s">
        <v>168</v>
      </c>
      <c r="AU97" s="282" t="s">
        <v>86</v>
      </c>
      <c r="AV97" s="281" t="s">
        <v>86</v>
      </c>
      <c r="AW97" s="281" t="s">
        <v>39</v>
      </c>
      <c r="AX97" s="281" t="s">
        <v>76</v>
      </c>
      <c r="AY97" s="282" t="s">
        <v>156</v>
      </c>
    </row>
    <row r="98" spans="2:51" s="289" customFormat="1" ht="13.5">
      <c r="B98" s="288"/>
      <c r="D98" s="276" t="s">
        <v>168</v>
      </c>
      <c r="E98" s="290" t="s">
        <v>5</v>
      </c>
      <c r="F98" s="291" t="s">
        <v>204</v>
      </c>
      <c r="H98" s="292">
        <v>75</v>
      </c>
      <c r="I98" s="91"/>
      <c r="L98" s="288"/>
      <c r="M98" s="293"/>
      <c r="N98" s="294"/>
      <c r="O98" s="294"/>
      <c r="P98" s="294"/>
      <c r="Q98" s="294"/>
      <c r="R98" s="294"/>
      <c r="S98" s="294"/>
      <c r="T98" s="295"/>
      <c r="AT98" s="290" t="s">
        <v>168</v>
      </c>
      <c r="AU98" s="290" t="s">
        <v>86</v>
      </c>
      <c r="AV98" s="289" t="s">
        <v>163</v>
      </c>
      <c r="AW98" s="289" t="s">
        <v>39</v>
      </c>
      <c r="AX98" s="289" t="s">
        <v>84</v>
      </c>
      <c r="AY98" s="290" t="s">
        <v>156</v>
      </c>
    </row>
    <row r="99" spans="2:65" s="185" customFormat="1" ht="16.5" customHeight="1">
      <c r="B99" s="186"/>
      <c r="C99" s="296" t="s">
        <v>163</v>
      </c>
      <c r="D99" s="296" t="s">
        <v>301</v>
      </c>
      <c r="E99" s="297" t="s">
        <v>714</v>
      </c>
      <c r="F99" s="298" t="s">
        <v>715</v>
      </c>
      <c r="G99" s="299" t="s">
        <v>200</v>
      </c>
      <c r="H99" s="300">
        <v>2000</v>
      </c>
      <c r="I99" s="92"/>
      <c r="J99" s="301">
        <f>ROUND(I99*H99,2)</f>
        <v>0</v>
      </c>
      <c r="K99" s="298" t="s">
        <v>5</v>
      </c>
      <c r="L99" s="302"/>
      <c r="M99" s="303" t="s">
        <v>5</v>
      </c>
      <c r="N99" s="304" t="s">
        <v>49</v>
      </c>
      <c r="O99" s="187"/>
      <c r="P99" s="273">
        <f>O99*H99</f>
        <v>0</v>
      </c>
      <c r="Q99" s="273">
        <v>0</v>
      </c>
      <c r="R99" s="273">
        <f>Q99*H99</f>
        <v>0</v>
      </c>
      <c r="S99" s="273">
        <v>0</v>
      </c>
      <c r="T99" s="274">
        <f>S99*H99</f>
        <v>0</v>
      </c>
      <c r="AR99" s="175" t="s">
        <v>184</v>
      </c>
      <c r="AT99" s="175" t="s">
        <v>301</v>
      </c>
      <c r="AU99" s="175" t="s">
        <v>86</v>
      </c>
      <c r="AY99" s="175" t="s">
        <v>156</v>
      </c>
      <c r="BE99" s="275">
        <f>IF(N99="základní",J99,0)</f>
        <v>0</v>
      </c>
      <c r="BF99" s="275">
        <f>IF(N99="snížená",J99,0)</f>
        <v>0</v>
      </c>
      <c r="BG99" s="275">
        <f>IF(N99="zákl. přenesená",J99,0)</f>
        <v>0</v>
      </c>
      <c r="BH99" s="275">
        <f>IF(N99="sníž. přenesená",J99,0)</f>
        <v>0</v>
      </c>
      <c r="BI99" s="275">
        <f>IF(N99="nulová",J99,0)</f>
        <v>0</v>
      </c>
      <c r="BJ99" s="175" t="s">
        <v>163</v>
      </c>
      <c r="BK99" s="275">
        <f>ROUND(I99*H99,2)</f>
        <v>0</v>
      </c>
      <c r="BL99" s="175" t="s">
        <v>163</v>
      </c>
      <c r="BM99" s="175" t="s">
        <v>184</v>
      </c>
    </row>
    <row r="100" spans="2:51" s="281" customFormat="1" ht="13.5">
      <c r="B100" s="280"/>
      <c r="D100" s="276" t="s">
        <v>168</v>
      </c>
      <c r="E100" s="282" t="s">
        <v>5</v>
      </c>
      <c r="F100" s="283" t="s">
        <v>803</v>
      </c>
      <c r="H100" s="284">
        <v>2000</v>
      </c>
      <c r="I100" s="90"/>
      <c r="L100" s="280"/>
      <c r="M100" s="285"/>
      <c r="N100" s="286"/>
      <c r="O100" s="286"/>
      <c r="P100" s="286"/>
      <c r="Q100" s="286"/>
      <c r="R100" s="286"/>
      <c r="S100" s="286"/>
      <c r="T100" s="287"/>
      <c r="AT100" s="282" t="s">
        <v>168</v>
      </c>
      <c r="AU100" s="282" t="s">
        <v>86</v>
      </c>
      <c r="AV100" s="281" t="s">
        <v>86</v>
      </c>
      <c r="AW100" s="281" t="s">
        <v>39</v>
      </c>
      <c r="AX100" s="281" t="s">
        <v>76</v>
      </c>
      <c r="AY100" s="282" t="s">
        <v>156</v>
      </c>
    </row>
    <row r="101" spans="2:51" s="289" customFormat="1" ht="13.5">
      <c r="B101" s="288"/>
      <c r="D101" s="276" t="s">
        <v>168</v>
      </c>
      <c r="E101" s="290" t="s">
        <v>5</v>
      </c>
      <c r="F101" s="291" t="s">
        <v>204</v>
      </c>
      <c r="H101" s="292">
        <v>2000</v>
      </c>
      <c r="I101" s="91"/>
      <c r="L101" s="288"/>
      <c r="M101" s="293"/>
      <c r="N101" s="294"/>
      <c r="O101" s="294"/>
      <c r="P101" s="294"/>
      <c r="Q101" s="294"/>
      <c r="R101" s="294"/>
      <c r="S101" s="294"/>
      <c r="T101" s="295"/>
      <c r="AT101" s="290" t="s">
        <v>168</v>
      </c>
      <c r="AU101" s="290" t="s">
        <v>86</v>
      </c>
      <c r="AV101" s="289" t="s">
        <v>163</v>
      </c>
      <c r="AW101" s="289" t="s">
        <v>39</v>
      </c>
      <c r="AX101" s="289" t="s">
        <v>84</v>
      </c>
      <c r="AY101" s="290" t="s">
        <v>156</v>
      </c>
    </row>
    <row r="102" spans="2:65" s="185" customFormat="1" ht="38.25" customHeight="1">
      <c r="B102" s="186"/>
      <c r="C102" s="265" t="s">
        <v>190</v>
      </c>
      <c r="D102" s="265" t="s">
        <v>158</v>
      </c>
      <c r="E102" s="266" t="s">
        <v>272</v>
      </c>
      <c r="F102" s="267" t="s">
        <v>273</v>
      </c>
      <c r="G102" s="268" t="s">
        <v>200</v>
      </c>
      <c r="H102" s="269">
        <v>4200</v>
      </c>
      <c r="I102" s="88"/>
      <c r="J102" s="270">
        <f>ROUND(I102*H102,2)</f>
        <v>0</v>
      </c>
      <c r="K102" s="267" t="s">
        <v>162</v>
      </c>
      <c r="L102" s="186"/>
      <c r="M102" s="271" t="s">
        <v>5</v>
      </c>
      <c r="N102" s="272" t="s">
        <v>49</v>
      </c>
      <c r="O102" s="187"/>
      <c r="P102" s="273">
        <f>O102*H102</f>
        <v>0</v>
      </c>
      <c r="Q102" s="273">
        <v>0</v>
      </c>
      <c r="R102" s="273">
        <f>Q102*H102</f>
        <v>0</v>
      </c>
      <c r="S102" s="273">
        <v>0</v>
      </c>
      <c r="T102" s="274">
        <f>S102*H102</f>
        <v>0</v>
      </c>
      <c r="AR102" s="175" t="s">
        <v>163</v>
      </c>
      <c r="AT102" s="175" t="s">
        <v>158</v>
      </c>
      <c r="AU102" s="175" t="s">
        <v>86</v>
      </c>
      <c r="AY102" s="175" t="s">
        <v>156</v>
      </c>
      <c r="BE102" s="275">
        <f>IF(N102="základní",J102,0)</f>
        <v>0</v>
      </c>
      <c r="BF102" s="275">
        <f>IF(N102="snížená",J102,0)</f>
        <v>0</v>
      </c>
      <c r="BG102" s="275">
        <f>IF(N102="zákl. přenesená",J102,0)</f>
        <v>0</v>
      </c>
      <c r="BH102" s="275">
        <f>IF(N102="sníž. přenesená",J102,0)</f>
        <v>0</v>
      </c>
      <c r="BI102" s="275">
        <f>IF(N102="nulová",J102,0)</f>
        <v>0</v>
      </c>
      <c r="BJ102" s="175" t="s">
        <v>163</v>
      </c>
      <c r="BK102" s="275">
        <f>ROUND(I102*H102,2)</f>
        <v>0</v>
      </c>
      <c r="BL102" s="175" t="s">
        <v>163</v>
      </c>
      <c r="BM102" s="175" t="s">
        <v>188</v>
      </c>
    </row>
    <row r="103" spans="2:47" s="185" customFormat="1" ht="175.5">
      <c r="B103" s="186"/>
      <c r="D103" s="276" t="s">
        <v>164</v>
      </c>
      <c r="F103" s="277" t="s">
        <v>275</v>
      </c>
      <c r="I103" s="89"/>
      <c r="L103" s="186"/>
      <c r="M103" s="278"/>
      <c r="N103" s="187"/>
      <c r="O103" s="187"/>
      <c r="P103" s="187"/>
      <c r="Q103" s="187"/>
      <c r="R103" s="187"/>
      <c r="S103" s="187"/>
      <c r="T103" s="279"/>
      <c r="AT103" s="175" t="s">
        <v>164</v>
      </c>
      <c r="AU103" s="175" t="s">
        <v>86</v>
      </c>
    </row>
    <row r="104" spans="2:51" s="281" customFormat="1" ht="13.5">
      <c r="B104" s="280"/>
      <c r="D104" s="276" t="s">
        <v>168</v>
      </c>
      <c r="E104" s="282" t="s">
        <v>5</v>
      </c>
      <c r="F104" s="283" t="s">
        <v>804</v>
      </c>
      <c r="H104" s="284">
        <v>4200</v>
      </c>
      <c r="I104" s="90"/>
      <c r="L104" s="280"/>
      <c r="M104" s="285"/>
      <c r="N104" s="286"/>
      <c r="O104" s="286"/>
      <c r="P104" s="286"/>
      <c r="Q104" s="286"/>
      <c r="R104" s="286"/>
      <c r="S104" s="286"/>
      <c r="T104" s="287"/>
      <c r="AT104" s="282" t="s">
        <v>168</v>
      </c>
      <c r="AU104" s="282" t="s">
        <v>86</v>
      </c>
      <c r="AV104" s="281" t="s">
        <v>86</v>
      </c>
      <c r="AW104" s="281" t="s">
        <v>39</v>
      </c>
      <c r="AX104" s="281" t="s">
        <v>76</v>
      </c>
      <c r="AY104" s="282" t="s">
        <v>156</v>
      </c>
    </row>
    <row r="105" spans="2:51" s="289" customFormat="1" ht="13.5">
      <c r="B105" s="288"/>
      <c r="D105" s="276" t="s">
        <v>168</v>
      </c>
      <c r="E105" s="290" t="s">
        <v>5</v>
      </c>
      <c r="F105" s="291" t="s">
        <v>204</v>
      </c>
      <c r="H105" s="292">
        <v>4200</v>
      </c>
      <c r="I105" s="91"/>
      <c r="L105" s="288"/>
      <c r="M105" s="293"/>
      <c r="N105" s="294"/>
      <c r="O105" s="294"/>
      <c r="P105" s="294"/>
      <c r="Q105" s="294"/>
      <c r="R105" s="294"/>
      <c r="S105" s="294"/>
      <c r="T105" s="295"/>
      <c r="AT105" s="290" t="s">
        <v>168</v>
      </c>
      <c r="AU105" s="290" t="s">
        <v>86</v>
      </c>
      <c r="AV105" s="289" t="s">
        <v>163</v>
      </c>
      <c r="AW105" s="289" t="s">
        <v>39</v>
      </c>
      <c r="AX105" s="289" t="s">
        <v>84</v>
      </c>
      <c r="AY105" s="290" t="s">
        <v>156</v>
      </c>
    </row>
    <row r="106" spans="2:65" s="185" customFormat="1" ht="25.5" customHeight="1">
      <c r="B106" s="186"/>
      <c r="C106" s="265" t="s">
        <v>178</v>
      </c>
      <c r="D106" s="265" t="s">
        <v>158</v>
      </c>
      <c r="E106" s="266" t="s">
        <v>391</v>
      </c>
      <c r="F106" s="267" t="s">
        <v>392</v>
      </c>
      <c r="G106" s="268" t="s">
        <v>200</v>
      </c>
      <c r="H106" s="269">
        <v>4200</v>
      </c>
      <c r="I106" s="88"/>
      <c r="J106" s="270">
        <f>ROUND(I106*H106,2)</f>
        <v>0</v>
      </c>
      <c r="K106" s="267" t="s">
        <v>162</v>
      </c>
      <c r="L106" s="186"/>
      <c r="M106" s="271" t="s">
        <v>5</v>
      </c>
      <c r="N106" s="272" t="s">
        <v>49</v>
      </c>
      <c r="O106" s="187"/>
      <c r="P106" s="273">
        <f>O106*H106</f>
        <v>0</v>
      </c>
      <c r="Q106" s="273">
        <v>0</v>
      </c>
      <c r="R106" s="273">
        <f>Q106*H106</f>
        <v>0</v>
      </c>
      <c r="S106" s="273">
        <v>0</v>
      </c>
      <c r="T106" s="274">
        <f>S106*H106</f>
        <v>0</v>
      </c>
      <c r="AR106" s="175" t="s">
        <v>163</v>
      </c>
      <c r="AT106" s="175" t="s">
        <v>158</v>
      </c>
      <c r="AU106" s="175" t="s">
        <v>86</v>
      </c>
      <c r="AY106" s="175" t="s">
        <v>156</v>
      </c>
      <c r="BE106" s="275">
        <f>IF(N106="základní",J106,0)</f>
        <v>0</v>
      </c>
      <c r="BF106" s="275">
        <f>IF(N106="snížená",J106,0)</f>
        <v>0</v>
      </c>
      <c r="BG106" s="275">
        <f>IF(N106="zákl. přenesená",J106,0)</f>
        <v>0</v>
      </c>
      <c r="BH106" s="275">
        <f>IF(N106="sníž. přenesená",J106,0)</f>
        <v>0</v>
      </c>
      <c r="BI106" s="275">
        <f>IF(N106="nulová",J106,0)</f>
        <v>0</v>
      </c>
      <c r="BJ106" s="175" t="s">
        <v>163</v>
      </c>
      <c r="BK106" s="275">
        <f>ROUND(I106*H106,2)</f>
        <v>0</v>
      </c>
      <c r="BL106" s="175" t="s">
        <v>163</v>
      </c>
      <c r="BM106" s="175" t="s">
        <v>193</v>
      </c>
    </row>
    <row r="107" spans="2:47" s="185" customFormat="1" ht="148.5">
      <c r="B107" s="186"/>
      <c r="D107" s="276" t="s">
        <v>164</v>
      </c>
      <c r="F107" s="277" t="s">
        <v>393</v>
      </c>
      <c r="I107" s="89"/>
      <c r="L107" s="186"/>
      <c r="M107" s="278"/>
      <c r="N107" s="187"/>
      <c r="O107" s="187"/>
      <c r="P107" s="187"/>
      <c r="Q107" s="187"/>
      <c r="R107" s="187"/>
      <c r="S107" s="187"/>
      <c r="T107" s="279"/>
      <c r="AT107" s="175" t="s">
        <v>164</v>
      </c>
      <c r="AU107" s="175" t="s">
        <v>86</v>
      </c>
    </row>
    <row r="108" spans="2:51" s="281" customFormat="1" ht="13.5">
      <c r="B108" s="280"/>
      <c r="D108" s="276" t="s">
        <v>168</v>
      </c>
      <c r="E108" s="282" t="s">
        <v>5</v>
      </c>
      <c r="F108" s="283" t="s">
        <v>804</v>
      </c>
      <c r="H108" s="284">
        <v>4200</v>
      </c>
      <c r="I108" s="90"/>
      <c r="L108" s="280"/>
      <c r="M108" s="285"/>
      <c r="N108" s="286"/>
      <c r="O108" s="286"/>
      <c r="P108" s="286"/>
      <c r="Q108" s="286"/>
      <c r="R108" s="286"/>
      <c r="S108" s="286"/>
      <c r="T108" s="287"/>
      <c r="AT108" s="282" t="s">
        <v>168</v>
      </c>
      <c r="AU108" s="282" t="s">
        <v>86</v>
      </c>
      <c r="AV108" s="281" t="s">
        <v>86</v>
      </c>
      <c r="AW108" s="281" t="s">
        <v>39</v>
      </c>
      <c r="AX108" s="281" t="s">
        <v>76</v>
      </c>
      <c r="AY108" s="282" t="s">
        <v>156</v>
      </c>
    </row>
    <row r="109" spans="2:51" s="289" customFormat="1" ht="13.5">
      <c r="B109" s="288"/>
      <c r="D109" s="276" t="s">
        <v>168</v>
      </c>
      <c r="E109" s="290" t="s">
        <v>5</v>
      </c>
      <c r="F109" s="291" t="s">
        <v>204</v>
      </c>
      <c r="H109" s="292">
        <v>4200</v>
      </c>
      <c r="I109" s="91"/>
      <c r="L109" s="288"/>
      <c r="M109" s="293"/>
      <c r="N109" s="294"/>
      <c r="O109" s="294"/>
      <c r="P109" s="294"/>
      <c r="Q109" s="294"/>
      <c r="R109" s="294"/>
      <c r="S109" s="294"/>
      <c r="T109" s="295"/>
      <c r="AT109" s="290" t="s">
        <v>168</v>
      </c>
      <c r="AU109" s="290" t="s">
        <v>86</v>
      </c>
      <c r="AV109" s="289" t="s">
        <v>163</v>
      </c>
      <c r="AW109" s="289" t="s">
        <v>39</v>
      </c>
      <c r="AX109" s="289" t="s">
        <v>84</v>
      </c>
      <c r="AY109" s="290" t="s">
        <v>156</v>
      </c>
    </row>
    <row r="110" spans="2:65" s="185" customFormat="1" ht="51" customHeight="1">
      <c r="B110" s="186"/>
      <c r="C110" s="265" t="s">
        <v>197</v>
      </c>
      <c r="D110" s="265" t="s">
        <v>158</v>
      </c>
      <c r="E110" s="266" t="s">
        <v>397</v>
      </c>
      <c r="F110" s="267" t="s">
        <v>398</v>
      </c>
      <c r="G110" s="268" t="s">
        <v>200</v>
      </c>
      <c r="H110" s="269">
        <v>4200</v>
      </c>
      <c r="I110" s="88"/>
      <c r="J110" s="270">
        <f>ROUND(I110*H110,2)</f>
        <v>0</v>
      </c>
      <c r="K110" s="267" t="s">
        <v>162</v>
      </c>
      <c r="L110" s="186"/>
      <c r="M110" s="271" t="s">
        <v>5</v>
      </c>
      <c r="N110" s="272" t="s">
        <v>49</v>
      </c>
      <c r="O110" s="187"/>
      <c r="P110" s="273">
        <f>O110*H110</f>
        <v>0</v>
      </c>
      <c r="Q110" s="273">
        <v>0</v>
      </c>
      <c r="R110" s="273">
        <f>Q110*H110</f>
        <v>0</v>
      </c>
      <c r="S110" s="273">
        <v>0</v>
      </c>
      <c r="T110" s="274">
        <f>S110*H110</f>
        <v>0</v>
      </c>
      <c r="AR110" s="175" t="s">
        <v>163</v>
      </c>
      <c r="AT110" s="175" t="s">
        <v>158</v>
      </c>
      <c r="AU110" s="175" t="s">
        <v>86</v>
      </c>
      <c r="AY110" s="175" t="s">
        <v>156</v>
      </c>
      <c r="BE110" s="275">
        <f>IF(N110="základní",J110,0)</f>
        <v>0</v>
      </c>
      <c r="BF110" s="275">
        <f>IF(N110="snížená",J110,0)</f>
        <v>0</v>
      </c>
      <c r="BG110" s="275">
        <f>IF(N110="zákl. přenesená",J110,0)</f>
        <v>0</v>
      </c>
      <c r="BH110" s="275">
        <f>IF(N110="sníž. přenesená",J110,0)</f>
        <v>0</v>
      </c>
      <c r="BI110" s="275">
        <f>IF(N110="nulová",J110,0)</f>
        <v>0</v>
      </c>
      <c r="BJ110" s="175" t="s">
        <v>163</v>
      </c>
      <c r="BK110" s="275">
        <f>ROUND(I110*H110,2)</f>
        <v>0</v>
      </c>
      <c r="BL110" s="175" t="s">
        <v>163</v>
      </c>
      <c r="BM110" s="175" t="s">
        <v>196</v>
      </c>
    </row>
    <row r="111" spans="2:47" s="185" customFormat="1" ht="175.5">
      <c r="B111" s="186"/>
      <c r="D111" s="276" t="s">
        <v>164</v>
      </c>
      <c r="F111" s="277" t="s">
        <v>314</v>
      </c>
      <c r="I111" s="89"/>
      <c r="L111" s="186"/>
      <c r="M111" s="278"/>
      <c r="N111" s="187"/>
      <c r="O111" s="187"/>
      <c r="P111" s="187"/>
      <c r="Q111" s="187"/>
      <c r="R111" s="187"/>
      <c r="S111" s="187"/>
      <c r="T111" s="279"/>
      <c r="AT111" s="175" t="s">
        <v>164</v>
      </c>
      <c r="AU111" s="175" t="s">
        <v>86</v>
      </c>
    </row>
    <row r="112" spans="2:51" s="281" customFormat="1" ht="13.5">
      <c r="B112" s="280"/>
      <c r="D112" s="276" t="s">
        <v>168</v>
      </c>
      <c r="E112" s="282" t="s">
        <v>5</v>
      </c>
      <c r="F112" s="283" t="s">
        <v>804</v>
      </c>
      <c r="H112" s="284">
        <v>4200</v>
      </c>
      <c r="I112" s="90"/>
      <c r="L112" s="280"/>
      <c r="M112" s="285"/>
      <c r="N112" s="286"/>
      <c r="O112" s="286"/>
      <c r="P112" s="286"/>
      <c r="Q112" s="286"/>
      <c r="R112" s="286"/>
      <c r="S112" s="286"/>
      <c r="T112" s="287"/>
      <c r="AT112" s="282" t="s">
        <v>168</v>
      </c>
      <c r="AU112" s="282" t="s">
        <v>86</v>
      </c>
      <c r="AV112" s="281" t="s">
        <v>86</v>
      </c>
      <c r="AW112" s="281" t="s">
        <v>39</v>
      </c>
      <c r="AX112" s="281" t="s">
        <v>76</v>
      </c>
      <c r="AY112" s="282" t="s">
        <v>156</v>
      </c>
    </row>
    <row r="113" spans="2:51" s="289" customFormat="1" ht="13.5">
      <c r="B113" s="288"/>
      <c r="D113" s="276" t="s">
        <v>168</v>
      </c>
      <c r="E113" s="290" t="s">
        <v>5</v>
      </c>
      <c r="F113" s="291" t="s">
        <v>204</v>
      </c>
      <c r="H113" s="292">
        <v>4200</v>
      </c>
      <c r="I113" s="91"/>
      <c r="L113" s="288"/>
      <c r="M113" s="293"/>
      <c r="N113" s="294"/>
      <c r="O113" s="294"/>
      <c r="P113" s="294"/>
      <c r="Q113" s="294"/>
      <c r="R113" s="294"/>
      <c r="S113" s="294"/>
      <c r="T113" s="295"/>
      <c r="AT113" s="290" t="s">
        <v>168</v>
      </c>
      <c r="AU113" s="290" t="s">
        <v>86</v>
      </c>
      <c r="AV113" s="289" t="s">
        <v>163</v>
      </c>
      <c r="AW113" s="289" t="s">
        <v>39</v>
      </c>
      <c r="AX113" s="289" t="s">
        <v>84</v>
      </c>
      <c r="AY113" s="290" t="s">
        <v>156</v>
      </c>
    </row>
    <row r="114" spans="2:65" s="185" customFormat="1" ht="25.5" customHeight="1">
      <c r="B114" s="186"/>
      <c r="C114" s="265" t="s">
        <v>184</v>
      </c>
      <c r="D114" s="265" t="s">
        <v>158</v>
      </c>
      <c r="E114" s="266" t="s">
        <v>716</v>
      </c>
      <c r="F114" s="267" t="s">
        <v>717</v>
      </c>
      <c r="G114" s="268" t="s">
        <v>161</v>
      </c>
      <c r="H114" s="269">
        <v>2000</v>
      </c>
      <c r="I114" s="88"/>
      <c r="J114" s="270">
        <f>ROUND(I114*H114,2)</f>
        <v>0</v>
      </c>
      <c r="K114" s="267" t="s">
        <v>162</v>
      </c>
      <c r="L114" s="186"/>
      <c r="M114" s="271" t="s">
        <v>5</v>
      </c>
      <c r="N114" s="272" t="s">
        <v>49</v>
      </c>
      <c r="O114" s="187"/>
      <c r="P114" s="273">
        <f>O114*H114</f>
        <v>0</v>
      </c>
      <c r="Q114" s="273">
        <v>0</v>
      </c>
      <c r="R114" s="273">
        <f>Q114*H114</f>
        <v>0</v>
      </c>
      <c r="S114" s="273">
        <v>0</v>
      </c>
      <c r="T114" s="274">
        <f>S114*H114</f>
        <v>0</v>
      </c>
      <c r="AR114" s="175" t="s">
        <v>163</v>
      </c>
      <c r="AT114" s="175" t="s">
        <v>158</v>
      </c>
      <c r="AU114" s="175" t="s">
        <v>86</v>
      </c>
      <c r="AY114" s="175" t="s">
        <v>156</v>
      </c>
      <c r="BE114" s="275">
        <f>IF(N114="základní",J114,0)</f>
        <v>0</v>
      </c>
      <c r="BF114" s="275">
        <f>IF(N114="snížená",J114,0)</f>
        <v>0</v>
      </c>
      <c r="BG114" s="275">
        <f>IF(N114="zákl. přenesená",J114,0)</f>
        <v>0</v>
      </c>
      <c r="BH114" s="275">
        <f>IF(N114="sníž. přenesená",J114,0)</f>
        <v>0</v>
      </c>
      <c r="BI114" s="275">
        <f>IF(N114="nulová",J114,0)</f>
        <v>0</v>
      </c>
      <c r="BJ114" s="175" t="s">
        <v>163</v>
      </c>
      <c r="BK114" s="275">
        <f>ROUND(I114*H114,2)</f>
        <v>0</v>
      </c>
      <c r="BL114" s="175" t="s">
        <v>163</v>
      </c>
      <c r="BM114" s="175" t="s">
        <v>201</v>
      </c>
    </row>
    <row r="115" spans="2:47" s="185" customFormat="1" ht="121.5">
      <c r="B115" s="186"/>
      <c r="D115" s="276" t="s">
        <v>164</v>
      </c>
      <c r="F115" s="277" t="s">
        <v>718</v>
      </c>
      <c r="I115" s="89"/>
      <c r="L115" s="186"/>
      <c r="M115" s="278"/>
      <c r="N115" s="187"/>
      <c r="O115" s="187"/>
      <c r="P115" s="187"/>
      <c r="Q115" s="187"/>
      <c r="R115" s="187"/>
      <c r="S115" s="187"/>
      <c r="T115" s="279"/>
      <c r="AT115" s="175" t="s">
        <v>164</v>
      </c>
      <c r="AU115" s="175" t="s">
        <v>86</v>
      </c>
    </row>
    <row r="116" spans="2:51" s="281" customFormat="1" ht="13.5">
      <c r="B116" s="280"/>
      <c r="D116" s="276" t="s">
        <v>168</v>
      </c>
      <c r="E116" s="282" t="s">
        <v>5</v>
      </c>
      <c r="F116" s="283" t="s">
        <v>803</v>
      </c>
      <c r="H116" s="284">
        <v>2000</v>
      </c>
      <c r="I116" s="90"/>
      <c r="L116" s="280"/>
      <c r="M116" s="285"/>
      <c r="N116" s="286"/>
      <c r="O116" s="286"/>
      <c r="P116" s="286"/>
      <c r="Q116" s="286"/>
      <c r="R116" s="286"/>
      <c r="S116" s="286"/>
      <c r="T116" s="287"/>
      <c r="AT116" s="282" t="s">
        <v>168</v>
      </c>
      <c r="AU116" s="282" t="s">
        <v>86</v>
      </c>
      <c r="AV116" s="281" t="s">
        <v>86</v>
      </c>
      <c r="AW116" s="281" t="s">
        <v>39</v>
      </c>
      <c r="AX116" s="281" t="s">
        <v>76</v>
      </c>
      <c r="AY116" s="282" t="s">
        <v>156</v>
      </c>
    </row>
    <row r="117" spans="2:51" s="289" customFormat="1" ht="13.5">
      <c r="B117" s="288"/>
      <c r="D117" s="276" t="s">
        <v>168</v>
      </c>
      <c r="E117" s="290" t="s">
        <v>5</v>
      </c>
      <c r="F117" s="291" t="s">
        <v>204</v>
      </c>
      <c r="H117" s="292">
        <v>2000</v>
      </c>
      <c r="I117" s="91"/>
      <c r="L117" s="288"/>
      <c r="M117" s="293"/>
      <c r="N117" s="294"/>
      <c r="O117" s="294"/>
      <c r="P117" s="294"/>
      <c r="Q117" s="294"/>
      <c r="R117" s="294"/>
      <c r="S117" s="294"/>
      <c r="T117" s="295"/>
      <c r="AT117" s="290" t="s">
        <v>168</v>
      </c>
      <c r="AU117" s="290" t="s">
        <v>86</v>
      </c>
      <c r="AV117" s="289" t="s">
        <v>163</v>
      </c>
      <c r="AW117" s="289" t="s">
        <v>39</v>
      </c>
      <c r="AX117" s="289" t="s">
        <v>84</v>
      </c>
      <c r="AY117" s="290" t="s">
        <v>156</v>
      </c>
    </row>
    <row r="118" spans="2:63" s="253" customFormat="1" ht="29.85" customHeight="1">
      <c r="B118" s="252"/>
      <c r="D118" s="254" t="s">
        <v>75</v>
      </c>
      <c r="E118" s="263" t="s">
        <v>86</v>
      </c>
      <c r="F118" s="263" t="s">
        <v>720</v>
      </c>
      <c r="I118" s="87"/>
      <c r="J118" s="264">
        <f>BK118</f>
        <v>0</v>
      </c>
      <c r="L118" s="252"/>
      <c r="M118" s="257"/>
      <c r="N118" s="258"/>
      <c r="O118" s="258"/>
      <c r="P118" s="259">
        <f>SUM(P119:P133)</f>
        <v>0</v>
      </c>
      <c r="Q118" s="258"/>
      <c r="R118" s="259">
        <f>SUM(R119:R133)</f>
        <v>3.168</v>
      </c>
      <c r="S118" s="258"/>
      <c r="T118" s="260">
        <f>SUM(T119:T133)</f>
        <v>0</v>
      </c>
      <c r="AR118" s="254" t="s">
        <v>84</v>
      </c>
      <c r="AT118" s="261" t="s">
        <v>75</v>
      </c>
      <c r="AU118" s="261" t="s">
        <v>84</v>
      </c>
      <c r="AY118" s="254" t="s">
        <v>156</v>
      </c>
      <c r="BK118" s="262">
        <f>SUM(BK119:BK133)</f>
        <v>0</v>
      </c>
    </row>
    <row r="119" spans="2:65" s="185" customFormat="1" ht="25.5" customHeight="1">
      <c r="B119" s="186"/>
      <c r="C119" s="296" t="s">
        <v>210</v>
      </c>
      <c r="D119" s="296" t="s">
        <v>301</v>
      </c>
      <c r="E119" s="297" t="s">
        <v>741</v>
      </c>
      <c r="F119" s="298" t="s">
        <v>742</v>
      </c>
      <c r="G119" s="299" t="s">
        <v>743</v>
      </c>
      <c r="H119" s="300">
        <v>6</v>
      </c>
      <c r="I119" s="92"/>
      <c r="J119" s="301">
        <f>ROUND(I119*H119,2)</f>
        <v>0</v>
      </c>
      <c r="K119" s="298" t="s">
        <v>5</v>
      </c>
      <c r="L119" s="302"/>
      <c r="M119" s="303" t="s">
        <v>5</v>
      </c>
      <c r="N119" s="304" t="s">
        <v>49</v>
      </c>
      <c r="O119" s="187"/>
      <c r="P119" s="273">
        <f>O119*H119</f>
        <v>0</v>
      </c>
      <c r="Q119" s="273">
        <v>0</v>
      </c>
      <c r="R119" s="273">
        <f>Q119*H119</f>
        <v>0</v>
      </c>
      <c r="S119" s="273">
        <v>0</v>
      </c>
      <c r="T119" s="274">
        <f>S119*H119</f>
        <v>0</v>
      </c>
      <c r="AR119" s="175" t="s">
        <v>184</v>
      </c>
      <c r="AT119" s="175" t="s">
        <v>301</v>
      </c>
      <c r="AU119" s="175" t="s">
        <v>86</v>
      </c>
      <c r="AY119" s="175" t="s">
        <v>156</v>
      </c>
      <c r="BE119" s="275">
        <f>IF(N119="základní",J119,0)</f>
        <v>0</v>
      </c>
      <c r="BF119" s="275">
        <f>IF(N119="snížená",J119,0)</f>
        <v>0</v>
      </c>
      <c r="BG119" s="275">
        <f>IF(N119="zákl. přenesená",J119,0)</f>
        <v>0</v>
      </c>
      <c r="BH119" s="275">
        <f>IF(N119="sníž. přenesená",J119,0)</f>
        <v>0</v>
      </c>
      <c r="BI119" s="275">
        <f>IF(N119="nulová",J119,0)</f>
        <v>0</v>
      </c>
      <c r="BJ119" s="175" t="s">
        <v>163</v>
      </c>
      <c r="BK119" s="275">
        <f>ROUND(I119*H119,2)</f>
        <v>0</v>
      </c>
      <c r="BL119" s="175" t="s">
        <v>163</v>
      </c>
      <c r="BM119" s="175" t="s">
        <v>207</v>
      </c>
    </row>
    <row r="120" spans="2:51" s="281" customFormat="1" ht="13.5">
      <c r="B120" s="280"/>
      <c r="D120" s="276" t="s">
        <v>168</v>
      </c>
      <c r="E120" s="282" t="s">
        <v>5</v>
      </c>
      <c r="F120" s="283" t="s">
        <v>805</v>
      </c>
      <c r="H120" s="284">
        <v>6</v>
      </c>
      <c r="I120" s="90"/>
      <c r="L120" s="280"/>
      <c r="M120" s="285"/>
      <c r="N120" s="286"/>
      <c r="O120" s="286"/>
      <c r="P120" s="286"/>
      <c r="Q120" s="286"/>
      <c r="R120" s="286"/>
      <c r="S120" s="286"/>
      <c r="T120" s="287"/>
      <c r="AT120" s="282" t="s">
        <v>168</v>
      </c>
      <c r="AU120" s="282" t="s">
        <v>86</v>
      </c>
      <c r="AV120" s="281" t="s">
        <v>86</v>
      </c>
      <c r="AW120" s="281" t="s">
        <v>39</v>
      </c>
      <c r="AX120" s="281" t="s">
        <v>76</v>
      </c>
      <c r="AY120" s="282" t="s">
        <v>156</v>
      </c>
    </row>
    <row r="121" spans="2:51" s="289" customFormat="1" ht="13.5">
      <c r="B121" s="288"/>
      <c r="D121" s="276" t="s">
        <v>168</v>
      </c>
      <c r="E121" s="290" t="s">
        <v>5</v>
      </c>
      <c r="F121" s="291" t="s">
        <v>204</v>
      </c>
      <c r="H121" s="292">
        <v>6</v>
      </c>
      <c r="I121" s="91"/>
      <c r="L121" s="288"/>
      <c r="M121" s="293"/>
      <c r="N121" s="294"/>
      <c r="O121" s="294"/>
      <c r="P121" s="294"/>
      <c r="Q121" s="294"/>
      <c r="R121" s="294"/>
      <c r="S121" s="294"/>
      <c r="T121" s="295"/>
      <c r="AT121" s="290" t="s">
        <v>168</v>
      </c>
      <c r="AU121" s="290" t="s">
        <v>86</v>
      </c>
      <c r="AV121" s="289" t="s">
        <v>163</v>
      </c>
      <c r="AW121" s="289" t="s">
        <v>39</v>
      </c>
      <c r="AX121" s="289" t="s">
        <v>84</v>
      </c>
      <c r="AY121" s="290" t="s">
        <v>156</v>
      </c>
    </row>
    <row r="122" spans="2:65" s="185" customFormat="1" ht="25.5" customHeight="1">
      <c r="B122" s="186"/>
      <c r="C122" s="296" t="s">
        <v>188</v>
      </c>
      <c r="D122" s="296" t="s">
        <v>301</v>
      </c>
      <c r="E122" s="297" t="s">
        <v>806</v>
      </c>
      <c r="F122" s="298" t="s">
        <v>807</v>
      </c>
      <c r="G122" s="299" t="s">
        <v>743</v>
      </c>
      <c r="H122" s="300">
        <v>6</v>
      </c>
      <c r="I122" s="92"/>
      <c r="J122" s="301">
        <f>ROUND(I122*H122,2)</f>
        <v>0</v>
      </c>
      <c r="K122" s="298" t="s">
        <v>5</v>
      </c>
      <c r="L122" s="302"/>
      <c r="M122" s="303" t="s">
        <v>5</v>
      </c>
      <c r="N122" s="304" t="s">
        <v>49</v>
      </c>
      <c r="O122" s="187"/>
      <c r="P122" s="273">
        <f>O122*H122</f>
        <v>0</v>
      </c>
      <c r="Q122" s="273">
        <v>0</v>
      </c>
      <c r="R122" s="273">
        <f>Q122*H122</f>
        <v>0</v>
      </c>
      <c r="S122" s="273">
        <v>0</v>
      </c>
      <c r="T122" s="274">
        <f>S122*H122</f>
        <v>0</v>
      </c>
      <c r="AR122" s="175" t="s">
        <v>184</v>
      </c>
      <c r="AT122" s="175" t="s">
        <v>301</v>
      </c>
      <c r="AU122" s="175" t="s">
        <v>86</v>
      </c>
      <c r="AY122" s="175" t="s">
        <v>156</v>
      </c>
      <c r="BE122" s="275">
        <f>IF(N122="základní",J122,0)</f>
        <v>0</v>
      </c>
      <c r="BF122" s="275">
        <f>IF(N122="snížená",J122,0)</f>
        <v>0</v>
      </c>
      <c r="BG122" s="275">
        <f>IF(N122="zákl. přenesená",J122,0)</f>
        <v>0</v>
      </c>
      <c r="BH122" s="275">
        <f>IF(N122="sníž. přenesená",J122,0)</f>
        <v>0</v>
      </c>
      <c r="BI122" s="275">
        <f>IF(N122="nulová",J122,0)</f>
        <v>0</v>
      </c>
      <c r="BJ122" s="175" t="s">
        <v>163</v>
      </c>
      <c r="BK122" s="275">
        <f>ROUND(I122*H122,2)</f>
        <v>0</v>
      </c>
      <c r="BL122" s="175" t="s">
        <v>163</v>
      </c>
      <c r="BM122" s="175" t="s">
        <v>185</v>
      </c>
    </row>
    <row r="123" spans="2:51" s="281" customFormat="1" ht="13.5">
      <c r="B123" s="280"/>
      <c r="D123" s="276" t="s">
        <v>168</v>
      </c>
      <c r="E123" s="282" t="s">
        <v>5</v>
      </c>
      <c r="F123" s="283" t="s">
        <v>805</v>
      </c>
      <c r="H123" s="284">
        <v>6</v>
      </c>
      <c r="I123" s="90"/>
      <c r="L123" s="280"/>
      <c r="M123" s="285"/>
      <c r="N123" s="286"/>
      <c r="O123" s="286"/>
      <c r="P123" s="286"/>
      <c r="Q123" s="286"/>
      <c r="R123" s="286"/>
      <c r="S123" s="286"/>
      <c r="T123" s="287"/>
      <c r="AT123" s="282" t="s">
        <v>168</v>
      </c>
      <c r="AU123" s="282" t="s">
        <v>86</v>
      </c>
      <c r="AV123" s="281" t="s">
        <v>86</v>
      </c>
      <c r="AW123" s="281" t="s">
        <v>39</v>
      </c>
      <c r="AX123" s="281" t="s">
        <v>76</v>
      </c>
      <c r="AY123" s="282" t="s">
        <v>156</v>
      </c>
    </row>
    <row r="124" spans="2:51" s="289" customFormat="1" ht="13.5">
      <c r="B124" s="288"/>
      <c r="D124" s="276" t="s">
        <v>168</v>
      </c>
      <c r="E124" s="290" t="s">
        <v>5</v>
      </c>
      <c r="F124" s="291" t="s">
        <v>204</v>
      </c>
      <c r="H124" s="292">
        <v>6</v>
      </c>
      <c r="I124" s="91"/>
      <c r="L124" s="288"/>
      <c r="M124" s="293"/>
      <c r="N124" s="294"/>
      <c r="O124" s="294"/>
      <c r="P124" s="294"/>
      <c r="Q124" s="294"/>
      <c r="R124" s="294"/>
      <c r="S124" s="294"/>
      <c r="T124" s="295"/>
      <c r="AT124" s="290" t="s">
        <v>168</v>
      </c>
      <c r="AU124" s="290" t="s">
        <v>86</v>
      </c>
      <c r="AV124" s="289" t="s">
        <v>163</v>
      </c>
      <c r="AW124" s="289" t="s">
        <v>39</v>
      </c>
      <c r="AX124" s="289" t="s">
        <v>84</v>
      </c>
      <c r="AY124" s="290" t="s">
        <v>156</v>
      </c>
    </row>
    <row r="125" spans="2:65" s="185" customFormat="1" ht="25.5" customHeight="1">
      <c r="B125" s="186"/>
      <c r="C125" s="296" t="s">
        <v>217</v>
      </c>
      <c r="D125" s="296" t="s">
        <v>301</v>
      </c>
      <c r="E125" s="297" t="s">
        <v>808</v>
      </c>
      <c r="F125" s="298" t="s">
        <v>809</v>
      </c>
      <c r="G125" s="299" t="s">
        <v>743</v>
      </c>
      <c r="H125" s="300">
        <v>12</v>
      </c>
      <c r="I125" s="92"/>
      <c r="J125" s="301">
        <f>ROUND(I125*H125,2)</f>
        <v>0</v>
      </c>
      <c r="K125" s="298" t="s">
        <v>5</v>
      </c>
      <c r="L125" s="302"/>
      <c r="M125" s="303" t="s">
        <v>5</v>
      </c>
      <c r="N125" s="304" t="s">
        <v>49</v>
      </c>
      <c r="O125" s="187"/>
      <c r="P125" s="273">
        <f>O125*H125</f>
        <v>0</v>
      </c>
      <c r="Q125" s="273">
        <v>0</v>
      </c>
      <c r="R125" s="273">
        <f>Q125*H125</f>
        <v>0</v>
      </c>
      <c r="S125" s="273">
        <v>0</v>
      </c>
      <c r="T125" s="274">
        <f>S125*H125</f>
        <v>0</v>
      </c>
      <c r="AR125" s="175" t="s">
        <v>184</v>
      </c>
      <c r="AT125" s="175" t="s">
        <v>301</v>
      </c>
      <c r="AU125" s="175" t="s">
        <v>86</v>
      </c>
      <c r="AY125" s="175" t="s">
        <v>156</v>
      </c>
      <c r="BE125" s="275">
        <f>IF(N125="základní",J125,0)</f>
        <v>0</v>
      </c>
      <c r="BF125" s="275">
        <f>IF(N125="snížená",J125,0)</f>
        <v>0</v>
      </c>
      <c r="BG125" s="275">
        <f>IF(N125="zákl. přenesená",J125,0)</f>
        <v>0</v>
      </c>
      <c r="BH125" s="275">
        <f>IF(N125="sníž. přenesená",J125,0)</f>
        <v>0</v>
      </c>
      <c r="BI125" s="275">
        <f>IF(N125="nulová",J125,0)</f>
        <v>0</v>
      </c>
      <c r="BJ125" s="175" t="s">
        <v>163</v>
      </c>
      <c r="BK125" s="275">
        <f>ROUND(I125*H125,2)</f>
        <v>0</v>
      </c>
      <c r="BL125" s="175" t="s">
        <v>163</v>
      </c>
      <c r="BM125" s="175" t="s">
        <v>216</v>
      </c>
    </row>
    <row r="126" spans="2:65" s="185" customFormat="1" ht="38.25" customHeight="1">
      <c r="B126" s="186"/>
      <c r="C126" s="265" t="s">
        <v>193</v>
      </c>
      <c r="D126" s="265" t="s">
        <v>158</v>
      </c>
      <c r="E126" s="266" t="s">
        <v>721</v>
      </c>
      <c r="F126" s="267" t="s">
        <v>722</v>
      </c>
      <c r="G126" s="268" t="s">
        <v>161</v>
      </c>
      <c r="H126" s="269">
        <v>14400</v>
      </c>
      <c r="I126" s="88"/>
      <c r="J126" s="270">
        <f>ROUND(I126*H126,2)</f>
        <v>0</v>
      </c>
      <c r="K126" s="267" t="s">
        <v>162</v>
      </c>
      <c r="L126" s="186"/>
      <c r="M126" s="271" t="s">
        <v>5</v>
      </c>
      <c r="N126" s="272" t="s">
        <v>49</v>
      </c>
      <c r="O126" s="187"/>
      <c r="P126" s="273">
        <f>O126*H126</f>
        <v>0</v>
      </c>
      <c r="Q126" s="273">
        <v>0.00022</v>
      </c>
      <c r="R126" s="273">
        <f>Q126*H126</f>
        <v>3.168</v>
      </c>
      <c r="S126" s="273">
        <v>0</v>
      </c>
      <c r="T126" s="274">
        <f>S126*H126</f>
        <v>0</v>
      </c>
      <c r="AR126" s="175" t="s">
        <v>163</v>
      </c>
      <c r="AT126" s="175" t="s">
        <v>158</v>
      </c>
      <c r="AU126" s="175" t="s">
        <v>86</v>
      </c>
      <c r="AY126" s="175" t="s">
        <v>156</v>
      </c>
      <c r="BE126" s="275">
        <f>IF(N126="základní",J126,0)</f>
        <v>0</v>
      </c>
      <c r="BF126" s="275">
        <f>IF(N126="snížená",J126,0)</f>
        <v>0</v>
      </c>
      <c r="BG126" s="275">
        <f>IF(N126="zákl. přenesená",J126,0)</f>
        <v>0</v>
      </c>
      <c r="BH126" s="275">
        <f>IF(N126="sníž. přenesená",J126,0)</f>
        <v>0</v>
      </c>
      <c r="BI126" s="275">
        <f>IF(N126="nulová",J126,0)</f>
        <v>0</v>
      </c>
      <c r="BJ126" s="175" t="s">
        <v>163</v>
      </c>
      <c r="BK126" s="275">
        <f>ROUND(I126*H126,2)</f>
        <v>0</v>
      </c>
      <c r="BL126" s="175" t="s">
        <v>163</v>
      </c>
      <c r="BM126" s="175" t="s">
        <v>220</v>
      </c>
    </row>
    <row r="127" spans="2:47" s="185" customFormat="1" ht="67.5">
      <c r="B127" s="186"/>
      <c r="D127" s="276" t="s">
        <v>164</v>
      </c>
      <c r="F127" s="277" t="s">
        <v>723</v>
      </c>
      <c r="I127" s="89"/>
      <c r="L127" s="186"/>
      <c r="M127" s="278"/>
      <c r="N127" s="187"/>
      <c r="O127" s="187"/>
      <c r="P127" s="187"/>
      <c r="Q127" s="187"/>
      <c r="R127" s="187"/>
      <c r="S127" s="187"/>
      <c r="T127" s="279"/>
      <c r="AT127" s="175" t="s">
        <v>164</v>
      </c>
      <c r="AU127" s="175" t="s">
        <v>86</v>
      </c>
    </row>
    <row r="128" spans="2:51" s="281" customFormat="1" ht="13.5">
      <c r="B128" s="280"/>
      <c r="D128" s="276" t="s">
        <v>168</v>
      </c>
      <c r="E128" s="282" t="s">
        <v>5</v>
      </c>
      <c r="F128" s="283" t="s">
        <v>810</v>
      </c>
      <c r="H128" s="284">
        <v>14400</v>
      </c>
      <c r="I128" s="90"/>
      <c r="L128" s="280"/>
      <c r="M128" s="285"/>
      <c r="N128" s="286"/>
      <c r="O128" s="286"/>
      <c r="P128" s="286"/>
      <c r="Q128" s="286"/>
      <c r="R128" s="286"/>
      <c r="S128" s="286"/>
      <c r="T128" s="287"/>
      <c r="AT128" s="282" t="s">
        <v>168</v>
      </c>
      <c r="AU128" s="282" t="s">
        <v>86</v>
      </c>
      <c r="AV128" s="281" t="s">
        <v>86</v>
      </c>
      <c r="AW128" s="281" t="s">
        <v>39</v>
      </c>
      <c r="AX128" s="281" t="s">
        <v>76</v>
      </c>
      <c r="AY128" s="282" t="s">
        <v>156</v>
      </c>
    </row>
    <row r="129" spans="2:51" s="289" customFormat="1" ht="13.5">
      <c r="B129" s="288"/>
      <c r="D129" s="276" t="s">
        <v>168</v>
      </c>
      <c r="E129" s="290" t="s">
        <v>5</v>
      </c>
      <c r="F129" s="291" t="s">
        <v>204</v>
      </c>
      <c r="H129" s="292">
        <v>14400</v>
      </c>
      <c r="I129" s="91"/>
      <c r="L129" s="288"/>
      <c r="M129" s="293"/>
      <c r="N129" s="294"/>
      <c r="O129" s="294"/>
      <c r="P129" s="294"/>
      <c r="Q129" s="294"/>
      <c r="R129" s="294"/>
      <c r="S129" s="294"/>
      <c r="T129" s="295"/>
      <c r="AT129" s="290" t="s">
        <v>168</v>
      </c>
      <c r="AU129" s="290" t="s">
        <v>86</v>
      </c>
      <c r="AV129" s="289" t="s">
        <v>163</v>
      </c>
      <c r="AW129" s="289" t="s">
        <v>39</v>
      </c>
      <c r="AX129" s="289" t="s">
        <v>84</v>
      </c>
      <c r="AY129" s="290" t="s">
        <v>156</v>
      </c>
    </row>
    <row r="130" spans="2:65" s="185" customFormat="1" ht="16.5" customHeight="1">
      <c r="B130" s="186"/>
      <c r="C130" s="296" t="s">
        <v>225</v>
      </c>
      <c r="D130" s="296" t="s">
        <v>301</v>
      </c>
      <c r="E130" s="297" t="s">
        <v>726</v>
      </c>
      <c r="F130" s="298" t="s">
        <v>811</v>
      </c>
      <c r="G130" s="299" t="s">
        <v>161</v>
      </c>
      <c r="H130" s="300">
        <v>16560</v>
      </c>
      <c r="I130" s="92"/>
      <c r="J130" s="301">
        <f>ROUND(I130*H130,2)</f>
        <v>0</v>
      </c>
      <c r="K130" s="298" t="s">
        <v>728</v>
      </c>
      <c r="L130" s="302"/>
      <c r="M130" s="303" t="s">
        <v>5</v>
      </c>
      <c r="N130" s="304" t="s">
        <v>49</v>
      </c>
      <c r="O130" s="187"/>
      <c r="P130" s="273">
        <f>O130*H130</f>
        <v>0</v>
      </c>
      <c r="Q130" s="273">
        <v>0</v>
      </c>
      <c r="R130" s="273">
        <f>Q130*H130</f>
        <v>0</v>
      </c>
      <c r="S130" s="273">
        <v>0</v>
      </c>
      <c r="T130" s="274">
        <f>S130*H130</f>
        <v>0</v>
      </c>
      <c r="AR130" s="175" t="s">
        <v>184</v>
      </c>
      <c r="AT130" s="175" t="s">
        <v>301</v>
      </c>
      <c r="AU130" s="175" t="s">
        <v>86</v>
      </c>
      <c r="AY130" s="175" t="s">
        <v>156</v>
      </c>
      <c r="BE130" s="275">
        <f>IF(N130="základní",J130,0)</f>
        <v>0</v>
      </c>
      <c r="BF130" s="275">
        <f>IF(N130="snížená",J130,0)</f>
        <v>0</v>
      </c>
      <c r="BG130" s="275">
        <f>IF(N130="zákl. přenesená",J130,0)</f>
        <v>0</v>
      </c>
      <c r="BH130" s="275">
        <f>IF(N130="sníž. přenesená",J130,0)</f>
        <v>0</v>
      </c>
      <c r="BI130" s="275">
        <f>IF(N130="nulová",J130,0)</f>
        <v>0</v>
      </c>
      <c r="BJ130" s="175" t="s">
        <v>163</v>
      </c>
      <c r="BK130" s="275">
        <f>ROUND(I130*H130,2)</f>
        <v>0</v>
      </c>
      <c r="BL130" s="175" t="s">
        <v>163</v>
      </c>
      <c r="BM130" s="175" t="s">
        <v>223</v>
      </c>
    </row>
    <row r="131" spans="2:47" s="185" customFormat="1" ht="54">
      <c r="B131" s="186"/>
      <c r="D131" s="276" t="s">
        <v>166</v>
      </c>
      <c r="F131" s="277" t="s">
        <v>812</v>
      </c>
      <c r="I131" s="89"/>
      <c r="L131" s="186"/>
      <c r="M131" s="278"/>
      <c r="N131" s="187"/>
      <c r="O131" s="187"/>
      <c r="P131" s="187"/>
      <c r="Q131" s="187"/>
      <c r="R131" s="187"/>
      <c r="S131" s="187"/>
      <c r="T131" s="279"/>
      <c r="AT131" s="175" t="s">
        <v>166</v>
      </c>
      <c r="AU131" s="175" t="s">
        <v>86</v>
      </c>
    </row>
    <row r="132" spans="2:51" s="281" customFormat="1" ht="13.5">
      <c r="B132" s="280"/>
      <c r="D132" s="276" t="s">
        <v>168</v>
      </c>
      <c r="E132" s="282" t="s">
        <v>5</v>
      </c>
      <c r="F132" s="283" t="s">
        <v>813</v>
      </c>
      <c r="H132" s="284">
        <v>16560</v>
      </c>
      <c r="I132" s="90"/>
      <c r="L132" s="280"/>
      <c r="M132" s="285"/>
      <c r="N132" s="286"/>
      <c r="O132" s="286"/>
      <c r="P132" s="286"/>
      <c r="Q132" s="286"/>
      <c r="R132" s="286"/>
      <c r="S132" s="286"/>
      <c r="T132" s="287"/>
      <c r="AT132" s="282" t="s">
        <v>168</v>
      </c>
      <c r="AU132" s="282" t="s">
        <v>86</v>
      </c>
      <c r="AV132" s="281" t="s">
        <v>86</v>
      </c>
      <c r="AW132" s="281" t="s">
        <v>39</v>
      </c>
      <c r="AX132" s="281" t="s">
        <v>76</v>
      </c>
      <c r="AY132" s="282" t="s">
        <v>156</v>
      </c>
    </row>
    <row r="133" spans="2:51" s="289" customFormat="1" ht="13.5">
      <c r="B133" s="288"/>
      <c r="D133" s="276" t="s">
        <v>168</v>
      </c>
      <c r="E133" s="290" t="s">
        <v>5</v>
      </c>
      <c r="F133" s="291" t="s">
        <v>204</v>
      </c>
      <c r="H133" s="292">
        <v>16560</v>
      </c>
      <c r="I133" s="91"/>
      <c r="L133" s="288"/>
      <c r="M133" s="293"/>
      <c r="N133" s="294"/>
      <c r="O133" s="294"/>
      <c r="P133" s="294"/>
      <c r="Q133" s="294"/>
      <c r="R133" s="294"/>
      <c r="S133" s="294"/>
      <c r="T133" s="295"/>
      <c r="AT133" s="290" t="s">
        <v>168</v>
      </c>
      <c r="AU133" s="290" t="s">
        <v>86</v>
      </c>
      <c r="AV133" s="289" t="s">
        <v>163</v>
      </c>
      <c r="AW133" s="289" t="s">
        <v>39</v>
      </c>
      <c r="AX133" s="289" t="s">
        <v>84</v>
      </c>
      <c r="AY133" s="290" t="s">
        <v>156</v>
      </c>
    </row>
    <row r="134" spans="2:63" s="253" customFormat="1" ht="29.85" customHeight="1">
      <c r="B134" s="252"/>
      <c r="D134" s="254" t="s">
        <v>75</v>
      </c>
      <c r="E134" s="263" t="s">
        <v>163</v>
      </c>
      <c r="F134" s="263" t="s">
        <v>744</v>
      </c>
      <c r="I134" s="87"/>
      <c r="J134" s="264">
        <f>BK134</f>
        <v>0</v>
      </c>
      <c r="L134" s="252"/>
      <c r="M134" s="257"/>
      <c r="N134" s="258"/>
      <c r="O134" s="258"/>
      <c r="P134" s="259">
        <f>SUM(P135:P144)</f>
        <v>0</v>
      </c>
      <c r="Q134" s="258"/>
      <c r="R134" s="259">
        <f>SUM(R135:R144)</f>
        <v>406.53855</v>
      </c>
      <c r="S134" s="258"/>
      <c r="T134" s="260">
        <f>SUM(T135:T144)</f>
        <v>0</v>
      </c>
      <c r="AR134" s="254" t="s">
        <v>84</v>
      </c>
      <c r="AT134" s="261" t="s">
        <v>75</v>
      </c>
      <c r="AU134" s="261" t="s">
        <v>84</v>
      </c>
      <c r="AY134" s="254" t="s">
        <v>156</v>
      </c>
      <c r="BK134" s="262">
        <f>SUM(BK135:BK144)</f>
        <v>0</v>
      </c>
    </row>
    <row r="135" spans="2:65" s="185" customFormat="1" ht="25.5" customHeight="1">
      <c r="B135" s="186"/>
      <c r="C135" s="265" t="s">
        <v>196</v>
      </c>
      <c r="D135" s="265" t="s">
        <v>158</v>
      </c>
      <c r="E135" s="266" t="s">
        <v>745</v>
      </c>
      <c r="F135" s="267" t="s">
        <v>746</v>
      </c>
      <c r="G135" s="268" t="s">
        <v>161</v>
      </c>
      <c r="H135" s="269">
        <v>15</v>
      </c>
      <c r="I135" s="88"/>
      <c r="J135" s="270">
        <f>ROUND(I135*H135,2)</f>
        <v>0</v>
      </c>
      <c r="K135" s="267" t="s">
        <v>162</v>
      </c>
      <c r="L135" s="186"/>
      <c r="M135" s="271" t="s">
        <v>5</v>
      </c>
      <c r="N135" s="272" t="s">
        <v>49</v>
      </c>
      <c r="O135" s="187"/>
      <c r="P135" s="273">
        <f>O135*H135</f>
        <v>0</v>
      </c>
      <c r="Q135" s="273">
        <v>0.38257</v>
      </c>
      <c r="R135" s="273">
        <f>Q135*H135</f>
        <v>5.73855</v>
      </c>
      <c r="S135" s="273">
        <v>0</v>
      </c>
      <c r="T135" s="274">
        <f>S135*H135</f>
        <v>0</v>
      </c>
      <c r="AR135" s="175" t="s">
        <v>163</v>
      </c>
      <c r="AT135" s="175" t="s">
        <v>158</v>
      </c>
      <c r="AU135" s="175" t="s">
        <v>86</v>
      </c>
      <c r="AY135" s="175" t="s">
        <v>156</v>
      </c>
      <c r="BE135" s="275">
        <f>IF(N135="základní",J135,0)</f>
        <v>0</v>
      </c>
      <c r="BF135" s="275">
        <f>IF(N135="snížená",J135,0)</f>
        <v>0</v>
      </c>
      <c r="BG135" s="275">
        <f>IF(N135="zákl. přenesená",J135,0)</f>
        <v>0</v>
      </c>
      <c r="BH135" s="275">
        <f>IF(N135="sníž. přenesená",J135,0)</f>
        <v>0</v>
      </c>
      <c r="BI135" s="275">
        <f>IF(N135="nulová",J135,0)</f>
        <v>0</v>
      </c>
      <c r="BJ135" s="175" t="s">
        <v>163</v>
      </c>
      <c r="BK135" s="275">
        <f>ROUND(I135*H135,2)</f>
        <v>0</v>
      </c>
      <c r="BL135" s="175" t="s">
        <v>163</v>
      </c>
      <c r="BM135" s="175" t="s">
        <v>228</v>
      </c>
    </row>
    <row r="136" spans="2:47" s="185" customFormat="1" ht="108">
      <c r="B136" s="186"/>
      <c r="D136" s="276" t="s">
        <v>164</v>
      </c>
      <c r="F136" s="277" t="s">
        <v>747</v>
      </c>
      <c r="I136" s="89"/>
      <c r="L136" s="186"/>
      <c r="M136" s="278"/>
      <c r="N136" s="187"/>
      <c r="O136" s="187"/>
      <c r="P136" s="187"/>
      <c r="Q136" s="187"/>
      <c r="R136" s="187"/>
      <c r="S136" s="187"/>
      <c r="T136" s="279"/>
      <c r="AT136" s="175" t="s">
        <v>164</v>
      </c>
      <c r="AU136" s="175" t="s">
        <v>86</v>
      </c>
    </row>
    <row r="137" spans="2:51" s="281" customFormat="1" ht="13.5">
      <c r="B137" s="280"/>
      <c r="D137" s="276" t="s">
        <v>168</v>
      </c>
      <c r="E137" s="282" t="s">
        <v>5</v>
      </c>
      <c r="F137" s="283" t="s">
        <v>11</v>
      </c>
      <c r="H137" s="284">
        <v>15</v>
      </c>
      <c r="I137" s="90"/>
      <c r="L137" s="280"/>
      <c r="M137" s="285"/>
      <c r="N137" s="286"/>
      <c r="O137" s="286"/>
      <c r="P137" s="286"/>
      <c r="Q137" s="286"/>
      <c r="R137" s="286"/>
      <c r="S137" s="286"/>
      <c r="T137" s="287"/>
      <c r="AT137" s="282" t="s">
        <v>168</v>
      </c>
      <c r="AU137" s="282" t="s">
        <v>86</v>
      </c>
      <c r="AV137" s="281" t="s">
        <v>86</v>
      </c>
      <c r="AW137" s="281" t="s">
        <v>39</v>
      </c>
      <c r="AX137" s="281" t="s">
        <v>76</v>
      </c>
      <c r="AY137" s="282" t="s">
        <v>156</v>
      </c>
    </row>
    <row r="138" spans="2:51" s="289" customFormat="1" ht="13.5">
      <c r="B138" s="288"/>
      <c r="D138" s="276" t="s">
        <v>168</v>
      </c>
      <c r="E138" s="290" t="s">
        <v>5</v>
      </c>
      <c r="F138" s="291" t="s">
        <v>204</v>
      </c>
      <c r="H138" s="292">
        <v>15</v>
      </c>
      <c r="I138" s="91"/>
      <c r="L138" s="288"/>
      <c r="M138" s="293"/>
      <c r="N138" s="294"/>
      <c r="O138" s="294"/>
      <c r="P138" s="294"/>
      <c r="Q138" s="294"/>
      <c r="R138" s="294"/>
      <c r="S138" s="294"/>
      <c r="T138" s="295"/>
      <c r="AT138" s="290" t="s">
        <v>168</v>
      </c>
      <c r="AU138" s="290" t="s">
        <v>86</v>
      </c>
      <c r="AV138" s="289" t="s">
        <v>163</v>
      </c>
      <c r="AW138" s="289" t="s">
        <v>39</v>
      </c>
      <c r="AX138" s="289" t="s">
        <v>84</v>
      </c>
      <c r="AY138" s="290" t="s">
        <v>156</v>
      </c>
    </row>
    <row r="139" spans="2:65" s="185" customFormat="1" ht="16.5" customHeight="1">
      <c r="B139" s="186"/>
      <c r="C139" s="296" t="s">
        <v>216</v>
      </c>
      <c r="D139" s="296" t="s">
        <v>301</v>
      </c>
      <c r="E139" s="297" t="s">
        <v>814</v>
      </c>
      <c r="F139" s="298" t="s">
        <v>815</v>
      </c>
      <c r="G139" s="299" t="s">
        <v>161</v>
      </c>
      <c r="H139" s="300">
        <v>6000</v>
      </c>
      <c r="I139" s="92"/>
      <c r="J139" s="301">
        <f>ROUND(I139*H139,2)</f>
        <v>0</v>
      </c>
      <c r="K139" s="298" t="s">
        <v>5</v>
      </c>
      <c r="L139" s="302"/>
      <c r="M139" s="303" t="s">
        <v>5</v>
      </c>
      <c r="N139" s="304" t="s">
        <v>49</v>
      </c>
      <c r="O139" s="187"/>
      <c r="P139" s="273">
        <f>O139*H139</f>
        <v>0</v>
      </c>
      <c r="Q139" s="273">
        <v>0</v>
      </c>
      <c r="R139" s="273">
        <f>Q139*H139</f>
        <v>0</v>
      </c>
      <c r="S139" s="273">
        <v>0</v>
      </c>
      <c r="T139" s="274">
        <f>S139*H139</f>
        <v>0</v>
      </c>
      <c r="AR139" s="175" t="s">
        <v>184</v>
      </c>
      <c r="AT139" s="175" t="s">
        <v>301</v>
      </c>
      <c r="AU139" s="175" t="s">
        <v>86</v>
      </c>
      <c r="AY139" s="175" t="s">
        <v>156</v>
      </c>
      <c r="BE139" s="275">
        <f>IF(N139="základní",J139,0)</f>
        <v>0</v>
      </c>
      <c r="BF139" s="275">
        <f>IF(N139="snížená",J139,0)</f>
        <v>0</v>
      </c>
      <c r="BG139" s="275">
        <f>IF(N139="zákl. přenesená",J139,0)</f>
        <v>0</v>
      </c>
      <c r="BH139" s="275">
        <f>IF(N139="sníž. přenesená",J139,0)</f>
        <v>0</v>
      </c>
      <c r="BI139" s="275">
        <f>IF(N139="nulová",J139,0)</f>
        <v>0</v>
      </c>
      <c r="BJ139" s="175" t="s">
        <v>163</v>
      </c>
      <c r="BK139" s="275">
        <f>ROUND(I139*H139,2)</f>
        <v>0</v>
      </c>
      <c r="BL139" s="175" t="s">
        <v>163</v>
      </c>
      <c r="BM139" s="175" t="s">
        <v>231</v>
      </c>
    </row>
    <row r="140" spans="2:65" s="185" customFormat="1" ht="25.5" customHeight="1">
      <c r="B140" s="186"/>
      <c r="C140" s="265" t="s">
        <v>201</v>
      </c>
      <c r="D140" s="265" t="s">
        <v>158</v>
      </c>
      <c r="E140" s="266" t="s">
        <v>757</v>
      </c>
      <c r="F140" s="267" t="s">
        <v>758</v>
      </c>
      <c r="G140" s="268" t="s">
        <v>200</v>
      </c>
      <c r="H140" s="269">
        <v>200</v>
      </c>
      <c r="I140" s="88"/>
      <c r="J140" s="270">
        <f>ROUND(I140*H140,2)</f>
        <v>0</v>
      </c>
      <c r="K140" s="267" t="s">
        <v>162</v>
      </c>
      <c r="L140" s="186"/>
      <c r="M140" s="271" t="s">
        <v>5</v>
      </c>
      <c r="N140" s="272" t="s">
        <v>49</v>
      </c>
      <c r="O140" s="187"/>
      <c r="P140" s="273">
        <f>O140*H140</f>
        <v>0</v>
      </c>
      <c r="Q140" s="273">
        <v>2.004</v>
      </c>
      <c r="R140" s="273">
        <f>Q140*H140</f>
        <v>400.8</v>
      </c>
      <c r="S140" s="273">
        <v>0</v>
      </c>
      <c r="T140" s="274">
        <f>S140*H140</f>
        <v>0</v>
      </c>
      <c r="AR140" s="175" t="s">
        <v>163</v>
      </c>
      <c r="AT140" s="175" t="s">
        <v>158</v>
      </c>
      <c r="AU140" s="175" t="s">
        <v>86</v>
      </c>
      <c r="AY140" s="175" t="s">
        <v>156</v>
      </c>
      <c r="BE140" s="275">
        <f>IF(N140="základní",J140,0)</f>
        <v>0</v>
      </c>
      <c r="BF140" s="275">
        <f>IF(N140="snížená",J140,0)</f>
        <v>0</v>
      </c>
      <c r="BG140" s="275">
        <f>IF(N140="zákl. přenesená",J140,0)</f>
        <v>0</v>
      </c>
      <c r="BH140" s="275">
        <f>IF(N140="sníž. přenesená",J140,0)</f>
        <v>0</v>
      </c>
      <c r="BI140" s="275">
        <f>IF(N140="nulová",J140,0)</f>
        <v>0</v>
      </c>
      <c r="BJ140" s="175" t="s">
        <v>163</v>
      </c>
      <c r="BK140" s="275">
        <f>ROUND(I140*H140,2)</f>
        <v>0</v>
      </c>
      <c r="BL140" s="175" t="s">
        <v>163</v>
      </c>
      <c r="BM140" s="175" t="s">
        <v>234</v>
      </c>
    </row>
    <row r="141" spans="2:47" s="185" customFormat="1" ht="94.5">
      <c r="B141" s="186"/>
      <c r="D141" s="276" t="s">
        <v>164</v>
      </c>
      <c r="F141" s="277" t="s">
        <v>759</v>
      </c>
      <c r="I141" s="89"/>
      <c r="L141" s="186"/>
      <c r="M141" s="278"/>
      <c r="N141" s="187"/>
      <c r="O141" s="187"/>
      <c r="P141" s="187"/>
      <c r="Q141" s="187"/>
      <c r="R141" s="187"/>
      <c r="S141" s="187"/>
      <c r="T141" s="279"/>
      <c r="AT141" s="175" t="s">
        <v>164</v>
      </c>
      <c r="AU141" s="175" t="s">
        <v>86</v>
      </c>
    </row>
    <row r="142" spans="2:51" s="281" customFormat="1" ht="13.5">
      <c r="B142" s="280"/>
      <c r="D142" s="276" t="s">
        <v>168</v>
      </c>
      <c r="E142" s="282" t="s">
        <v>5</v>
      </c>
      <c r="F142" s="283" t="s">
        <v>816</v>
      </c>
      <c r="H142" s="284">
        <v>200</v>
      </c>
      <c r="I142" s="90"/>
      <c r="L142" s="280"/>
      <c r="M142" s="285"/>
      <c r="N142" s="286"/>
      <c r="O142" s="286"/>
      <c r="P142" s="286"/>
      <c r="Q142" s="286"/>
      <c r="R142" s="286"/>
      <c r="S142" s="286"/>
      <c r="T142" s="287"/>
      <c r="AT142" s="282" t="s">
        <v>168</v>
      </c>
      <c r="AU142" s="282" t="s">
        <v>86</v>
      </c>
      <c r="AV142" s="281" t="s">
        <v>86</v>
      </c>
      <c r="AW142" s="281" t="s">
        <v>39</v>
      </c>
      <c r="AX142" s="281" t="s">
        <v>76</v>
      </c>
      <c r="AY142" s="282" t="s">
        <v>156</v>
      </c>
    </row>
    <row r="143" spans="2:51" s="289" customFormat="1" ht="13.5">
      <c r="B143" s="288"/>
      <c r="D143" s="276" t="s">
        <v>168</v>
      </c>
      <c r="E143" s="290" t="s">
        <v>5</v>
      </c>
      <c r="F143" s="291" t="s">
        <v>204</v>
      </c>
      <c r="H143" s="292">
        <v>200</v>
      </c>
      <c r="I143" s="91"/>
      <c r="L143" s="288"/>
      <c r="M143" s="293"/>
      <c r="N143" s="294"/>
      <c r="O143" s="294"/>
      <c r="P143" s="294"/>
      <c r="Q143" s="294"/>
      <c r="R143" s="294"/>
      <c r="S143" s="294"/>
      <c r="T143" s="295"/>
      <c r="AT143" s="290" t="s">
        <v>168</v>
      </c>
      <c r="AU143" s="290" t="s">
        <v>86</v>
      </c>
      <c r="AV143" s="289" t="s">
        <v>163</v>
      </c>
      <c r="AW143" s="289" t="s">
        <v>39</v>
      </c>
      <c r="AX143" s="289" t="s">
        <v>84</v>
      </c>
      <c r="AY143" s="290" t="s">
        <v>156</v>
      </c>
    </row>
    <row r="144" spans="2:65" s="185" customFormat="1" ht="16.5" customHeight="1">
      <c r="B144" s="186"/>
      <c r="C144" s="296" t="s">
        <v>240</v>
      </c>
      <c r="D144" s="296" t="s">
        <v>301</v>
      </c>
      <c r="E144" s="297" t="s">
        <v>764</v>
      </c>
      <c r="F144" s="298" t="s">
        <v>765</v>
      </c>
      <c r="G144" s="299" t="s">
        <v>361</v>
      </c>
      <c r="H144" s="300">
        <v>150</v>
      </c>
      <c r="I144" s="92"/>
      <c r="J144" s="301">
        <f>ROUND(I144*H144,2)</f>
        <v>0</v>
      </c>
      <c r="K144" s="298" t="s">
        <v>5</v>
      </c>
      <c r="L144" s="302"/>
      <c r="M144" s="303" t="s">
        <v>5</v>
      </c>
      <c r="N144" s="304" t="s">
        <v>49</v>
      </c>
      <c r="O144" s="187"/>
      <c r="P144" s="273">
        <f>O144*H144</f>
        <v>0</v>
      </c>
      <c r="Q144" s="273">
        <v>0</v>
      </c>
      <c r="R144" s="273">
        <f>Q144*H144</f>
        <v>0</v>
      </c>
      <c r="S144" s="273">
        <v>0</v>
      </c>
      <c r="T144" s="274">
        <f>S144*H144</f>
        <v>0</v>
      </c>
      <c r="AR144" s="175" t="s">
        <v>184</v>
      </c>
      <c r="AT144" s="175" t="s">
        <v>301</v>
      </c>
      <c r="AU144" s="175" t="s">
        <v>86</v>
      </c>
      <c r="AY144" s="175" t="s">
        <v>156</v>
      </c>
      <c r="BE144" s="275">
        <f>IF(N144="základní",J144,0)</f>
        <v>0</v>
      </c>
      <c r="BF144" s="275">
        <f>IF(N144="snížená",J144,0)</f>
        <v>0</v>
      </c>
      <c r="BG144" s="275">
        <f>IF(N144="zákl. přenesená",J144,0)</f>
        <v>0</v>
      </c>
      <c r="BH144" s="275">
        <f>IF(N144="sníž. přenesená",J144,0)</f>
        <v>0</v>
      </c>
      <c r="BI144" s="275">
        <f>IF(N144="nulová",J144,0)</f>
        <v>0</v>
      </c>
      <c r="BJ144" s="175" t="s">
        <v>163</v>
      </c>
      <c r="BK144" s="275">
        <f>ROUND(I144*H144,2)</f>
        <v>0</v>
      </c>
      <c r="BL144" s="175" t="s">
        <v>163</v>
      </c>
      <c r="BM144" s="175" t="s">
        <v>237</v>
      </c>
    </row>
    <row r="145" spans="2:63" s="253" customFormat="1" ht="29.85" customHeight="1">
      <c r="B145" s="252"/>
      <c r="D145" s="254" t="s">
        <v>75</v>
      </c>
      <c r="E145" s="263" t="s">
        <v>184</v>
      </c>
      <c r="F145" s="263" t="s">
        <v>772</v>
      </c>
      <c r="I145" s="87"/>
      <c r="J145" s="264">
        <f>BK145</f>
        <v>0</v>
      </c>
      <c r="L145" s="252"/>
      <c r="M145" s="257"/>
      <c r="N145" s="258"/>
      <c r="O145" s="258"/>
      <c r="P145" s="259">
        <f>SUM(P146:P147)</f>
        <v>0</v>
      </c>
      <c r="Q145" s="258"/>
      <c r="R145" s="259">
        <f>SUM(R146:R147)</f>
        <v>0</v>
      </c>
      <c r="S145" s="258"/>
      <c r="T145" s="260">
        <f>SUM(T146:T147)</f>
        <v>0</v>
      </c>
      <c r="AR145" s="254" t="s">
        <v>84</v>
      </c>
      <c r="AT145" s="261" t="s">
        <v>75</v>
      </c>
      <c r="AU145" s="261" t="s">
        <v>84</v>
      </c>
      <c r="AY145" s="254" t="s">
        <v>156</v>
      </c>
      <c r="BK145" s="262">
        <f>SUM(BK146:BK147)</f>
        <v>0</v>
      </c>
    </row>
    <row r="146" spans="2:65" s="185" customFormat="1" ht="25.5" customHeight="1">
      <c r="B146" s="186"/>
      <c r="C146" s="296" t="s">
        <v>261</v>
      </c>
      <c r="D146" s="296" t="s">
        <v>301</v>
      </c>
      <c r="E146" s="297" t="s">
        <v>817</v>
      </c>
      <c r="F146" s="298" t="s">
        <v>818</v>
      </c>
      <c r="G146" s="299" t="s">
        <v>743</v>
      </c>
      <c r="H146" s="300">
        <v>1</v>
      </c>
      <c r="I146" s="92"/>
      <c r="J146" s="301">
        <f>ROUND(I146*H146,2)</f>
        <v>0</v>
      </c>
      <c r="K146" s="298" t="s">
        <v>5</v>
      </c>
      <c r="L146" s="302"/>
      <c r="M146" s="303" t="s">
        <v>5</v>
      </c>
      <c r="N146" s="304" t="s">
        <v>49</v>
      </c>
      <c r="O146" s="187"/>
      <c r="P146" s="273">
        <f>O146*H146</f>
        <v>0</v>
      </c>
      <c r="Q146" s="273">
        <v>0</v>
      </c>
      <c r="R146" s="273">
        <f>Q146*H146</f>
        <v>0</v>
      </c>
      <c r="S146" s="273">
        <v>0</v>
      </c>
      <c r="T146" s="274">
        <f>S146*H146</f>
        <v>0</v>
      </c>
      <c r="AR146" s="175" t="s">
        <v>184</v>
      </c>
      <c r="AT146" s="175" t="s">
        <v>301</v>
      </c>
      <c r="AU146" s="175" t="s">
        <v>86</v>
      </c>
      <c r="AY146" s="175" t="s">
        <v>156</v>
      </c>
      <c r="BE146" s="275">
        <f>IF(N146="základní",J146,0)</f>
        <v>0</v>
      </c>
      <c r="BF146" s="275">
        <f>IF(N146="snížená",J146,0)</f>
        <v>0</v>
      </c>
      <c r="BG146" s="275">
        <f>IF(N146="zákl. přenesená",J146,0)</f>
        <v>0</v>
      </c>
      <c r="BH146" s="275">
        <f>IF(N146="sníž. přenesená",J146,0)</f>
        <v>0</v>
      </c>
      <c r="BI146" s="275">
        <f>IF(N146="nulová",J146,0)</f>
        <v>0</v>
      </c>
      <c r="BJ146" s="175" t="s">
        <v>163</v>
      </c>
      <c r="BK146" s="275">
        <f>ROUND(I146*H146,2)</f>
        <v>0</v>
      </c>
      <c r="BL146" s="175" t="s">
        <v>163</v>
      </c>
      <c r="BM146" s="175" t="s">
        <v>819</v>
      </c>
    </row>
    <row r="147" spans="2:47" s="185" customFormat="1" ht="54">
      <c r="B147" s="186"/>
      <c r="D147" s="276" t="s">
        <v>166</v>
      </c>
      <c r="F147" s="277" t="s">
        <v>820</v>
      </c>
      <c r="I147" s="89"/>
      <c r="L147" s="186"/>
      <c r="M147" s="278"/>
      <c r="N147" s="187"/>
      <c r="O147" s="187"/>
      <c r="P147" s="187"/>
      <c r="Q147" s="187"/>
      <c r="R147" s="187"/>
      <c r="S147" s="187"/>
      <c r="T147" s="279"/>
      <c r="AT147" s="175" t="s">
        <v>166</v>
      </c>
      <c r="AU147" s="175" t="s">
        <v>86</v>
      </c>
    </row>
    <row r="148" spans="2:63" s="253" customFormat="1" ht="29.85" customHeight="1">
      <c r="B148" s="252"/>
      <c r="D148" s="254" t="s">
        <v>75</v>
      </c>
      <c r="E148" s="263" t="s">
        <v>781</v>
      </c>
      <c r="F148" s="263" t="s">
        <v>782</v>
      </c>
      <c r="I148" s="87"/>
      <c r="J148" s="264">
        <f>BK148</f>
        <v>0</v>
      </c>
      <c r="L148" s="252"/>
      <c r="M148" s="257"/>
      <c r="N148" s="258"/>
      <c r="O148" s="258"/>
      <c r="P148" s="259">
        <f>SUM(P149:P150)</f>
        <v>0</v>
      </c>
      <c r="Q148" s="258"/>
      <c r="R148" s="259">
        <f>SUM(R149:R150)</f>
        <v>0</v>
      </c>
      <c r="S148" s="258"/>
      <c r="T148" s="260">
        <f>SUM(T149:T150)</f>
        <v>0</v>
      </c>
      <c r="AR148" s="254" t="s">
        <v>84</v>
      </c>
      <c r="AT148" s="261" t="s">
        <v>75</v>
      </c>
      <c r="AU148" s="261" t="s">
        <v>84</v>
      </c>
      <c r="AY148" s="254" t="s">
        <v>156</v>
      </c>
      <c r="BK148" s="262">
        <f>SUM(BK149:BK150)</f>
        <v>0</v>
      </c>
    </row>
    <row r="149" spans="2:65" s="185" customFormat="1" ht="25.5" customHeight="1">
      <c r="B149" s="186"/>
      <c r="C149" s="265" t="s">
        <v>207</v>
      </c>
      <c r="D149" s="265" t="s">
        <v>158</v>
      </c>
      <c r="E149" s="266" t="s">
        <v>783</v>
      </c>
      <c r="F149" s="267" t="s">
        <v>784</v>
      </c>
      <c r="G149" s="268" t="s">
        <v>737</v>
      </c>
      <c r="H149" s="269">
        <v>412.721</v>
      </c>
      <c r="I149" s="88"/>
      <c r="J149" s="270">
        <f>ROUND(I149*H149,2)</f>
        <v>0</v>
      </c>
      <c r="K149" s="267" t="s">
        <v>162</v>
      </c>
      <c r="L149" s="186"/>
      <c r="M149" s="271" t="s">
        <v>5</v>
      </c>
      <c r="N149" s="272" t="s">
        <v>49</v>
      </c>
      <c r="O149" s="187"/>
      <c r="P149" s="273">
        <f>O149*H149</f>
        <v>0</v>
      </c>
      <c r="Q149" s="273">
        <v>0</v>
      </c>
      <c r="R149" s="273">
        <f>Q149*H149</f>
        <v>0</v>
      </c>
      <c r="S149" s="273">
        <v>0</v>
      </c>
      <c r="T149" s="274">
        <f>S149*H149</f>
        <v>0</v>
      </c>
      <c r="AR149" s="175" t="s">
        <v>163</v>
      </c>
      <c r="AT149" s="175" t="s">
        <v>158</v>
      </c>
      <c r="AU149" s="175" t="s">
        <v>86</v>
      </c>
      <c r="AY149" s="175" t="s">
        <v>156</v>
      </c>
      <c r="BE149" s="275">
        <f>IF(N149="základní",J149,0)</f>
        <v>0</v>
      </c>
      <c r="BF149" s="275">
        <f>IF(N149="snížená",J149,0)</f>
        <v>0</v>
      </c>
      <c r="BG149" s="275">
        <f>IF(N149="zákl. přenesená",J149,0)</f>
        <v>0</v>
      </c>
      <c r="BH149" s="275">
        <f>IF(N149="sníž. přenesená",J149,0)</f>
        <v>0</v>
      </c>
      <c r="BI149" s="275">
        <f>IF(N149="nulová",J149,0)</f>
        <v>0</v>
      </c>
      <c r="BJ149" s="175" t="s">
        <v>163</v>
      </c>
      <c r="BK149" s="275">
        <f>ROUND(I149*H149,2)</f>
        <v>0</v>
      </c>
      <c r="BL149" s="175" t="s">
        <v>163</v>
      </c>
      <c r="BM149" s="175" t="s">
        <v>243</v>
      </c>
    </row>
    <row r="150" spans="2:47" s="185" customFormat="1" ht="27">
      <c r="B150" s="186"/>
      <c r="D150" s="276" t="s">
        <v>164</v>
      </c>
      <c r="F150" s="277" t="s">
        <v>785</v>
      </c>
      <c r="I150" s="89"/>
      <c r="L150" s="186"/>
      <c r="M150" s="278"/>
      <c r="N150" s="187"/>
      <c r="O150" s="187"/>
      <c r="P150" s="187"/>
      <c r="Q150" s="187"/>
      <c r="R150" s="187"/>
      <c r="S150" s="187"/>
      <c r="T150" s="279"/>
      <c r="AT150" s="175" t="s">
        <v>164</v>
      </c>
      <c r="AU150" s="175" t="s">
        <v>86</v>
      </c>
    </row>
    <row r="151" spans="2:63" s="253" customFormat="1" ht="37.35" customHeight="1">
      <c r="B151" s="252"/>
      <c r="D151" s="254" t="s">
        <v>75</v>
      </c>
      <c r="E151" s="255" t="s">
        <v>786</v>
      </c>
      <c r="F151" s="255" t="s">
        <v>787</v>
      </c>
      <c r="I151" s="87"/>
      <c r="J151" s="256">
        <f>BK151</f>
        <v>0</v>
      </c>
      <c r="L151" s="252"/>
      <c r="M151" s="257"/>
      <c r="N151" s="258"/>
      <c r="O151" s="258"/>
      <c r="P151" s="259">
        <f>P152</f>
        <v>0</v>
      </c>
      <c r="Q151" s="258"/>
      <c r="R151" s="259">
        <f>R152</f>
        <v>5.851999999999999</v>
      </c>
      <c r="S151" s="258"/>
      <c r="T151" s="260">
        <f>T152</f>
        <v>0</v>
      </c>
      <c r="AR151" s="254" t="s">
        <v>86</v>
      </c>
      <c r="AT151" s="261" t="s">
        <v>75</v>
      </c>
      <c r="AU151" s="261" t="s">
        <v>76</v>
      </c>
      <c r="AY151" s="254" t="s">
        <v>156</v>
      </c>
      <c r="BK151" s="262">
        <f>BK152</f>
        <v>0</v>
      </c>
    </row>
    <row r="152" spans="2:63" s="253" customFormat="1" ht="19.9" customHeight="1">
      <c r="B152" s="252"/>
      <c r="D152" s="254" t="s">
        <v>75</v>
      </c>
      <c r="E152" s="263" t="s">
        <v>788</v>
      </c>
      <c r="F152" s="263" t="s">
        <v>789</v>
      </c>
      <c r="I152" s="87"/>
      <c r="J152" s="264">
        <f>BK152</f>
        <v>0</v>
      </c>
      <c r="L152" s="252"/>
      <c r="M152" s="257"/>
      <c r="N152" s="258"/>
      <c r="O152" s="258"/>
      <c r="P152" s="259">
        <f>SUM(P153:P161)</f>
        <v>0</v>
      </c>
      <c r="Q152" s="258"/>
      <c r="R152" s="259">
        <f>SUM(R153:R161)</f>
        <v>5.851999999999999</v>
      </c>
      <c r="S152" s="258"/>
      <c r="T152" s="260">
        <f>SUM(T153:T161)</f>
        <v>0</v>
      </c>
      <c r="AR152" s="254" t="s">
        <v>86</v>
      </c>
      <c r="AT152" s="261" t="s">
        <v>75</v>
      </c>
      <c r="AU152" s="261" t="s">
        <v>84</v>
      </c>
      <c r="AY152" s="254" t="s">
        <v>156</v>
      </c>
      <c r="BK152" s="262">
        <f>SUM(BK153:BK161)</f>
        <v>0</v>
      </c>
    </row>
    <row r="153" spans="2:65" s="185" customFormat="1" ht="25.5" customHeight="1">
      <c r="B153" s="186"/>
      <c r="C153" s="265" t="s">
        <v>248</v>
      </c>
      <c r="D153" s="265" t="s">
        <v>158</v>
      </c>
      <c r="E153" s="266" t="s">
        <v>790</v>
      </c>
      <c r="F153" s="267" t="s">
        <v>791</v>
      </c>
      <c r="G153" s="268" t="s">
        <v>161</v>
      </c>
      <c r="H153" s="269">
        <v>7600</v>
      </c>
      <c r="I153" s="88"/>
      <c r="J153" s="270">
        <f>ROUND(I153*H153,2)</f>
        <v>0</v>
      </c>
      <c r="K153" s="267" t="s">
        <v>162</v>
      </c>
      <c r="L153" s="186"/>
      <c r="M153" s="271" t="s">
        <v>5</v>
      </c>
      <c r="N153" s="272" t="s">
        <v>49</v>
      </c>
      <c r="O153" s="187"/>
      <c r="P153" s="273">
        <f>O153*H153</f>
        <v>0</v>
      </c>
      <c r="Q153" s="273">
        <v>0.00077</v>
      </c>
      <c r="R153" s="273">
        <f>Q153*H153</f>
        <v>5.851999999999999</v>
      </c>
      <c r="S153" s="273">
        <v>0</v>
      </c>
      <c r="T153" s="274">
        <f>S153*H153</f>
        <v>0</v>
      </c>
      <c r="AR153" s="175" t="s">
        <v>201</v>
      </c>
      <c r="AT153" s="175" t="s">
        <v>158</v>
      </c>
      <c r="AU153" s="175" t="s">
        <v>86</v>
      </c>
      <c r="AY153" s="175" t="s">
        <v>156</v>
      </c>
      <c r="BE153" s="275">
        <f>IF(N153="základní",J153,0)</f>
        <v>0</v>
      </c>
      <c r="BF153" s="275">
        <f>IF(N153="snížená",J153,0)</f>
        <v>0</v>
      </c>
      <c r="BG153" s="275">
        <f>IF(N153="zákl. přenesená",J153,0)</f>
        <v>0</v>
      </c>
      <c r="BH153" s="275">
        <f>IF(N153="sníž. přenesená",J153,0)</f>
        <v>0</v>
      </c>
      <c r="BI153" s="275">
        <f>IF(N153="nulová",J153,0)</f>
        <v>0</v>
      </c>
      <c r="BJ153" s="175" t="s">
        <v>163</v>
      </c>
      <c r="BK153" s="275">
        <f>ROUND(I153*H153,2)</f>
        <v>0</v>
      </c>
      <c r="BL153" s="175" t="s">
        <v>201</v>
      </c>
      <c r="BM153" s="175" t="s">
        <v>247</v>
      </c>
    </row>
    <row r="154" spans="2:47" s="185" customFormat="1" ht="40.5">
      <c r="B154" s="186"/>
      <c r="D154" s="276" t="s">
        <v>164</v>
      </c>
      <c r="F154" s="277" t="s">
        <v>792</v>
      </c>
      <c r="I154" s="89"/>
      <c r="L154" s="186"/>
      <c r="M154" s="278"/>
      <c r="N154" s="187"/>
      <c r="O154" s="187"/>
      <c r="P154" s="187"/>
      <c r="Q154" s="187"/>
      <c r="R154" s="187"/>
      <c r="S154" s="187"/>
      <c r="T154" s="279"/>
      <c r="AT154" s="175" t="s">
        <v>164</v>
      </c>
      <c r="AU154" s="175" t="s">
        <v>86</v>
      </c>
    </row>
    <row r="155" spans="2:51" s="281" customFormat="1" ht="13.5">
      <c r="B155" s="280"/>
      <c r="D155" s="276" t="s">
        <v>168</v>
      </c>
      <c r="E155" s="282" t="s">
        <v>5</v>
      </c>
      <c r="F155" s="283" t="s">
        <v>821</v>
      </c>
      <c r="H155" s="284">
        <v>7600</v>
      </c>
      <c r="I155" s="90"/>
      <c r="L155" s="280"/>
      <c r="M155" s="285"/>
      <c r="N155" s="286"/>
      <c r="O155" s="286"/>
      <c r="P155" s="286"/>
      <c r="Q155" s="286"/>
      <c r="R155" s="286"/>
      <c r="S155" s="286"/>
      <c r="T155" s="287"/>
      <c r="AT155" s="282" t="s">
        <v>168</v>
      </c>
      <c r="AU155" s="282" t="s">
        <v>86</v>
      </c>
      <c r="AV155" s="281" t="s">
        <v>86</v>
      </c>
      <c r="AW155" s="281" t="s">
        <v>39</v>
      </c>
      <c r="AX155" s="281" t="s">
        <v>76</v>
      </c>
      <c r="AY155" s="282" t="s">
        <v>156</v>
      </c>
    </row>
    <row r="156" spans="2:51" s="289" customFormat="1" ht="13.5">
      <c r="B156" s="288"/>
      <c r="D156" s="276" t="s">
        <v>168</v>
      </c>
      <c r="E156" s="290" t="s">
        <v>5</v>
      </c>
      <c r="F156" s="291" t="s">
        <v>204</v>
      </c>
      <c r="H156" s="292">
        <v>7600</v>
      </c>
      <c r="I156" s="91"/>
      <c r="L156" s="288"/>
      <c r="M156" s="293"/>
      <c r="N156" s="294"/>
      <c r="O156" s="294"/>
      <c r="P156" s="294"/>
      <c r="Q156" s="294"/>
      <c r="R156" s="294"/>
      <c r="S156" s="294"/>
      <c r="T156" s="295"/>
      <c r="AT156" s="290" t="s">
        <v>168</v>
      </c>
      <c r="AU156" s="290" t="s">
        <v>86</v>
      </c>
      <c r="AV156" s="289" t="s">
        <v>163</v>
      </c>
      <c r="AW156" s="289" t="s">
        <v>39</v>
      </c>
      <c r="AX156" s="289" t="s">
        <v>84</v>
      </c>
      <c r="AY156" s="290" t="s">
        <v>156</v>
      </c>
    </row>
    <row r="157" spans="2:65" s="185" customFormat="1" ht="16.5" customHeight="1">
      <c r="B157" s="186"/>
      <c r="C157" s="296" t="s">
        <v>185</v>
      </c>
      <c r="D157" s="296" t="s">
        <v>301</v>
      </c>
      <c r="E157" s="297" t="s">
        <v>822</v>
      </c>
      <c r="F157" s="298" t="s">
        <v>823</v>
      </c>
      <c r="G157" s="299" t="s">
        <v>161</v>
      </c>
      <c r="H157" s="300">
        <v>9120</v>
      </c>
      <c r="I157" s="92"/>
      <c r="J157" s="301">
        <f>ROUND(I157*H157,2)</f>
        <v>0</v>
      </c>
      <c r="K157" s="298" t="s">
        <v>5</v>
      </c>
      <c r="L157" s="302"/>
      <c r="M157" s="303" t="s">
        <v>5</v>
      </c>
      <c r="N157" s="304" t="s">
        <v>49</v>
      </c>
      <c r="O157" s="187"/>
      <c r="P157" s="273">
        <f>O157*H157</f>
        <v>0</v>
      </c>
      <c r="Q157" s="273">
        <v>0</v>
      </c>
      <c r="R157" s="273">
        <f>Q157*H157</f>
        <v>0</v>
      </c>
      <c r="S157" s="273">
        <v>0</v>
      </c>
      <c r="T157" s="274">
        <f>S157*H157</f>
        <v>0</v>
      </c>
      <c r="AR157" s="175" t="s">
        <v>234</v>
      </c>
      <c r="AT157" s="175" t="s">
        <v>301</v>
      </c>
      <c r="AU157" s="175" t="s">
        <v>86</v>
      </c>
      <c r="AY157" s="175" t="s">
        <v>156</v>
      </c>
      <c r="BE157" s="275">
        <f>IF(N157="základní",J157,0)</f>
        <v>0</v>
      </c>
      <c r="BF157" s="275">
        <f>IF(N157="snížená",J157,0)</f>
        <v>0</v>
      </c>
      <c r="BG157" s="275">
        <f>IF(N157="zákl. přenesená",J157,0)</f>
        <v>0</v>
      </c>
      <c r="BH157" s="275">
        <f>IF(N157="sníž. přenesená",J157,0)</f>
        <v>0</v>
      </c>
      <c r="BI157" s="275">
        <f>IF(N157="nulová",J157,0)</f>
        <v>0</v>
      </c>
      <c r="BJ157" s="175" t="s">
        <v>163</v>
      </c>
      <c r="BK157" s="275">
        <f>ROUND(I157*H157,2)</f>
        <v>0</v>
      </c>
      <c r="BL157" s="175" t="s">
        <v>201</v>
      </c>
      <c r="BM157" s="175" t="s">
        <v>251</v>
      </c>
    </row>
    <row r="158" spans="2:51" s="281" customFormat="1" ht="13.5">
      <c r="B158" s="280"/>
      <c r="D158" s="276" t="s">
        <v>168</v>
      </c>
      <c r="E158" s="282" t="s">
        <v>5</v>
      </c>
      <c r="F158" s="283" t="s">
        <v>824</v>
      </c>
      <c r="H158" s="284">
        <v>9120</v>
      </c>
      <c r="I158" s="90"/>
      <c r="L158" s="280"/>
      <c r="M158" s="285"/>
      <c r="N158" s="286"/>
      <c r="O158" s="286"/>
      <c r="P158" s="286"/>
      <c r="Q158" s="286"/>
      <c r="R158" s="286"/>
      <c r="S158" s="286"/>
      <c r="T158" s="287"/>
      <c r="AT158" s="282" t="s">
        <v>168</v>
      </c>
      <c r="AU158" s="282" t="s">
        <v>86</v>
      </c>
      <c r="AV158" s="281" t="s">
        <v>86</v>
      </c>
      <c r="AW158" s="281" t="s">
        <v>39</v>
      </c>
      <c r="AX158" s="281" t="s">
        <v>76</v>
      </c>
      <c r="AY158" s="282" t="s">
        <v>156</v>
      </c>
    </row>
    <row r="159" spans="2:51" s="289" customFormat="1" ht="13.5">
      <c r="B159" s="288"/>
      <c r="D159" s="276" t="s">
        <v>168</v>
      </c>
      <c r="E159" s="290" t="s">
        <v>5</v>
      </c>
      <c r="F159" s="291" t="s">
        <v>204</v>
      </c>
      <c r="H159" s="292">
        <v>9120</v>
      </c>
      <c r="I159" s="91"/>
      <c r="L159" s="288"/>
      <c r="M159" s="293"/>
      <c r="N159" s="294"/>
      <c r="O159" s="294"/>
      <c r="P159" s="294"/>
      <c r="Q159" s="294"/>
      <c r="R159" s="294"/>
      <c r="S159" s="294"/>
      <c r="T159" s="295"/>
      <c r="AT159" s="290" t="s">
        <v>168</v>
      </c>
      <c r="AU159" s="290" t="s">
        <v>86</v>
      </c>
      <c r="AV159" s="289" t="s">
        <v>163</v>
      </c>
      <c r="AW159" s="289" t="s">
        <v>39</v>
      </c>
      <c r="AX159" s="289" t="s">
        <v>84</v>
      </c>
      <c r="AY159" s="290" t="s">
        <v>156</v>
      </c>
    </row>
    <row r="160" spans="2:65" s="185" customFormat="1" ht="38.25" customHeight="1">
      <c r="B160" s="186"/>
      <c r="C160" s="265" t="s">
        <v>10</v>
      </c>
      <c r="D160" s="265" t="s">
        <v>158</v>
      </c>
      <c r="E160" s="266" t="s">
        <v>798</v>
      </c>
      <c r="F160" s="267" t="s">
        <v>799</v>
      </c>
      <c r="G160" s="268" t="s">
        <v>737</v>
      </c>
      <c r="H160" s="269">
        <v>29.564</v>
      </c>
      <c r="I160" s="88"/>
      <c r="J160" s="270">
        <f>ROUND(I160*H160,2)</f>
        <v>0</v>
      </c>
      <c r="K160" s="267" t="s">
        <v>162</v>
      </c>
      <c r="L160" s="186"/>
      <c r="M160" s="271" t="s">
        <v>5</v>
      </c>
      <c r="N160" s="272" t="s">
        <v>49</v>
      </c>
      <c r="O160" s="187"/>
      <c r="P160" s="273">
        <f>O160*H160</f>
        <v>0</v>
      </c>
      <c r="Q160" s="273">
        <v>0</v>
      </c>
      <c r="R160" s="273">
        <f>Q160*H160</f>
        <v>0</v>
      </c>
      <c r="S160" s="273">
        <v>0</v>
      </c>
      <c r="T160" s="274">
        <f>S160*H160</f>
        <v>0</v>
      </c>
      <c r="AR160" s="175" t="s">
        <v>201</v>
      </c>
      <c r="AT160" s="175" t="s">
        <v>158</v>
      </c>
      <c r="AU160" s="175" t="s">
        <v>86</v>
      </c>
      <c r="AY160" s="175" t="s">
        <v>156</v>
      </c>
      <c r="BE160" s="275">
        <f>IF(N160="základní",J160,0)</f>
        <v>0</v>
      </c>
      <c r="BF160" s="275">
        <f>IF(N160="snížená",J160,0)</f>
        <v>0</v>
      </c>
      <c r="BG160" s="275">
        <f>IF(N160="zákl. přenesená",J160,0)</f>
        <v>0</v>
      </c>
      <c r="BH160" s="275">
        <f>IF(N160="sníž. přenesená",J160,0)</f>
        <v>0</v>
      </c>
      <c r="BI160" s="275">
        <f>IF(N160="nulová",J160,0)</f>
        <v>0</v>
      </c>
      <c r="BJ160" s="175" t="s">
        <v>163</v>
      </c>
      <c r="BK160" s="275">
        <f>ROUND(I160*H160,2)</f>
        <v>0</v>
      </c>
      <c r="BL160" s="175" t="s">
        <v>201</v>
      </c>
      <c r="BM160" s="175" t="s">
        <v>254</v>
      </c>
    </row>
    <row r="161" spans="2:47" s="185" customFormat="1" ht="121.5">
      <c r="B161" s="186"/>
      <c r="D161" s="276" t="s">
        <v>164</v>
      </c>
      <c r="F161" s="277" t="s">
        <v>800</v>
      </c>
      <c r="L161" s="186"/>
      <c r="M161" s="308"/>
      <c r="N161" s="309"/>
      <c r="O161" s="309"/>
      <c r="P161" s="309"/>
      <c r="Q161" s="309"/>
      <c r="R161" s="309"/>
      <c r="S161" s="309"/>
      <c r="T161" s="310"/>
      <c r="AT161" s="175" t="s">
        <v>164</v>
      </c>
      <c r="AU161" s="175" t="s">
        <v>86</v>
      </c>
    </row>
    <row r="162" spans="2:12" s="185" customFormat="1" ht="6.95" customHeight="1">
      <c r="B162" s="210"/>
      <c r="C162" s="211"/>
      <c r="D162" s="211"/>
      <c r="E162" s="211"/>
      <c r="F162" s="211"/>
      <c r="G162" s="211"/>
      <c r="H162" s="211"/>
      <c r="I162" s="211"/>
      <c r="J162" s="211"/>
      <c r="K162" s="211"/>
      <c r="L162" s="186"/>
    </row>
  </sheetData>
  <sheetProtection password="CC55" sheet="1"/>
  <autoFilter ref="C83:K161"/>
  <mergeCells count="10">
    <mergeCell ref="E76:H76"/>
    <mergeCell ref="G1:H1"/>
    <mergeCell ref="E45:H45"/>
    <mergeCell ref="E47:H47"/>
    <mergeCell ref="J51:J52"/>
    <mergeCell ref="L2:V2"/>
    <mergeCell ref="E7:H7"/>
    <mergeCell ref="E9:H9"/>
    <mergeCell ref="E24:H24"/>
    <mergeCell ref="E74:H74"/>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160"/>
  <sheetViews>
    <sheetView showGridLines="0" tabSelected="1" workbookViewId="0" topLeftCell="A1">
      <pane ySplit="1" topLeftCell="A113" activePane="bottomLeft" state="frozen"/>
      <selection pane="bottomLeft" activeCell="I128" sqref="I128"/>
    </sheetView>
  </sheetViews>
  <sheetFormatPr defaultColWidth="9.33203125" defaultRowHeight="13.5"/>
  <cols>
    <col min="1" max="1" width="8.33203125" style="174" customWidth="1"/>
    <col min="2" max="2" width="1.66796875" style="174" customWidth="1"/>
    <col min="3" max="3" width="4.16015625" style="174" customWidth="1"/>
    <col min="4" max="4" width="4.33203125" style="174" customWidth="1"/>
    <col min="5" max="5" width="17.16015625" style="174" customWidth="1"/>
    <col min="6" max="6" width="75" style="174" customWidth="1"/>
    <col min="7" max="7" width="8.66015625" style="174" customWidth="1"/>
    <col min="8" max="8" width="11.16015625" style="174" customWidth="1"/>
    <col min="9" max="9" width="12.66015625" style="174" customWidth="1"/>
    <col min="10" max="10" width="23.5" style="174" customWidth="1"/>
    <col min="11" max="11" width="15.5" style="174" customWidth="1"/>
    <col min="12" max="12" width="9.33203125" style="174" customWidth="1"/>
    <col min="13" max="18" width="9.33203125" style="174" hidden="1" customWidth="1"/>
    <col min="19" max="19" width="8.16015625" style="174" hidden="1" customWidth="1"/>
    <col min="20" max="20" width="29.66015625" style="174" hidden="1" customWidth="1"/>
    <col min="21" max="21" width="16.33203125" style="174" hidden="1" customWidth="1"/>
    <col min="22" max="22" width="12.33203125" style="174" customWidth="1"/>
    <col min="23" max="23" width="16.33203125" style="174" customWidth="1"/>
    <col min="24" max="24" width="12.33203125" style="174" customWidth="1"/>
    <col min="25" max="25" width="15" style="174" customWidth="1"/>
    <col min="26" max="26" width="11" style="174" customWidth="1"/>
    <col min="27" max="27" width="15" style="174" customWidth="1"/>
    <col min="28" max="28" width="16.33203125" style="174" customWidth="1"/>
    <col min="29" max="29" width="11" style="174" customWidth="1"/>
    <col min="30" max="30" width="15" style="174" customWidth="1"/>
    <col min="31" max="31" width="16.33203125" style="174" customWidth="1"/>
    <col min="32" max="43" width="9.33203125" style="174" customWidth="1"/>
    <col min="44" max="65" width="9.33203125" style="174" hidden="1" customWidth="1"/>
    <col min="66" max="16384" width="9.33203125" style="174" customWidth="1"/>
  </cols>
  <sheetData>
    <row r="1" spans="1:70" ht="21.75" customHeight="1">
      <c r="A1" s="171"/>
      <c r="B1" s="8"/>
      <c r="C1" s="8"/>
      <c r="D1" s="9" t="s">
        <v>1</v>
      </c>
      <c r="E1" s="8"/>
      <c r="F1" s="172" t="s">
        <v>124</v>
      </c>
      <c r="G1" s="364" t="s">
        <v>125</v>
      </c>
      <c r="H1" s="364"/>
      <c r="I1" s="8"/>
      <c r="J1" s="172" t="s">
        <v>126</v>
      </c>
      <c r="K1" s="9" t="s">
        <v>127</v>
      </c>
      <c r="L1" s="172" t="s">
        <v>128</v>
      </c>
      <c r="M1" s="172"/>
      <c r="N1" s="172"/>
      <c r="O1" s="172"/>
      <c r="P1" s="172"/>
      <c r="Q1" s="172"/>
      <c r="R1" s="172"/>
      <c r="S1" s="172"/>
      <c r="T1" s="172"/>
      <c r="U1" s="173"/>
      <c r="V1" s="173"/>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c r="AV1" s="171"/>
      <c r="AW1" s="171"/>
      <c r="AX1" s="171"/>
      <c r="AY1" s="171"/>
      <c r="AZ1" s="171"/>
      <c r="BA1" s="171"/>
      <c r="BB1" s="171"/>
      <c r="BC1" s="171"/>
      <c r="BD1" s="171"/>
      <c r="BE1" s="171"/>
      <c r="BF1" s="171"/>
      <c r="BG1" s="171"/>
      <c r="BH1" s="171"/>
      <c r="BI1" s="171"/>
      <c r="BJ1" s="171"/>
      <c r="BK1" s="171"/>
      <c r="BL1" s="171"/>
      <c r="BM1" s="171"/>
      <c r="BN1" s="171"/>
      <c r="BO1" s="171"/>
      <c r="BP1" s="171"/>
      <c r="BQ1" s="171"/>
      <c r="BR1" s="171"/>
    </row>
    <row r="2" spans="3:46" ht="36.95" customHeight="1">
      <c r="L2" s="354" t="s">
        <v>8</v>
      </c>
      <c r="M2" s="355"/>
      <c r="N2" s="355"/>
      <c r="O2" s="355"/>
      <c r="P2" s="355"/>
      <c r="Q2" s="355"/>
      <c r="R2" s="355"/>
      <c r="S2" s="355"/>
      <c r="T2" s="355"/>
      <c r="U2" s="355"/>
      <c r="V2" s="355"/>
      <c r="AT2" s="175" t="s">
        <v>95</v>
      </c>
    </row>
    <row r="3" spans="2:46" ht="6.95" customHeight="1">
      <c r="B3" s="176"/>
      <c r="C3" s="177"/>
      <c r="D3" s="177"/>
      <c r="E3" s="177"/>
      <c r="F3" s="177"/>
      <c r="G3" s="177"/>
      <c r="H3" s="177"/>
      <c r="I3" s="177"/>
      <c r="J3" s="177"/>
      <c r="K3" s="178"/>
      <c r="AT3" s="175" t="s">
        <v>86</v>
      </c>
    </row>
    <row r="4" spans="2:46" ht="36.95" customHeight="1">
      <c r="B4" s="179"/>
      <c r="C4" s="180"/>
      <c r="D4" s="181" t="s">
        <v>129</v>
      </c>
      <c r="E4" s="180"/>
      <c r="F4" s="180"/>
      <c r="G4" s="180"/>
      <c r="H4" s="180"/>
      <c r="I4" s="180"/>
      <c r="J4" s="180"/>
      <c r="K4" s="182"/>
      <c r="M4" s="183" t="s">
        <v>13</v>
      </c>
      <c r="AT4" s="175" t="s">
        <v>39</v>
      </c>
    </row>
    <row r="5" spans="2:11" ht="6.95" customHeight="1">
      <c r="B5" s="179"/>
      <c r="C5" s="180"/>
      <c r="D5" s="180"/>
      <c r="E5" s="180"/>
      <c r="F5" s="180"/>
      <c r="G5" s="180"/>
      <c r="H5" s="180"/>
      <c r="I5" s="180"/>
      <c r="J5" s="180"/>
      <c r="K5" s="182"/>
    </row>
    <row r="6" spans="2:11" ht="15">
      <c r="B6" s="179"/>
      <c r="C6" s="180"/>
      <c r="D6" s="184" t="s">
        <v>19</v>
      </c>
      <c r="E6" s="180"/>
      <c r="F6" s="180"/>
      <c r="G6" s="180"/>
      <c r="H6" s="180"/>
      <c r="I6" s="180"/>
      <c r="J6" s="180"/>
      <c r="K6" s="182"/>
    </row>
    <row r="7" spans="2:11" ht="16.5" customHeight="1">
      <c r="B7" s="179"/>
      <c r="C7" s="180"/>
      <c r="D7" s="180"/>
      <c r="E7" s="356" t="str">
        <f ca="1">'Rekapitulace stavby'!K6</f>
        <v>Kohinoor Mariánské Radčice - Biotechnologický systém ČDV z MR1</v>
      </c>
      <c r="F7" s="357"/>
      <c r="G7" s="357"/>
      <c r="H7" s="357"/>
      <c r="I7" s="180"/>
      <c r="J7" s="180"/>
      <c r="K7" s="182"/>
    </row>
    <row r="8" spans="2:11" s="185" customFormat="1" ht="15">
      <c r="B8" s="186"/>
      <c r="C8" s="187"/>
      <c r="D8" s="184" t="s">
        <v>130</v>
      </c>
      <c r="E8" s="187"/>
      <c r="F8" s="187"/>
      <c r="G8" s="187"/>
      <c r="H8" s="187"/>
      <c r="I8" s="187"/>
      <c r="J8" s="187"/>
      <c r="K8" s="188"/>
    </row>
    <row r="9" spans="2:11" s="185" customFormat="1" ht="36.95" customHeight="1">
      <c r="B9" s="186"/>
      <c r="C9" s="187"/>
      <c r="D9" s="187"/>
      <c r="E9" s="358" t="s">
        <v>825</v>
      </c>
      <c r="F9" s="359"/>
      <c r="G9" s="359"/>
      <c r="H9" s="359"/>
      <c r="I9" s="187"/>
      <c r="J9" s="187"/>
      <c r="K9" s="188"/>
    </row>
    <row r="10" spans="2:11" s="185" customFormat="1" ht="13.5">
      <c r="B10" s="186"/>
      <c r="C10" s="187"/>
      <c r="D10" s="187"/>
      <c r="E10" s="187"/>
      <c r="F10" s="187"/>
      <c r="G10" s="187"/>
      <c r="H10" s="187"/>
      <c r="I10" s="187"/>
      <c r="J10" s="187"/>
      <c r="K10" s="188"/>
    </row>
    <row r="11" spans="2:11" s="185" customFormat="1" ht="14.45" customHeight="1">
      <c r="B11" s="186"/>
      <c r="C11" s="187"/>
      <c r="D11" s="184" t="s">
        <v>21</v>
      </c>
      <c r="E11" s="187"/>
      <c r="F11" s="189" t="s">
        <v>5</v>
      </c>
      <c r="G11" s="187"/>
      <c r="H11" s="187"/>
      <c r="I11" s="184" t="s">
        <v>22</v>
      </c>
      <c r="J11" s="189" t="s">
        <v>5</v>
      </c>
      <c r="K11" s="188"/>
    </row>
    <row r="12" spans="2:11" s="185" customFormat="1" ht="14.45" customHeight="1">
      <c r="B12" s="186"/>
      <c r="C12" s="187"/>
      <c r="D12" s="184" t="s">
        <v>23</v>
      </c>
      <c r="E12" s="187"/>
      <c r="F12" s="189" t="s">
        <v>24</v>
      </c>
      <c r="G12" s="187"/>
      <c r="H12" s="187"/>
      <c r="I12" s="184" t="s">
        <v>25</v>
      </c>
      <c r="J12" s="190" t="str">
        <f ca="1">'Rekapitulace stavby'!AN8</f>
        <v>9. 2. 2018</v>
      </c>
      <c r="K12" s="188"/>
    </row>
    <row r="13" spans="2:11" s="185" customFormat="1" ht="10.9" customHeight="1">
      <c r="B13" s="186"/>
      <c r="C13" s="187"/>
      <c r="D13" s="187"/>
      <c r="E13" s="187"/>
      <c r="F13" s="187"/>
      <c r="G13" s="187"/>
      <c r="H13" s="187"/>
      <c r="I13" s="187"/>
      <c r="J13" s="187"/>
      <c r="K13" s="188"/>
    </row>
    <row r="14" spans="2:11" s="185" customFormat="1" ht="14.45" customHeight="1">
      <c r="B14" s="186"/>
      <c r="C14" s="187"/>
      <c r="D14" s="184" t="s">
        <v>27</v>
      </c>
      <c r="E14" s="187"/>
      <c r="F14" s="187"/>
      <c r="G14" s="187"/>
      <c r="H14" s="187"/>
      <c r="I14" s="184" t="s">
        <v>28</v>
      </c>
      <c r="J14" s="189" t="s">
        <v>29</v>
      </c>
      <c r="K14" s="188"/>
    </row>
    <row r="15" spans="2:11" s="185" customFormat="1" ht="18" customHeight="1">
      <c r="B15" s="186"/>
      <c r="C15" s="187"/>
      <c r="D15" s="187"/>
      <c r="E15" s="189" t="s">
        <v>30</v>
      </c>
      <c r="F15" s="187"/>
      <c r="G15" s="187"/>
      <c r="H15" s="187"/>
      <c r="I15" s="184" t="s">
        <v>31</v>
      </c>
      <c r="J15" s="189" t="s">
        <v>32</v>
      </c>
      <c r="K15" s="188"/>
    </row>
    <row r="16" spans="2:11" s="185" customFormat="1" ht="6.95" customHeight="1">
      <c r="B16" s="186"/>
      <c r="C16" s="187"/>
      <c r="D16" s="187"/>
      <c r="E16" s="187"/>
      <c r="F16" s="187"/>
      <c r="G16" s="187"/>
      <c r="H16" s="187"/>
      <c r="I16" s="187"/>
      <c r="J16" s="187"/>
      <c r="K16" s="188"/>
    </row>
    <row r="17" spans="2:11" s="185" customFormat="1" ht="14.45" customHeight="1">
      <c r="B17" s="186"/>
      <c r="C17" s="187"/>
      <c r="D17" s="184" t="s">
        <v>33</v>
      </c>
      <c r="E17" s="187"/>
      <c r="F17" s="187"/>
      <c r="G17" s="187"/>
      <c r="H17" s="187"/>
      <c r="I17" s="184" t="s">
        <v>28</v>
      </c>
      <c r="J17" s="189" t="str">
        <f ca="1">IF('Rekapitulace stavby'!AN13="Vyplň údaj","",IF('Rekapitulace stavby'!AN13="","",'Rekapitulace stavby'!AN13))</f>
        <v/>
      </c>
      <c r="K17" s="188"/>
    </row>
    <row r="18" spans="2:11" s="185" customFormat="1" ht="18" customHeight="1">
      <c r="B18" s="186"/>
      <c r="C18" s="187"/>
      <c r="D18" s="187"/>
      <c r="E18" s="189" t="str">
        <f ca="1">IF('Rekapitulace stavby'!E14="Vyplň údaj","",IF('Rekapitulace stavby'!E14="","",'Rekapitulace stavby'!E14))</f>
        <v/>
      </c>
      <c r="F18" s="187"/>
      <c r="G18" s="187"/>
      <c r="H18" s="187"/>
      <c r="I18" s="184" t="s">
        <v>31</v>
      </c>
      <c r="J18" s="189" t="str">
        <f ca="1">IF('Rekapitulace stavby'!AN14="Vyplň údaj","",IF('Rekapitulace stavby'!AN14="","",'Rekapitulace stavby'!AN14))</f>
        <v/>
      </c>
      <c r="K18" s="188"/>
    </row>
    <row r="19" spans="2:11" s="185" customFormat="1" ht="6.95" customHeight="1">
      <c r="B19" s="186"/>
      <c r="C19" s="187"/>
      <c r="D19" s="187"/>
      <c r="E19" s="187"/>
      <c r="F19" s="187"/>
      <c r="G19" s="187"/>
      <c r="H19" s="187"/>
      <c r="I19" s="187"/>
      <c r="J19" s="187"/>
      <c r="K19" s="188"/>
    </row>
    <row r="20" spans="2:11" s="185" customFormat="1" ht="14.45" customHeight="1">
      <c r="B20" s="186"/>
      <c r="C20" s="187"/>
      <c r="D20" s="184" t="s">
        <v>35</v>
      </c>
      <c r="E20" s="187"/>
      <c r="F20" s="187"/>
      <c r="G20" s="187"/>
      <c r="H20" s="187"/>
      <c r="I20" s="184" t="s">
        <v>28</v>
      </c>
      <c r="J20" s="189" t="s">
        <v>36</v>
      </c>
      <c r="K20" s="188"/>
    </row>
    <row r="21" spans="2:11" s="185" customFormat="1" ht="18" customHeight="1">
      <c r="B21" s="186"/>
      <c r="C21" s="187"/>
      <c r="D21" s="187"/>
      <c r="E21" s="189" t="s">
        <v>37</v>
      </c>
      <c r="F21" s="187"/>
      <c r="G21" s="187"/>
      <c r="H21" s="187"/>
      <c r="I21" s="184" t="s">
        <v>31</v>
      </c>
      <c r="J21" s="189" t="s">
        <v>38</v>
      </c>
      <c r="K21" s="188"/>
    </row>
    <row r="22" spans="2:11" s="185" customFormat="1" ht="6.95" customHeight="1">
      <c r="B22" s="186"/>
      <c r="C22" s="187"/>
      <c r="D22" s="187"/>
      <c r="E22" s="187"/>
      <c r="F22" s="187"/>
      <c r="G22" s="187"/>
      <c r="H22" s="187"/>
      <c r="I22" s="187"/>
      <c r="J22" s="187"/>
      <c r="K22" s="188"/>
    </row>
    <row r="23" spans="2:11" s="185" customFormat="1" ht="14.45" customHeight="1">
      <c r="B23" s="186"/>
      <c r="C23" s="187"/>
      <c r="D23" s="184" t="s">
        <v>40</v>
      </c>
      <c r="E23" s="187"/>
      <c r="F23" s="187"/>
      <c r="G23" s="187"/>
      <c r="H23" s="187"/>
      <c r="I23" s="187"/>
      <c r="J23" s="187"/>
      <c r="K23" s="188"/>
    </row>
    <row r="24" spans="2:11" s="194" customFormat="1" ht="142.5" customHeight="1">
      <c r="B24" s="191"/>
      <c r="C24" s="192"/>
      <c r="D24" s="192"/>
      <c r="E24" s="352" t="s">
        <v>132</v>
      </c>
      <c r="F24" s="352"/>
      <c r="G24" s="352"/>
      <c r="H24" s="352"/>
      <c r="I24" s="192"/>
      <c r="J24" s="192"/>
      <c r="K24" s="193"/>
    </row>
    <row r="25" spans="2:11" s="185" customFormat="1" ht="6.95" customHeight="1">
      <c r="B25" s="186"/>
      <c r="C25" s="187"/>
      <c r="D25" s="187"/>
      <c r="E25" s="187"/>
      <c r="F25" s="187"/>
      <c r="G25" s="187"/>
      <c r="H25" s="187"/>
      <c r="I25" s="187"/>
      <c r="J25" s="187"/>
      <c r="K25" s="188"/>
    </row>
    <row r="26" spans="2:11" s="185" customFormat="1" ht="6.95" customHeight="1">
      <c r="B26" s="186"/>
      <c r="C26" s="187"/>
      <c r="D26" s="195"/>
      <c r="E26" s="195"/>
      <c r="F26" s="195"/>
      <c r="G26" s="195"/>
      <c r="H26" s="195"/>
      <c r="I26" s="195"/>
      <c r="J26" s="195"/>
      <c r="K26" s="196"/>
    </row>
    <row r="27" spans="2:11" s="185" customFormat="1" ht="25.35" customHeight="1">
      <c r="B27" s="186"/>
      <c r="C27" s="187"/>
      <c r="D27" s="197" t="s">
        <v>42</v>
      </c>
      <c r="E27" s="187"/>
      <c r="F27" s="187"/>
      <c r="G27" s="187"/>
      <c r="H27" s="187"/>
      <c r="I27" s="187"/>
      <c r="J27" s="198">
        <f>ROUND(J84,2)</f>
        <v>0</v>
      </c>
      <c r="K27" s="188"/>
    </row>
    <row r="28" spans="2:11" s="185" customFormat="1" ht="6.95" customHeight="1">
      <c r="B28" s="186"/>
      <c r="C28" s="187"/>
      <c r="D28" s="195"/>
      <c r="E28" s="195"/>
      <c r="F28" s="195"/>
      <c r="G28" s="195"/>
      <c r="H28" s="195"/>
      <c r="I28" s="195"/>
      <c r="J28" s="195"/>
      <c r="K28" s="196"/>
    </row>
    <row r="29" spans="2:11" s="185" customFormat="1" ht="14.45" customHeight="1">
      <c r="B29" s="186"/>
      <c r="C29" s="187"/>
      <c r="D29" s="187"/>
      <c r="E29" s="187"/>
      <c r="F29" s="199" t="s">
        <v>44</v>
      </c>
      <c r="G29" s="187"/>
      <c r="H29" s="187"/>
      <c r="I29" s="199" t="s">
        <v>43</v>
      </c>
      <c r="J29" s="199" t="s">
        <v>45</v>
      </c>
      <c r="K29" s="188"/>
    </row>
    <row r="30" spans="2:11" s="185" customFormat="1" ht="14.45" customHeight="1" hidden="1">
      <c r="B30" s="186"/>
      <c r="C30" s="187"/>
      <c r="D30" s="200" t="s">
        <v>46</v>
      </c>
      <c r="E30" s="200" t="s">
        <v>47</v>
      </c>
      <c r="F30" s="201">
        <f>ROUND(SUM(BE84:BE159),2)</f>
        <v>0</v>
      </c>
      <c r="G30" s="187"/>
      <c r="H30" s="187"/>
      <c r="I30" s="202">
        <v>0.21</v>
      </c>
      <c r="J30" s="201">
        <f>ROUND(ROUND((SUM(BE84:BE159)),2)*I30,2)</f>
        <v>0</v>
      </c>
      <c r="K30" s="188"/>
    </row>
    <row r="31" spans="2:11" s="185" customFormat="1" ht="14.45" customHeight="1" hidden="1">
      <c r="B31" s="186"/>
      <c r="C31" s="187"/>
      <c r="D31" s="187"/>
      <c r="E31" s="200" t="s">
        <v>48</v>
      </c>
      <c r="F31" s="201">
        <f>ROUND(SUM(BF84:BF159),2)</f>
        <v>0</v>
      </c>
      <c r="G31" s="187"/>
      <c r="H31" s="187"/>
      <c r="I31" s="202">
        <v>0.15</v>
      </c>
      <c r="J31" s="201">
        <f>ROUND(ROUND((SUM(BF84:BF159)),2)*I31,2)</f>
        <v>0</v>
      </c>
      <c r="K31" s="188"/>
    </row>
    <row r="32" spans="2:11" s="185" customFormat="1" ht="14.45" customHeight="1">
      <c r="B32" s="186"/>
      <c r="C32" s="187"/>
      <c r="D32" s="200" t="s">
        <v>46</v>
      </c>
      <c r="E32" s="200" t="s">
        <v>49</v>
      </c>
      <c r="F32" s="201">
        <f>ROUND(SUM(BG84:BG159),2)</f>
        <v>0</v>
      </c>
      <c r="G32" s="187"/>
      <c r="H32" s="187"/>
      <c r="I32" s="202">
        <v>0.21</v>
      </c>
      <c r="J32" s="201">
        <f>F32*0.21</f>
        <v>0</v>
      </c>
      <c r="K32" s="188"/>
    </row>
    <row r="33" spans="2:11" s="185" customFormat="1" ht="14.45" customHeight="1">
      <c r="B33" s="186"/>
      <c r="C33" s="187"/>
      <c r="D33" s="187"/>
      <c r="E33" s="200" t="s">
        <v>50</v>
      </c>
      <c r="F33" s="201">
        <f>ROUND(SUM(BH84:BH159),2)</f>
        <v>0</v>
      </c>
      <c r="G33" s="187"/>
      <c r="H33" s="187"/>
      <c r="I33" s="202">
        <v>0.15</v>
      </c>
      <c r="J33" s="201">
        <f>F33*0.15</f>
        <v>0</v>
      </c>
      <c r="K33" s="188"/>
    </row>
    <row r="34" spans="2:11" s="185" customFormat="1" ht="14.45" customHeight="1" hidden="1">
      <c r="B34" s="186"/>
      <c r="C34" s="187"/>
      <c r="D34" s="187"/>
      <c r="E34" s="200" t="s">
        <v>51</v>
      </c>
      <c r="F34" s="201">
        <f>ROUND(SUM(BI84:BI159),2)</f>
        <v>0</v>
      </c>
      <c r="G34" s="187"/>
      <c r="H34" s="187"/>
      <c r="I34" s="202">
        <v>0</v>
      </c>
      <c r="J34" s="201">
        <v>0</v>
      </c>
      <c r="K34" s="188"/>
    </row>
    <row r="35" spans="2:11" s="185" customFormat="1" ht="6.95" customHeight="1">
      <c r="B35" s="186"/>
      <c r="C35" s="187"/>
      <c r="D35" s="187"/>
      <c r="E35" s="187"/>
      <c r="F35" s="187"/>
      <c r="G35" s="187"/>
      <c r="H35" s="187"/>
      <c r="I35" s="187"/>
      <c r="J35" s="187"/>
      <c r="K35" s="188"/>
    </row>
    <row r="36" spans="2:11" s="185" customFormat="1" ht="25.35" customHeight="1">
      <c r="B36" s="186"/>
      <c r="C36" s="203"/>
      <c r="D36" s="204" t="s">
        <v>52</v>
      </c>
      <c r="E36" s="205"/>
      <c r="F36" s="205"/>
      <c r="G36" s="206" t="s">
        <v>53</v>
      </c>
      <c r="H36" s="207" t="s">
        <v>54</v>
      </c>
      <c r="I36" s="205"/>
      <c r="J36" s="208">
        <f>SUM(J27:J34)</f>
        <v>0</v>
      </c>
      <c r="K36" s="209"/>
    </row>
    <row r="37" spans="2:11" s="185" customFormat="1" ht="14.45" customHeight="1">
      <c r="B37" s="210"/>
      <c r="C37" s="211"/>
      <c r="D37" s="211"/>
      <c r="E37" s="211"/>
      <c r="F37" s="211"/>
      <c r="G37" s="211"/>
      <c r="H37" s="211"/>
      <c r="I37" s="211"/>
      <c r="J37" s="211"/>
      <c r="K37" s="212"/>
    </row>
    <row r="41" spans="2:11" s="185" customFormat="1" ht="6.95" customHeight="1">
      <c r="B41" s="213"/>
      <c r="C41" s="214"/>
      <c r="D41" s="214"/>
      <c r="E41" s="214"/>
      <c r="F41" s="214"/>
      <c r="G41" s="214"/>
      <c r="H41" s="214"/>
      <c r="I41" s="214"/>
      <c r="J41" s="214"/>
      <c r="K41" s="215"/>
    </row>
    <row r="42" spans="2:11" s="185" customFormat="1" ht="36.95" customHeight="1">
      <c r="B42" s="186"/>
      <c r="C42" s="181" t="s">
        <v>133</v>
      </c>
      <c r="D42" s="187"/>
      <c r="E42" s="187"/>
      <c r="F42" s="187"/>
      <c r="G42" s="187"/>
      <c r="H42" s="187"/>
      <c r="I42" s="187"/>
      <c r="J42" s="187"/>
      <c r="K42" s="188"/>
    </row>
    <row r="43" spans="2:11" s="185" customFormat="1" ht="6.95" customHeight="1">
      <c r="B43" s="186"/>
      <c r="C43" s="187"/>
      <c r="D43" s="187"/>
      <c r="E43" s="187"/>
      <c r="F43" s="187"/>
      <c r="G43" s="187"/>
      <c r="H43" s="187"/>
      <c r="I43" s="187"/>
      <c r="J43" s="187"/>
      <c r="K43" s="188"/>
    </row>
    <row r="44" spans="2:11" s="185" customFormat="1" ht="14.45" customHeight="1">
      <c r="B44" s="186"/>
      <c r="C44" s="184" t="s">
        <v>19</v>
      </c>
      <c r="D44" s="187"/>
      <c r="E44" s="187"/>
      <c r="F44" s="187"/>
      <c r="G44" s="187"/>
      <c r="H44" s="187"/>
      <c r="I44" s="187"/>
      <c r="J44" s="187"/>
      <c r="K44" s="188"/>
    </row>
    <row r="45" spans="2:11" s="185" customFormat="1" ht="16.5" customHeight="1">
      <c r="B45" s="186"/>
      <c r="C45" s="187"/>
      <c r="D45" s="187"/>
      <c r="E45" s="356" t="str">
        <f>E7</f>
        <v>Kohinoor Mariánské Radčice - Biotechnologický systém ČDV z MR1</v>
      </c>
      <c r="F45" s="357"/>
      <c r="G45" s="357"/>
      <c r="H45" s="357"/>
      <c r="I45" s="187"/>
      <c r="J45" s="187"/>
      <c r="K45" s="188"/>
    </row>
    <row r="46" spans="2:11" s="185" customFormat="1" ht="14.45" customHeight="1">
      <c r="B46" s="186"/>
      <c r="C46" s="184" t="s">
        <v>130</v>
      </c>
      <c r="D46" s="187"/>
      <c r="E46" s="187"/>
      <c r="F46" s="187"/>
      <c r="G46" s="187"/>
      <c r="H46" s="187"/>
      <c r="I46" s="187"/>
      <c r="J46" s="187"/>
      <c r="K46" s="188"/>
    </row>
    <row r="47" spans="2:11" s="185" customFormat="1" ht="17.25" customHeight="1">
      <c r="B47" s="186"/>
      <c r="C47" s="187"/>
      <c r="D47" s="187"/>
      <c r="E47" s="358" t="str">
        <f>E9</f>
        <v>SO 02.3 - Nádrže C.1 a C.2</v>
      </c>
      <c r="F47" s="359"/>
      <c r="G47" s="359"/>
      <c r="H47" s="359"/>
      <c r="I47" s="187"/>
      <c r="J47" s="187"/>
      <c r="K47" s="188"/>
    </row>
    <row r="48" spans="2:11" s="185" customFormat="1" ht="6.95" customHeight="1">
      <c r="B48" s="186"/>
      <c r="C48" s="187"/>
      <c r="D48" s="187"/>
      <c r="E48" s="187"/>
      <c r="F48" s="187"/>
      <c r="G48" s="187"/>
      <c r="H48" s="187"/>
      <c r="I48" s="187"/>
      <c r="J48" s="187"/>
      <c r="K48" s="188"/>
    </row>
    <row r="49" spans="2:11" s="185" customFormat="1" ht="18" customHeight="1">
      <c r="B49" s="186"/>
      <c r="C49" s="184" t="s">
        <v>23</v>
      </c>
      <c r="D49" s="187"/>
      <c r="E49" s="187"/>
      <c r="F49" s="189" t="str">
        <f>F12</f>
        <v>Mariánské Radčice</v>
      </c>
      <c r="G49" s="187"/>
      <c r="H49" s="187"/>
      <c r="I49" s="184" t="s">
        <v>25</v>
      </c>
      <c r="J49" s="190" t="str">
        <f>IF(J12="","",J12)</f>
        <v>9. 2. 2018</v>
      </c>
      <c r="K49" s="188"/>
    </row>
    <row r="50" spans="2:11" s="185" customFormat="1" ht="6.95" customHeight="1">
      <c r="B50" s="186"/>
      <c r="C50" s="187"/>
      <c r="D50" s="187"/>
      <c r="E50" s="187"/>
      <c r="F50" s="187"/>
      <c r="G50" s="187"/>
      <c r="H50" s="187"/>
      <c r="I50" s="187"/>
      <c r="J50" s="187"/>
      <c r="K50" s="188"/>
    </row>
    <row r="51" spans="2:11" s="185" customFormat="1" ht="15">
      <c r="B51" s="186"/>
      <c r="C51" s="184" t="s">
        <v>27</v>
      </c>
      <c r="D51" s="187"/>
      <c r="E51" s="187"/>
      <c r="F51" s="189" t="str">
        <f>E15</f>
        <v>Palivový kombinát Ústí, s.p.</v>
      </c>
      <c r="G51" s="187"/>
      <c r="H51" s="187"/>
      <c r="I51" s="184" t="s">
        <v>35</v>
      </c>
      <c r="J51" s="352" t="str">
        <f>E21</f>
        <v>Terén Design, s. r. o.</v>
      </c>
      <c r="K51" s="188"/>
    </row>
    <row r="52" spans="2:11" s="185" customFormat="1" ht="14.45" customHeight="1">
      <c r="B52" s="186"/>
      <c r="C52" s="184" t="s">
        <v>33</v>
      </c>
      <c r="D52" s="187"/>
      <c r="E52" s="187"/>
      <c r="F52" s="189" t="str">
        <f>IF(E18="","",E18)</f>
        <v/>
      </c>
      <c r="G52" s="187"/>
      <c r="H52" s="187"/>
      <c r="I52" s="187"/>
      <c r="J52" s="353"/>
      <c r="K52" s="188"/>
    </row>
    <row r="53" spans="2:11" s="185" customFormat="1" ht="10.35" customHeight="1">
      <c r="B53" s="186"/>
      <c r="C53" s="187"/>
      <c r="D53" s="187"/>
      <c r="E53" s="187"/>
      <c r="F53" s="187"/>
      <c r="G53" s="187"/>
      <c r="H53" s="187"/>
      <c r="I53" s="187"/>
      <c r="J53" s="187"/>
      <c r="K53" s="188"/>
    </row>
    <row r="54" spans="2:11" s="185" customFormat="1" ht="29.25" customHeight="1">
      <c r="B54" s="186"/>
      <c r="C54" s="216" t="s">
        <v>134</v>
      </c>
      <c r="D54" s="203"/>
      <c r="E54" s="203"/>
      <c r="F54" s="203"/>
      <c r="G54" s="203"/>
      <c r="H54" s="203"/>
      <c r="I54" s="203"/>
      <c r="J54" s="217" t="s">
        <v>135</v>
      </c>
      <c r="K54" s="218"/>
    </row>
    <row r="55" spans="2:11" s="185" customFormat="1" ht="10.35" customHeight="1">
      <c r="B55" s="186"/>
      <c r="C55" s="187"/>
      <c r="D55" s="187"/>
      <c r="E55" s="187"/>
      <c r="F55" s="187"/>
      <c r="G55" s="187"/>
      <c r="H55" s="187"/>
      <c r="I55" s="187"/>
      <c r="J55" s="187"/>
      <c r="K55" s="188"/>
    </row>
    <row r="56" spans="2:47" s="185" customFormat="1" ht="29.25" customHeight="1">
      <c r="B56" s="186"/>
      <c r="C56" s="219" t="s">
        <v>136</v>
      </c>
      <c r="D56" s="187"/>
      <c r="E56" s="187"/>
      <c r="F56" s="187"/>
      <c r="G56" s="187"/>
      <c r="H56" s="187"/>
      <c r="I56" s="187"/>
      <c r="J56" s="198">
        <f>J84</f>
        <v>0</v>
      </c>
      <c r="K56" s="188"/>
      <c r="AU56" s="175" t="s">
        <v>137</v>
      </c>
    </row>
    <row r="57" spans="2:11" s="226" customFormat="1" ht="24.95" customHeight="1">
      <c r="B57" s="220"/>
      <c r="C57" s="221"/>
      <c r="D57" s="222" t="s">
        <v>138</v>
      </c>
      <c r="E57" s="223"/>
      <c r="F57" s="223"/>
      <c r="G57" s="223"/>
      <c r="H57" s="223"/>
      <c r="I57" s="223"/>
      <c r="J57" s="224">
        <f>J85</f>
        <v>0</v>
      </c>
      <c r="K57" s="225"/>
    </row>
    <row r="58" spans="2:11" s="233" customFormat="1" ht="19.9" customHeight="1">
      <c r="B58" s="227"/>
      <c r="C58" s="228"/>
      <c r="D58" s="229" t="s">
        <v>139</v>
      </c>
      <c r="E58" s="230"/>
      <c r="F58" s="230"/>
      <c r="G58" s="230"/>
      <c r="H58" s="230"/>
      <c r="I58" s="230"/>
      <c r="J58" s="231">
        <f>J86</f>
        <v>0</v>
      </c>
      <c r="K58" s="232"/>
    </row>
    <row r="59" spans="2:11" s="233" customFormat="1" ht="19.9" customHeight="1">
      <c r="B59" s="227"/>
      <c r="C59" s="228"/>
      <c r="D59" s="229" t="s">
        <v>352</v>
      </c>
      <c r="E59" s="230"/>
      <c r="F59" s="230"/>
      <c r="G59" s="230"/>
      <c r="H59" s="230"/>
      <c r="I59" s="230"/>
      <c r="J59" s="231">
        <f>J99</f>
        <v>0</v>
      </c>
      <c r="K59" s="232"/>
    </row>
    <row r="60" spans="2:11" s="233" customFormat="1" ht="19.9" customHeight="1">
      <c r="B60" s="227"/>
      <c r="C60" s="228"/>
      <c r="D60" s="229" t="s">
        <v>353</v>
      </c>
      <c r="E60" s="230"/>
      <c r="F60" s="230"/>
      <c r="G60" s="230"/>
      <c r="H60" s="230"/>
      <c r="I60" s="230"/>
      <c r="J60" s="231">
        <f>J116</f>
        <v>0</v>
      </c>
      <c r="K60" s="232"/>
    </row>
    <row r="61" spans="2:11" s="233" customFormat="1" ht="19.9" customHeight="1">
      <c r="B61" s="227"/>
      <c r="C61" s="228"/>
      <c r="D61" s="229" t="s">
        <v>354</v>
      </c>
      <c r="E61" s="230"/>
      <c r="F61" s="230"/>
      <c r="G61" s="230"/>
      <c r="H61" s="230"/>
      <c r="I61" s="230"/>
      <c r="J61" s="231">
        <f>J130</f>
        <v>0</v>
      </c>
      <c r="K61" s="232"/>
    </row>
    <row r="62" spans="2:11" s="233" customFormat="1" ht="19.9" customHeight="1">
      <c r="B62" s="227"/>
      <c r="C62" s="228"/>
      <c r="D62" s="229" t="s">
        <v>356</v>
      </c>
      <c r="E62" s="230"/>
      <c r="F62" s="230"/>
      <c r="G62" s="230"/>
      <c r="H62" s="230"/>
      <c r="I62" s="230"/>
      <c r="J62" s="231">
        <f>J145</f>
        <v>0</v>
      </c>
      <c r="K62" s="232"/>
    </row>
    <row r="63" spans="2:11" s="226" customFormat="1" ht="24.95" customHeight="1">
      <c r="B63" s="220"/>
      <c r="C63" s="221"/>
      <c r="D63" s="222" t="s">
        <v>357</v>
      </c>
      <c r="E63" s="223"/>
      <c r="F63" s="223"/>
      <c r="G63" s="223"/>
      <c r="H63" s="223"/>
      <c r="I63" s="223"/>
      <c r="J63" s="224">
        <f>J148</f>
        <v>0</v>
      </c>
      <c r="K63" s="225"/>
    </row>
    <row r="64" spans="2:11" s="233" customFormat="1" ht="19.9" customHeight="1">
      <c r="B64" s="227"/>
      <c r="C64" s="228"/>
      <c r="D64" s="229" t="s">
        <v>358</v>
      </c>
      <c r="E64" s="230"/>
      <c r="F64" s="230"/>
      <c r="G64" s="230"/>
      <c r="H64" s="230"/>
      <c r="I64" s="230"/>
      <c r="J64" s="231">
        <f>J149</f>
        <v>0</v>
      </c>
      <c r="K64" s="232"/>
    </row>
    <row r="65" spans="2:11" s="185" customFormat="1" ht="21.75" customHeight="1">
      <c r="B65" s="186"/>
      <c r="C65" s="187"/>
      <c r="D65" s="187"/>
      <c r="E65" s="187"/>
      <c r="F65" s="187"/>
      <c r="G65" s="187"/>
      <c r="H65" s="187"/>
      <c r="I65" s="187"/>
      <c r="J65" s="187"/>
      <c r="K65" s="188"/>
    </row>
    <row r="66" spans="2:11" s="185" customFormat="1" ht="6.95" customHeight="1">
      <c r="B66" s="210"/>
      <c r="C66" s="211"/>
      <c r="D66" s="211"/>
      <c r="E66" s="211"/>
      <c r="F66" s="211"/>
      <c r="G66" s="211"/>
      <c r="H66" s="211"/>
      <c r="I66" s="211"/>
      <c r="J66" s="211"/>
      <c r="K66" s="212"/>
    </row>
    <row r="70" spans="2:12" s="185" customFormat="1" ht="6.95" customHeight="1">
      <c r="B70" s="213"/>
      <c r="C70" s="214"/>
      <c r="D70" s="214"/>
      <c r="E70" s="214"/>
      <c r="F70" s="214"/>
      <c r="G70" s="214"/>
      <c r="H70" s="214"/>
      <c r="I70" s="214"/>
      <c r="J70" s="214"/>
      <c r="K70" s="214"/>
      <c r="L70" s="186"/>
    </row>
    <row r="71" spans="2:12" s="185" customFormat="1" ht="36.95" customHeight="1">
      <c r="B71" s="186"/>
      <c r="C71" s="234" t="s">
        <v>140</v>
      </c>
      <c r="L71" s="186"/>
    </row>
    <row r="72" spans="2:12" s="185" customFormat="1" ht="6.95" customHeight="1">
      <c r="B72" s="186"/>
      <c r="L72" s="186"/>
    </row>
    <row r="73" spans="2:12" s="185" customFormat="1" ht="14.45" customHeight="1">
      <c r="B73" s="186"/>
      <c r="C73" s="235" t="s">
        <v>19</v>
      </c>
      <c r="L73" s="186"/>
    </row>
    <row r="74" spans="2:12" s="185" customFormat="1" ht="16.5" customHeight="1">
      <c r="B74" s="186"/>
      <c r="E74" s="360" t="str">
        <f>E7</f>
        <v>Kohinoor Mariánské Radčice - Biotechnologický systém ČDV z MR1</v>
      </c>
      <c r="F74" s="361"/>
      <c r="G74" s="361"/>
      <c r="H74" s="361"/>
      <c r="L74" s="186"/>
    </row>
    <row r="75" spans="2:12" s="185" customFormat="1" ht="14.45" customHeight="1">
      <c r="B75" s="186"/>
      <c r="C75" s="235" t="s">
        <v>130</v>
      </c>
      <c r="L75" s="186"/>
    </row>
    <row r="76" spans="2:12" s="185" customFormat="1" ht="17.25" customHeight="1">
      <c r="B76" s="186"/>
      <c r="E76" s="362" t="str">
        <f>E9</f>
        <v>SO 02.3 - Nádrže C.1 a C.2</v>
      </c>
      <c r="F76" s="363"/>
      <c r="G76" s="363"/>
      <c r="H76" s="363"/>
      <c r="L76" s="186"/>
    </row>
    <row r="77" spans="2:12" s="185" customFormat="1" ht="6.95" customHeight="1">
      <c r="B77" s="186"/>
      <c r="L77" s="186"/>
    </row>
    <row r="78" spans="2:12" s="185" customFormat="1" ht="18" customHeight="1">
      <c r="B78" s="186"/>
      <c r="C78" s="235" t="s">
        <v>23</v>
      </c>
      <c r="F78" s="236" t="str">
        <f>F12</f>
        <v>Mariánské Radčice</v>
      </c>
      <c r="I78" s="235" t="s">
        <v>25</v>
      </c>
      <c r="J78" s="237" t="str">
        <f>IF(J12="","",J12)</f>
        <v>9. 2. 2018</v>
      </c>
      <c r="L78" s="186"/>
    </row>
    <row r="79" spans="2:12" s="185" customFormat="1" ht="6.95" customHeight="1">
      <c r="B79" s="186"/>
      <c r="L79" s="186"/>
    </row>
    <row r="80" spans="2:12" s="185" customFormat="1" ht="15">
      <c r="B80" s="186"/>
      <c r="C80" s="235" t="s">
        <v>27</v>
      </c>
      <c r="F80" s="236" t="str">
        <f>E15</f>
        <v>Palivový kombinát Ústí, s.p.</v>
      </c>
      <c r="I80" s="235" t="s">
        <v>35</v>
      </c>
      <c r="J80" s="236" t="str">
        <f>E21</f>
        <v>Terén Design, s. r. o.</v>
      </c>
      <c r="L80" s="186"/>
    </row>
    <row r="81" spans="2:12" s="185" customFormat="1" ht="14.45" customHeight="1">
      <c r="B81" s="186"/>
      <c r="C81" s="235" t="s">
        <v>33</v>
      </c>
      <c r="F81" s="236" t="str">
        <f>IF(E18="","",E18)</f>
        <v/>
      </c>
      <c r="L81" s="186"/>
    </row>
    <row r="82" spans="2:12" s="185" customFormat="1" ht="10.35" customHeight="1">
      <c r="B82" s="186"/>
      <c r="L82" s="186"/>
    </row>
    <row r="83" spans="2:20" s="245" customFormat="1" ht="29.25" customHeight="1">
      <c r="B83" s="238"/>
      <c r="C83" s="239" t="s">
        <v>141</v>
      </c>
      <c r="D83" s="240" t="s">
        <v>61</v>
      </c>
      <c r="E83" s="240" t="s">
        <v>57</v>
      </c>
      <c r="F83" s="240" t="s">
        <v>142</v>
      </c>
      <c r="G83" s="240" t="s">
        <v>143</v>
      </c>
      <c r="H83" s="240" t="s">
        <v>144</v>
      </c>
      <c r="I83" s="240" t="s">
        <v>145</v>
      </c>
      <c r="J83" s="240" t="s">
        <v>135</v>
      </c>
      <c r="K83" s="241" t="s">
        <v>146</v>
      </c>
      <c r="L83" s="238"/>
      <c r="M83" s="242" t="s">
        <v>147</v>
      </c>
      <c r="N83" s="243" t="s">
        <v>46</v>
      </c>
      <c r="O83" s="243" t="s">
        <v>148</v>
      </c>
      <c r="P83" s="243" t="s">
        <v>149</v>
      </c>
      <c r="Q83" s="243" t="s">
        <v>150</v>
      </c>
      <c r="R83" s="243" t="s">
        <v>151</v>
      </c>
      <c r="S83" s="243" t="s">
        <v>152</v>
      </c>
      <c r="T83" s="244" t="s">
        <v>153</v>
      </c>
    </row>
    <row r="84" spans="2:63" s="185" customFormat="1" ht="29.25" customHeight="1">
      <c r="B84" s="186"/>
      <c r="C84" s="246" t="s">
        <v>136</v>
      </c>
      <c r="J84" s="247">
        <f>BK84</f>
        <v>0</v>
      </c>
      <c r="L84" s="186"/>
      <c r="M84" s="248"/>
      <c r="N84" s="195"/>
      <c r="O84" s="195"/>
      <c r="P84" s="249">
        <f>P85+P148</f>
        <v>0</v>
      </c>
      <c r="Q84" s="195"/>
      <c r="R84" s="249">
        <f>R85+R148</f>
        <v>34622.256700000005</v>
      </c>
      <c r="S84" s="195"/>
      <c r="T84" s="250">
        <f>T85+T148</f>
        <v>0</v>
      </c>
      <c r="AT84" s="175" t="s">
        <v>75</v>
      </c>
      <c r="AU84" s="175" t="s">
        <v>137</v>
      </c>
      <c r="BK84" s="251">
        <f>BK85+BK148</f>
        <v>0</v>
      </c>
    </row>
    <row r="85" spans="2:63" s="253" customFormat="1" ht="37.35" customHeight="1">
      <c r="B85" s="252"/>
      <c r="D85" s="254" t="s">
        <v>75</v>
      </c>
      <c r="E85" s="255" t="s">
        <v>154</v>
      </c>
      <c r="F85" s="255" t="s">
        <v>155</v>
      </c>
      <c r="J85" s="256">
        <f>BK85</f>
        <v>0</v>
      </c>
      <c r="L85" s="252"/>
      <c r="M85" s="257"/>
      <c r="N85" s="258"/>
      <c r="O85" s="258"/>
      <c r="P85" s="259">
        <f>P86+P99+P116+P130+P145</f>
        <v>0</v>
      </c>
      <c r="Q85" s="258"/>
      <c r="R85" s="259">
        <f>R86+R99+R116+R130+R145</f>
        <v>34616.0967</v>
      </c>
      <c r="S85" s="258"/>
      <c r="T85" s="260">
        <f>T86+T99+T116+T130+T145</f>
        <v>0</v>
      </c>
      <c r="AR85" s="254" t="s">
        <v>84</v>
      </c>
      <c r="AT85" s="261" t="s">
        <v>75</v>
      </c>
      <c r="AU85" s="261" t="s">
        <v>76</v>
      </c>
      <c r="AY85" s="254" t="s">
        <v>156</v>
      </c>
      <c r="BK85" s="262">
        <f>BK86+BK99+BK116+BK130+BK145</f>
        <v>0</v>
      </c>
    </row>
    <row r="86" spans="2:63" s="253" customFormat="1" ht="19.9" customHeight="1">
      <c r="B86" s="252"/>
      <c r="D86" s="254" t="s">
        <v>75</v>
      </c>
      <c r="E86" s="263" t="s">
        <v>84</v>
      </c>
      <c r="F86" s="263" t="s">
        <v>157</v>
      </c>
      <c r="J86" s="264">
        <f>BK86</f>
        <v>0</v>
      </c>
      <c r="L86" s="252"/>
      <c r="M86" s="257"/>
      <c r="N86" s="258"/>
      <c r="O86" s="258"/>
      <c r="P86" s="259">
        <f>SUM(P87:P98)</f>
        <v>0</v>
      </c>
      <c r="Q86" s="258"/>
      <c r="R86" s="259">
        <f>SUM(R87:R98)</f>
        <v>1.2624</v>
      </c>
      <c r="S86" s="258"/>
      <c r="T86" s="260">
        <f>SUM(T87:T98)</f>
        <v>0</v>
      </c>
      <c r="AR86" s="254" t="s">
        <v>84</v>
      </c>
      <c r="AT86" s="261" t="s">
        <v>75</v>
      </c>
      <c r="AU86" s="261" t="s">
        <v>84</v>
      </c>
      <c r="AY86" s="254" t="s">
        <v>156</v>
      </c>
      <c r="BK86" s="262">
        <f>SUM(BK87:BK98)</f>
        <v>0</v>
      </c>
    </row>
    <row r="87" spans="2:65" s="185" customFormat="1" ht="16.5" customHeight="1">
      <c r="B87" s="186"/>
      <c r="C87" s="265" t="s">
        <v>84</v>
      </c>
      <c r="D87" s="265" t="s">
        <v>158</v>
      </c>
      <c r="E87" s="266" t="s">
        <v>359</v>
      </c>
      <c r="F87" s="267" t="s">
        <v>360</v>
      </c>
      <c r="G87" s="268" t="s">
        <v>361</v>
      </c>
      <c r="H87" s="269">
        <v>160</v>
      </c>
      <c r="I87" s="88"/>
      <c r="J87" s="270">
        <f>ROUND(I87*H87,2)</f>
        <v>0</v>
      </c>
      <c r="K87" s="267" t="s">
        <v>162</v>
      </c>
      <c r="L87" s="186"/>
      <c r="M87" s="271" t="s">
        <v>5</v>
      </c>
      <c r="N87" s="272" t="s">
        <v>49</v>
      </c>
      <c r="O87" s="187"/>
      <c r="P87" s="273">
        <f>O87*H87</f>
        <v>0</v>
      </c>
      <c r="Q87" s="273">
        <v>0.00789</v>
      </c>
      <c r="R87" s="273">
        <f>Q87*H87</f>
        <v>1.2624</v>
      </c>
      <c r="S87" s="273">
        <v>0</v>
      </c>
      <c r="T87" s="274">
        <f>S87*H87</f>
        <v>0</v>
      </c>
      <c r="AR87" s="175" t="s">
        <v>163</v>
      </c>
      <c r="AT87" s="175" t="s">
        <v>158</v>
      </c>
      <c r="AU87" s="175" t="s">
        <v>86</v>
      </c>
      <c r="AY87" s="175" t="s">
        <v>156</v>
      </c>
      <c r="BE87" s="275">
        <f>IF(N87="základní",J87,0)</f>
        <v>0</v>
      </c>
      <c r="BF87" s="275">
        <f>IF(N87="snížená",J87,0)</f>
        <v>0</v>
      </c>
      <c r="BG87" s="275">
        <f>IF(N87="zákl. přenesená",J87,0)</f>
        <v>0</v>
      </c>
      <c r="BH87" s="275">
        <f>IF(N87="sníž. přenesená",J87,0)</f>
        <v>0</v>
      </c>
      <c r="BI87" s="275">
        <f>IF(N87="nulová",J87,0)</f>
        <v>0</v>
      </c>
      <c r="BJ87" s="175" t="s">
        <v>163</v>
      </c>
      <c r="BK87" s="275">
        <f>ROUND(I87*H87,2)</f>
        <v>0</v>
      </c>
      <c r="BL87" s="175" t="s">
        <v>163</v>
      </c>
      <c r="BM87" s="175" t="s">
        <v>86</v>
      </c>
    </row>
    <row r="88" spans="2:47" s="185" customFormat="1" ht="148.5">
      <c r="B88" s="186"/>
      <c r="D88" s="276" t="s">
        <v>164</v>
      </c>
      <c r="F88" s="277" t="s">
        <v>362</v>
      </c>
      <c r="I88" s="89"/>
      <c r="L88" s="186"/>
      <c r="M88" s="278"/>
      <c r="N88" s="187"/>
      <c r="O88" s="187"/>
      <c r="P88" s="187"/>
      <c r="Q88" s="187"/>
      <c r="R88" s="187"/>
      <c r="S88" s="187"/>
      <c r="T88" s="279"/>
      <c r="AT88" s="175" t="s">
        <v>164</v>
      </c>
      <c r="AU88" s="175" t="s">
        <v>86</v>
      </c>
    </row>
    <row r="89" spans="2:51" s="281" customFormat="1" ht="13.5">
      <c r="B89" s="280"/>
      <c r="D89" s="276" t="s">
        <v>168</v>
      </c>
      <c r="E89" s="282" t="s">
        <v>5</v>
      </c>
      <c r="F89" s="283" t="s">
        <v>826</v>
      </c>
      <c r="H89" s="284">
        <v>160</v>
      </c>
      <c r="I89" s="90"/>
      <c r="L89" s="280"/>
      <c r="M89" s="285"/>
      <c r="N89" s="286"/>
      <c r="O89" s="286"/>
      <c r="P89" s="286"/>
      <c r="Q89" s="286"/>
      <c r="R89" s="286"/>
      <c r="S89" s="286"/>
      <c r="T89" s="287"/>
      <c r="AT89" s="282" t="s">
        <v>168</v>
      </c>
      <c r="AU89" s="282" t="s">
        <v>86</v>
      </c>
      <c r="AV89" s="281" t="s">
        <v>86</v>
      </c>
      <c r="AW89" s="281" t="s">
        <v>39</v>
      </c>
      <c r="AX89" s="281" t="s">
        <v>76</v>
      </c>
      <c r="AY89" s="282" t="s">
        <v>156</v>
      </c>
    </row>
    <row r="90" spans="2:51" s="289" customFormat="1" ht="13.5">
      <c r="B90" s="288"/>
      <c r="D90" s="276" t="s">
        <v>168</v>
      </c>
      <c r="E90" s="290" t="s">
        <v>5</v>
      </c>
      <c r="F90" s="291" t="s">
        <v>204</v>
      </c>
      <c r="H90" s="292">
        <v>160</v>
      </c>
      <c r="I90" s="91"/>
      <c r="L90" s="288"/>
      <c r="M90" s="293"/>
      <c r="N90" s="294"/>
      <c r="O90" s="294"/>
      <c r="P90" s="294"/>
      <c r="Q90" s="294"/>
      <c r="R90" s="294"/>
      <c r="S90" s="294"/>
      <c r="T90" s="295"/>
      <c r="AT90" s="290" t="s">
        <v>168</v>
      </c>
      <c r="AU90" s="290" t="s">
        <v>86</v>
      </c>
      <c r="AV90" s="289" t="s">
        <v>163</v>
      </c>
      <c r="AW90" s="289" t="s">
        <v>39</v>
      </c>
      <c r="AX90" s="289" t="s">
        <v>84</v>
      </c>
      <c r="AY90" s="290" t="s">
        <v>156</v>
      </c>
    </row>
    <row r="91" spans="2:65" s="185" customFormat="1" ht="25.5" customHeight="1">
      <c r="B91" s="186"/>
      <c r="C91" s="265" t="s">
        <v>86</v>
      </c>
      <c r="D91" s="265" t="s">
        <v>158</v>
      </c>
      <c r="E91" s="266" t="s">
        <v>363</v>
      </c>
      <c r="F91" s="267" t="s">
        <v>364</v>
      </c>
      <c r="G91" s="268" t="s">
        <v>365</v>
      </c>
      <c r="H91" s="269">
        <v>350</v>
      </c>
      <c r="I91" s="88"/>
      <c r="J91" s="270">
        <f>ROUND(I91*H91,2)</f>
        <v>0</v>
      </c>
      <c r="K91" s="267" t="s">
        <v>162</v>
      </c>
      <c r="L91" s="186"/>
      <c r="M91" s="271" t="s">
        <v>5</v>
      </c>
      <c r="N91" s="272" t="s">
        <v>49</v>
      </c>
      <c r="O91" s="187"/>
      <c r="P91" s="273">
        <f>O91*H91</f>
        <v>0</v>
      </c>
      <c r="Q91" s="273">
        <v>0</v>
      </c>
      <c r="R91" s="273">
        <f>Q91*H91</f>
        <v>0</v>
      </c>
      <c r="S91" s="273">
        <v>0</v>
      </c>
      <c r="T91" s="274">
        <f>S91*H91</f>
        <v>0</v>
      </c>
      <c r="AR91" s="175" t="s">
        <v>163</v>
      </c>
      <c r="AT91" s="175" t="s">
        <v>158</v>
      </c>
      <c r="AU91" s="175" t="s">
        <v>86</v>
      </c>
      <c r="AY91" s="175" t="s">
        <v>156</v>
      </c>
      <c r="BE91" s="275">
        <f>IF(N91="základní",J91,0)</f>
        <v>0</v>
      </c>
      <c r="BF91" s="275">
        <f>IF(N91="snížená",J91,0)</f>
        <v>0</v>
      </c>
      <c r="BG91" s="275">
        <f>IF(N91="zákl. přenesená",J91,0)</f>
        <v>0</v>
      </c>
      <c r="BH91" s="275">
        <f>IF(N91="sníž. přenesená",J91,0)</f>
        <v>0</v>
      </c>
      <c r="BI91" s="275">
        <f>IF(N91="nulová",J91,0)</f>
        <v>0</v>
      </c>
      <c r="BJ91" s="175" t="s">
        <v>163</v>
      </c>
      <c r="BK91" s="275">
        <f>ROUND(I91*H91,2)</f>
        <v>0</v>
      </c>
      <c r="BL91" s="175" t="s">
        <v>163</v>
      </c>
      <c r="BM91" s="175" t="s">
        <v>163</v>
      </c>
    </row>
    <row r="92" spans="2:47" s="185" customFormat="1" ht="175.5">
      <c r="B92" s="186"/>
      <c r="D92" s="276" t="s">
        <v>164</v>
      </c>
      <c r="F92" s="277" t="s">
        <v>366</v>
      </c>
      <c r="I92" s="89"/>
      <c r="L92" s="186"/>
      <c r="M92" s="278"/>
      <c r="N92" s="187"/>
      <c r="O92" s="187"/>
      <c r="P92" s="187"/>
      <c r="Q92" s="187"/>
      <c r="R92" s="187"/>
      <c r="S92" s="187"/>
      <c r="T92" s="279"/>
      <c r="AT92" s="175" t="s">
        <v>164</v>
      </c>
      <c r="AU92" s="175" t="s">
        <v>86</v>
      </c>
    </row>
    <row r="93" spans="2:51" s="281" customFormat="1" ht="13.5">
      <c r="B93" s="280"/>
      <c r="D93" s="276" t="s">
        <v>168</v>
      </c>
      <c r="E93" s="282" t="s">
        <v>5</v>
      </c>
      <c r="F93" s="283" t="s">
        <v>827</v>
      </c>
      <c r="H93" s="284">
        <v>350</v>
      </c>
      <c r="I93" s="90"/>
      <c r="L93" s="280"/>
      <c r="M93" s="285"/>
      <c r="N93" s="286"/>
      <c r="O93" s="286"/>
      <c r="P93" s="286"/>
      <c r="Q93" s="286"/>
      <c r="R93" s="286"/>
      <c r="S93" s="286"/>
      <c r="T93" s="287"/>
      <c r="AT93" s="282" t="s">
        <v>168</v>
      </c>
      <c r="AU93" s="282" t="s">
        <v>86</v>
      </c>
      <c r="AV93" s="281" t="s">
        <v>86</v>
      </c>
      <c r="AW93" s="281" t="s">
        <v>39</v>
      </c>
      <c r="AX93" s="281" t="s">
        <v>76</v>
      </c>
      <c r="AY93" s="282" t="s">
        <v>156</v>
      </c>
    </row>
    <row r="94" spans="2:51" s="289" customFormat="1" ht="13.5">
      <c r="B94" s="288"/>
      <c r="D94" s="276" t="s">
        <v>168</v>
      </c>
      <c r="E94" s="290" t="s">
        <v>5</v>
      </c>
      <c r="F94" s="291" t="s">
        <v>204</v>
      </c>
      <c r="H94" s="292">
        <v>350</v>
      </c>
      <c r="I94" s="91"/>
      <c r="L94" s="288"/>
      <c r="M94" s="293"/>
      <c r="N94" s="294"/>
      <c r="O94" s="294"/>
      <c r="P94" s="294"/>
      <c r="Q94" s="294"/>
      <c r="R94" s="294"/>
      <c r="S94" s="294"/>
      <c r="T94" s="295"/>
      <c r="AT94" s="290" t="s">
        <v>168</v>
      </c>
      <c r="AU94" s="290" t="s">
        <v>86</v>
      </c>
      <c r="AV94" s="289" t="s">
        <v>163</v>
      </c>
      <c r="AW94" s="289" t="s">
        <v>39</v>
      </c>
      <c r="AX94" s="289" t="s">
        <v>84</v>
      </c>
      <c r="AY94" s="290" t="s">
        <v>156</v>
      </c>
    </row>
    <row r="95" spans="2:65" s="185" customFormat="1" ht="25.5" customHeight="1">
      <c r="B95" s="186"/>
      <c r="C95" s="265" t="s">
        <v>181</v>
      </c>
      <c r="D95" s="265" t="s">
        <v>158</v>
      </c>
      <c r="E95" s="266" t="s">
        <v>368</v>
      </c>
      <c r="F95" s="267" t="s">
        <v>369</v>
      </c>
      <c r="G95" s="268" t="s">
        <v>370</v>
      </c>
      <c r="H95" s="269">
        <v>180</v>
      </c>
      <c r="I95" s="88"/>
      <c r="J95" s="270">
        <f>ROUND(I95*H95,2)</f>
        <v>0</v>
      </c>
      <c r="K95" s="267" t="s">
        <v>162</v>
      </c>
      <c r="L95" s="186"/>
      <c r="M95" s="271" t="s">
        <v>5</v>
      </c>
      <c r="N95" s="272" t="s">
        <v>49</v>
      </c>
      <c r="O95" s="187"/>
      <c r="P95" s="273">
        <f>O95*H95</f>
        <v>0</v>
      </c>
      <c r="Q95" s="273">
        <v>0</v>
      </c>
      <c r="R95" s="273">
        <f>Q95*H95</f>
        <v>0</v>
      </c>
      <c r="S95" s="273">
        <v>0</v>
      </c>
      <c r="T95" s="274">
        <f>S95*H95</f>
        <v>0</v>
      </c>
      <c r="AR95" s="175" t="s">
        <v>163</v>
      </c>
      <c r="AT95" s="175" t="s">
        <v>158</v>
      </c>
      <c r="AU95" s="175" t="s">
        <v>86</v>
      </c>
      <c r="AY95" s="175" t="s">
        <v>156</v>
      </c>
      <c r="BE95" s="275">
        <f>IF(N95="základní",J95,0)</f>
        <v>0</v>
      </c>
      <c r="BF95" s="275">
        <f>IF(N95="snížená",J95,0)</f>
        <v>0</v>
      </c>
      <c r="BG95" s="275">
        <f>IF(N95="zákl. přenesená",J95,0)</f>
        <v>0</v>
      </c>
      <c r="BH95" s="275">
        <f>IF(N95="sníž. přenesená",J95,0)</f>
        <v>0</v>
      </c>
      <c r="BI95" s="275">
        <f>IF(N95="nulová",J95,0)</f>
        <v>0</v>
      </c>
      <c r="BJ95" s="175" t="s">
        <v>163</v>
      </c>
      <c r="BK95" s="275">
        <f>ROUND(I95*H95,2)</f>
        <v>0</v>
      </c>
      <c r="BL95" s="175" t="s">
        <v>163</v>
      </c>
      <c r="BM95" s="175" t="s">
        <v>178</v>
      </c>
    </row>
    <row r="96" spans="2:47" s="185" customFormat="1" ht="162">
      <c r="B96" s="186"/>
      <c r="D96" s="276" t="s">
        <v>164</v>
      </c>
      <c r="F96" s="277" t="s">
        <v>371</v>
      </c>
      <c r="I96" s="89"/>
      <c r="L96" s="186"/>
      <c r="M96" s="278"/>
      <c r="N96" s="187"/>
      <c r="O96" s="187"/>
      <c r="P96" s="187"/>
      <c r="Q96" s="187"/>
      <c r="R96" s="187"/>
      <c r="S96" s="187"/>
      <c r="T96" s="279"/>
      <c r="AT96" s="175" t="s">
        <v>164</v>
      </c>
      <c r="AU96" s="175" t="s">
        <v>86</v>
      </c>
    </row>
    <row r="97" spans="2:51" s="281" customFormat="1" ht="13.5">
      <c r="B97" s="280"/>
      <c r="D97" s="276" t="s">
        <v>168</v>
      </c>
      <c r="E97" s="282" t="s">
        <v>5</v>
      </c>
      <c r="F97" s="283" t="s">
        <v>828</v>
      </c>
      <c r="H97" s="284">
        <v>180</v>
      </c>
      <c r="I97" s="90"/>
      <c r="L97" s="280"/>
      <c r="M97" s="285"/>
      <c r="N97" s="286"/>
      <c r="O97" s="286"/>
      <c r="P97" s="286"/>
      <c r="Q97" s="286"/>
      <c r="R97" s="286"/>
      <c r="S97" s="286"/>
      <c r="T97" s="287"/>
      <c r="AT97" s="282" t="s">
        <v>168</v>
      </c>
      <c r="AU97" s="282" t="s">
        <v>86</v>
      </c>
      <c r="AV97" s="281" t="s">
        <v>86</v>
      </c>
      <c r="AW97" s="281" t="s">
        <v>39</v>
      </c>
      <c r="AX97" s="281" t="s">
        <v>76</v>
      </c>
      <c r="AY97" s="282" t="s">
        <v>156</v>
      </c>
    </row>
    <row r="98" spans="2:51" s="289" customFormat="1" ht="13.5">
      <c r="B98" s="288"/>
      <c r="D98" s="276" t="s">
        <v>168</v>
      </c>
      <c r="E98" s="290" t="s">
        <v>5</v>
      </c>
      <c r="F98" s="291" t="s">
        <v>204</v>
      </c>
      <c r="H98" s="292">
        <v>180</v>
      </c>
      <c r="I98" s="91"/>
      <c r="L98" s="288"/>
      <c r="M98" s="293"/>
      <c r="N98" s="294"/>
      <c r="O98" s="294"/>
      <c r="P98" s="294"/>
      <c r="Q98" s="294"/>
      <c r="R98" s="294"/>
      <c r="S98" s="294"/>
      <c r="T98" s="295"/>
      <c r="AT98" s="290" t="s">
        <v>168</v>
      </c>
      <c r="AU98" s="290" t="s">
        <v>86</v>
      </c>
      <c r="AV98" s="289" t="s">
        <v>163</v>
      </c>
      <c r="AW98" s="289" t="s">
        <v>39</v>
      </c>
      <c r="AX98" s="289" t="s">
        <v>84</v>
      </c>
      <c r="AY98" s="290" t="s">
        <v>156</v>
      </c>
    </row>
    <row r="99" spans="2:63" s="253" customFormat="1" ht="29.85" customHeight="1">
      <c r="B99" s="252"/>
      <c r="D99" s="254" t="s">
        <v>75</v>
      </c>
      <c r="E99" s="263" t="s">
        <v>86</v>
      </c>
      <c r="F99" s="263" t="s">
        <v>720</v>
      </c>
      <c r="I99" s="87"/>
      <c r="J99" s="264">
        <f>BK99</f>
        <v>0</v>
      </c>
      <c r="L99" s="252"/>
      <c r="M99" s="257"/>
      <c r="N99" s="258"/>
      <c r="O99" s="258"/>
      <c r="P99" s="259">
        <f>SUM(P100:P115)</f>
        <v>0</v>
      </c>
      <c r="Q99" s="258"/>
      <c r="R99" s="259">
        <f>SUM(R100:R115)</f>
        <v>5.621</v>
      </c>
      <c r="S99" s="258"/>
      <c r="T99" s="260">
        <f>SUM(T100:T115)</f>
        <v>0</v>
      </c>
      <c r="AR99" s="254" t="s">
        <v>84</v>
      </c>
      <c r="AT99" s="261" t="s">
        <v>75</v>
      </c>
      <c r="AU99" s="261" t="s">
        <v>84</v>
      </c>
      <c r="AY99" s="254" t="s">
        <v>156</v>
      </c>
      <c r="BK99" s="262">
        <f>SUM(BK100:BK115)</f>
        <v>0</v>
      </c>
    </row>
    <row r="100" spans="2:65" s="185" customFormat="1" ht="25.5" customHeight="1">
      <c r="B100" s="186"/>
      <c r="C100" s="296" t="s">
        <v>163</v>
      </c>
      <c r="D100" s="296" t="s">
        <v>301</v>
      </c>
      <c r="E100" s="297" t="s">
        <v>739</v>
      </c>
      <c r="F100" s="298" t="s">
        <v>829</v>
      </c>
      <c r="G100" s="299" t="s">
        <v>161</v>
      </c>
      <c r="H100" s="300">
        <v>16200</v>
      </c>
      <c r="I100" s="92"/>
      <c r="J100" s="301">
        <f>ROUND(I100*H100,2)</f>
        <v>0</v>
      </c>
      <c r="K100" s="298" t="s">
        <v>5</v>
      </c>
      <c r="L100" s="302"/>
      <c r="M100" s="303" t="s">
        <v>5</v>
      </c>
      <c r="N100" s="304" t="s">
        <v>49</v>
      </c>
      <c r="O100" s="187"/>
      <c r="P100" s="273">
        <f>O100*H100</f>
        <v>0</v>
      </c>
      <c r="Q100" s="273">
        <v>0</v>
      </c>
      <c r="R100" s="273">
        <f>Q100*H100</f>
        <v>0</v>
      </c>
      <c r="S100" s="273">
        <v>0</v>
      </c>
      <c r="T100" s="274">
        <f>S100*H100</f>
        <v>0</v>
      </c>
      <c r="AR100" s="175" t="s">
        <v>184</v>
      </c>
      <c r="AT100" s="175" t="s">
        <v>301</v>
      </c>
      <c r="AU100" s="175" t="s">
        <v>86</v>
      </c>
      <c r="AY100" s="175" t="s">
        <v>156</v>
      </c>
      <c r="BE100" s="275">
        <f>IF(N100="základní",J100,0)</f>
        <v>0</v>
      </c>
      <c r="BF100" s="275">
        <f>IF(N100="snížená",J100,0)</f>
        <v>0</v>
      </c>
      <c r="BG100" s="275">
        <f>IF(N100="zákl. přenesená",J100,0)</f>
        <v>0</v>
      </c>
      <c r="BH100" s="275">
        <f>IF(N100="sníž. přenesená",J100,0)</f>
        <v>0</v>
      </c>
      <c r="BI100" s="275">
        <f>IF(N100="nulová",J100,0)</f>
        <v>0</v>
      </c>
      <c r="BJ100" s="175" t="s">
        <v>163</v>
      </c>
      <c r="BK100" s="275">
        <f>ROUND(I100*H100,2)</f>
        <v>0</v>
      </c>
      <c r="BL100" s="175" t="s">
        <v>163</v>
      </c>
      <c r="BM100" s="175" t="s">
        <v>184</v>
      </c>
    </row>
    <row r="101" spans="2:51" s="281" customFormat="1" ht="13.5">
      <c r="B101" s="280"/>
      <c r="D101" s="276" t="s">
        <v>168</v>
      </c>
      <c r="E101" s="282" t="s">
        <v>5</v>
      </c>
      <c r="F101" s="283" t="s">
        <v>830</v>
      </c>
      <c r="H101" s="284">
        <v>16200</v>
      </c>
      <c r="I101" s="90"/>
      <c r="L101" s="280"/>
      <c r="M101" s="285"/>
      <c r="N101" s="286"/>
      <c r="O101" s="286"/>
      <c r="P101" s="286"/>
      <c r="Q101" s="286"/>
      <c r="R101" s="286"/>
      <c r="S101" s="286"/>
      <c r="T101" s="287"/>
      <c r="AT101" s="282" t="s">
        <v>168</v>
      </c>
      <c r="AU101" s="282" t="s">
        <v>86</v>
      </c>
      <c r="AV101" s="281" t="s">
        <v>86</v>
      </c>
      <c r="AW101" s="281" t="s">
        <v>39</v>
      </c>
      <c r="AX101" s="281" t="s">
        <v>76</v>
      </c>
      <c r="AY101" s="282" t="s">
        <v>156</v>
      </c>
    </row>
    <row r="102" spans="2:51" s="289" customFormat="1" ht="13.5">
      <c r="B102" s="288"/>
      <c r="D102" s="276" t="s">
        <v>168</v>
      </c>
      <c r="E102" s="290" t="s">
        <v>5</v>
      </c>
      <c r="F102" s="291" t="s">
        <v>204</v>
      </c>
      <c r="H102" s="292">
        <v>16200</v>
      </c>
      <c r="I102" s="91"/>
      <c r="L102" s="288"/>
      <c r="M102" s="293"/>
      <c r="N102" s="294"/>
      <c r="O102" s="294"/>
      <c r="P102" s="294"/>
      <c r="Q102" s="294"/>
      <c r="R102" s="294"/>
      <c r="S102" s="294"/>
      <c r="T102" s="295"/>
      <c r="AT102" s="290" t="s">
        <v>168</v>
      </c>
      <c r="AU102" s="290" t="s">
        <v>86</v>
      </c>
      <c r="AV102" s="289" t="s">
        <v>163</v>
      </c>
      <c r="AW102" s="289" t="s">
        <v>39</v>
      </c>
      <c r="AX102" s="289" t="s">
        <v>84</v>
      </c>
      <c r="AY102" s="290" t="s">
        <v>156</v>
      </c>
    </row>
    <row r="103" spans="2:65" s="185" customFormat="1" ht="16.5" customHeight="1">
      <c r="B103" s="186"/>
      <c r="C103" s="265" t="s">
        <v>190</v>
      </c>
      <c r="D103" s="265" t="s">
        <v>158</v>
      </c>
      <c r="E103" s="266" t="s">
        <v>831</v>
      </c>
      <c r="F103" s="267" t="s">
        <v>832</v>
      </c>
      <c r="G103" s="268" t="s">
        <v>361</v>
      </c>
      <c r="H103" s="269">
        <v>1100</v>
      </c>
      <c r="I103" s="88"/>
      <c r="J103" s="270">
        <f>ROUND(I103*H103,2)</f>
        <v>0</v>
      </c>
      <c r="K103" s="267" t="s">
        <v>162</v>
      </c>
      <c r="L103" s="186"/>
      <c r="M103" s="271" t="s">
        <v>5</v>
      </c>
      <c r="N103" s="272" t="s">
        <v>49</v>
      </c>
      <c r="O103" s="187"/>
      <c r="P103" s="273">
        <f>O103*H103</f>
        <v>0</v>
      </c>
      <c r="Q103" s="273">
        <v>0.00191</v>
      </c>
      <c r="R103" s="273">
        <f>Q103*H103</f>
        <v>2.101</v>
      </c>
      <c r="S103" s="273">
        <v>0</v>
      </c>
      <c r="T103" s="274">
        <f>S103*H103</f>
        <v>0</v>
      </c>
      <c r="AR103" s="175" t="s">
        <v>163</v>
      </c>
      <c r="AT103" s="175" t="s">
        <v>158</v>
      </c>
      <c r="AU103" s="175" t="s">
        <v>86</v>
      </c>
      <c r="AY103" s="175" t="s">
        <v>156</v>
      </c>
      <c r="BE103" s="275">
        <f>IF(N103="základní",J103,0)</f>
        <v>0</v>
      </c>
      <c r="BF103" s="275">
        <f>IF(N103="snížená",J103,0)</f>
        <v>0</v>
      </c>
      <c r="BG103" s="275">
        <f>IF(N103="zákl. přenesená",J103,0)</f>
        <v>0</v>
      </c>
      <c r="BH103" s="275">
        <f>IF(N103="sníž. přenesená",J103,0)</f>
        <v>0</v>
      </c>
      <c r="BI103" s="275">
        <f>IF(N103="nulová",J103,0)</f>
        <v>0</v>
      </c>
      <c r="BJ103" s="175" t="s">
        <v>163</v>
      </c>
      <c r="BK103" s="275">
        <f>ROUND(I103*H103,2)</f>
        <v>0</v>
      </c>
      <c r="BL103" s="175" t="s">
        <v>163</v>
      </c>
      <c r="BM103" s="175" t="s">
        <v>188</v>
      </c>
    </row>
    <row r="104" spans="2:47" s="185" customFormat="1" ht="54">
      <c r="B104" s="186"/>
      <c r="D104" s="276" t="s">
        <v>164</v>
      </c>
      <c r="F104" s="277" t="s">
        <v>833</v>
      </c>
      <c r="I104" s="89"/>
      <c r="L104" s="186"/>
      <c r="M104" s="278"/>
      <c r="N104" s="187"/>
      <c r="O104" s="187"/>
      <c r="P104" s="187"/>
      <c r="Q104" s="187"/>
      <c r="R104" s="187"/>
      <c r="S104" s="187"/>
      <c r="T104" s="279"/>
      <c r="AT104" s="175" t="s">
        <v>164</v>
      </c>
      <c r="AU104" s="175" t="s">
        <v>86</v>
      </c>
    </row>
    <row r="105" spans="2:51" s="281" customFormat="1" ht="13.5">
      <c r="B105" s="280"/>
      <c r="D105" s="276" t="s">
        <v>168</v>
      </c>
      <c r="E105" s="282" t="s">
        <v>5</v>
      </c>
      <c r="F105" s="283" t="s">
        <v>834</v>
      </c>
      <c r="H105" s="284">
        <v>1100</v>
      </c>
      <c r="I105" s="90"/>
      <c r="L105" s="280"/>
      <c r="M105" s="285"/>
      <c r="N105" s="286"/>
      <c r="O105" s="286"/>
      <c r="P105" s="286"/>
      <c r="Q105" s="286"/>
      <c r="R105" s="286"/>
      <c r="S105" s="286"/>
      <c r="T105" s="287"/>
      <c r="AT105" s="282" t="s">
        <v>168</v>
      </c>
      <c r="AU105" s="282" t="s">
        <v>86</v>
      </c>
      <c r="AV105" s="281" t="s">
        <v>86</v>
      </c>
      <c r="AW105" s="281" t="s">
        <v>39</v>
      </c>
      <c r="AX105" s="281" t="s">
        <v>76</v>
      </c>
      <c r="AY105" s="282" t="s">
        <v>156</v>
      </c>
    </row>
    <row r="106" spans="2:51" s="289" customFormat="1" ht="13.5">
      <c r="B106" s="288"/>
      <c r="D106" s="276" t="s">
        <v>168</v>
      </c>
      <c r="E106" s="290" t="s">
        <v>5</v>
      </c>
      <c r="F106" s="291" t="s">
        <v>204</v>
      </c>
      <c r="H106" s="292">
        <v>1100</v>
      </c>
      <c r="I106" s="91"/>
      <c r="L106" s="288"/>
      <c r="M106" s="293"/>
      <c r="N106" s="294"/>
      <c r="O106" s="294"/>
      <c r="P106" s="294"/>
      <c r="Q106" s="294"/>
      <c r="R106" s="294"/>
      <c r="S106" s="294"/>
      <c r="T106" s="295"/>
      <c r="AT106" s="290" t="s">
        <v>168</v>
      </c>
      <c r="AU106" s="290" t="s">
        <v>86</v>
      </c>
      <c r="AV106" s="289" t="s">
        <v>163</v>
      </c>
      <c r="AW106" s="289" t="s">
        <v>39</v>
      </c>
      <c r="AX106" s="289" t="s">
        <v>84</v>
      </c>
      <c r="AY106" s="290" t="s">
        <v>156</v>
      </c>
    </row>
    <row r="107" spans="2:65" s="185" customFormat="1" ht="16.5" customHeight="1">
      <c r="B107" s="186"/>
      <c r="C107" s="296" t="s">
        <v>178</v>
      </c>
      <c r="D107" s="296" t="s">
        <v>301</v>
      </c>
      <c r="E107" s="297" t="s">
        <v>835</v>
      </c>
      <c r="F107" s="298" t="s">
        <v>836</v>
      </c>
      <c r="G107" s="299" t="s">
        <v>743</v>
      </c>
      <c r="H107" s="300">
        <v>2</v>
      </c>
      <c r="I107" s="92"/>
      <c r="J107" s="301">
        <f>ROUND(I107*H107,2)</f>
        <v>0</v>
      </c>
      <c r="K107" s="298" t="s">
        <v>5</v>
      </c>
      <c r="L107" s="302"/>
      <c r="M107" s="303" t="s">
        <v>5</v>
      </c>
      <c r="N107" s="304" t="s">
        <v>49</v>
      </c>
      <c r="O107" s="187"/>
      <c r="P107" s="273">
        <f>O107*H107</f>
        <v>0</v>
      </c>
      <c r="Q107" s="273">
        <v>0</v>
      </c>
      <c r="R107" s="273">
        <f>Q107*H107</f>
        <v>0</v>
      </c>
      <c r="S107" s="273">
        <v>0</v>
      </c>
      <c r="T107" s="274">
        <f>S107*H107</f>
        <v>0</v>
      </c>
      <c r="AR107" s="175" t="s">
        <v>184</v>
      </c>
      <c r="AT107" s="175" t="s">
        <v>301</v>
      </c>
      <c r="AU107" s="175" t="s">
        <v>86</v>
      </c>
      <c r="AY107" s="175" t="s">
        <v>156</v>
      </c>
      <c r="BE107" s="275">
        <f>IF(N107="základní",J107,0)</f>
        <v>0</v>
      </c>
      <c r="BF107" s="275">
        <f>IF(N107="snížená",J107,0)</f>
        <v>0</v>
      </c>
      <c r="BG107" s="275">
        <f>IF(N107="zákl. přenesená",J107,0)</f>
        <v>0</v>
      </c>
      <c r="BH107" s="275">
        <f>IF(N107="sníž. přenesená",J107,0)</f>
        <v>0</v>
      </c>
      <c r="BI107" s="275">
        <f>IF(N107="nulová",J107,0)</f>
        <v>0</v>
      </c>
      <c r="BJ107" s="175" t="s">
        <v>163</v>
      </c>
      <c r="BK107" s="275">
        <f>ROUND(I107*H107,2)</f>
        <v>0</v>
      </c>
      <c r="BL107" s="175" t="s">
        <v>163</v>
      </c>
      <c r="BM107" s="175" t="s">
        <v>193</v>
      </c>
    </row>
    <row r="108" spans="2:65" s="185" customFormat="1" ht="38.25" customHeight="1">
      <c r="B108" s="186"/>
      <c r="C108" s="265" t="s">
        <v>197</v>
      </c>
      <c r="D108" s="265" t="s">
        <v>158</v>
      </c>
      <c r="E108" s="266" t="s">
        <v>721</v>
      </c>
      <c r="F108" s="267" t="s">
        <v>722</v>
      </c>
      <c r="G108" s="268" t="s">
        <v>161</v>
      </c>
      <c r="H108" s="269">
        <v>16000</v>
      </c>
      <c r="I108" s="88"/>
      <c r="J108" s="270">
        <f>ROUND(I108*H108,2)</f>
        <v>0</v>
      </c>
      <c r="K108" s="267" t="s">
        <v>162</v>
      </c>
      <c r="L108" s="186"/>
      <c r="M108" s="271" t="s">
        <v>5</v>
      </c>
      <c r="N108" s="272" t="s">
        <v>49</v>
      </c>
      <c r="O108" s="187"/>
      <c r="P108" s="273">
        <f>O108*H108</f>
        <v>0</v>
      </c>
      <c r="Q108" s="273">
        <v>0.00022</v>
      </c>
      <c r="R108" s="273">
        <f>Q108*H108</f>
        <v>3.52</v>
      </c>
      <c r="S108" s="273">
        <v>0</v>
      </c>
      <c r="T108" s="274">
        <f>S108*H108</f>
        <v>0</v>
      </c>
      <c r="AR108" s="175" t="s">
        <v>163</v>
      </c>
      <c r="AT108" s="175" t="s">
        <v>158</v>
      </c>
      <c r="AU108" s="175" t="s">
        <v>86</v>
      </c>
      <c r="AY108" s="175" t="s">
        <v>156</v>
      </c>
      <c r="BE108" s="275">
        <f>IF(N108="základní",J108,0)</f>
        <v>0</v>
      </c>
      <c r="BF108" s="275">
        <f>IF(N108="snížená",J108,0)</f>
        <v>0</v>
      </c>
      <c r="BG108" s="275">
        <f>IF(N108="zákl. přenesená",J108,0)</f>
        <v>0</v>
      </c>
      <c r="BH108" s="275">
        <f>IF(N108="sníž. přenesená",J108,0)</f>
        <v>0</v>
      </c>
      <c r="BI108" s="275">
        <f>IF(N108="nulová",J108,0)</f>
        <v>0</v>
      </c>
      <c r="BJ108" s="175" t="s">
        <v>163</v>
      </c>
      <c r="BK108" s="275">
        <f>ROUND(I108*H108,2)</f>
        <v>0</v>
      </c>
      <c r="BL108" s="175" t="s">
        <v>163</v>
      </c>
      <c r="BM108" s="175" t="s">
        <v>196</v>
      </c>
    </row>
    <row r="109" spans="2:47" s="185" customFormat="1" ht="67.5">
      <c r="B109" s="186"/>
      <c r="D109" s="276" t="s">
        <v>164</v>
      </c>
      <c r="F109" s="277" t="s">
        <v>723</v>
      </c>
      <c r="I109" s="89"/>
      <c r="L109" s="186"/>
      <c r="M109" s="278"/>
      <c r="N109" s="187"/>
      <c r="O109" s="187"/>
      <c r="P109" s="187"/>
      <c r="Q109" s="187"/>
      <c r="R109" s="187"/>
      <c r="S109" s="187"/>
      <c r="T109" s="279"/>
      <c r="AT109" s="175" t="s">
        <v>164</v>
      </c>
      <c r="AU109" s="175" t="s">
        <v>86</v>
      </c>
    </row>
    <row r="110" spans="2:51" s="281" customFormat="1" ht="13.5">
      <c r="B110" s="280"/>
      <c r="D110" s="276" t="s">
        <v>168</v>
      </c>
      <c r="E110" s="282" t="s">
        <v>5</v>
      </c>
      <c r="F110" s="283" t="s">
        <v>837</v>
      </c>
      <c r="H110" s="284">
        <v>16000</v>
      </c>
      <c r="I110" s="90"/>
      <c r="L110" s="280"/>
      <c r="M110" s="285"/>
      <c r="N110" s="286"/>
      <c r="O110" s="286"/>
      <c r="P110" s="286"/>
      <c r="Q110" s="286"/>
      <c r="R110" s="286"/>
      <c r="S110" s="286"/>
      <c r="T110" s="287"/>
      <c r="AT110" s="282" t="s">
        <v>168</v>
      </c>
      <c r="AU110" s="282" t="s">
        <v>86</v>
      </c>
      <c r="AV110" s="281" t="s">
        <v>86</v>
      </c>
      <c r="AW110" s="281" t="s">
        <v>39</v>
      </c>
      <c r="AX110" s="281" t="s">
        <v>76</v>
      </c>
      <c r="AY110" s="282" t="s">
        <v>156</v>
      </c>
    </row>
    <row r="111" spans="2:51" s="289" customFormat="1" ht="13.5">
      <c r="B111" s="288"/>
      <c r="D111" s="276" t="s">
        <v>168</v>
      </c>
      <c r="E111" s="290" t="s">
        <v>5</v>
      </c>
      <c r="F111" s="291" t="s">
        <v>204</v>
      </c>
      <c r="H111" s="292">
        <v>16000</v>
      </c>
      <c r="I111" s="91"/>
      <c r="L111" s="288"/>
      <c r="M111" s="293"/>
      <c r="N111" s="294"/>
      <c r="O111" s="294"/>
      <c r="P111" s="294"/>
      <c r="Q111" s="294"/>
      <c r="R111" s="294"/>
      <c r="S111" s="294"/>
      <c r="T111" s="295"/>
      <c r="AT111" s="290" t="s">
        <v>168</v>
      </c>
      <c r="AU111" s="290" t="s">
        <v>86</v>
      </c>
      <c r="AV111" s="289" t="s">
        <v>163</v>
      </c>
      <c r="AW111" s="289" t="s">
        <v>39</v>
      </c>
      <c r="AX111" s="289" t="s">
        <v>84</v>
      </c>
      <c r="AY111" s="290" t="s">
        <v>156</v>
      </c>
    </row>
    <row r="112" spans="2:65" s="185" customFormat="1" ht="16.5" customHeight="1">
      <c r="B112" s="186"/>
      <c r="C112" s="296" t="s">
        <v>184</v>
      </c>
      <c r="D112" s="296" t="s">
        <v>301</v>
      </c>
      <c r="E112" s="297" t="s">
        <v>726</v>
      </c>
      <c r="F112" s="298" t="s">
        <v>811</v>
      </c>
      <c r="G112" s="299" t="s">
        <v>161</v>
      </c>
      <c r="H112" s="300">
        <v>18400</v>
      </c>
      <c r="I112" s="92"/>
      <c r="J112" s="301">
        <f>ROUND(I112*H112,2)</f>
        <v>0</v>
      </c>
      <c r="K112" s="298" t="s">
        <v>728</v>
      </c>
      <c r="L112" s="302"/>
      <c r="M112" s="303" t="s">
        <v>5</v>
      </c>
      <c r="N112" s="304" t="s">
        <v>49</v>
      </c>
      <c r="O112" s="187"/>
      <c r="P112" s="273">
        <f>O112*H112</f>
        <v>0</v>
      </c>
      <c r="Q112" s="273">
        <v>0</v>
      </c>
      <c r="R112" s="273">
        <f>Q112*H112</f>
        <v>0</v>
      </c>
      <c r="S112" s="273">
        <v>0</v>
      </c>
      <c r="T112" s="274">
        <f>S112*H112</f>
        <v>0</v>
      </c>
      <c r="AR112" s="175" t="s">
        <v>184</v>
      </c>
      <c r="AT112" s="175" t="s">
        <v>301</v>
      </c>
      <c r="AU112" s="175" t="s">
        <v>86</v>
      </c>
      <c r="AY112" s="175" t="s">
        <v>156</v>
      </c>
      <c r="BE112" s="275">
        <f>IF(N112="základní",J112,0)</f>
        <v>0</v>
      </c>
      <c r="BF112" s="275">
        <f>IF(N112="snížená",J112,0)</f>
        <v>0</v>
      </c>
      <c r="BG112" s="275">
        <f>IF(N112="zákl. přenesená",J112,0)</f>
        <v>0</v>
      </c>
      <c r="BH112" s="275">
        <f>IF(N112="sníž. přenesená",J112,0)</f>
        <v>0</v>
      </c>
      <c r="BI112" s="275">
        <f>IF(N112="nulová",J112,0)</f>
        <v>0</v>
      </c>
      <c r="BJ112" s="175" t="s">
        <v>163</v>
      </c>
      <c r="BK112" s="275">
        <f>ROUND(I112*H112,2)</f>
        <v>0</v>
      </c>
      <c r="BL112" s="175" t="s">
        <v>163</v>
      </c>
      <c r="BM112" s="175" t="s">
        <v>201</v>
      </c>
    </row>
    <row r="113" spans="2:47" s="185" customFormat="1" ht="54">
      <c r="B113" s="186"/>
      <c r="D113" s="276" t="s">
        <v>166</v>
      </c>
      <c r="F113" s="277" t="s">
        <v>812</v>
      </c>
      <c r="I113" s="89"/>
      <c r="L113" s="186"/>
      <c r="M113" s="278"/>
      <c r="N113" s="187"/>
      <c r="O113" s="187"/>
      <c r="P113" s="187"/>
      <c r="Q113" s="187"/>
      <c r="R113" s="187"/>
      <c r="S113" s="187"/>
      <c r="T113" s="279"/>
      <c r="AT113" s="175" t="s">
        <v>166</v>
      </c>
      <c r="AU113" s="175" t="s">
        <v>86</v>
      </c>
    </row>
    <row r="114" spans="2:51" s="281" customFormat="1" ht="13.5">
      <c r="B114" s="280"/>
      <c r="D114" s="276" t="s">
        <v>168</v>
      </c>
      <c r="E114" s="282" t="s">
        <v>5</v>
      </c>
      <c r="F114" s="283" t="s">
        <v>838</v>
      </c>
      <c r="H114" s="284">
        <v>18400</v>
      </c>
      <c r="I114" s="90"/>
      <c r="L114" s="280"/>
      <c r="M114" s="285"/>
      <c r="N114" s="286"/>
      <c r="O114" s="286"/>
      <c r="P114" s="286"/>
      <c r="Q114" s="286"/>
      <c r="R114" s="286"/>
      <c r="S114" s="286"/>
      <c r="T114" s="287"/>
      <c r="AT114" s="282" t="s">
        <v>168</v>
      </c>
      <c r="AU114" s="282" t="s">
        <v>86</v>
      </c>
      <c r="AV114" s="281" t="s">
        <v>86</v>
      </c>
      <c r="AW114" s="281" t="s">
        <v>39</v>
      </c>
      <c r="AX114" s="281" t="s">
        <v>76</v>
      </c>
      <c r="AY114" s="282" t="s">
        <v>156</v>
      </c>
    </row>
    <row r="115" spans="2:51" s="289" customFormat="1" ht="13.5">
      <c r="B115" s="288"/>
      <c r="D115" s="276" t="s">
        <v>168</v>
      </c>
      <c r="E115" s="290" t="s">
        <v>5</v>
      </c>
      <c r="F115" s="291" t="s">
        <v>204</v>
      </c>
      <c r="H115" s="292">
        <v>18400</v>
      </c>
      <c r="I115" s="91"/>
      <c r="L115" s="288"/>
      <c r="M115" s="293"/>
      <c r="N115" s="294"/>
      <c r="O115" s="294"/>
      <c r="P115" s="294"/>
      <c r="Q115" s="294"/>
      <c r="R115" s="294"/>
      <c r="S115" s="294"/>
      <c r="T115" s="295"/>
      <c r="AT115" s="290" t="s">
        <v>168</v>
      </c>
      <c r="AU115" s="290" t="s">
        <v>86</v>
      </c>
      <c r="AV115" s="289" t="s">
        <v>163</v>
      </c>
      <c r="AW115" s="289" t="s">
        <v>39</v>
      </c>
      <c r="AX115" s="289" t="s">
        <v>84</v>
      </c>
      <c r="AY115" s="290" t="s">
        <v>156</v>
      </c>
    </row>
    <row r="116" spans="2:63" s="253" customFormat="1" ht="29.85" customHeight="1">
      <c r="B116" s="252"/>
      <c r="D116" s="254" t="s">
        <v>75</v>
      </c>
      <c r="E116" s="263" t="s">
        <v>163</v>
      </c>
      <c r="F116" s="263" t="s">
        <v>744</v>
      </c>
      <c r="I116" s="87"/>
      <c r="J116" s="264">
        <f>BK116</f>
        <v>0</v>
      </c>
      <c r="L116" s="252"/>
      <c r="M116" s="257"/>
      <c r="N116" s="258"/>
      <c r="O116" s="258"/>
      <c r="P116" s="259">
        <f>SUM(P117:P129)</f>
        <v>0</v>
      </c>
      <c r="Q116" s="258"/>
      <c r="R116" s="259">
        <f>SUM(R117:R129)</f>
        <v>34603.3585</v>
      </c>
      <c r="S116" s="258"/>
      <c r="T116" s="260">
        <f>SUM(T117:T129)</f>
        <v>0</v>
      </c>
      <c r="AR116" s="254" t="s">
        <v>84</v>
      </c>
      <c r="AT116" s="261" t="s">
        <v>75</v>
      </c>
      <c r="AU116" s="261" t="s">
        <v>84</v>
      </c>
      <c r="AY116" s="254" t="s">
        <v>156</v>
      </c>
      <c r="BK116" s="262">
        <f>SUM(BK117:BK129)</f>
        <v>0</v>
      </c>
    </row>
    <row r="117" spans="2:65" s="185" customFormat="1" ht="25.5" customHeight="1">
      <c r="B117" s="186"/>
      <c r="C117" s="265" t="s">
        <v>210</v>
      </c>
      <c r="D117" s="265" t="s">
        <v>158</v>
      </c>
      <c r="E117" s="266" t="s">
        <v>839</v>
      </c>
      <c r="F117" s="267" t="s">
        <v>840</v>
      </c>
      <c r="G117" s="268" t="s">
        <v>161</v>
      </c>
      <c r="H117" s="269">
        <v>170</v>
      </c>
      <c r="I117" s="88"/>
      <c r="J117" s="270">
        <f>ROUND(I117*H117,2)</f>
        <v>0</v>
      </c>
      <c r="K117" s="267" t="s">
        <v>162</v>
      </c>
      <c r="L117" s="186"/>
      <c r="M117" s="271" t="s">
        <v>5</v>
      </c>
      <c r="N117" s="272" t="s">
        <v>49</v>
      </c>
      <c r="O117" s="187"/>
      <c r="P117" s="273">
        <f>O117*H117</f>
        <v>0</v>
      </c>
      <c r="Q117" s="273">
        <v>0.25505</v>
      </c>
      <c r="R117" s="273">
        <f>Q117*H117</f>
        <v>43.3585</v>
      </c>
      <c r="S117" s="273">
        <v>0</v>
      </c>
      <c r="T117" s="274">
        <f>S117*H117</f>
        <v>0</v>
      </c>
      <c r="AR117" s="175" t="s">
        <v>163</v>
      </c>
      <c r="AT117" s="175" t="s">
        <v>158</v>
      </c>
      <c r="AU117" s="175" t="s">
        <v>86</v>
      </c>
      <c r="AY117" s="175" t="s">
        <v>156</v>
      </c>
      <c r="BE117" s="275">
        <f>IF(N117="základní",J117,0)</f>
        <v>0</v>
      </c>
      <c r="BF117" s="275">
        <f>IF(N117="snížená",J117,0)</f>
        <v>0</v>
      </c>
      <c r="BG117" s="275">
        <f>IF(N117="zákl. přenesená",J117,0)</f>
        <v>0</v>
      </c>
      <c r="BH117" s="275">
        <f>IF(N117="sníž. přenesená",J117,0)</f>
        <v>0</v>
      </c>
      <c r="BI117" s="275">
        <f>IF(N117="nulová",J117,0)</f>
        <v>0</v>
      </c>
      <c r="BJ117" s="175" t="s">
        <v>163</v>
      </c>
      <c r="BK117" s="275">
        <f>ROUND(I117*H117,2)</f>
        <v>0</v>
      </c>
      <c r="BL117" s="175" t="s">
        <v>163</v>
      </c>
      <c r="BM117" s="175" t="s">
        <v>207</v>
      </c>
    </row>
    <row r="118" spans="2:47" s="185" customFormat="1" ht="108">
      <c r="B118" s="186"/>
      <c r="D118" s="276" t="s">
        <v>164</v>
      </c>
      <c r="F118" s="277" t="s">
        <v>747</v>
      </c>
      <c r="I118" s="89"/>
      <c r="L118" s="186"/>
      <c r="M118" s="278"/>
      <c r="N118" s="187"/>
      <c r="O118" s="187"/>
      <c r="P118" s="187"/>
      <c r="Q118" s="187"/>
      <c r="R118" s="187"/>
      <c r="S118" s="187"/>
      <c r="T118" s="279"/>
      <c r="AT118" s="175" t="s">
        <v>164</v>
      </c>
      <c r="AU118" s="175" t="s">
        <v>86</v>
      </c>
    </row>
    <row r="119" spans="2:51" s="281" customFormat="1" ht="13.5">
      <c r="B119" s="280"/>
      <c r="D119" s="276" t="s">
        <v>168</v>
      </c>
      <c r="E119" s="282" t="s">
        <v>5</v>
      </c>
      <c r="F119" s="283" t="s">
        <v>841</v>
      </c>
      <c r="H119" s="284">
        <v>170</v>
      </c>
      <c r="I119" s="90"/>
      <c r="L119" s="280"/>
      <c r="M119" s="285"/>
      <c r="N119" s="286"/>
      <c r="O119" s="286"/>
      <c r="P119" s="286"/>
      <c r="Q119" s="286"/>
      <c r="R119" s="286"/>
      <c r="S119" s="286"/>
      <c r="T119" s="287"/>
      <c r="AT119" s="282" t="s">
        <v>168</v>
      </c>
      <c r="AU119" s="282" t="s">
        <v>86</v>
      </c>
      <c r="AV119" s="281" t="s">
        <v>86</v>
      </c>
      <c r="AW119" s="281" t="s">
        <v>39</v>
      </c>
      <c r="AX119" s="281" t="s">
        <v>76</v>
      </c>
      <c r="AY119" s="282" t="s">
        <v>156</v>
      </c>
    </row>
    <row r="120" spans="2:51" s="289" customFormat="1" ht="13.5">
      <c r="B120" s="288"/>
      <c r="D120" s="276" t="s">
        <v>168</v>
      </c>
      <c r="E120" s="290" t="s">
        <v>5</v>
      </c>
      <c r="F120" s="291" t="s">
        <v>204</v>
      </c>
      <c r="H120" s="292">
        <v>170</v>
      </c>
      <c r="I120" s="91"/>
      <c r="L120" s="288"/>
      <c r="M120" s="293"/>
      <c r="N120" s="294"/>
      <c r="O120" s="294"/>
      <c r="P120" s="294"/>
      <c r="Q120" s="294"/>
      <c r="R120" s="294"/>
      <c r="S120" s="294"/>
      <c r="T120" s="295"/>
      <c r="AT120" s="290" t="s">
        <v>168</v>
      </c>
      <c r="AU120" s="290" t="s">
        <v>86</v>
      </c>
      <c r="AV120" s="289" t="s">
        <v>163</v>
      </c>
      <c r="AW120" s="289" t="s">
        <v>39</v>
      </c>
      <c r="AX120" s="289" t="s">
        <v>84</v>
      </c>
      <c r="AY120" s="290" t="s">
        <v>156</v>
      </c>
    </row>
    <row r="121" spans="2:65" s="185" customFormat="1" ht="25.5" customHeight="1">
      <c r="B121" s="186"/>
      <c r="C121" s="265" t="s">
        <v>188</v>
      </c>
      <c r="D121" s="265" t="s">
        <v>158</v>
      </c>
      <c r="E121" s="266" t="s">
        <v>842</v>
      </c>
      <c r="F121" s="267" t="s">
        <v>843</v>
      </c>
      <c r="G121" s="268" t="s">
        <v>200</v>
      </c>
      <c r="H121" s="269">
        <v>16000</v>
      </c>
      <c r="I121" s="88"/>
      <c r="J121" s="270">
        <f>ROUND(I121*H121,2)</f>
        <v>0</v>
      </c>
      <c r="K121" s="267" t="s">
        <v>162</v>
      </c>
      <c r="L121" s="186"/>
      <c r="M121" s="271" t="s">
        <v>5</v>
      </c>
      <c r="N121" s="272" t="s">
        <v>49</v>
      </c>
      <c r="O121" s="187"/>
      <c r="P121" s="273">
        <f>O121*H121</f>
        <v>0</v>
      </c>
      <c r="Q121" s="273">
        <v>2.16</v>
      </c>
      <c r="R121" s="273">
        <f>Q121*H121</f>
        <v>34560</v>
      </c>
      <c r="S121" s="273">
        <v>0</v>
      </c>
      <c r="T121" s="274">
        <f>S121*H121</f>
        <v>0</v>
      </c>
      <c r="AR121" s="175" t="s">
        <v>163</v>
      </c>
      <c r="AT121" s="175" t="s">
        <v>158</v>
      </c>
      <c r="AU121" s="175" t="s">
        <v>86</v>
      </c>
      <c r="AY121" s="175" t="s">
        <v>156</v>
      </c>
      <c r="BE121" s="275">
        <f>IF(N121="základní",J121,0)</f>
        <v>0</v>
      </c>
      <c r="BF121" s="275">
        <f>IF(N121="snížená",J121,0)</f>
        <v>0</v>
      </c>
      <c r="BG121" s="275">
        <f>IF(N121="zákl. přenesená",J121,0)</f>
        <v>0</v>
      </c>
      <c r="BH121" s="275">
        <f>IF(N121="sníž. přenesená",J121,0)</f>
        <v>0</v>
      </c>
      <c r="BI121" s="275">
        <f>IF(N121="nulová",J121,0)</f>
        <v>0</v>
      </c>
      <c r="BJ121" s="175" t="s">
        <v>163</v>
      </c>
      <c r="BK121" s="275">
        <f>ROUND(I121*H121,2)</f>
        <v>0</v>
      </c>
      <c r="BL121" s="175" t="s">
        <v>163</v>
      </c>
      <c r="BM121" s="175" t="s">
        <v>185</v>
      </c>
    </row>
    <row r="122" spans="2:47" s="185" customFormat="1" ht="94.5">
      <c r="B122" s="186"/>
      <c r="D122" s="276" t="s">
        <v>164</v>
      </c>
      <c r="F122" s="277" t="s">
        <v>759</v>
      </c>
      <c r="I122" s="89"/>
      <c r="L122" s="186"/>
      <c r="M122" s="278"/>
      <c r="N122" s="187"/>
      <c r="O122" s="187"/>
      <c r="P122" s="187"/>
      <c r="Q122" s="187"/>
      <c r="R122" s="187"/>
      <c r="S122" s="187"/>
      <c r="T122" s="279"/>
      <c r="AT122" s="175" t="s">
        <v>164</v>
      </c>
      <c r="AU122" s="175" t="s">
        <v>86</v>
      </c>
    </row>
    <row r="123" spans="2:47" s="185" customFormat="1" ht="27">
      <c r="B123" s="186"/>
      <c r="D123" s="276" t="s">
        <v>166</v>
      </c>
      <c r="F123" s="277" t="s">
        <v>844</v>
      </c>
      <c r="I123" s="89"/>
      <c r="L123" s="186"/>
      <c r="M123" s="278"/>
      <c r="N123" s="187"/>
      <c r="O123" s="187"/>
      <c r="P123" s="187"/>
      <c r="Q123" s="187"/>
      <c r="R123" s="187"/>
      <c r="S123" s="187"/>
      <c r="T123" s="279"/>
      <c r="AT123" s="175" t="s">
        <v>166</v>
      </c>
      <c r="AU123" s="175" t="s">
        <v>86</v>
      </c>
    </row>
    <row r="124" spans="2:51" s="281" customFormat="1" ht="13.5">
      <c r="B124" s="280"/>
      <c r="D124" s="276" t="s">
        <v>168</v>
      </c>
      <c r="E124" s="282" t="s">
        <v>5</v>
      </c>
      <c r="F124" s="283" t="s">
        <v>845</v>
      </c>
      <c r="H124" s="284">
        <v>10400</v>
      </c>
      <c r="I124" s="90"/>
      <c r="L124" s="280"/>
      <c r="M124" s="285"/>
      <c r="N124" s="286"/>
      <c r="O124" s="286"/>
      <c r="P124" s="286"/>
      <c r="Q124" s="286"/>
      <c r="R124" s="286"/>
      <c r="S124" s="286"/>
      <c r="T124" s="287"/>
      <c r="AT124" s="282" t="s">
        <v>168</v>
      </c>
      <c r="AU124" s="282" t="s">
        <v>86</v>
      </c>
      <c r="AV124" s="281" t="s">
        <v>86</v>
      </c>
      <c r="AW124" s="281" t="s">
        <v>39</v>
      </c>
      <c r="AX124" s="281" t="s">
        <v>76</v>
      </c>
      <c r="AY124" s="282" t="s">
        <v>156</v>
      </c>
    </row>
    <row r="125" spans="2:51" s="281" customFormat="1" ht="13.5">
      <c r="B125" s="280"/>
      <c r="D125" s="276" t="s">
        <v>168</v>
      </c>
      <c r="E125" s="282" t="s">
        <v>5</v>
      </c>
      <c r="F125" s="283" t="s">
        <v>846</v>
      </c>
      <c r="H125" s="284">
        <v>2700</v>
      </c>
      <c r="I125" s="90"/>
      <c r="L125" s="280"/>
      <c r="M125" s="285"/>
      <c r="N125" s="286"/>
      <c r="O125" s="286"/>
      <c r="P125" s="286"/>
      <c r="Q125" s="286"/>
      <c r="R125" s="286"/>
      <c r="S125" s="286"/>
      <c r="T125" s="287"/>
      <c r="AT125" s="282" t="s">
        <v>168</v>
      </c>
      <c r="AU125" s="282" t="s">
        <v>86</v>
      </c>
      <c r="AV125" s="281" t="s">
        <v>86</v>
      </c>
      <c r="AW125" s="281" t="s">
        <v>39</v>
      </c>
      <c r="AX125" s="281" t="s">
        <v>76</v>
      </c>
      <c r="AY125" s="282" t="s">
        <v>156</v>
      </c>
    </row>
    <row r="126" spans="2:51" s="281" customFormat="1" ht="13.5">
      <c r="B126" s="280"/>
      <c r="D126" s="276" t="s">
        <v>168</v>
      </c>
      <c r="E126" s="282" t="s">
        <v>5</v>
      </c>
      <c r="F126" s="283" t="s">
        <v>846</v>
      </c>
      <c r="H126" s="284">
        <v>2700</v>
      </c>
      <c r="I126" s="90"/>
      <c r="L126" s="280"/>
      <c r="M126" s="285"/>
      <c r="N126" s="286"/>
      <c r="O126" s="286"/>
      <c r="P126" s="286"/>
      <c r="Q126" s="286"/>
      <c r="R126" s="286"/>
      <c r="S126" s="286"/>
      <c r="T126" s="287"/>
      <c r="AT126" s="282" t="s">
        <v>168</v>
      </c>
      <c r="AU126" s="282" t="s">
        <v>86</v>
      </c>
      <c r="AV126" s="281" t="s">
        <v>86</v>
      </c>
      <c r="AW126" s="281" t="s">
        <v>39</v>
      </c>
      <c r="AX126" s="281" t="s">
        <v>76</v>
      </c>
      <c r="AY126" s="282" t="s">
        <v>156</v>
      </c>
    </row>
    <row r="127" spans="2:51" s="281" customFormat="1" ht="13.5">
      <c r="B127" s="280"/>
      <c r="D127" s="276" t="s">
        <v>168</v>
      </c>
      <c r="E127" s="282" t="s">
        <v>5</v>
      </c>
      <c r="F127" s="283" t="s">
        <v>816</v>
      </c>
      <c r="H127" s="284">
        <v>200</v>
      </c>
      <c r="I127" s="90"/>
      <c r="L127" s="280"/>
      <c r="M127" s="285"/>
      <c r="N127" s="286"/>
      <c r="O127" s="286"/>
      <c r="P127" s="286"/>
      <c r="Q127" s="286"/>
      <c r="R127" s="286"/>
      <c r="S127" s="286"/>
      <c r="T127" s="287"/>
      <c r="AT127" s="282" t="s">
        <v>168</v>
      </c>
      <c r="AU127" s="282" t="s">
        <v>86</v>
      </c>
      <c r="AV127" s="281" t="s">
        <v>86</v>
      </c>
      <c r="AW127" s="281" t="s">
        <v>39</v>
      </c>
      <c r="AX127" s="281" t="s">
        <v>76</v>
      </c>
      <c r="AY127" s="282" t="s">
        <v>156</v>
      </c>
    </row>
    <row r="128" spans="2:65" s="185" customFormat="1" ht="16.5" customHeight="1">
      <c r="B128" s="186"/>
      <c r="C128" s="296" t="s">
        <v>217</v>
      </c>
      <c r="D128" s="296" t="s">
        <v>301</v>
      </c>
      <c r="E128" s="297" t="s">
        <v>847</v>
      </c>
      <c r="F128" s="298" t="s">
        <v>848</v>
      </c>
      <c r="G128" s="299" t="s">
        <v>361</v>
      </c>
      <c r="H128" s="300">
        <v>170</v>
      </c>
      <c r="I128" s="92"/>
      <c r="J128" s="301">
        <f>ROUND(I128*H128,2)</f>
        <v>0</v>
      </c>
      <c r="K128" s="298" t="s">
        <v>5</v>
      </c>
      <c r="L128" s="302"/>
      <c r="M128" s="303" t="s">
        <v>5</v>
      </c>
      <c r="N128" s="304" t="s">
        <v>49</v>
      </c>
      <c r="O128" s="187"/>
      <c r="P128" s="273">
        <f>O128*H128</f>
        <v>0</v>
      </c>
      <c r="Q128" s="273">
        <v>0</v>
      </c>
      <c r="R128" s="273">
        <f>Q128*H128</f>
        <v>0</v>
      </c>
      <c r="S128" s="273">
        <v>0</v>
      </c>
      <c r="T128" s="274">
        <f>S128*H128</f>
        <v>0</v>
      </c>
      <c r="AR128" s="175" t="s">
        <v>184</v>
      </c>
      <c r="AT128" s="175" t="s">
        <v>301</v>
      </c>
      <c r="AU128" s="175" t="s">
        <v>86</v>
      </c>
      <c r="AY128" s="175" t="s">
        <v>156</v>
      </c>
      <c r="BE128" s="275">
        <f>IF(N128="základní",J128,0)</f>
        <v>0</v>
      </c>
      <c r="BF128" s="275">
        <f>IF(N128="snížená",J128,0)</f>
        <v>0</v>
      </c>
      <c r="BG128" s="275">
        <f>IF(N128="zákl. přenesená",J128,0)</f>
        <v>0</v>
      </c>
      <c r="BH128" s="275">
        <f>IF(N128="sníž. přenesená",J128,0)</f>
        <v>0</v>
      </c>
      <c r="BI128" s="275">
        <f>IF(N128="nulová",J128,0)</f>
        <v>0</v>
      </c>
      <c r="BJ128" s="175" t="s">
        <v>163</v>
      </c>
      <c r="BK128" s="275">
        <f>ROUND(I128*H128,2)</f>
        <v>0</v>
      </c>
      <c r="BL128" s="175" t="s">
        <v>163</v>
      </c>
      <c r="BM128" s="175" t="s">
        <v>216</v>
      </c>
    </row>
    <row r="129" spans="2:65" s="185" customFormat="1" ht="16.5" customHeight="1">
      <c r="B129" s="186"/>
      <c r="C129" s="296" t="s">
        <v>193</v>
      </c>
      <c r="D129" s="296" t="s">
        <v>301</v>
      </c>
      <c r="E129" s="297" t="s">
        <v>849</v>
      </c>
      <c r="F129" s="298" t="s">
        <v>850</v>
      </c>
      <c r="G129" s="299" t="s">
        <v>161</v>
      </c>
      <c r="H129" s="300">
        <v>6000</v>
      </c>
      <c r="I129" s="92"/>
      <c r="J129" s="301">
        <f>ROUND(I129*H129,2)</f>
        <v>0</v>
      </c>
      <c r="K129" s="298" t="s">
        <v>5</v>
      </c>
      <c r="L129" s="302"/>
      <c r="M129" s="303" t="s">
        <v>5</v>
      </c>
      <c r="N129" s="304" t="s">
        <v>49</v>
      </c>
      <c r="O129" s="187"/>
      <c r="P129" s="273">
        <f>O129*H129</f>
        <v>0</v>
      </c>
      <c r="Q129" s="273">
        <v>0</v>
      </c>
      <c r="R129" s="273">
        <f>Q129*H129</f>
        <v>0</v>
      </c>
      <c r="S129" s="273">
        <v>0</v>
      </c>
      <c r="T129" s="274">
        <f>S129*H129</f>
        <v>0</v>
      </c>
      <c r="AR129" s="175" t="s">
        <v>184</v>
      </c>
      <c r="AT129" s="175" t="s">
        <v>301</v>
      </c>
      <c r="AU129" s="175" t="s">
        <v>86</v>
      </c>
      <c r="AY129" s="175" t="s">
        <v>156</v>
      </c>
      <c r="BE129" s="275">
        <f>IF(N129="základní",J129,0)</f>
        <v>0</v>
      </c>
      <c r="BF129" s="275">
        <f>IF(N129="snížená",J129,0)</f>
        <v>0</v>
      </c>
      <c r="BG129" s="275">
        <f>IF(N129="zákl. přenesená",J129,0)</f>
        <v>0</v>
      </c>
      <c r="BH129" s="275">
        <f>IF(N129="sníž. přenesená",J129,0)</f>
        <v>0</v>
      </c>
      <c r="BI129" s="275">
        <f>IF(N129="nulová",J129,0)</f>
        <v>0</v>
      </c>
      <c r="BJ129" s="175" t="s">
        <v>163</v>
      </c>
      <c r="BK129" s="275">
        <f>ROUND(I129*H129,2)</f>
        <v>0</v>
      </c>
      <c r="BL129" s="175" t="s">
        <v>163</v>
      </c>
      <c r="BM129" s="175" t="s">
        <v>220</v>
      </c>
    </row>
    <row r="130" spans="2:63" s="253" customFormat="1" ht="29.85" customHeight="1">
      <c r="B130" s="252"/>
      <c r="D130" s="254" t="s">
        <v>75</v>
      </c>
      <c r="E130" s="263" t="s">
        <v>184</v>
      </c>
      <c r="F130" s="263" t="s">
        <v>772</v>
      </c>
      <c r="I130" s="87"/>
      <c r="J130" s="264">
        <f>BK130</f>
        <v>0</v>
      </c>
      <c r="L130" s="252"/>
      <c r="M130" s="257"/>
      <c r="N130" s="258"/>
      <c r="O130" s="258"/>
      <c r="P130" s="259">
        <f>SUM(P131:P144)</f>
        <v>0</v>
      </c>
      <c r="Q130" s="258"/>
      <c r="R130" s="259">
        <f>SUM(R131:R144)</f>
        <v>5.8548</v>
      </c>
      <c r="S130" s="258"/>
      <c r="T130" s="260">
        <f>SUM(T131:T144)</f>
        <v>0</v>
      </c>
      <c r="AR130" s="254" t="s">
        <v>84</v>
      </c>
      <c r="AT130" s="261" t="s">
        <v>75</v>
      </c>
      <c r="AU130" s="261" t="s">
        <v>84</v>
      </c>
      <c r="AY130" s="254" t="s">
        <v>156</v>
      </c>
      <c r="BK130" s="262">
        <f>SUM(BK131:BK144)</f>
        <v>0</v>
      </c>
    </row>
    <row r="131" spans="2:65" s="185" customFormat="1" ht="25.5" customHeight="1">
      <c r="B131" s="186"/>
      <c r="C131" s="265" t="s">
        <v>225</v>
      </c>
      <c r="D131" s="265" t="s">
        <v>158</v>
      </c>
      <c r="E131" s="266" t="s">
        <v>851</v>
      </c>
      <c r="F131" s="267" t="s">
        <v>852</v>
      </c>
      <c r="G131" s="268" t="s">
        <v>361</v>
      </c>
      <c r="H131" s="269">
        <v>510</v>
      </c>
      <c r="I131" s="88"/>
      <c r="J131" s="270">
        <f>ROUND(I131*H131,2)</f>
        <v>0</v>
      </c>
      <c r="K131" s="267" t="s">
        <v>5</v>
      </c>
      <c r="L131" s="186"/>
      <c r="M131" s="271" t="s">
        <v>5</v>
      </c>
      <c r="N131" s="272" t="s">
        <v>49</v>
      </c>
      <c r="O131" s="187"/>
      <c r="P131" s="273">
        <f>O131*H131</f>
        <v>0</v>
      </c>
      <c r="Q131" s="273">
        <v>0.01148</v>
      </c>
      <c r="R131" s="273">
        <f>Q131*H131</f>
        <v>5.8548</v>
      </c>
      <c r="S131" s="273">
        <v>0</v>
      </c>
      <c r="T131" s="274">
        <f>S131*H131</f>
        <v>0</v>
      </c>
      <c r="AR131" s="175" t="s">
        <v>163</v>
      </c>
      <c r="AT131" s="175" t="s">
        <v>158</v>
      </c>
      <c r="AU131" s="175" t="s">
        <v>86</v>
      </c>
      <c r="AY131" s="175" t="s">
        <v>156</v>
      </c>
      <c r="BE131" s="275">
        <f>IF(N131="základní",J131,0)</f>
        <v>0</v>
      </c>
      <c r="BF131" s="275">
        <f>IF(N131="snížená",J131,0)</f>
        <v>0</v>
      </c>
      <c r="BG131" s="275">
        <f>IF(N131="zákl. přenesená",J131,0)</f>
        <v>0</v>
      </c>
      <c r="BH131" s="275">
        <f>IF(N131="sníž. přenesená",J131,0)</f>
        <v>0</v>
      </c>
      <c r="BI131" s="275">
        <f>IF(N131="nulová",J131,0)</f>
        <v>0</v>
      </c>
      <c r="BJ131" s="175" t="s">
        <v>163</v>
      </c>
      <c r="BK131" s="275">
        <f>ROUND(I131*H131,2)</f>
        <v>0</v>
      </c>
      <c r="BL131" s="175" t="s">
        <v>163</v>
      </c>
      <c r="BM131" s="175" t="s">
        <v>223</v>
      </c>
    </row>
    <row r="132" spans="2:47" s="185" customFormat="1" ht="108">
      <c r="B132" s="186"/>
      <c r="D132" s="276" t="s">
        <v>164</v>
      </c>
      <c r="F132" s="277" t="s">
        <v>775</v>
      </c>
      <c r="I132" s="89"/>
      <c r="L132" s="186"/>
      <c r="M132" s="278"/>
      <c r="N132" s="187"/>
      <c r="O132" s="187"/>
      <c r="P132" s="187"/>
      <c r="Q132" s="187"/>
      <c r="R132" s="187"/>
      <c r="S132" s="187"/>
      <c r="T132" s="279"/>
      <c r="AT132" s="175" t="s">
        <v>164</v>
      </c>
      <c r="AU132" s="175" t="s">
        <v>86</v>
      </c>
    </row>
    <row r="133" spans="2:47" s="185" customFormat="1" ht="27">
      <c r="B133" s="186"/>
      <c r="D133" s="276" t="s">
        <v>166</v>
      </c>
      <c r="F133" s="277" t="s">
        <v>853</v>
      </c>
      <c r="I133" s="89"/>
      <c r="L133" s="186"/>
      <c r="M133" s="278"/>
      <c r="N133" s="187"/>
      <c r="O133" s="187"/>
      <c r="P133" s="187"/>
      <c r="Q133" s="187"/>
      <c r="R133" s="187"/>
      <c r="S133" s="187"/>
      <c r="T133" s="279"/>
      <c r="AT133" s="175" t="s">
        <v>166</v>
      </c>
      <c r="AU133" s="175" t="s">
        <v>86</v>
      </c>
    </row>
    <row r="134" spans="2:51" s="281" customFormat="1" ht="13.5">
      <c r="B134" s="280"/>
      <c r="D134" s="276" t="s">
        <v>168</v>
      </c>
      <c r="E134" s="282" t="s">
        <v>5</v>
      </c>
      <c r="F134" s="283" t="s">
        <v>854</v>
      </c>
      <c r="H134" s="284">
        <v>510</v>
      </c>
      <c r="I134" s="90"/>
      <c r="L134" s="280"/>
      <c r="M134" s="285"/>
      <c r="N134" s="286"/>
      <c r="O134" s="286"/>
      <c r="P134" s="286"/>
      <c r="Q134" s="286"/>
      <c r="R134" s="286"/>
      <c r="S134" s="286"/>
      <c r="T134" s="287"/>
      <c r="AT134" s="282" t="s">
        <v>168</v>
      </c>
      <c r="AU134" s="282" t="s">
        <v>86</v>
      </c>
      <c r="AV134" s="281" t="s">
        <v>86</v>
      </c>
      <c r="AW134" s="281" t="s">
        <v>39</v>
      </c>
      <c r="AX134" s="281" t="s">
        <v>76</v>
      </c>
      <c r="AY134" s="282" t="s">
        <v>156</v>
      </c>
    </row>
    <row r="135" spans="2:51" s="289" customFormat="1" ht="13.5">
      <c r="B135" s="288"/>
      <c r="D135" s="276" t="s">
        <v>168</v>
      </c>
      <c r="E135" s="290" t="s">
        <v>5</v>
      </c>
      <c r="F135" s="291" t="s">
        <v>204</v>
      </c>
      <c r="H135" s="292">
        <v>510</v>
      </c>
      <c r="I135" s="91"/>
      <c r="L135" s="288"/>
      <c r="M135" s="293"/>
      <c r="N135" s="294"/>
      <c r="O135" s="294"/>
      <c r="P135" s="294"/>
      <c r="Q135" s="294"/>
      <c r="R135" s="294"/>
      <c r="S135" s="294"/>
      <c r="T135" s="295"/>
      <c r="AT135" s="290" t="s">
        <v>168</v>
      </c>
      <c r="AU135" s="290" t="s">
        <v>86</v>
      </c>
      <c r="AV135" s="289" t="s">
        <v>163</v>
      </c>
      <c r="AW135" s="289" t="s">
        <v>39</v>
      </c>
      <c r="AX135" s="289" t="s">
        <v>84</v>
      </c>
      <c r="AY135" s="290" t="s">
        <v>156</v>
      </c>
    </row>
    <row r="136" spans="2:65" s="185" customFormat="1" ht="16.5" customHeight="1">
      <c r="B136" s="186"/>
      <c r="C136" s="265" t="s">
        <v>185</v>
      </c>
      <c r="D136" s="265" t="s">
        <v>158</v>
      </c>
      <c r="E136" s="266" t="s">
        <v>855</v>
      </c>
      <c r="F136" s="267" t="s">
        <v>856</v>
      </c>
      <c r="G136" s="268" t="s">
        <v>361</v>
      </c>
      <c r="H136" s="269">
        <v>1094</v>
      </c>
      <c r="I136" s="88"/>
      <c r="J136" s="270">
        <f>ROUND(I136*H136,2)</f>
        <v>0</v>
      </c>
      <c r="K136" s="267" t="s">
        <v>5</v>
      </c>
      <c r="L136" s="186"/>
      <c r="M136" s="271" t="s">
        <v>5</v>
      </c>
      <c r="N136" s="272" t="s">
        <v>49</v>
      </c>
      <c r="O136" s="187"/>
      <c r="P136" s="273">
        <f>O136*H136</f>
        <v>0</v>
      </c>
      <c r="Q136" s="273">
        <v>0</v>
      </c>
      <c r="R136" s="273">
        <f>Q136*H136</f>
        <v>0</v>
      </c>
      <c r="S136" s="273">
        <v>0</v>
      </c>
      <c r="T136" s="274">
        <f>S136*H136</f>
        <v>0</v>
      </c>
      <c r="AR136" s="175" t="s">
        <v>163</v>
      </c>
      <c r="AT136" s="175" t="s">
        <v>158</v>
      </c>
      <c r="AU136" s="175" t="s">
        <v>86</v>
      </c>
      <c r="AY136" s="175" t="s">
        <v>156</v>
      </c>
      <c r="BE136" s="275">
        <f>IF(N136="základní",J136,0)</f>
        <v>0</v>
      </c>
      <c r="BF136" s="275">
        <f>IF(N136="snížená",J136,0)</f>
        <v>0</v>
      </c>
      <c r="BG136" s="275">
        <f>IF(N136="zákl. přenesená",J136,0)</f>
        <v>0</v>
      </c>
      <c r="BH136" s="275">
        <f>IF(N136="sníž. přenesená",J136,0)</f>
        <v>0</v>
      </c>
      <c r="BI136" s="275">
        <f>IF(N136="nulová",J136,0)</f>
        <v>0</v>
      </c>
      <c r="BJ136" s="175" t="s">
        <v>163</v>
      </c>
      <c r="BK136" s="275">
        <f>ROUND(I136*H136,2)</f>
        <v>0</v>
      </c>
      <c r="BL136" s="175" t="s">
        <v>163</v>
      </c>
      <c r="BM136" s="175" t="s">
        <v>857</v>
      </c>
    </row>
    <row r="137" spans="2:47" s="185" customFormat="1" ht="67.5">
      <c r="B137" s="186"/>
      <c r="D137" s="276" t="s">
        <v>164</v>
      </c>
      <c r="F137" s="277" t="s">
        <v>858</v>
      </c>
      <c r="I137" s="89"/>
      <c r="L137" s="186"/>
      <c r="M137" s="278"/>
      <c r="N137" s="187"/>
      <c r="O137" s="187"/>
      <c r="P137" s="187"/>
      <c r="Q137" s="187"/>
      <c r="R137" s="187"/>
      <c r="S137" s="187"/>
      <c r="T137" s="279"/>
      <c r="AT137" s="175" t="s">
        <v>164</v>
      </c>
      <c r="AU137" s="175" t="s">
        <v>86</v>
      </c>
    </row>
    <row r="138" spans="2:47" s="185" customFormat="1" ht="40.5">
      <c r="B138" s="186"/>
      <c r="D138" s="276" t="s">
        <v>166</v>
      </c>
      <c r="F138" s="277" t="s">
        <v>859</v>
      </c>
      <c r="I138" s="89"/>
      <c r="L138" s="186"/>
      <c r="M138" s="278"/>
      <c r="N138" s="187"/>
      <c r="O138" s="187"/>
      <c r="P138" s="187"/>
      <c r="Q138" s="187"/>
      <c r="R138" s="187"/>
      <c r="S138" s="187"/>
      <c r="T138" s="279"/>
      <c r="AT138" s="175" t="s">
        <v>166</v>
      </c>
      <c r="AU138" s="175" t="s">
        <v>86</v>
      </c>
    </row>
    <row r="139" spans="2:51" s="281" customFormat="1" ht="13.5">
      <c r="B139" s="280"/>
      <c r="D139" s="276" t="s">
        <v>168</v>
      </c>
      <c r="E139" s="282" t="s">
        <v>5</v>
      </c>
      <c r="F139" s="283" t="s">
        <v>860</v>
      </c>
      <c r="H139" s="284">
        <v>1094</v>
      </c>
      <c r="I139" s="90"/>
      <c r="L139" s="280"/>
      <c r="M139" s="285"/>
      <c r="N139" s="286"/>
      <c r="O139" s="286"/>
      <c r="P139" s="286"/>
      <c r="Q139" s="286"/>
      <c r="R139" s="286"/>
      <c r="S139" s="286"/>
      <c r="T139" s="287"/>
      <c r="AT139" s="282" t="s">
        <v>168</v>
      </c>
      <c r="AU139" s="282" t="s">
        <v>86</v>
      </c>
      <c r="AV139" s="281" t="s">
        <v>86</v>
      </c>
      <c r="AW139" s="281" t="s">
        <v>39</v>
      </c>
      <c r="AX139" s="281" t="s">
        <v>84</v>
      </c>
      <c r="AY139" s="282" t="s">
        <v>156</v>
      </c>
    </row>
    <row r="140" spans="2:65" s="185" customFormat="1" ht="25.5" customHeight="1">
      <c r="B140" s="186"/>
      <c r="C140" s="296" t="s">
        <v>196</v>
      </c>
      <c r="D140" s="296" t="s">
        <v>301</v>
      </c>
      <c r="E140" s="297" t="s">
        <v>861</v>
      </c>
      <c r="F140" s="298" t="s">
        <v>862</v>
      </c>
      <c r="G140" s="299" t="s">
        <v>304</v>
      </c>
      <c r="H140" s="300">
        <v>108</v>
      </c>
      <c r="I140" s="92"/>
      <c r="J140" s="301">
        <f>ROUND(I140*H140,2)</f>
        <v>0</v>
      </c>
      <c r="K140" s="298" t="s">
        <v>5</v>
      </c>
      <c r="L140" s="302"/>
      <c r="M140" s="303" t="s">
        <v>5</v>
      </c>
      <c r="N140" s="304" t="s">
        <v>49</v>
      </c>
      <c r="O140" s="187"/>
      <c r="P140" s="273">
        <f>O140*H140</f>
        <v>0</v>
      </c>
      <c r="Q140" s="273">
        <v>0</v>
      </c>
      <c r="R140" s="273">
        <f>Q140*H140</f>
        <v>0</v>
      </c>
      <c r="S140" s="273">
        <v>0</v>
      </c>
      <c r="T140" s="274">
        <f>S140*H140</f>
        <v>0</v>
      </c>
      <c r="AR140" s="175" t="s">
        <v>184</v>
      </c>
      <c r="AT140" s="175" t="s">
        <v>301</v>
      </c>
      <c r="AU140" s="175" t="s">
        <v>86</v>
      </c>
      <c r="AY140" s="175" t="s">
        <v>156</v>
      </c>
      <c r="BE140" s="275">
        <f>IF(N140="základní",J140,0)</f>
        <v>0</v>
      </c>
      <c r="BF140" s="275">
        <f>IF(N140="snížená",J140,0)</f>
        <v>0</v>
      </c>
      <c r="BG140" s="275">
        <f>IF(N140="zákl. přenesená",J140,0)</f>
        <v>0</v>
      </c>
      <c r="BH140" s="275">
        <f>IF(N140="sníž. přenesená",J140,0)</f>
        <v>0</v>
      </c>
      <c r="BI140" s="275">
        <f>IF(N140="nulová",J140,0)</f>
        <v>0</v>
      </c>
      <c r="BJ140" s="175" t="s">
        <v>163</v>
      </c>
      <c r="BK140" s="275">
        <f>ROUND(I140*H140,2)</f>
        <v>0</v>
      </c>
      <c r="BL140" s="175" t="s">
        <v>163</v>
      </c>
      <c r="BM140" s="175" t="s">
        <v>228</v>
      </c>
    </row>
    <row r="141" spans="2:51" s="281" customFormat="1" ht="27">
      <c r="B141" s="280"/>
      <c r="D141" s="276" t="s">
        <v>168</v>
      </c>
      <c r="E141" s="282" t="s">
        <v>5</v>
      </c>
      <c r="F141" s="283" t="s">
        <v>863</v>
      </c>
      <c r="H141" s="284">
        <v>108</v>
      </c>
      <c r="I141" s="90"/>
      <c r="L141" s="280"/>
      <c r="M141" s="285"/>
      <c r="N141" s="286"/>
      <c r="O141" s="286"/>
      <c r="P141" s="286"/>
      <c r="Q141" s="286"/>
      <c r="R141" s="286"/>
      <c r="S141" s="286"/>
      <c r="T141" s="287"/>
      <c r="AT141" s="282" t="s">
        <v>168</v>
      </c>
      <c r="AU141" s="282" t="s">
        <v>86</v>
      </c>
      <c r="AV141" s="281" t="s">
        <v>86</v>
      </c>
      <c r="AW141" s="281" t="s">
        <v>39</v>
      </c>
      <c r="AX141" s="281" t="s">
        <v>76</v>
      </c>
      <c r="AY141" s="282" t="s">
        <v>156</v>
      </c>
    </row>
    <row r="142" spans="2:51" s="289" customFormat="1" ht="13.5">
      <c r="B142" s="288"/>
      <c r="D142" s="276" t="s">
        <v>168</v>
      </c>
      <c r="E142" s="290" t="s">
        <v>5</v>
      </c>
      <c r="F142" s="291" t="s">
        <v>204</v>
      </c>
      <c r="H142" s="292">
        <v>108</v>
      </c>
      <c r="I142" s="91"/>
      <c r="L142" s="288"/>
      <c r="M142" s="293"/>
      <c r="N142" s="294"/>
      <c r="O142" s="294"/>
      <c r="P142" s="294"/>
      <c r="Q142" s="294"/>
      <c r="R142" s="294"/>
      <c r="S142" s="294"/>
      <c r="T142" s="295"/>
      <c r="AT142" s="290" t="s">
        <v>168</v>
      </c>
      <c r="AU142" s="290" t="s">
        <v>86</v>
      </c>
      <c r="AV142" s="289" t="s">
        <v>163</v>
      </c>
      <c r="AW142" s="289" t="s">
        <v>39</v>
      </c>
      <c r="AX142" s="289" t="s">
        <v>84</v>
      </c>
      <c r="AY142" s="290" t="s">
        <v>156</v>
      </c>
    </row>
    <row r="143" spans="2:65" s="185" customFormat="1" ht="25.5" customHeight="1">
      <c r="B143" s="186"/>
      <c r="C143" s="296" t="s">
        <v>11</v>
      </c>
      <c r="D143" s="296" t="s">
        <v>301</v>
      </c>
      <c r="E143" s="297" t="s">
        <v>864</v>
      </c>
      <c r="F143" s="298" t="s">
        <v>818</v>
      </c>
      <c r="G143" s="299" t="s">
        <v>743</v>
      </c>
      <c r="H143" s="300">
        <v>1</v>
      </c>
      <c r="I143" s="92"/>
      <c r="J143" s="301">
        <f>ROUND(I143*H143,2)</f>
        <v>0</v>
      </c>
      <c r="K143" s="298" t="s">
        <v>5</v>
      </c>
      <c r="L143" s="302"/>
      <c r="M143" s="303" t="s">
        <v>5</v>
      </c>
      <c r="N143" s="304" t="s">
        <v>49</v>
      </c>
      <c r="O143" s="187"/>
      <c r="P143" s="273">
        <f>O143*H143</f>
        <v>0</v>
      </c>
      <c r="Q143" s="273">
        <v>0</v>
      </c>
      <c r="R143" s="273">
        <f>Q143*H143</f>
        <v>0</v>
      </c>
      <c r="S143" s="273">
        <v>0</v>
      </c>
      <c r="T143" s="274">
        <f>S143*H143</f>
        <v>0</v>
      </c>
      <c r="AR143" s="175" t="s">
        <v>184</v>
      </c>
      <c r="AT143" s="175" t="s">
        <v>301</v>
      </c>
      <c r="AU143" s="175" t="s">
        <v>86</v>
      </c>
      <c r="AY143" s="175" t="s">
        <v>156</v>
      </c>
      <c r="BE143" s="275">
        <f>IF(N143="základní",J143,0)</f>
        <v>0</v>
      </c>
      <c r="BF143" s="275">
        <f>IF(N143="snížená",J143,0)</f>
        <v>0</v>
      </c>
      <c r="BG143" s="275">
        <f>IF(N143="zákl. přenesená",J143,0)</f>
        <v>0</v>
      </c>
      <c r="BH143" s="275">
        <f>IF(N143="sníž. přenesená",J143,0)</f>
        <v>0</v>
      </c>
      <c r="BI143" s="275">
        <f>IF(N143="nulová",J143,0)</f>
        <v>0</v>
      </c>
      <c r="BJ143" s="175" t="s">
        <v>163</v>
      </c>
      <c r="BK143" s="275">
        <f>ROUND(I143*H143,2)</f>
        <v>0</v>
      </c>
      <c r="BL143" s="175" t="s">
        <v>163</v>
      </c>
      <c r="BM143" s="175" t="s">
        <v>231</v>
      </c>
    </row>
    <row r="144" spans="2:47" s="185" customFormat="1" ht="67.5">
      <c r="B144" s="186"/>
      <c r="D144" s="276" t="s">
        <v>166</v>
      </c>
      <c r="F144" s="277" t="s">
        <v>865</v>
      </c>
      <c r="I144" s="89"/>
      <c r="L144" s="186"/>
      <c r="M144" s="278"/>
      <c r="N144" s="187"/>
      <c r="O144" s="187"/>
      <c r="P144" s="187"/>
      <c r="Q144" s="187"/>
      <c r="R144" s="187"/>
      <c r="S144" s="187"/>
      <c r="T144" s="279"/>
      <c r="AT144" s="175" t="s">
        <v>166</v>
      </c>
      <c r="AU144" s="175" t="s">
        <v>86</v>
      </c>
    </row>
    <row r="145" spans="2:63" s="253" customFormat="1" ht="29.85" customHeight="1">
      <c r="B145" s="252"/>
      <c r="D145" s="254" t="s">
        <v>75</v>
      </c>
      <c r="E145" s="263" t="s">
        <v>781</v>
      </c>
      <c r="F145" s="263" t="s">
        <v>782</v>
      </c>
      <c r="I145" s="87"/>
      <c r="J145" s="264">
        <f>BK145</f>
        <v>0</v>
      </c>
      <c r="L145" s="252"/>
      <c r="M145" s="257"/>
      <c r="N145" s="258"/>
      <c r="O145" s="258"/>
      <c r="P145" s="259">
        <f>SUM(P146:P147)</f>
        <v>0</v>
      </c>
      <c r="Q145" s="258"/>
      <c r="R145" s="259">
        <f>SUM(R146:R147)</f>
        <v>0</v>
      </c>
      <c r="S145" s="258"/>
      <c r="T145" s="260">
        <f>SUM(T146:T147)</f>
        <v>0</v>
      </c>
      <c r="AR145" s="254" t="s">
        <v>84</v>
      </c>
      <c r="AT145" s="261" t="s">
        <v>75</v>
      </c>
      <c r="AU145" s="261" t="s">
        <v>84</v>
      </c>
      <c r="AY145" s="254" t="s">
        <v>156</v>
      </c>
      <c r="BK145" s="262">
        <f>SUM(BK146:BK147)</f>
        <v>0</v>
      </c>
    </row>
    <row r="146" spans="2:65" s="185" customFormat="1" ht="25.5" customHeight="1">
      <c r="B146" s="186"/>
      <c r="C146" s="265" t="s">
        <v>201</v>
      </c>
      <c r="D146" s="265" t="s">
        <v>158</v>
      </c>
      <c r="E146" s="266" t="s">
        <v>783</v>
      </c>
      <c r="F146" s="267" t="s">
        <v>784</v>
      </c>
      <c r="G146" s="268" t="s">
        <v>737</v>
      </c>
      <c r="H146" s="269">
        <v>34582.007</v>
      </c>
      <c r="I146" s="88"/>
      <c r="J146" s="270">
        <f>ROUND(I146*H146,2)</f>
        <v>0</v>
      </c>
      <c r="K146" s="267" t="s">
        <v>162</v>
      </c>
      <c r="L146" s="186"/>
      <c r="M146" s="271" t="s">
        <v>5</v>
      </c>
      <c r="N146" s="272" t="s">
        <v>49</v>
      </c>
      <c r="O146" s="187"/>
      <c r="P146" s="273">
        <f>O146*H146</f>
        <v>0</v>
      </c>
      <c r="Q146" s="273">
        <v>0</v>
      </c>
      <c r="R146" s="273">
        <f>Q146*H146</f>
        <v>0</v>
      </c>
      <c r="S146" s="273">
        <v>0</v>
      </c>
      <c r="T146" s="274">
        <f>S146*H146</f>
        <v>0</v>
      </c>
      <c r="AR146" s="175" t="s">
        <v>163</v>
      </c>
      <c r="AT146" s="175" t="s">
        <v>158</v>
      </c>
      <c r="AU146" s="175" t="s">
        <v>86</v>
      </c>
      <c r="AY146" s="175" t="s">
        <v>156</v>
      </c>
      <c r="BE146" s="275">
        <f>IF(N146="základní",J146,0)</f>
        <v>0</v>
      </c>
      <c r="BF146" s="275">
        <f>IF(N146="snížená",J146,0)</f>
        <v>0</v>
      </c>
      <c r="BG146" s="275">
        <f>IF(N146="zákl. přenesená",J146,0)</f>
        <v>0</v>
      </c>
      <c r="BH146" s="275">
        <f>IF(N146="sníž. přenesená",J146,0)</f>
        <v>0</v>
      </c>
      <c r="BI146" s="275">
        <f>IF(N146="nulová",J146,0)</f>
        <v>0</v>
      </c>
      <c r="BJ146" s="175" t="s">
        <v>163</v>
      </c>
      <c r="BK146" s="275">
        <f>ROUND(I146*H146,2)</f>
        <v>0</v>
      </c>
      <c r="BL146" s="175" t="s">
        <v>163</v>
      </c>
      <c r="BM146" s="175" t="s">
        <v>234</v>
      </c>
    </row>
    <row r="147" spans="2:47" s="185" customFormat="1" ht="27">
      <c r="B147" s="186"/>
      <c r="D147" s="276" t="s">
        <v>164</v>
      </c>
      <c r="F147" s="277" t="s">
        <v>785</v>
      </c>
      <c r="I147" s="89"/>
      <c r="L147" s="186"/>
      <c r="M147" s="278"/>
      <c r="N147" s="187"/>
      <c r="O147" s="187"/>
      <c r="P147" s="187"/>
      <c r="Q147" s="187"/>
      <c r="R147" s="187"/>
      <c r="S147" s="187"/>
      <c r="T147" s="279"/>
      <c r="AT147" s="175" t="s">
        <v>164</v>
      </c>
      <c r="AU147" s="175" t="s">
        <v>86</v>
      </c>
    </row>
    <row r="148" spans="2:63" s="253" customFormat="1" ht="37.35" customHeight="1">
      <c r="B148" s="252"/>
      <c r="D148" s="254" t="s">
        <v>75</v>
      </c>
      <c r="E148" s="255" t="s">
        <v>786</v>
      </c>
      <c r="F148" s="255" t="s">
        <v>787</v>
      </c>
      <c r="I148" s="87"/>
      <c r="J148" s="256">
        <f>BK148</f>
        <v>0</v>
      </c>
      <c r="L148" s="252"/>
      <c r="M148" s="257"/>
      <c r="N148" s="258"/>
      <c r="O148" s="258"/>
      <c r="P148" s="259">
        <f>P149</f>
        <v>0</v>
      </c>
      <c r="Q148" s="258"/>
      <c r="R148" s="259">
        <f>R149</f>
        <v>6.159999999999999</v>
      </c>
      <c r="S148" s="258"/>
      <c r="T148" s="260">
        <f>T149</f>
        <v>0</v>
      </c>
      <c r="AR148" s="254" t="s">
        <v>86</v>
      </c>
      <c r="AT148" s="261" t="s">
        <v>75</v>
      </c>
      <c r="AU148" s="261" t="s">
        <v>76</v>
      </c>
      <c r="AY148" s="254" t="s">
        <v>156</v>
      </c>
      <c r="BK148" s="262">
        <f>BK149</f>
        <v>0</v>
      </c>
    </row>
    <row r="149" spans="2:63" s="253" customFormat="1" ht="19.9" customHeight="1">
      <c r="B149" s="252"/>
      <c r="D149" s="254" t="s">
        <v>75</v>
      </c>
      <c r="E149" s="263" t="s">
        <v>788</v>
      </c>
      <c r="F149" s="263" t="s">
        <v>789</v>
      </c>
      <c r="I149" s="87"/>
      <c r="J149" s="264">
        <f>BK149</f>
        <v>0</v>
      </c>
      <c r="L149" s="252"/>
      <c r="M149" s="257"/>
      <c r="N149" s="258"/>
      <c r="O149" s="258"/>
      <c r="P149" s="259">
        <f>SUM(P150:P159)</f>
        <v>0</v>
      </c>
      <c r="Q149" s="258"/>
      <c r="R149" s="259">
        <f>SUM(R150:R159)</f>
        <v>6.159999999999999</v>
      </c>
      <c r="S149" s="258"/>
      <c r="T149" s="260">
        <f>SUM(T150:T159)</f>
        <v>0</v>
      </c>
      <c r="AR149" s="254" t="s">
        <v>86</v>
      </c>
      <c r="AT149" s="261" t="s">
        <v>75</v>
      </c>
      <c r="AU149" s="261" t="s">
        <v>84</v>
      </c>
      <c r="AY149" s="254" t="s">
        <v>156</v>
      </c>
      <c r="BK149" s="262">
        <f>SUM(BK150:BK159)</f>
        <v>0</v>
      </c>
    </row>
    <row r="150" spans="2:65" s="185" customFormat="1" ht="25.5" customHeight="1">
      <c r="B150" s="186"/>
      <c r="C150" s="265" t="s">
        <v>240</v>
      </c>
      <c r="D150" s="265" t="s">
        <v>158</v>
      </c>
      <c r="E150" s="266" t="s">
        <v>790</v>
      </c>
      <c r="F150" s="267" t="s">
        <v>791</v>
      </c>
      <c r="G150" s="268" t="s">
        <v>161</v>
      </c>
      <c r="H150" s="269">
        <v>8000</v>
      </c>
      <c r="I150" s="88"/>
      <c r="J150" s="270">
        <f>ROUND(I150*H150,2)</f>
        <v>0</v>
      </c>
      <c r="K150" s="267" t="s">
        <v>162</v>
      </c>
      <c r="L150" s="186"/>
      <c r="M150" s="271" t="s">
        <v>5</v>
      </c>
      <c r="N150" s="272" t="s">
        <v>49</v>
      </c>
      <c r="O150" s="187"/>
      <c r="P150" s="273">
        <f>O150*H150</f>
        <v>0</v>
      </c>
      <c r="Q150" s="273">
        <v>0.00077</v>
      </c>
      <c r="R150" s="273">
        <f>Q150*H150</f>
        <v>6.159999999999999</v>
      </c>
      <c r="S150" s="273">
        <v>0</v>
      </c>
      <c r="T150" s="274">
        <f>S150*H150</f>
        <v>0</v>
      </c>
      <c r="AR150" s="175" t="s">
        <v>201</v>
      </c>
      <c r="AT150" s="175" t="s">
        <v>158</v>
      </c>
      <c r="AU150" s="175" t="s">
        <v>86</v>
      </c>
      <c r="AY150" s="175" t="s">
        <v>156</v>
      </c>
      <c r="BE150" s="275">
        <f>IF(N150="základní",J150,0)</f>
        <v>0</v>
      </c>
      <c r="BF150" s="275">
        <f>IF(N150="snížená",J150,0)</f>
        <v>0</v>
      </c>
      <c r="BG150" s="275">
        <f>IF(N150="zákl. přenesená",J150,0)</f>
        <v>0</v>
      </c>
      <c r="BH150" s="275">
        <f>IF(N150="sníž. přenesená",J150,0)</f>
        <v>0</v>
      </c>
      <c r="BI150" s="275">
        <f>IF(N150="nulová",J150,0)</f>
        <v>0</v>
      </c>
      <c r="BJ150" s="175" t="s">
        <v>163</v>
      </c>
      <c r="BK150" s="275">
        <f>ROUND(I150*H150,2)</f>
        <v>0</v>
      </c>
      <c r="BL150" s="175" t="s">
        <v>201</v>
      </c>
      <c r="BM150" s="175" t="s">
        <v>237</v>
      </c>
    </row>
    <row r="151" spans="2:47" s="185" customFormat="1" ht="40.5">
      <c r="B151" s="186"/>
      <c r="D151" s="276" t="s">
        <v>164</v>
      </c>
      <c r="F151" s="277" t="s">
        <v>792</v>
      </c>
      <c r="I151" s="89"/>
      <c r="L151" s="186"/>
      <c r="M151" s="278"/>
      <c r="N151" s="187"/>
      <c r="O151" s="187"/>
      <c r="P151" s="187"/>
      <c r="Q151" s="187"/>
      <c r="R151" s="187"/>
      <c r="S151" s="187"/>
      <c r="T151" s="279"/>
      <c r="AT151" s="175" t="s">
        <v>164</v>
      </c>
      <c r="AU151" s="175" t="s">
        <v>86</v>
      </c>
    </row>
    <row r="152" spans="2:51" s="281" customFormat="1" ht="13.5">
      <c r="B152" s="280"/>
      <c r="D152" s="276" t="s">
        <v>168</v>
      </c>
      <c r="E152" s="282" t="s">
        <v>5</v>
      </c>
      <c r="F152" s="283" t="s">
        <v>866</v>
      </c>
      <c r="H152" s="284">
        <v>8000</v>
      </c>
      <c r="I152" s="90"/>
      <c r="L152" s="280"/>
      <c r="M152" s="285"/>
      <c r="N152" s="286"/>
      <c r="O152" s="286"/>
      <c r="P152" s="286"/>
      <c r="Q152" s="286"/>
      <c r="R152" s="286"/>
      <c r="S152" s="286"/>
      <c r="T152" s="287"/>
      <c r="AT152" s="282" t="s">
        <v>168</v>
      </c>
      <c r="AU152" s="282" t="s">
        <v>86</v>
      </c>
      <c r="AV152" s="281" t="s">
        <v>86</v>
      </c>
      <c r="AW152" s="281" t="s">
        <v>39</v>
      </c>
      <c r="AX152" s="281" t="s">
        <v>76</v>
      </c>
      <c r="AY152" s="282" t="s">
        <v>156</v>
      </c>
    </row>
    <row r="153" spans="2:51" s="289" customFormat="1" ht="13.5">
      <c r="B153" s="288"/>
      <c r="D153" s="276" t="s">
        <v>168</v>
      </c>
      <c r="E153" s="290" t="s">
        <v>5</v>
      </c>
      <c r="F153" s="291" t="s">
        <v>204</v>
      </c>
      <c r="H153" s="292">
        <v>8000</v>
      </c>
      <c r="I153" s="91"/>
      <c r="L153" s="288"/>
      <c r="M153" s="293"/>
      <c r="N153" s="294"/>
      <c r="O153" s="294"/>
      <c r="P153" s="294"/>
      <c r="Q153" s="294"/>
      <c r="R153" s="294"/>
      <c r="S153" s="294"/>
      <c r="T153" s="295"/>
      <c r="AT153" s="290" t="s">
        <v>168</v>
      </c>
      <c r="AU153" s="290" t="s">
        <v>86</v>
      </c>
      <c r="AV153" s="289" t="s">
        <v>163</v>
      </c>
      <c r="AW153" s="289" t="s">
        <v>39</v>
      </c>
      <c r="AX153" s="289" t="s">
        <v>84</v>
      </c>
      <c r="AY153" s="290" t="s">
        <v>156</v>
      </c>
    </row>
    <row r="154" spans="2:65" s="185" customFormat="1" ht="25.5" customHeight="1">
      <c r="B154" s="186"/>
      <c r="C154" s="296" t="s">
        <v>207</v>
      </c>
      <c r="D154" s="296" t="s">
        <v>301</v>
      </c>
      <c r="E154" s="297" t="s">
        <v>867</v>
      </c>
      <c r="F154" s="298" t="s">
        <v>868</v>
      </c>
      <c r="G154" s="299" t="s">
        <v>161</v>
      </c>
      <c r="H154" s="300">
        <v>9600</v>
      </c>
      <c r="I154" s="92"/>
      <c r="J154" s="301">
        <f>ROUND(I154*H154,2)</f>
        <v>0</v>
      </c>
      <c r="K154" s="298" t="s">
        <v>728</v>
      </c>
      <c r="L154" s="302"/>
      <c r="M154" s="303" t="s">
        <v>5</v>
      </c>
      <c r="N154" s="304" t="s">
        <v>49</v>
      </c>
      <c r="O154" s="187"/>
      <c r="P154" s="273">
        <f>O154*H154</f>
        <v>0</v>
      </c>
      <c r="Q154" s="273">
        <v>0</v>
      </c>
      <c r="R154" s="273">
        <f>Q154*H154</f>
        <v>0</v>
      </c>
      <c r="S154" s="273">
        <v>0</v>
      </c>
      <c r="T154" s="274">
        <f>S154*H154</f>
        <v>0</v>
      </c>
      <c r="AR154" s="175" t="s">
        <v>234</v>
      </c>
      <c r="AT154" s="175" t="s">
        <v>301</v>
      </c>
      <c r="AU154" s="175" t="s">
        <v>86</v>
      </c>
      <c r="AY154" s="175" t="s">
        <v>156</v>
      </c>
      <c r="BE154" s="275">
        <f>IF(N154="základní",J154,0)</f>
        <v>0</v>
      </c>
      <c r="BF154" s="275">
        <f>IF(N154="snížená",J154,0)</f>
        <v>0</v>
      </c>
      <c r="BG154" s="275">
        <f>IF(N154="zákl. přenesená",J154,0)</f>
        <v>0</v>
      </c>
      <c r="BH154" s="275">
        <f>IF(N154="sníž. přenesená",J154,0)</f>
        <v>0</v>
      </c>
      <c r="BI154" s="275">
        <f>IF(N154="nulová",J154,0)</f>
        <v>0</v>
      </c>
      <c r="BJ154" s="175" t="s">
        <v>163</v>
      </c>
      <c r="BK154" s="275">
        <f>ROUND(I154*H154,2)</f>
        <v>0</v>
      </c>
      <c r="BL154" s="175" t="s">
        <v>201</v>
      </c>
      <c r="BM154" s="175" t="s">
        <v>243</v>
      </c>
    </row>
    <row r="155" spans="2:47" s="185" customFormat="1" ht="27">
      <c r="B155" s="186"/>
      <c r="D155" s="276" t="s">
        <v>166</v>
      </c>
      <c r="F155" s="277" t="s">
        <v>869</v>
      </c>
      <c r="I155" s="89"/>
      <c r="L155" s="186"/>
      <c r="M155" s="278"/>
      <c r="N155" s="187"/>
      <c r="O155" s="187"/>
      <c r="P155" s="187"/>
      <c r="Q155" s="187"/>
      <c r="R155" s="187"/>
      <c r="S155" s="187"/>
      <c r="T155" s="279"/>
      <c r="AT155" s="175" t="s">
        <v>166</v>
      </c>
      <c r="AU155" s="175" t="s">
        <v>86</v>
      </c>
    </row>
    <row r="156" spans="2:51" s="281" customFormat="1" ht="13.5">
      <c r="B156" s="280"/>
      <c r="D156" s="276" t="s">
        <v>168</v>
      </c>
      <c r="E156" s="282" t="s">
        <v>5</v>
      </c>
      <c r="F156" s="283" t="s">
        <v>870</v>
      </c>
      <c r="H156" s="284">
        <v>9600</v>
      </c>
      <c r="I156" s="90"/>
      <c r="L156" s="280"/>
      <c r="M156" s="285"/>
      <c r="N156" s="286"/>
      <c r="O156" s="286"/>
      <c r="P156" s="286"/>
      <c r="Q156" s="286"/>
      <c r="R156" s="286"/>
      <c r="S156" s="286"/>
      <c r="T156" s="287"/>
      <c r="AT156" s="282" t="s">
        <v>168</v>
      </c>
      <c r="AU156" s="282" t="s">
        <v>86</v>
      </c>
      <c r="AV156" s="281" t="s">
        <v>86</v>
      </c>
      <c r="AW156" s="281" t="s">
        <v>39</v>
      </c>
      <c r="AX156" s="281" t="s">
        <v>76</v>
      </c>
      <c r="AY156" s="282" t="s">
        <v>156</v>
      </c>
    </row>
    <row r="157" spans="2:51" s="289" customFormat="1" ht="13.5">
      <c r="B157" s="288"/>
      <c r="D157" s="276" t="s">
        <v>168</v>
      </c>
      <c r="E157" s="290" t="s">
        <v>5</v>
      </c>
      <c r="F157" s="291" t="s">
        <v>204</v>
      </c>
      <c r="H157" s="292">
        <v>9600</v>
      </c>
      <c r="I157" s="91"/>
      <c r="L157" s="288"/>
      <c r="M157" s="293"/>
      <c r="N157" s="294"/>
      <c r="O157" s="294"/>
      <c r="P157" s="294"/>
      <c r="Q157" s="294"/>
      <c r="R157" s="294"/>
      <c r="S157" s="294"/>
      <c r="T157" s="295"/>
      <c r="AT157" s="290" t="s">
        <v>168</v>
      </c>
      <c r="AU157" s="290" t="s">
        <v>86</v>
      </c>
      <c r="AV157" s="289" t="s">
        <v>163</v>
      </c>
      <c r="AW157" s="289" t="s">
        <v>39</v>
      </c>
      <c r="AX157" s="289" t="s">
        <v>84</v>
      </c>
      <c r="AY157" s="290" t="s">
        <v>156</v>
      </c>
    </row>
    <row r="158" spans="2:65" s="185" customFormat="1" ht="38.25" customHeight="1">
      <c r="B158" s="186"/>
      <c r="C158" s="265" t="s">
        <v>248</v>
      </c>
      <c r="D158" s="265" t="s">
        <v>158</v>
      </c>
      <c r="E158" s="266" t="s">
        <v>798</v>
      </c>
      <c r="F158" s="267" t="s">
        <v>799</v>
      </c>
      <c r="G158" s="268" t="s">
        <v>737</v>
      </c>
      <c r="H158" s="269">
        <v>31.12</v>
      </c>
      <c r="I158" s="88"/>
      <c r="J158" s="270">
        <f>ROUND(I158*H158,2)</f>
        <v>0</v>
      </c>
      <c r="K158" s="267" t="s">
        <v>162</v>
      </c>
      <c r="L158" s="186"/>
      <c r="M158" s="271" t="s">
        <v>5</v>
      </c>
      <c r="N158" s="272" t="s">
        <v>49</v>
      </c>
      <c r="O158" s="187"/>
      <c r="P158" s="273">
        <f>O158*H158</f>
        <v>0</v>
      </c>
      <c r="Q158" s="273">
        <v>0</v>
      </c>
      <c r="R158" s="273">
        <f>Q158*H158</f>
        <v>0</v>
      </c>
      <c r="S158" s="273">
        <v>0</v>
      </c>
      <c r="T158" s="274">
        <f>S158*H158</f>
        <v>0</v>
      </c>
      <c r="AR158" s="175" t="s">
        <v>201</v>
      </c>
      <c r="AT158" s="175" t="s">
        <v>158</v>
      </c>
      <c r="AU158" s="175" t="s">
        <v>86</v>
      </c>
      <c r="AY158" s="175" t="s">
        <v>156</v>
      </c>
      <c r="BE158" s="275">
        <f>IF(N158="základní",J158,0)</f>
        <v>0</v>
      </c>
      <c r="BF158" s="275">
        <f>IF(N158="snížená",J158,0)</f>
        <v>0</v>
      </c>
      <c r="BG158" s="275">
        <f>IF(N158="zákl. přenesená",J158,0)</f>
        <v>0</v>
      </c>
      <c r="BH158" s="275">
        <f>IF(N158="sníž. přenesená",J158,0)</f>
        <v>0</v>
      </c>
      <c r="BI158" s="275">
        <f>IF(N158="nulová",J158,0)</f>
        <v>0</v>
      </c>
      <c r="BJ158" s="175" t="s">
        <v>163</v>
      </c>
      <c r="BK158" s="275">
        <f>ROUND(I158*H158,2)</f>
        <v>0</v>
      </c>
      <c r="BL158" s="175" t="s">
        <v>201</v>
      </c>
      <c r="BM158" s="175" t="s">
        <v>247</v>
      </c>
    </row>
    <row r="159" spans="2:47" s="185" customFormat="1" ht="121.5">
      <c r="B159" s="186"/>
      <c r="D159" s="276" t="s">
        <v>164</v>
      </c>
      <c r="F159" s="277" t="s">
        <v>800</v>
      </c>
      <c r="L159" s="186"/>
      <c r="M159" s="308"/>
      <c r="N159" s="309"/>
      <c r="O159" s="309"/>
      <c r="P159" s="309"/>
      <c r="Q159" s="309"/>
      <c r="R159" s="309"/>
      <c r="S159" s="309"/>
      <c r="T159" s="310"/>
      <c r="AT159" s="175" t="s">
        <v>164</v>
      </c>
      <c r="AU159" s="175" t="s">
        <v>86</v>
      </c>
    </row>
    <row r="160" spans="2:12" s="185" customFormat="1" ht="6.95" customHeight="1">
      <c r="B160" s="210"/>
      <c r="C160" s="211"/>
      <c r="D160" s="211"/>
      <c r="E160" s="211"/>
      <c r="F160" s="211"/>
      <c r="G160" s="211"/>
      <c r="H160" s="211"/>
      <c r="I160" s="211"/>
      <c r="J160" s="211"/>
      <c r="K160" s="211"/>
      <c r="L160" s="186"/>
    </row>
  </sheetData>
  <sheetProtection password="CC55" sheet="1"/>
  <autoFilter ref="C83:K159"/>
  <mergeCells count="10">
    <mergeCell ref="E76:H76"/>
    <mergeCell ref="G1:H1"/>
    <mergeCell ref="E45:H45"/>
    <mergeCell ref="E47:H47"/>
    <mergeCell ref="J51:J52"/>
    <mergeCell ref="L2:V2"/>
    <mergeCell ref="E7:H7"/>
    <mergeCell ref="E9:H9"/>
    <mergeCell ref="E24:H24"/>
    <mergeCell ref="E74:H74"/>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160"/>
  <sheetViews>
    <sheetView showGridLines="0" workbookViewId="0" topLeftCell="A1">
      <pane ySplit="1" topLeftCell="A63" activePane="bottomLeft" state="frozen"/>
      <selection pane="bottomLeft" activeCell="I90" sqref="I90"/>
    </sheetView>
  </sheetViews>
  <sheetFormatPr defaultColWidth="9.33203125" defaultRowHeight="13.5"/>
  <cols>
    <col min="1" max="1" width="8.33203125" style="174" customWidth="1"/>
    <col min="2" max="2" width="1.66796875" style="174" customWidth="1"/>
    <col min="3" max="3" width="4.16015625" style="174" customWidth="1"/>
    <col min="4" max="4" width="4.33203125" style="174" customWidth="1"/>
    <col min="5" max="5" width="17.16015625" style="174" customWidth="1"/>
    <col min="6" max="6" width="75" style="174" customWidth="1"/>
    <col min="7" max="7" width="8.66015625" style="174" customWidth="1"/>
    <col min="8" max="8" width="11.16015625" style="174" customWidth="1"/>
    <col min="9" max="9" width="12.66015625" style="174" customWidth="1"/>
    <col min="10" max="10" width="23.5" style="174" customWidth="1"/>
    <col min="11" max="11" width="15.5" style="174" customWidth="1"/>
    <col min="12" max="12" width="9.33203125" style="174" customWidth="1"/>
    <col min="13" max="18" width="9.33203125" style="174" hidden="1" customWidth="1"/>
    <col min="19" max="19" width="8.16015625" style="174" hidden="1" customWidth="1"/>
    <col min="20" max="20" width="29.66015625" style="174" hidden="1" customWidth="1"/>
    <col min="21" max="21" width="16.33203125" style="174" hidden="1" customWidth="1"/>
    <col min="22" max="22" width="12.33203125" style="174" customWidth="1"/>
    <col min="23" max="23" width="16.33203125" style="174" customWidth="1"/>
    <col min="24" max="24" width="12.33203125" style="174" customWidth="1"/>
    <col min="25" max="25" width="15" style="174" customWidth="1"/>
    <col min="26" max="26" width="11" style="174" customWidth="1"/>
    <col min="27" max="27" width="15" style="174" customWidth="1"/>
    <col min="28" max="28" width="16.33203125" style="174" customWidth="1"/>
    <col min="29" max="29" width="11" style="174" customWidth="1"/>
    <col min="30" max="30" width="15" style="174" customWidth="1"/>
    <col min="31" max="31" width="16.33203125" style="174" customWidth="1"/>
    <col min="32" max="43" width="9.33203125" style="174" customWidth="1"/>
    <col min="44" max="65" width="9.33203125" style="174" hidden="1" customWidth="1"/>
    <col min="66" max="16384" width="9.33203125" style="174" customWidth="1"/>
  </cols>
  <sheetData>
    <row r="1" spans="1:70" ht="21.75" customHeight="1">
      <c r="A1" s="171"/>
      <c r="B1" s="8"/>
      <c r="C1" s="8"/>
      <c r="D1" s="9" t="s">
        <v>1</v>
      </c>
      <c r="E1" s="8"/>
      <c r="F1" s="172" t="s">
        <v>124</v>
      </c>
      <c r="G1" s="364" t="s">
        <v>125</v>
      </c>
      <c r="H1" s="364"/>
      <c r="I1" s="8"/>
      <c r="J1" s="172" t="s">
        <v>126</v>
      </c>
      <c r="K1" s="9" t="s">
        <v>127</v>
      </c>
      <c r="L1" s="172" t="s">
        <v>128</v>
      </c>
      <c r="M1" s="172"/>
      <c r="N1" s="172"/>
      <c r="O1" s="172"/>
      <c r="P1" s="172"/>
      <c r="Q1" s="172"/>
      <c r="R1" s="172"/>
      <c r="S1" s="172"/>
      <c r="T1" s="172"/>
      <c r="U1" s="173"/>
      <c r="V1" s="173"/>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c r="AV1" s="171"/>
      <c r="AW1" s="171"/>
      <c r="AX1" s="171"/>
      <c r="AY1" s="171"/>
      <c r="AZ1" s="171"/>
      <c r="BA1" s="171"/>
      <c r="BB1" s="171"/>
      <c r="BC1" s="171"/>
      <c r="BD1" s="171"/>
      <c r="BE1" s="171"/>
      <c r="BF1" s="171"/>
      <c r="BG1" s="171"/>
      <c r="BH1" s="171"/>
      <c r="BI1" s="171"/>
      <c r="BJ1" s="171"/>
      <c r="BK1" s="171"/>
      <c r="BL1" s="171"/>
      <c r="BM1" s="171"/>
      <c r="BN1" s="171"/>
      <c r="BO1" s="171"/>
      <c r="BP1" s="171"/>
      <c r="BQ1" s="171"/>
      <c r="BR1" s="171"/>
    </row>
    <row r="2" spans="3:46" ht="36.95" customHeight="1">
      <c r="L2" s="354" t="s">
        <v>8</v>
      </c>
      <c r="M2" s="355"/>
      <c r="N2" s="355"/>
      <c r="O2" s="355"/>
      <c r="P2" s="355"/>
      <c r="Q2" s="355"/>
      <c r="R2" s="355"/>
      <c r="S2" s="355"/>
      <c r="T2" s="355"/>
      <c r="U2" s="355"/>
      <c r="V2" s="355"/>
      <c r="AT2" s="175" t="s">
        <v>98</v>
      </c>
    </row>
    <row r="3" spans="2:46" ht="6.95" customHeight="1">
      <c r="B3" s="176"/>
      <c r="C3" s="177"/>
      <c r="D3" s="177"/>
      <c r="E3" s="177"/>
      <c r="F3" s="177"/>
      <c r="G3" s="177"/>
      <c r="H3" s="177"/>
      <c r="I3" s="177"/>
      <c r="J3" s="177"/>
      <c r="K3" s="178"/>
      <c r="AT3" s="175" t="s">
        <v>86</v>
      </c>
    </row>
    <row r="4" spans="2:46" ht="36.95" customHeight="1">
      <c r="B4" s="179"/>
      <c r="C4" s="180"/>
      <c r="D4" s="181" t="s">
        <v>129</v>
      </c>
      <c r="E4" s="180"/>
      <c r="F4" s="180"/>
      <c r="G4" s="180"/>
      <c r="H4" s="180"/>
      <c r="I4" s="180"/>
      <c r="J4" s="180"/>
      <c r="K4" s="182"/>
      <c r="M4" s="183" t="s">
        <v>13</v>
      </c>
      <c r="AT4" s="175" t="s">
        <v>39</v>
      </c>
    </row>
    <row r="5" spans="2:11" ht="6.95" customHeight="1">
      <c r="B5" s="179"/>
      <c r="C5" s="180"/>
      <c r="D5" s="180"/>
      <c r="E5" s="180"/>
      <c r="F5" s="180"/>
      <c r="G5" s="180"/>
      <c r="H5" s="180"/>
      <c r="I5" s="180"/>
      <c r="J5" s="180"/>
      <c r="K5" s="182"/>
    </row>
    <row r="6" spans="2:11" ht="15">
      <c r="B6" s="179"/>
      <c r="C6" s="180"/>
      <c r="D6" s="184" t="s">
        <v>19</v>
      </c>
      <c r="E6" s="180"/>
      <c r="F6" s="180"/>
      <c r="G6" s="180"/>
      <c r="H6" s="180"/>
      <c r="I6" s="180"/>
      <c r="J6" s="180"/>
      <c r="K6" s="182"/>
    </row>
    <row r="7" spans="2:11" ht="16.5" customHeight="1">
      <c r="B7" s="179"/>
      <c r="C7" s="180"/>
      <c r="D7" s="180"/>
      <c r="E7" s="356" t="str">
        <f ca="1">'Rekapitulace stavby'!K6</f>
        <v>Kohinoor Mariánské Radčice - Biotechnologický systém ČDV z MR1</v>
      </c>
      <c r="F7" s="357"/>
      <c r="G7" s="357"/>
      <c r="H7" s="357"/>
      <c r="I7" s="180"/>
      <c r="J7" s="180"/>
      <c r="K7" s="182"/>
    </row>
    <row r="8" spans="2:11" s="185" customFormat="1" ht="15">
      <c r="B8" s="186"/>
      <c r="C8" s="187"/>
      <c r="D8" s="184" t="s">
        <v>130</v>
      </c>
      <c r="E8" s="187"/>
      <c r="F8" s="187"/>
      <c r="G8" s="187"/>
      <c r="H8" s="187"/>
      <c r="I8" s="187"/>
      <c r="J8" s="187"/>
      <c r="K8" s="188"/>
    </row>
    <row r="9" spans="2:11" s="185" customFormat="1" ht="36.95" customHeight="1">
      <c r="B9" s="186"/>
      <c r="C9" s="187"/>
      <c r="D9" s="187"/>
      <c r="E9" s="358" t="s">
        <v>871</v>
      </c>
      <c r="F9" s="359"/>
      <c r="G9" s="359"/>
      <c r="H9" s="359"/>
      <c r="I9" s="187"/>
      <c r="J9" s="187"/>
      <c r="K9" s="188"/>
    </row>
    <row r="10" spans="2:11" s="185" customFormat="1" ht="13.5">
      <c r="B10" s="186"/>
      <c r="C10" s="187"/>
      <c r="D10" s="187"/>
      <c r="E10" s="187"/>
      <c r="F10" s="187"/>
      <c r="G10" s="187"/>
      <c r="H10" s="187"/>
      <c r="I10" s="187"/>
      <c r="J10" s="187"/>
      <c r="K10" s="188"/>
    </row>
    <row r="11" spans="2:11" s="185" customFormat="1" ht="14.45" customHeight="1">
      <c r="B11" s="186"/>
      <c r="C11" s="187"/>
      <c r="D11" s="184" t="s">
        <v>21</v>
      </c>
      <c r="E11" s="187"/>
      <c r="F11" s="189" t="s">
        <v>5</v>
      </c>
      <c r="G11" s="187"/>
      <c r="H11" s="187"/>
      <c r="I11" s="184" t="s">
        <v>22</v>
      </c>
      <c r="J11" s="189" t="s">
        <v>5</v>
      </c>
      <c r="K11" s="188"/>
    </row>
    <row r="12" spans="2:11" s="185" customFormat="1" ht="14.45" customHeight="1">
      <c r="B12" s="186"/>
      <c r="C12" s="187"/>
      <c r="D12" s="184" t="s">
        <v>23</v>
      </c>
      <c r="E12" s="187"/>
      <c r="F12" s="189" t="s">
        <v>24</v>
      </c>
      <c r="G12" s="187"/>
      <c r="H12" s="187"/>
      <c r="I12" s="184" t="s">
        <v>25</v>
      </c>
      <c r="J12" s="190" t="str">
        <f ca="1">'Rekapitulace stavby'!AN8</f>
        <v>9. 2. 2018</v>
      </c>
      <c r="K12" s="188"/>
    </row>
    <row r="13" spans="2:11" s="185" customFormat="1" ht="10.9" customHeight="1">
      <c r="B13" s="186"/>
      <c r="C13" s="187"/>
      <c r="D13" s="187"/>
      <c r="E13" s="187"/>
      <c r="F13" s="187"/>
      <c r="G13" s="187"/>
      <c r="H13" s="187"/>
      <c r="I13" s="187"/>
      <c r="J13" s="187"/>
      <c r="K13" s="188"/>
    </row>
    <row r="14" spans="2:11" s="185" customFormat="1" ht="14.45" customHeight="1">
      <c r="B14" s="186"/>
      <c r="C14" s="187"/>
      <c r="D14" s="184" t="s">
        <v>27</v>
      </c>
      <c r="E14" s="187"/>
      <c r="F14" s="187"/>
      <c r="G14" s="187"/>
      <c r="H14" s="187"/>
      <c r="I14" s="184" t="s">
        <v>28</v>
      </c>
      <c r="J14" s="189" t="s">
        <v>29</v>
      </c>
      <c r="K14" s="188"/>
    </row>
    <row r="15" spans="2:11" s="185" customFormat="1" ht="18" customHeight="1">
      <c r="B15" s="186"/>
      <c r="C15" s="187"/>
      <c r="D15" s="187"/>
      <c r="E15" s="189" t="s">
        <v>30</v>
      </c>
      <c r="F15" s="187"/>
      <c r="G15" s="187"/>
      <c r="H15" s="187"/>
      <c r="I15" s="184" t="s">
        <v>31</v>
      </c>
      <c r="J15" s="189" t="s">
        <v>32</v>
      </c>
      <c r="K15" s="188"/>
    </row>
    <row r="16" spans="2:11" s="185" customFormat="1" ht="6.95" customHeight="1">
      <c r="B16" s="186"/>
      <c r="C16" s="187"/>
      <c r="D16" s="187"/>
      <c r="E16" s="187"/>
      <c r="F16" s="187"/>
      <c r="G16" s="187"/>
      <c r="H16" s="187"/>
      <c r="I16" s="187"/>
      <c r="J16" s="187"/>
      <c r="K16" s="188"/>
    </row>
    <row r="17" spans="2:11" s="185" customFormat="1" ht="14.45" customHeight="1">
      <c r="B17" s="186"/>
      <c r="C17" s="187"/>
      <c r="D17" s="184" t="s">
        <v>33</v>
      </c>
      <c r="E17" s="187"/>
      <c r="F17" s="187"/>
      <c r="G17" s="187"/>
      <c r="H17" s="187"/>
      <c r="I17" s="184" t="s">
        <v>28</v>
      </c>
      <c r="J17" s="189" t="str">
        <f ca="1">IF('Rekapitulace stavby'!AN13="Vyplň údaj","",IF('Rekapitulace stavby'!AN13="","",'Rekapitulace stavby'!AN13))</f>
        <v/>
      </c>
      <c r="K17" s="188"/>
    </row>
    <row r="18" spans="2:11" s="185" customFormat="1" ht="18" customHeight="1">
      <c r="B18" s="186"/>
      <c r="C18" s="187"/>
      <c r="D18" s="187"/>
      <c r="E18" s="189" t="str">
        <f ca="1">IF('Rekapitulace stavby'!E14="Vyplň údaj","",IF('Rekapitulace stavby'!E14="","",'Rekapitulace stavby'!E14))</f>
        <v/>
      </c>
      <c r="F18" s="187"/>
      <c r="G18" s="187"/>
      <c r="H18" s="187"/>
      <c r="I18" s="184" t="s">
        <v>31</v>
      </c>
      <c r="J18" s="189" t="str">
        <f ca="1">IF('Rekapitulace stavby'!AN14="Vyplň údaj","",IF('Rekapitulace stavby'!AN14="","",'Rekapitulace stavby'!AN14))</f>
        <v/>
      </c>
      <c r="K18" s="188"/>
    </row>
    <row r="19" spans="2:11" s="185" customFormat="1" ht="6.95" customHeight="1">
      <c r="B19" s="186"/>
      <c r="C19" s="187"/>
      <c r="D19" s="187"/>
      <c r="E19" s="187"/>
      <c r="F19" s="187"/>
      <c r="G19" s="187"/>
      <c r="H19" s="187"/>
      <c r="I19" s="187"/>
      <c r="J19" s="187"/>
      <c r="K19" s="188"/>
    </row>
    <row r="20" spans="2:11" s="185" customFormat="1" ht="14.45" customHeight="1">
      <c r="B20" s="186"/>
      <c r="C20" s="187"/>
      <c r="D20" s="184" t="s">
        <v>35</v>
      </c>
      <c r="E20" s="187"/>
      <c r="F20" s="187"/>
      <c r="G20" s="187"/>
      <c r="H20" s="187"/>
      <c r="I20" s="184" t="s">
        <v>28</v>
      </c>
      <c r="J20" s="189" t="s">
        <v>36</v>
      </c>
      <c r="K20" s="188"/>
    </row>
    <row r="21" spans="2:11" s="185" customFormat="1" ht="18" customHeight="1">
      <c r="B21" s="186"/>
      <c r="C21" s="187"/>
      <c r="D21" s="187"/>
      <c r="E21" s="189" t="s">
        <v>37</v>
      </c>
      <c r="F21" s="187"/>
      <c r="G21" s="187"/>
      <c r="H21" s="187"/>
      <c r="I21" s="184" t="s">
        <v>31</v>
      </c>
      <c r="J21" s="189" t="s">
        <v>38</v>
      </c>
      <c r="K21" s="188"/>
    </row>
    <row r="22" spans="2:11" s="185" customFormat="1" ht="6.95" customHeight="1">
      <c r="B22" s="186"/>
      <c r="C22" s="187"/>
      <c r="D22" s="187"/>
      <c r="E22" s="187"/>
      <c r="F22" s="187"/>
      <c r="G22" s="187"/>
      <c r="H22" s="187"/>
      <c r="I22" s="187"/>
      <c r="J22" s="187"/>
      <c r="K22" s="188"/>
    </row>
    <row r="23" spans="2:11" s="185" customFormat="1" ht="14.45" customHeight="1">
      <c r="B23" s="186"/>
      <c r="C23" s="187"/>
      <c r="D23" s="184" t="s">
        <v>40</v>
      </c>
      <c r="E23" s="187"/>
      <c r="F23" s="187"/>
      <c r="G23" s="187"/>
      <c r="H23" s="187"/>
      <c r="I23" s="187"/>
      <c r="J23" s="187"/>
      <c r="K23" s="188"/>
    </row>
    <row r="24" spans="2:11" s="194" customFormat="1" ht="142.5" customHeight="1">
      <c r="B24" s="191"/>
      <c r="C24" s="192"/>
      <c r="D24" s="192"/>
      <c r="E24" s="352" t="s">
        <v>132</v>
      </c>
      <c r="F24" s="352"/>
      <c r="G24" s="352"/>
      <c r="H24" s="352"/>
      <c r="I24" s="192"/>
      <c r="J24" s="192"/>
      <c r="K24" s="193"/>
    </row>
    <row r="25" spans="2:11" s="185" customFormat="1" ht="6.95" customHeight="1">
      <c r="B25" s="186"/>
      <c r="C25" s="187"/>
      <c r="D25" s="187"/>
      <c r="E25" s="187"/>
      <c r="F25" s="187"/>
      <c r="G25" s="187"/>
      <c r="H25" s="187"/>
      <c r="I25" s="187"/>
      <c r="J25" s="187"/>
      <c r="K25" s="188"/>
    </row>
    <row r="26" spans="2:11" s="185" customFormat="1" ht="6.95" customHeight="1">
      <c r="B26" s="186"/>
      <c r="C26" s="187"/>
      <c r="D26" s="195"/>
      <c r="E26" s="195"/>
      <c r="F26" s="195"/>
      <c r="G26" s="195"/>
      <c r="H26" s="195"/>
      <c r="I26" s="195"/>
      <c r="J26" s="195"/>
      <c r="K26" s="196"/>
    </row>
    <row r="27" spans="2:11" s="185" customFormat="1" ht="25.35" customHeight="1">
      <c r="B27" s="186"/>
      <c r="C27" s="187"/>
      <c r="D27" s="197" t="s">
        <v>42</v>
      </c>
      <c r="E27" s="187"/>
      <c r="F27" s="187"/>
      <c r="G27" s="187"/>
      <c r="H27" s="187"/>
      <c r="I27" s="187"/>
      <c r="J27" s="198">
        <f>ROUND(J83,2)</f>
        <v>0</v>
      </c>
      <c r="K27" s="188"/>
    </row>
    <row r="28" spans="2:11" s="185" customFormat="1" ht="6.95" customHeight="1">
      <c r="B28" s="186"/>
      <c r="C28" s="187"/>
      <c r="D28" s="195"/>
      <c r="E28" s="195"/>
      <c r="F28" s="195"/>
      <c r="G28" s="195"/>
      <c r="H28" s="195"/>
      <c r="I28" s="195"/>
      <c r="J28" s="195"/>
      <c r="K28" s="196"/>
    </row>
    <row r="29" spans="2:11" s="185" customFormat="1" ht="14.45" customHeight="1">
      <c r="B29" s="186"/>
      <c r="C29" s="187"/>
      <c r="D29" s="187"/>
      <c r="E29" s="187"/>
      <c r="F29" s="199" t="s">
        <v>44</v>
      </c>
      <c r="G29" s="187"/>
      <c r="H29" s="187"/>
      <c r="I29" s="199" t="s">
        <v>43</v>
      </c>
      <c r="J29" s="199" t="s">
        <v>45</v>
      </c>
      <c r="K29" s="188"/>
    </row>
    <row r="30" spans="2:11" s="185" customFormat="1" ht="14.45" customHeight="1" hidden="1">
      <c r="B30" s="186"/>
      <c r="C30" s="187"/>
      <c r="D30" s="200" t="s">
        <v>46</v>
      </c>
      <c r="E30" s="200" t="s">
        <v>47</v>
      </c>
      <c r="F30" s="201">
        <f>ROUND(SUM(BE83:BE159),2)</f>
        <v>0</v>
      </c>
      <c r="G30" s="187"/>
      <c r="H30" s="187"/>
      <c r="I30" s="202">
        <v>0.21</v>
      </c>
      <c r="J30" s="201">
        <f>ROUND(ROUND((SUM(BE83:BE159)),2)*I30,2)</f>
        <v>0</v>
      </c>
      <c r="K30" s="188"/>
    </row>
    <row r="31" spans="2:11" s="185" customFormat="1" ht="14.45" customHeight="1" hidden="1">
      <c r="B31" s="186"/>
      <c r="C31" s="187"/>
      <c r="D31" s="187"/>
      <c r="E31" s="200" t="s">
        <v>48</v>
      </c>
      <c r="F31" s="201">
        <f>ROUND(SUM(BF83:BF159),2)</f>
        <v>0</v>
      </c>
      <c r="G31" s="187"/>
      <c r="H31" s="187"/>
      <c r="I31" s="202">
        <v>0.15</v>
      </c>
      <c r="J31" s="201">
        <f>ROUND(ROUND((SUM(BF83:BF159)),2)*I31,2)</f>
        <v>0</v>
      </c>
      <c r="K31" s="188"/>
    </row>
    <row r="32" spans="2:11" s="185" customFormat="1" ht="14.45" customHeight="1">
      <c r="B32" s="186"/>
      <c r="C32" s="187"/>
      <c r="D32" s="200" t="s">
        <v>46</v>
      </c>
      <c r="E32" s="200" t="s">
        <v>49</v>
      </c>
      <c r="F32" s="201">
        <f>ROUND(SUM(BG83:BG159),2)</f>
        <v>0</v>
      </c>
      <c r="G32" s="187"/>
      <c r="H32" s="187"/>
      <c r="I32" s="202">
        <v>0.21</v>
      </c>
      <c r="J32" s="201">
        <f>F32*0.21</f>
        <v>0</v>
      </c>
      <c r="K32" s="188"/>
    </row>
    <row r="33" spans="2:11" s="185" customFormat="1" ht="14.45" customHeight="1">
      <c r="B33" s="186"/>
      <c r="C33" s="187"/>
      <c r="D33" s="187"/>
      <c r="E33" s="200" t="s">
        <v>50</v>
      </c>
      <c r="F33" s="201">
        <f>ROUND(SUM(BH83:BH159),2)</f>
        <v>0</v>
      </c>
      <c r="G33" s="187"/>
      <c r="H33" s="187"/>
      <c r="I33" s="202">
        <v>0.15</v>
      </c>
      <c r="J33" s="201">
        <f>F33*0.15</f>
        <v>0</v>
      </c>
      <c r="K33" s="188"/>
    </row>
    <row r="34" spans="2:11" s="185" customFormat="1" ht="14.45" customHeight="1" hidden="1">
      <c r="B34" s="186"/>
      <c r="C34" s="187"/>
      <c r="D34" s="187"/>
      <c r="E34" s="200" t="s">
        <v>51</v>
      </c>
      <c r="F34" s="201">
        <f>ROUND(SUM(BI83:BI159),2)</f>
        <v>0</v>
      </c>
      <c r="G34" s="187"/>
      <c r="H34" s="187"/>
      <c r="I34" s="202">
        <v>0</v>
      </c>
      <c r="J34" s="201">
        <v>0</v>
      </c>
      <c r="K34" s="188"/>
    </row>
    <row r="35" spans="2:11" s="185" customFormat="1" ht="6.95" customHeight="1">
      <c r="B35" s="186"/>
      <c r="C35" s="187"/>
      <c r="D35" s="187"/>
      <c r="E35" s="187"/>
      <c r="F35" s="187"/>
      <c r="G35" s="187"/>
      <c r="H35" s="187"/>
      <c r="I35" s="187"/>
      <c r="J35" s="187"/>
      <c r="K35" s="188"/>
    </row>
    <row r="36" spans="2:11" s="185" customFormat="1" ht="25.35" customHeight="1">
      <c r="B36" s="186"/>
      <c r="C36" s="203"/>
      <c r="D36" s="204" t="s">
        <v>52</v>
      </c>
      <c r="E36" s="205"/>
      <c r="F36" s="205"/>
      <c r="G36" s="206" t="s">
        <v>53</v>
      </c>
      <c r="H36" s="207" t="s">
        <v>54</v>
      </c>
      <c r="I36" s="205"/>
      <c r="J36" s="208">
        <f>SUM(J27:J34)</f>
        <v>0</v>
      </c>
      <c r="K36" s="209"/>
    </row>
    <row r="37" spans="2:11" s="185" customFormat="1" ht="14.45" customHeight="1">
      <c r="B37" s="210"/>
      <c r="C37" s="211"/>
      <c r="D37" s="211"/>
      <c r="E37" s="211"/>
      <c r="F37" s="211"/>
      <c r="G37" s="211"/>
      <c r="H37" s="211"/>
      <c r="I37" s="211"/>
      <c r="J37" s="211"/>
      <c r="K37" s="212"/>
    </row>
    <row r="41" spans="2:11" s="185" customFormat="1" ht="6.95" customHeight="1">
      <c r="B41" s="213"/>
      <c r="C41" s="214"/>
      <c r="D41" s="214"/>
      <c r="E41" s="214"/>
      <c r="F41" s="214"/>
      <c r="G41" s="214"/>
      <c r="H41" s="214"/>
      <c r="I41" s="214"/>
      <c r="J41" s="214"/>
      <c r="K41" s="215"/>
    </row>
    <row r="42" spans="2:11" s="185" customFormat="1" ht="36.95" customHeight="1">
      <c r="B42" s="186"/>
      <c r="C42" s="181" t="s">
        <v>133</v>
      </c>
      <c r="D42" s="187"/>
      <c r="E42" s="187"/>
      <c r="F42" s="187"/>
      <c r="G42" s="187"/>
      <c r="H42" s="187"/>
      <c r="I42" s="187"/>
      <c r="J42" s="187"/>
      <c r="K42" s="188"/>
    </row>
    <row r="43" spans="2:11" s="185" customFormat="1" ht="6.95" customHeight="1">
      <c r="B43" s="186"/>
      <c r="C43" s="187"/>
      <c r="D43" s="187"/>
      <c r="E43" s="187"/>
      <c r="F43" s="187"/>
      <c r="G43" s="187"/>
      <c r="H43" s="187"/>
      <c r="I43" s="187"/>
      <c r="J43" s="187"/>
      <c r="K43" s="188"/>
    </row>
    <row r="44" spans="2:11" s="185" customFormat="1" ht="14.45" customHeight="1">
      <c r="B44" s="186"/>
      <c r="C44" s="184" t="s">
        <v>19</v>
      </c>
      <c r="D44" s="187"/>
      <c r="E44" s="187"/>
      <c r="F44" s="187"/>
      <c r="G44" s="187"/>
      <c r="H44" s="187"/>
      <c r="I44" s="187"/>
      <c r="J44" s="187"/>
      <c r="K44" s="188"/>
    </row>
    <row r="45" spans="2:11" s="185" customFormat="1" ht="16.5" customHeight="1">
      <c r="B45" s="186"/>
      <c r="C45" s="187"/>
      <c r="D45" s="187"/>
      <c r="E45" s="356" t="str">
        <f>E7</f>
        <v>Kohinoor Mariánské Radčice - Biotechnologický systém ČDV z MR1</v>
      </c>
      <c r="F45" s="357"/>
      <c r="G45" s="357"/>
      <c r="H45" s="357"/>
      <c r="I45" s="187"/>
      <c r="J45" s="187"/>
      <c r="K45" s="188"/>
    </row>
    <row r="46" spans="2:11" s="185" customFormat="1" ht="14.45" customHeight="1">
      <c r="B46" s="186"/>
      <c r="C46" s="184" t="s">
        <v>130</v>
      </c>
      <c r="D46" s="187"/>
      <c r="E46" s="187"/>
      <c r="F46" s="187"/>
      <c r="G46" s="187"/>
      <c r="H46" s="187"/>
      <c r="I46" s="187"/>
      <c r="J46" s="187"/>
      <c r="K46" s="188"/>
    </row>
    <row r="47" spans="2:11" s="185" customFormat="1" ht="17.25" customHeight="1">
      <c r="B47" s="186"/>
      <c r="C47" s="187"/>
      <c r="D47" s="187"/>
      <c r="E47" s="358" t="str">
        <f>E9</f>
        <v>SO 02.4 - Nádrž D</v>
      </c>
      <c r="F47" s="359"/>
      <c r="G47" s="359"/>
      <c r="H47" s="359"/>
      <c r="I47" s="187"/>
      <c r="J47" s="187"/>
      <c r="K47" s="188"/>
    </row>
    <row r="48" spans="2:11" s="185" customFormat="1" ht="6.95" customHeight="1">
      <c r="B48" s="186"/>
      <c r="C48" s="187"/>
      <c r="D48" s="187"/>
      <c r="E48" s="187"/>
      <c r="F48" s="187"/>
      <c r="G48" s="187"/>
      <c r="H48" s="187"/>
      <c r="I48" s="187"/>
      <c r="J48" s="187"/>
      <c r="K48" s="188"/>
    </row>
    <row r="49" spans="2:11" s="185" customFormat="1" ht="18" customHeight="1">
      <c r="B49" s="186"/>
      <c r="C49" s="184" t="s">
        <v>23</v>
      </c>
      <c r="D49" s="187"/>
      <c r="E49" s="187"/>
      <c r="F49" s="189" t="str">
        <f>F12</f>
        <v>Mariánské Radčice</v>
      </c>
      <c r="G49" s="187"/>
      <c r="H49" s="187"/>
      <c r="I49" s="184" t="s">
        <v>25</v>
      </c>
      <c r="J49" s="190" t="str">
        <f>IF(J12="","",J12)</f>
        <v>9. 2. 2018</v>
      </c>
      <c r="K49" s="188"/>
    </row>
    <row r="50" spans="2:11" s="185" customFormat="1" ht="6.95" customHeight="1">
      <c r="B50" s="186"/>
      <c r="C50" s="187"/>
      <c r="D50" s="187"/>
      <c r="E50" s="187"/>
      <c r="F50" s="187"/>
      <c r="G50" s="187"/>
      <c r="H50" s="187"/>
      <c r="I50" s="187"/>
      <c r="J50" s="187"/>
      <c r="K50" s="188"/>
    </row>
    <row r="51" spans="2:11" s="185" customFormat="1" ht="15">
      <c r="B51" s="186"/>
      <c r="C51" s="184" t="s">
        <v>27</v>
      </c>
      <c r="D51" s="187"/>
      <c r="E51" s="187"/>
      <c r="F51" s="189" t="str">
        <f>E15</f>
        <v>Palivový kombinát Ústí, s.p.</v>
      </c>
      <c r="G51" s="187"/>
      <c r="H51" s="187"/>
      <c r="I51" s="184" t="s">
        <v>35</v>
      </c>
      <c r="J51" s="352" t="str">
        <f>E21</f>
        <v>Terén Design, s. r. o.</v>
      </c>
      <c r="K51" s="188"/>
    </row>
    <row r="52" spans="2:11" s="185" customFormat="1" ht="14.45" customHeight="1">
      <c r="B52" s="186"/>
      <c r="C52" s="184" t="s">
        <v>33</v>
      </c>
      <c r="D52" s="187"/>
      <c r="E52" s="187"/>
      <c r="F52" s="189" t="str">
        <f>IF(E18="","",E18)</f>
        <v/>
      </c>
      <c r="G52" s="187"/>
      <c r="H52" s="187"/>
      <c r="I52" s="187"/>
      <c r="J52" s="353"/>
      <c r="K52" s="188"/>
    </row>
    <row r="53" spans="2:11" s="185" customFormat="1" ht="10.35" customHeight="1">
      <c r="B53" s="186"/>
      <c r="C53" s="187"/>
      <c r="D53" s="187"/>
      <c r="E53" s="187"/>
      <c r="F53" s="187"/>
      <c r="G53" s="187"/>
      <c r="H53" s="187"/>
      <c r="I53" s="187"/>
      <c r="J53" s="187"/>
      <c r="K53" s="188"/>
    </row>
    <row r="54" spans="2:11" s="185" customFormat="1" ht="29.25" customHeight="1">
      <c r="B54" s="186"/>
      <c r="C54" s="216" t="s">
        <v>134</v>
      </c>
      <c r="D54" s="203"/>
      <c r="E54" s="203"/>
      <c r="F54" s="203"/>
      <c r="G54" s="203"/>
      <c r="H54" s="203"/>
      <c r="I54" s="203"/>
      <c r="J54" s="217" t="s">
        <v>135</v>
      </c>
      <c r="K54" s="218"/>
    </row>
    <row r="55" spans="2:11" s="185" customFormat="1" ht="10.35" customHeight="1">
      <c r="B55" s="186"/>
      <c r="C55" s="187"/>
      <c r="D55" s="187"/>
      <c r="E55" s="187"/>
      <c r="F55" s="187"/>
      <c r="G55" s="187"/>
      <c r="H55" s="187"/>
      <c r="I55" s="187"/>
      <c r="J55" s="187"/>
      <c r="K55" s="188"/>
    </row>
    <row r="56" spans="2:47" s="185" customFormat="1" ht="29.25" customHeight="1">
      <c r="B56" s="186"/>
      <c r="C56" s="219" t="s">
        <v>136</v>
      </c>
      <c r="D56" s="187"/>
      <c r="E56" s="187"/>
      <c r="F56" s="187"/>
      <c r="G56" s="187"/>
      <c r="H56" s="187"/>
      <c r="I56" s="187"/>
      <c r="J56" s="198">
        <f>J83</f>
        <v>0</v>
      </c>
      <c r="K56" s="188"/>
      <c r="AU56" s="175" t="s">
        <v>137</v>
      </c>
    </row>
    <row r="57" spans="2:11" s="226" customFormat="1" ht="24.95" customHeight="1">
      <c r="B57" s="220"/>
      <c r="C57" s="221"/>
      <c r="D57" s="222" t="s">
        <v>138</v>
      </c>
      <c r="E57" s="223"/>
      <c r="F57" s="223"/>
      <c r="G57" s="223"/>
      <c r="H57" s="223"/>
      <c r="I57" s="223"/>
      <c r="J57" s="224">
        <f>J84</f>
        <v>0</v>
      </c>
      <c r="K57" s="225"/>
    </row>
    <row r="58" spans="2:11" s="233" customFormat="1" ht="19.9" customHeight="1">
      <c r="B58" s="227"/>
      <c r="C58" s="228"/>
      <c r="D58" s="229" t="s">
        <v>139</v>
      </c>
      <c r="E58" s="230"/>
      <c r="F58" s="230"/>
      <c r="G58" s="230"/>
      <c r="H58" s="230"/>
      <c r="I58" s="230"/>
      <c r="J58" s="231">
        <f>J85</f>
        <v>0</v>
      </c>
      <c r="K58" s="232"/>
    </row>
    <row r="59" spans="2:11" s="233" customFormat="1" ht="19.9" customHeight="1">
      <c r="B59" s="227"/>
      <c r="C59" s="228"/>
      <c r="D59" s="229" t="s">
        <v>352</v>
      </c>
      <c r="E59" s="230"/>
      <c r="F59" s="230"/>
      <c r="G59" s="230"/>
      <c r="H59" s="230"/>
      <c r="I59" s="230"/>
      <c r="J59" s="231">
        <f>J117</f>
        <v>0</v>
      </c>
      <c r="K59" s="232"/>
    </row>
    <row r="60" spans="2:11" s="233" customFormat="1" ht="19.9" customHeight="1">
      <c r="B60" s="227"/>
      <c r="C60" s="228"/>
      <c r="D60" s="229" t="s">
        <v>353</v>
      </c>
      <c r="E60" s="230"/>
      <c r="F60" s="230"/>
      <c r="G60" s="230"/>
      <c r="H60" s="230"/>
      <c r="I60" s="230"/>
      <c r="J60" s="231">
        <f>J126</f>
        <v>0</v>
      </c>
      <c r="K60" s="232"/>
    </row>
    <row r="61" spans="2:11" s="233" customFormat="1" ht="19.9" customHeight="1">
      <c r="B61" s="227"/>
      <c r="C61" s="228"/>
      <c r="D61" s="229" t="s">
        <v>356</v>
      </c>
      <c r="E61" s="230"/>
      <c r="F61" s="230"/>
      <c r="G61" s="230"/>
      <c r="H61" s="230"/>
      <c r="I61" s="230"/>
      <c r="J61" s="231">
        <f>J145</f>
        <v>0</v>
      </c>
      <c r="K61" s="232"/>
    </row>
    <row r="62" spans="2:11" s="226" customFormat="1" ht="24.95" customHeight="1">
      <c r="B62" s="220"/>
      <c r="C62" s="221"/>
      <c r="D62" s="222" t="s">
        <v>357</v>
      </c>
      <c r="E62" s="223"/>
      <c r="F62" s="223"/>
      <c r="G62" s="223"/>
      <c r="H62" s="223"/>
      <c r="I62" s="223"/>
      <c r="J62" s="224">
        <f>J148</f>
        <v>0</v>
      </c>
      <c r="K62" s="225"/>
    </row>
    <row r="63" spans="2:11" s="233" customFormat="1" ht="19.9" customHeight="1">
      <c r="B63" s="227"/>
      <c r="C63" s="228"/>
      <c r="D63" s="229" t="s">
        <v>358</v>
      </c>
      <c r="E63" s="230"/>
      <c r="F63" s="230"/>
      <c r="G63" s="230"/>
      <c r="H63" s="230"/>
      <c r="I63" s="230"/>
      <c r="J63" s="231">
        <f>J149</f>
        <v>0</v>
      </c>
      <c r="K63" s="232"/>
    </row>
    <row r="64" spans="2:11" s="185" customFormat="1" ht="21.75" customHeight="1">
      <c r="B64" s="186"/>
      <c r="C64" s="187"/>
      <c r="D64" s="187"/>
      <c r="E64" s="187"/>
      <c r="F64" s="187"/>
      <c r="G64" s="187"/>
      <c r="H64" s="187"/>
      <c r="I64" s="187"/>
      <c r="J64" s="187"/>
      <c r="K64" s="188"/>
    </row>
    <row r="65" spans="2:11" s="185" customFormat="1" ht="6.95" customHeight="1">
      <c r="B65" s="210"/>
      <c r="C65" s="211"/>
      <c r="D65" s="211"/>
      <c r="E65" s="211"/>
      <c r="F65" s="211"/>
      <c r="G65" s="211"/>
      <c r="H65" s="211"/>
      <c r="I65" s="211"/>
      <c r="J65" s="211"/>
      <c r="K65" s="212"/>
    </row>
    <row r="69" spans="2:12" s="185" customFormat="1" ht="6.95" customHeight="1">
      <c r="B69" s="213"/>
      <c r="C69" s="214"/>
      <c r="D69" s="214"/>
      <c r="E69" s="214"/>
      <c r="F69" s="214"/>
      <c r="G69" s="214"/>
      <c r="H69" s="214"/>
      <c r="I69" s="214"/>
      <c r="J69" s="214"/>
      <c r="K69" s="214"/>
      <c r="L69" s="186"/>
    </row>
    <row r="70" spans="2:12" s="185" customFormat="1" ht="36.95" customHeight="1">
      <c r="B70" s="186"/>
      <c r="C70" s="234" t="s">
        <v>140</v>
      </c>
      <c r="L70" s="186"/>
    </row>
    <row r="71" spans="2:12" s="185" customFormat="1" ht="6.95" customHeight="1">
      <c r="B71" s="186"/>
      <c r="L71" s="186"/>
    </row>
    <row r="72" spans="2:12" s="185" customFormat="1" ht="14.45" customHeight="1">
      <c r="B72" s="186"/>
      <c r="C72" s="235" t="s">
        <v>19</v>
      </c>
      <c r="L72" s="186"/>
    </row>
    <row r="73" spans="2:12" s="185" customFormat="1" ht="16.5" customHeight="1">
      <c r="B73" s="186"/>
      <c r="E73" s="360" t="str">
        <f>E7</f>
        <v>Kohinoor Mariánské Radčice - Biotechnologický systém ČDV z MR1</v>
      </c>
      <c r="F73" s="361"/>
      <c r="G73" s="361"/>
      <c r="H73" s="361"/>
      <c r="L73" s="186"/>
    </row>
    <row r="74" spans="2:12" s="185" customFormat="1" ht="14.45" customHeight="1">
      <c r="B74" s="186"/>
      <c r="C74" s="235" t="s">
        <v>130</v>
      </c>
      <c r="L74" s="186"/>
    </row>
    <row r="75" spans="2:12" s="185" customFormat="1" ht="17.25" customHeight="1">
      <c r="B75" s="186"/>
      <c r="E75" s="362" t="str">
        <f>E9</f>
        <v>SO 02.4 - Nádrž D</v>
      </c>
      <c r="F75" s="363"/>
      <c r="G75" s="363"/>
      <c r="H75" s="363"/>
      <c r="L75" s="186"/>
    </row>
    <row r="76" spans="2:12" s="185" customFormat="1" ht="6.95" customHeight="1">
      <c r="B76" s="186"/>
      <c r="L76" s="186"/>
    </row>
    <row r="77" spans="2:12" s="185" customFormat="1" ht="18" customHeight="1">
      <c r="B77" s="186"/>
      <c r="C77" s="235" t="s">
        <v>23</v>
      </c>
      <c r="F77" s="236" t="str">
        <f>F12</f>
        <v>Mariánské Radčice</v>
      </c>
      <c r="I77" s="235" t="s">
        <v>25</v>
      </c>
      <c r="J77" s="237" t="str">
        <f>IF(J12="","",J12)</f>
        <v>9. 2. 2018</v>
      </c>
      <c r="L77" s="186"/>
    </row>
    <row r="78" spans="2:12" s="185" customFormat="1" ht="6.95" customHeight="1">
      <c r="B78" s="186"/>
      <c r="L78" s="186"/>
    </row>
    <row r="79" spans="2:12" s="185" customFormat="1" ht="15">
      <c r="B79" s="186"/>
      <c r="C79" s="235" t="s">
        <v>27</v>
      </c>
      <c r="F79" s="236" t="str">
        <f>E15</f>
        <v>Palivový kombinát Ústí, s.p.</v>
      </c>
      <c r="I79" s="235" t="s">
        <v>35</v>
      </c>
      <c r="J79" s="236" t="str">
        <f>E21</f>
        <v>Terén Design, s. r. o.</v>
      </c>
      <c r="L79" s="186"/>
    </row>
    <row r="80" spans="2:12" s="185" customFormat="1" ht="14.45" customHeight="1">
      <c r="B80" s="186"/>
      <c r="C80" s="235" t="s">
        <v>33</v>
      </c>
      <c r="F80" s="236" t="str">
        <f>IF(E18="","",E18)</f>
        <v/>
      </c>
      <c r="L80" s="186"/>
    </row>
    <row r="81" spans="2:12" s="185" customFormat="1" ht="10.35" customHeight="1">
      <c r="B81" s="186"/>
      <c r="L81" s="186"/>
    </row>
    <row r="82" spans="2:20" s="245" customFormat="1" ht="29.25" customHeight="1">
      <c r="B82" s="238"/>
      <c r="C82" s="239" t="s">
        <v>141</v>
      </c>
      <c r="D82" s="240" t="s">
        <v>61</v>
      </c>
      <c r="E82" s="240" t="s">
        <v>57</v>
      </c>
      <c r="F82" s="240" t="s">
        <v>142</v>
      </c>
      <c r="G82" s="240" t="s">
        <v>143</v>
      </c>
      <c r="H82" s="240" t="s">
        <v>144</v>
      </c>
      <c r="I82" s="240" t="s">
        <v>145</v>
      </c>
      <c r="J82" s="240" t="s">
        <v>135</v>
      </c>
      <c r="K82" s="241" t="s">
        <v>146</v>
      </c>
      <c r="L82" s="238"/>
      <c r="M82" s="242" t="s">
        <v>147</v>
      </c>
      <c r="N82" s="243" t="s">
        <v>46</v>
      </c>
      <c r="O82" s="243" t="s">
        <v>148</v>
      </c>
      <c r="P82" s="243" t="s">
        <v>149</v>
      </c>
      <c r="Q82" s="243" t="s">
        <v>150</v>
      </c>
      <c r="R82" s="243" t="s">
        <v>151</v>
      </c>
      <c r="S82" s="243" t="s">
        <v>152</v>
      </c>
      <c r="T82" s="244" t="s">
        <v>153</v>
      </c>
    </row>
    <row r="83" spans="2:63" s="185" customFormat="1" ht="29.25" customHeight="1">
      <c r="B83" s="186"/>
      <c r="C83" s="246" t="s">
        <v>136</v>
      </c>
      <c r="J83" s="247">
        <f>BK83</f>
        <v>0</v>
      </c>
      <c r="L83" s="186"/>
      <c r="M83" s="248"/>
      <c r="N83" s="195"/>
      <c r="O83" s="195"/>
      <c r="P83" s="249">
        <f>P84+P148</f>
        <v>0</v>
      </c>
      <c r="Q83" s="195"/>
      <c r="R83" s="249">
        <f>R84+R148</f>
        <v>61.932849999999995</v>
      </c>
      <c r="S83" s="195"/>
      <c r="T83" s="250">
        <f>T84+T148</f>
        <v>0</v>
      </c>
      <c r="AT83" s="175" t="s">
        <v>75</v>
      </c>
      <c r="AU83" s="175" t="s">
        <v>137</v>
      </c>
      <c r="BK83" s="251">
        <f>BK84+BK148</f>
        <v>0</v>
      </c>
    </row>
    <row r="84" spans="2:63" s="253" customFormat="1" ht="37.35" customHeight="1">
      <c r="B84" s="252"/>
      <c r="D84" s="254" t="s">
        <v>75</v>
      </c>
      <c r="E84" s="255" t="s">
        <v>154</v>
      </c>
      <c r="F84" s="255" t="s">
        <v>155</v>
      </c>
      <c r="J84" s="256">
        <f>BK84</f>
        <v>0</v>
      </c>
      <c r="L84" s="252"/>
      <c r="M84" s="257"/>
      <c r="N84" s="258"/>
      <c r="O84" s="258"/>
      <c r="P84" s="259">
        <f>P85+P117+P126+P145</f>
        <v>0</v>
      </c>
      <c r="Q84" s="258"/>
      <c r="R84" s="259">
        <f>R85+R117+R126+R145</f>
        <v>54.61785</v>
      </c>
      <c r="S84" s="258"/>
      <c r="T84" s="260">
        <f>T85+T117+T126+T145</f>
        <v>0</v>
      </c>
      <c r="AR84" s="254" t="s">
        <v>84</v>
      </c>
      <c r="AT84" s="261" t="s">
        <v>75</v>
      </c>
      <c r="AU84" s="261" t="s">
        <v>76</v>
      </c>
      <c r="AY84" s="254" t="s">
        <v>156</v>
      </c>
      <c r="BK84" s="262">
        <f>BK85+BK117+BK126+BK145</f>
        <v>0</v>
      </c>
    </row>
    <row r="85" spans="2:63" s="253" customFormat="1" ht="19.9" customHeight="1">
      <c r="B85" s="252"/>
      <c r="D85" s="254" t="s">
        <v>75</v>
      </c>
      <c r="E85" s="263" t="s">
        <v>84</v>
      </c>
      <c r="F85" s="263" t="s">
        <v>157</v>
      </c>
      <c r="J85" s="264">
        <f>BK85</f>
        <v>0</v>
      </c>
      <c r="L85" s="252"/>
      <c r="M85" s="257"/>
      <c r="N85" s="258"/>
      <c r="O85" s="258"/>
      <c r="P85" s="259">
        <f>SUM(P86:P116)</f>
        <v>0</v>
      </c>
      <c r="Q85" s="258"/>
      <c r="R85" s="259">
        <f>SUM(R86:R116)</f>
        <v>0.7101</v>
      </c>
      <c r="S85" s="258"/>
      <c r="T85" s="260">
        <f>SUM(T86:T116)</f>
        <v>0</v>
      </c>
      <c r="AR85" s="254" t="s">
        <v>84</v>
      </c>
      <c r="AT85" s="261" t="s">
        <v>75</v>
      </c>
      <c r="AU85" s="261" t="s">
        <v>84</v>
      </c>
      <c r="AY85" s="254" t="s">
        <v>156</v>
      </c>
      <c r="BK85" s="262">
        <f>SUM(BK86:BK116)</f>
        <v>0</v>
      </c>
    </row>
    <row r="86" spans="2:65" s="185" customFormat="1" ht="16.5" customHeight="1">
      <c r="B86" s="186"/>
      <c r="C86" s="265" t="s">
        <v>84</v>
      </c>
      <c r="D86" s="265" t="s">
        <v>158</v>
      </c>
      <c r="E86" s="266" t="s">
        <v>359</v>
      </c>
      <c r="F86" s="267" t="s">
        <v>360</v>
      </c>
      <c r="G86" s="268" t="s">
        <v>361</v>
      </c>
      <c r="H86" s="269">
        <v>90</v>
      </c>
      <c r="I86" s="88"/>
      <c r="J86" s="270">
        <f>ROUND(I86*H86,2)</f>
        <v>0</v>
      </c>
      <c r="K86" s="267" t="s">
        <v>162</v>
      </c>
      <c r="L86" s="186"/>
      <c r="M86" s="271" t="s">
        <v>5</v>
      </c>
      <c r="N86" s="272" t="s">
        <v>49</v>
      </c>
      <c r="O86" s="187"/>
      <c r="P86" s="273">
        <f>O86*H86</f>
        <v>0</v>
      </c>
      <c r="Q86" s="273">
        <v>0.00789</v>
      </c>
      <c r="R86" s="273">
        <f>Q86*H86</f>
        <v>0.7101</v>
      </c>
      <c r="S86" s="273">
        <v>0</v>
      </c>
      <c r="T86" s="274">
        <f>S86*H86</f>
        <v>0</v>
      </c>
      <c r="AR86" s="175" t="s">
        <v>163</v>
      </c>
      <c r="AT86" s="175" t="s">
        <v>158</v>
      </c>
      <c r="AU86" s="175" t="s">
        <v>86</v>
      </c>
      <c r="AY86" s="175" t="s">
        <v>156</v>
      </c>
      <c r="BE86" s="275">
        <f>IF(N86="základní",J86,0)</f>
        <v>0</v>
      </c>
      <c r="BF86" s="275">
        <f>IF(N86="snížená",J86,0)</f>
        <v>0</v>
      </c>
      <c r="BG86" s="275">
        <f>IF(N86="zákl. přenesená",J86,0)</f>
        <v>0</v>
      </c>
      <c r="BH86" s="275">
        <f>IF(N86="sníž. přenesená",J86,0)</f>
        <v>0</v>
      </c>
      <c r="BI86" s="275">
        <f>IF(N86="nulová",J86,0)</f>
        <v>0</v>
      </c>
      <c r="BJ86" s="175" t="s">
        <v>163</v>
      </c>
      <c r="BK86" s="275">
        <f>ROUND(I86*H86,2)</f>
        <v>0</v>
      </c>
      <c r="BL86" s="175" t="s">
        <v>163</v>
      </c>
      <c r="BM86" s="175" t="s">
        <v>86</v>
      </c>
    </row>
    <row r="87" spans="2:47" s="185" customFormat="1" ht="148.5">
      <c r="B87" s="186"/>
      <c r="D87" s="276" t="s">
        <v>164</v>
      </c>
      <c r="F87" s="277" t="s">
        <v>362</v>
      </c>
      <c r="I87" s="89"/>
      <c r="L87" s="186"/>
      <c r="M87" s="278"/>
      <c r="N87" s="187"/>
      <c r="O87" s="187"/>
      <c r="P87" s="187"/>
      <c r="Q87" s="187"/>
      <c r="R87" s="187"/>
      <c r="S87" s="187"/>
      <c r="T87" s="279"/>
      <c r="AT87" s="175" t="s">
        <v>164</v>
      </c>
      <c r="AU87" s="175" t="s">
        <v>86</v>
      </c>
    </row>
    <row r="88" spans="2:51" s="281" customFormat="1" ht="13.5">
      <c r="B88" s="280"/>
      <c r="D88" s="276" t="s">
        <v>168</v>
      </c>
      <c r="E88" s="282" t="s">
        <v>5</v>
      </c>
      <c r="F88" s="283" t="s">
        <v>343</v>
      </c>
      <c r="H88" s="284">
        <v>90</v>
      </c>
      <c r="I88" s="90"/>
      <c r="L88" s="280"/>
      <c r="M88" s="285"/>
      <c r="N88" s="286"/>
      <c r="O88" s="286"/>
      <c r="P88" s="286"/>
      <c r="Q88" s="286"/>
      <c r="R88" s="286"/>
      <c r="S88" s="286"/>
      <c r="T88" s="287"/>
      <c r="AT88" s="282" t="s">
        <v>168</v>
      </c>
      <c r="AU88" s="282" t="s">
        <v>86</v>
      </c>
      <c r="AV88" s="281" t="s">
        <v>86</v>
      </c>
      <c r="AW88" s="281" t="s">
        <v>39</v>
      </c>
      <c r="AX88" s="281" t="s">
        <v>76</v>
      </c>
      <c r="AY88" s="282" t="s">
        <v>156</v>
      </c>
    </row>
    <row r="89" spans="2:51" s="289" customFormat="1" ht="13.5">
      <c r="B89" s="288"/>
      <c r="D89" s="276" t="s">
        <v>168</v>
      </c>
      <c r="E89" s="290" t="s">
        <v>5</v>
      </c>
      <c r="F89" s="291" t="s">
        <v>204</v>
      </c>
      <c r="H89" s="292">
        <v>90</v>
      </c>
      <c r="I89" s="91"/>
      <c r="L89" s="288"/>
      <c r="M89" s="293"/>
      <c r="N89" s="294"/>
      <c r="O89" s="294"/>
      <c r="P89" s="294"/>
      <c r="Q89" s="294"/>
      <c r="R89" s="294"/>
      <c r="S89" s="294"/>
      <c r="T89" s="295"/>
      <c r="AT89" s="290" t="s">
        <v>168</v>
      </c>
      <c r="AU89" s="290" t="s">
        <v>86</v>
      </c>
      <c r="AV89" s="289" t="s">
        <v>163</v>
      </c>
      <c r="AW89" s="289" t="s">
        <v>39</v>
      </c>
      <c r="AX89" s="289" t="s">
        <v>84</v>
      </c>
      <c r="AY89" s="290" t="s">
        <v>156</v>
      </c>
    </row>
    <row r="90" spans="2:65" s="185" customFormat="1" ht="25.5" customHeight="1">
      <c r="B90" s="186"/>
      <c r="C90" s="265" t="s">
        <v>86</v>
      </c>
      <c r="D90" s="265" t="s">
        <v>158</v>
      </c>
      <c r="E90" s="266" t="s">
        <v>363</v>
      </c>
      <c r="F90" s="267" t="s">
        <v>364</v>
      </c>
      <c r="G90" s="268" t="s">
        <v>365</v>
      </c>
      <c r="H90" s="269">
        <v>290</v>
      </c>
      <c r="I90" s="88"/>
      <c r="J90" s="270">
        <f>ROUND(I90*H90,2)</f>
        <v>0</v>
      </c>
      <c r="K90" s="267" t="s">
        <v>162</v>
      </c>
      <c r="L90" s="186"/>
      <c r="M90" s="271" t="s">
        <v>5</v>
      </c>
      <c r="N90" s="272" t="s">
        <v>49</v>
      </c>
      <c r="O90" s="187"/>
      <c r="P90" s="273">
        <f>O90*H90</f>
        <v>0</v>
      </c>
      <c r="Q90" s="273">
        <v>0</v>
      </c>
      <c r="R90" s="273">
        <f>Q90*H90</f>
        <v>0</v>
      </c>
      <c r="S90" s="273">
        <v>0</v>
      </c>
      <c r="T90" s="274">
        <f>S90*H90</f>
        <v>0</v>
      </c>
      <c r="AR90" s="175" t="s">
        <v>163</v>
      </c>
      <c r="AT90" s="175" t="s">
        <v>158</v>
      </c>
      <c r="AU90" s="175" t="s">
        <v>86</v>
      </c>
      <c r="AY90" s="175" t="s">
        <v>156</v>
      </c>
      <c r="BE90" s="275">
        <f>IF(N90="základní",J90,0)</f>
        <v>0</v>
      </c>
      <c r="BF90" s="275">
        <f>IF(N90="snížená",J90,0)</f>
        <v>0</v>
      </c>
      <c r="BG90" s="275">
        <f>IF(N90="zákl. přenesená",J90,0)</f>
        <v>0</v>
      </c>
      <c r="BH90" s="275">
        <f>IF(N90="sníž. přenesená",J90,0)</f>
        <v>0</v>
      </c>
      <c r="BI90" s="275">
        <f>IF(N90="nulová",J90,0)</f>
        <v>0</v>
      </c>
      <c r="BJ90" s="175" t="s">
        <v>163</v>
      </c>
      <c r="BK90" s="275">
        <f>ROUND(I90*H90,2)</f>
        <v>0</v>
      </c>
      <c r="BL90" s="175" t="s">
        <v>163</v>
      </c>
      <c r="BM90" s="175" t="s">
        <v>163</v>
      </c>
    </row>
    <row r="91" spans="2:47" s="185" customFormat="1" ht="175.5">
      <c r="B91" s="186"/>
      <c r="D91" s="276" t="s">
        <v>164</v>
      </c>
      <c r="F91" s="277" t="s">
        <v>366</v>
      </c>
      <c r="I91" s="89"/>
      <c r="L91" s="186"/>
      <c r="M91" s="278"/>
      <c r="N91" s="187"/>
      <c r="O91" s="187"/>
      <c r="P91" s="187"/>
      <c r="Q91" s="187"/>
      <c r="R91" s="187"/>
      <c r="S91" s="187"/>
      <c r="T91" s="279"/>
      <c r="AT91" s="175" t="s">
        <v>164</v>
      </c>
      <c r="AU91" s="175" t="s">
        <v>86</v>
      </c>
    </row>
    <row r="92" spans="2:51" s="281" customFormat="1" ht="13.5">
      <c r="B92" s="280"/>
      <c r="D92" s="276" t="s">
        <v>168</v>
      </c>
      <c r="E92" s="282" t="s">
        <v>5</v>
      </c>
      <c r="F92" s="283" t="s">
        <v>872</v>
      </c>
      <c r="H92" s="284">
        <v>290</v>
      </c>
      <c r="I92" s="90"/>
      <c r="L92" s="280"/>
      <c r="M92" s="285"/>
      <c r="N92" s="286"/>
      <c r="O92" s="286"/>
      <c r="P92" s="286"/>
      <c r="Q92" s="286"/>
      <c r="R92" s="286"/>
      <c r="S92" s="286"/>
      <c r="T92" s="287"/>
      <c r="AT92" s="282" t="s">
        <v>168</v>
      </c>
      <c r="AU92" s="282" t="s">
        <v>86</v>
      </c>
      <c r="AV92" s="281" t="s">
        <v>86</v>
      </c>
      <c r="AW92" s="281" t="s">
        <v>39</v>
      </c>
      <c r="AX92" s="281" t="s">
        <v>76</v>
      </c>
      <c r="AY92" s="282" t="s">
        <v>156</v>
      </c>
    </row>
    <row r="93" spans="2:51" s="289" customFormat="1" ht="13.5">
      <c r="B93" s="288"/>
      <c r="D93" s="276" t="s">
        <v>168</v>
      </c>
      <c r="E93" s="290" t="s">
        <v>5</v>
      </c>
      <c r="F93" s="291" t="s">
        <v>204</v>
      </c>
      <c r="H93" s="292">
        <v>290</v>
      </c>
      <c r="I93" s="91"/>
      <c r="L93" s="288"/>
      <c r="M93" s="293"/>
      <c r="N93" s="294"/>
      <c r="O93" s="294"/>
      <c r="P93" s="294"/>
      <c r="Q93" s="294"/>
      <c r="R93" s="294"/>
      <c r="S93" s="294"/>
      <c r="T93" s="295"/>
      <c r="AT93" s="290" t="s">
        <v>168</v>
      </c>
      <c r="AU93" s="290" t="s">
        <v>86</v>
      </c>
      <c r="AV93" s="289" t="s">
        <v>163</v>
      </c>
      <c r="AW93" s="289" t="s">
        <v>39</v>
      </c>
      <c r="AX93" s="289" t="s">
        <v>84</v>
      </c>
      <c r="AY93" s="290" t="s">
        <v>156</v>
      </c>
    </row>
    <row r="94" spans="2:65" s="185" customFormat="1" ht="25.5" customHeight="1">
      <c r="B94" s="186"/>
      <c r="C94" s="265" t="s">
        <v>181</v>
      </c>
      <c r="D94" s="265" t="s">
        <v>158</v>
      </c>
      <c r="E94" s="266" t="s">
        <v>368</v>
      </c>
      <c r="F94" s="267" t="s">
        <v>369</v>
      </c>
      <c r="G94" s="268" t="s">
        <v>370</v>
      </c>
      <c r="H94" s="269">
        <v>160</v>
      </c>
      <c r="I94" s="88"/>
      <c r="J94" s="270">
        <f>ROUND(I94*H94,2)</f>
        <v>0</v>
      </c>
      <c r="K94" s="267" t="s">
        <v>162</v>
      </c>
      <c r="L94" s="186"/>
      <c r="M94" s="271" t="s">
        <v>5</v>
      </c>
      <c r="N94" s="272" t="s">
        <v>49</v>
      </c>
      <c r="O94" s="187"/>
      <c r="P94" s="273">
        <f>O94*H94</f>
        <v>0</v>
      </c>
      <c r="Q94" s="273">
        <v>0</v>
      </c>
      <c r="R94" s="273">
        <f>Q94*H94</f>
        <v>0</v>
      </c>
      <c r="S94" s="273">
        <v>0</v>
      </c>
      <c r="T94" s="274">
        <f>S94*H94</f>
        <v>0</v>
      </c>
      <c r="AR94" s="175" t="s">
        <v>163</v>
      </c>
      <c r="AT94" s="175" t="s">
        <v>158</v>
      </c>
      <c r="AU94" s="175" t="s">
        <v>86</v>
      </c>
      <c r="AY94" s="175" t="s">
        <v>156</v>
      </c>
      <c r="BE94" s="275">
        <f>IF(N94="základní",J94,0)</f>
        <v>0</v>
      </c>
      <c r="BF94" s="275">
        <f>IF(N94="snížená",J94,0)</f>
        <v>0</v>
      </c>
      <c r="BG94" s="275">
        <f>IF(N94="zákl. přenesená",J94,0)</f>
        <v>0</v>
      </c>
      <c r="BH94" s="275">
        <f>IF(N94="sníž. přenesená",J94,0)</f>
        <v>0</v>
      </c>
      <c r="BI94" s="275">
        <f>IF(N94="nulová",J94,0)</f>
        <v>0</v>
      </c>
      <c r="BJ94" s="175" t="s">
        <v>163</v>
      </c>
      <c r="BK94" s="275">
        <f>ROUND(I94*H94,2)</f>
        <v>0</v>
      </c>
      <c r="BL94" s="175" t="s">
        <v>163</v>
      </c>
      <c r="BM94" s="175" t="s">
        <v>178</v>
      </c>
    </row>
    <row r="95" spans="2:47" s="185" customFormat="1" ht="162">
      <c r="B95" s="186"/>
      <c r="D95" s="276" t="s">
        <v>164</v>
      </c>
      <c r="F95" s="277" t="s">
        <v>371</v>
      </c>
      <c r="I95" s="89"/>
      <c r="L95" s="186"/>
      <c r="M95" s="278"/>
      <c r="N95" s="187"/>
      <c r="O95" s="187"/>
      <c r="P95" s="187"/>
      <c r="Q95" s="187"/>
      <c r="R95" s="187"/>
      <c r="S95" s="187"/>
      <c r="T95" s="279"/>
      <c r="AT95" s="175" t="s">
        <v>164</v>
      </c>
      <c r="AU95" s="175" t="s">
        <v>86</v>
      </c>
    </row>
    <row r="96" spans="2:51" s="281" customFormat="1" ht="13.5">
      <c r="B96" s="280"/>
      <c r="D96" s="276" t="s">
        <v>168</v>
      </c>
      <c r="E96" s="282" t="s">
        <v>5</v>
      </c>
      <c r="F96" s="283" t="s">
        <v>826</v>
      </c>
      <c r="H96" s="284">
        <v>160</v>
      </c>
      <c r="I96" s="90"/>
      <c r="L96" s="280"/>
      <c r="M96" s="285"/>
      <c r="N96" s="286"/>
      <c r="O96" s="286"/>
      <c r="P96" s="286"/>
      <c r="Q96" s="286"/>
      <c r="R96" s="286"/>
      <c r="S96" s="286"/>
      <c r="T96" s="287"/>
      <c r="AT96" s="282" t="s">
        <v>168</v>
      </c>
      <c r="AU96" s="282" t="s">
        <v>86</v>
      </c>
      <c r="AV96" s="281" t="s">
        <v>86</v>
      </c>
      <c r="AW96" s="281" t="s">
        <v>39</v>
      </c>
      <c r="AX96" s="281" t="s">
        <v>76</v>
      </c>
      <c r="AY96" s="282" t="s">
        <v>156</v>
      </c>
    </row>
    <row r="97" spans="2:51" s="289" customFormat="1" ht="13.5">
      <c r="B97" s="288"/>
      <c r="D97" s="276" t="s">
        <v>168</v>
      </c>
      <c r="E97" s="290" t="s">
        <v>5</v>
      </c>
      <c r="F97" s="291" t="s">
        <v>204</v>
      </c>
      <c r="H97" s="292">
        <v>160</v>
      </c>
      <c r="I97" s="91"/>
      <c r="L97" s="288"/>
      <c r="M97" s="293"/>
      <c r="N97" s="294"/>
      <c r="O97" s="294"/>
      <c r="P97" s="294"/>
      <c r="Q97" s="294"/>
      <c r="R97" s="294"/>
      <c r="S97" s="294"/>
      <c r="T97" s="295"/>
      <c r="AT97" s="290" t="s">
        <v>168</v>
      </c>
      <c r="AU97" s="290" t="s">
        <v>86</v>
      </c>
      <c r="AV97" s="289" t="s">
        <v>163</v>
      </c>
      <c r="AW97" s="289" t="s">
        <v>39</v>
      </c>
      <c r="AX97" s="289" t="s">
        <v>84</v>
      </c>
      <c r="AY97" s="290" t="s">
        <v>156</v>
      </c>
    </row>
    <row r="98" spans="2:65" s="185" customFormat="1" ht="16.5" customHeight="1">
      <c r="B98" s="186"/>
      <c r="C98" s="296" t="s">
        <v>163</v>
      </c>
      <c r="D98" s="296" t="s">
        <v>301</v>
      </c>
      <c r="E98" s="297" t="s">
        <v>714</v>
      </c>
      <c r="F98" s="298" t="s">
        <v>715</v>
      </c>
      <c r="G98" s="299" t="s">
        <v>200</v>
      </c>
      <c r="H98" s="300">
        <v>1800</v>
      </c>
      <c r="I98" s="92"/>
      <c r="J98" s="301">
        <f>ROUND(I98*H98,2)</f>
        <v>0</v>
      </c>
      <c r="K98" s="298" t="s">
        <v>5</v>
      </c>
      <c r="L98" s="302"/>
      <c r="M98" s="303" t="s">
        <v>5</v>
      </c>
      <c r="N98" s="304" t="s">
        <v>49</v>
      </c>
      <c r="O98" s="187"/>
      <c r="P98" s="273">
        <f>O98*H98</f>
        <v>0</v>
      </c>
      <c r="Q98" s="273">
        <v>0</v>
      </c>
      <c r="R98" s="273">
        <f>Q98*H98</f>
        <v>0</v>
      </c>
      <c r="S98" s="273">
        <v>0</v>
      </c>
      <c r="T98" s="274">
        <f>S98*H98</f>
        <v>0</v>
      </c>
      <c r="AR98" s="175" t="s">
        <v>184</v>
      </c>
      <c r="AT98" s="175" t="s">
        <v>301</v>
      </c>
      <c r="AU98" s="175" t="s">
        <v>86</v>
      </c>
      <c r="AY98" s="175" t="s">
        <v>156</v>
      </c>
      <c r="BE98" s="275">
        <f>IF(N98="základní",J98,0)</f>
        <v>0</v>
      </c>
      <c r="BF98" s="275">
        <f>IF(N98="snížená",J98,0)</f>
        <v>0</v>
      </c>
      <c r="BG98" s="275">
        <f>IF(N98="zákl. přenesená",J98,0)</f>
        <v>0</v>
      </c>
      <c r="BH98" s="275">
        <f>IF(N98="sníž. přenesená",J98,0)</f>
        <v>0</v>
      </c>
      <c r="BI98" s="275">
        <f>IF(N98="nulová",J98,0)</f>
        <v>0</v>
      </c>
      <c r="BJ98" s="175" t="s">
        <v>163</v>
      </c>
      <c r="BK98" s="275">
        <f>ROUND(I98*H98,2)</f>
        <v>0</v>
      </c>
      <c r="BL98" s="175" t="s">
        <v>163</v>
      </c>
      <c r="BM98" s="175" t="s">
        <v>184</v>
      </c>
    </row>
    <row r="99" spans="2:51" s="281" customFormat="1" ht="13.5">
      <c r="B99" s="280"/>
      <c r="D99" s="276" t="s">
        <v>168</v>
      </c>
      <c r="E99" s="282" t="s">
        <v>5</v>
      </c>
      <c r="F99" s="283" t="s">
        <v>873</v>
      </c>
      <c r="H99" s="284">
        <v>1800</v>
      </c>
      <c r="I99" s="90"/>
      <c r="L99" s="280"/>
      <c r="M99" s="285"/>
      <c r="N99" s="286"/>
      <c r="O99" s="286"/>
      <c r="P99" s="286"/>
      <c r="Q99" s="286"/>
      <c r="R99" s="286"/>
      <c r="S99" s="286"/>
      <c r="T99" s="287"/>
      <c r="AT99" s="282" t="s">
        <v>168</v>
      </c>
      <c r="AU99" s="282" t="s">
        <v>86</v>
      </c>
      <c r="AV99" s="281" t="s">
        <v>86</v>
      </c>
      <c r="AW99" s="281" t="s">
        <v>39</v>
      </c>
      <c r="AX99" s="281" t="s">
        <v>76</v>
      </c>
      <c r="AY99" s="282" t="s">
        <v>156</v>
      </c>
    </row>
    <row r="100" spans="2:51" s="289" customFormat="1" ht="13.5">
      <c r="B100" s="288"/>
      <c r="D100" s="276" t="s">
        <v>168</v>
      </c>
      <c r="E100" s="290" t="s">
        <v>5</v>
      </c>
      <c r="F100" s="291" t="s">
        <v>204</v>
      </c>
      <c r="H100" s="292">
        <v>1800</v>
      </c>
      <c r="I100" s="91"/>
      <c r="L100" s="288"/>
      <c r="M100" s="293"/>
      <c r="N100" s="294"/>
      <c r="O100" s="294"/>
      <c r="P100" s="294"/>
      <c r="Q100" s="294"/>
      <c r="R100" s="294"/>
      <c r="S100" s="294"/>
      <c r="T100" s="295"/>
      <c r="AT100" s="290" t="s">
        <v>168</v>
      </c>
      <c r="AU100" s="290" t="s">
        <v>86</v>
      </c>
      <c r="AV100" s="289" t="s">
        <v>163</v>
      </c>
      <c r="AW100" s="289" t="s">
        <v>39</v>
      </c>
      <c r="AX100" s="289" t="s">
        <v>84</v>
      </c>
      <c r="AY100" s="290" t="s">
        <v>156</v>
      </c>
    </row>
    <row r="101" spans="2:65" s="185" customFormat="1" ht="38.25" customHeight="1">
      <c r="B101" s="186"/>
      <c r="C101" s="265" t="s">
        <v>190</v>
      </c>
      <c r="D101" s="265" t="s">
        <v>158</v>
      </c>
      <c r="E101" s="266" t="s">
        <v>272</v>
      </c>
      <c r="F101" s="267" t="s">
        <v>273</v>
      </c>
      <c r="G101" s="268" t="s">
        <v>200</v>
      </c>
      <c r="H101" s="269">
        <v>2000</v>
      </c>
      <c r="I101" s="88"/>
      <c r="J101" s="270">
        <f>ROUND(I101*H101,2)</f>
        <v>0</v>
      </c>
      <c r="K101" s="267" t="s">
        <v>162</v>
      </c>
      <c r="L101" s="186"/>
      <c r="M101" s="271" t="s">
        <v>5</v>
      </c>
      <c r="N101" s="272" t="s">
        <v>49</v>
      </c>
      <c r="O101" s="187"/>
      <c r="P101" s="273">
        <f>O101*H101</f>
        <v>0</v>
      </c>
      <c r="Q101" s="273">
        <v>0</v>
      </c>
      <c r="R101" s="273">
        <f>Q101*H101</f>
        <v>0</v>
      </c>
      <c r="S101" s="273">
        <v>0</v>
      </c>
      <c r="T101" s="274">
        <f>S101*H101</f>
        <v>0</v>
      </c>
      <c r="AR101" s="175" t="s">
        <v>163</v>
      </c>
      <c r="AT101" s="175" t="s">
        <v>158</v>
      </c>
      <c r="AU101" s="175" t="s">
        <v>86</v>
      </c>
      <c r="AY101" s="175" t="s">
        <v>156</v>
      </c>
      <c r="BE101" s="275">
        <f>IF(N101="základní",J101,0)</f>
        <v>0</v>
      </c>
      <c r="BF101" s="275">
        <f>IF(N101="snížená",J101,0)</f>
        <v>0</v>
      </c>
      <c r="BG101" s="275">
        <f>IF(N101="zákl. přenesená",J101,0)</f>
        <v>0</v>
      </c>
      <c r="BH101" s="275">
        <f>IF(N101="sníž. přenesená",J101,0)</f>
        <v>0</v>
      </c>
      <c r="BI101" s="275">
        <f>IF(N101="nulová",J101,0)</f>
        <v>0</v>
      </c>
      <c r="BJ101" s="175" t="s">
        <v>163</v>
      </c>
      <c r="BK101" s="275">
        <f>ROUND(I101*H101,2)</f>
        <v>0</v>
      </c>
      <c r="BL101" s="175" t="s">
        <v>163</v>
      </c>
      <c r="BM101" s="175" t="s">
        <v>188</v>
      </c>
    </row>
    <row r="102" spans="2:47" s="185" customFormat="1" ht="175.5">
      <c r="B102" s="186"/>
      <c r="D102" s="276" t="s">
        <v>164</v>
      </c>
      <c r="F102" s="277" t="s">
        <v>275</v>
      </c>
      <c r="I102" s="89"/>
      <c r="L102" s="186"/>
      <c r="M102" s="278"/>
      <c r="N102" s="187"/>
      <c r="O102" s="187"/>
      <c r="P102" s="187"/>
      <c r="Q102" s="187"/>
      <c r="R102" s="187"/>
      <c r="S102" s="187"/>
      <c r="T102" s="279"/>
      <c r="AT102" s="175" t="s">
        <v>164</v>
      </c>
      <c r="AU102" s="175" t="s">
        <v>86</v>
      </c>
    </row>
    <row r="103" spans="2:51" s="281" customFormat="1" ht="13.5">
      <c r="B103" s="280"/>
      <c r="D103" s="276" t="s">
        <v>168</v>
      </c>
      <c r="E103" s="282" t="s">
        <v>5</v>
      </c>
      <c r="F103" s="283" t="s">
        <v>874</v>
      </c>
      <c r="H103" s="284">
        <v>2000</v>
      </c>
      <c r="I103" s="90"/>
      <c r="L103" s="280"/>
      <c r="M103" s="285"/>
      <c r="N103" s="286"/>
      <c r="O103" s="286"/>
      <c r="P103" s="286"/>
      <c r="Q103" s="286"/>
      <c r="R103" s="286"/>
      <c r="S103" s="286"/>
      <c r="T103" s="287"/>
      <c r="AT103" s="282" t="s">
        <v>168</v>
      </c>
      <c r="AU103" s="282" t="s">
        <v>86</v>
      </c>
      <c r="AV103" s="281" t="s">
        <v>86</v>
      </c>
      <c r="AW103" s="281" t="s">
        <v>39</v>
      </c>
      <c r="AX103" s="281" t="s">
        <v>76</v>
      </c>
      <c r="AY103" s="282" t="s">
        <v>156</v>
      </c>
    </row>
    <row r="104" spans="2:51" s="289" customFormat="1" ht="13.5">
      <c r="B104" s="288"/>
      <c r="D104" s="276" t="s">
        <v>168</v>
      </c>
      <c r="E104" s="290" t="s">
        <v>5</v>
      </c>
      <c r="F104" s="291" t="s">
        <v>204</v>
      </c>
      <c r="H104" s="292">
        <v>2000</v>
      </c>
      <c r="I104" s="91"/>
      <c r="L104" s="288"/>
      <c r="M104" s="293"/>
      <c r="N104" s="294"/>
      <c r="O104" s="294"/>
      <c r="P104" s="294"/>
      <c r="Q104" s="294"/>
      <c r="R104" s="294"/>
      <c r="S104" s="294"/>
      <c r="T104" s="295"/>
      <c r="AT104" s="290" t="s">
        <v>168</v>
      </c>
      <c r="AU104" s="290" t="s">
        <v>86</v>
      </c>
      <c r="AV104" s="289" t="s">
        <v>163</v>
      </c>
      <c r="AW104" s="289" t="s">
        <v>39</v>
      </c>
      <c r="AX104" s="289" t="s">
        <v>84</v>
      </c>
      <c r="AY104" s="290" t="s">
        <v>156</v>
      </c>
    </row>
    <row r="105" spans="2:65" s="185" customFormat="1" ht="25.5" customHeight="1">
      <c r="B105" s="186"/>
      <c r="C105" s="265" t="s">
        <v>178</v>
      </c>
      <c r="D105" s="265" t="s">
        <v>158</v>
      </c>
      <c r="E105" s="266" t="s">
        <v>391</v>
      </c>
      <c r="F105" s="267" t="s">
        <v>392</v>
      </c>
      <c r="G105" s="268" t="s">
        <v>200</v>
      </c>
      <c r="H105" s="269">
        <v>2000</v>
      </c>
      <c r="I105" s="88"/>
      <c r="J105" s="270">
        <f>ROUND(I105*H105,2)</f>
        <v>0</v>
      </c>
      <c r="K105" s="267" t="s">
        <v>162</v>
      </c>
      <c r="L105" s="186"/>
      <c r="M105" s="271" t="s">
        <v>5</v>
      </c>
      <c r="N105" s="272" t="s">
        <v>49</v>
      </c>
      <c r="O105" s="187"/>
      <c r="P105" s="273">
        <f>O105*H105</f>
        <v>0</v>
      </c>
      <c r="Q105" s="273">
        <v>0</v>
      </c>
      <c r="R105" s="273">
        <f>Q105*H105</f>
        <v>0</v>
      </c>
      <c r="S105" s="273">
        <v>0</v>
      </c>
      <c r="T105" s="274">
        <f>S105*H105</f>
        <v>0</v>
      </c>
      <c r="AR105" s="175" t="s">
        <v>163</v>
      </c>
      <c r="AT105" s="175" t="s">
        <v>158</v>
      </c>
      <c r="AU105" s="175" t="s">
        <v>86</v>
      </c>
      <c r="AY105" s="175" t="s">
        <v>156</v>
      </c>
      <c r="BE105" s="275">
        <f>IF(N105="základní",J105,0)</f>
        <v>0</v>
      </c>
      <c r="BF105" s="275">
        <f>IF(N105="snížená",J105,0)</f>
        <v>0</v>
      </c>
      <c r="BG105" s="275">
        <f>IF(N105="zákl. přenesená",J105,0)</f>
        <v>0</v>
      </c>
      <c r="BH105" s="275">
        <f>IF(N105="sníž. přenesená",J105,0)</f>
        <v>0</v>
      </c>
      <c r="BI105" s="275">
        <f>IF(N105="nulová",J105,0)</f>
        <v>0</v>
      </c>
      <c r="BJ105" s="175" t="s">
        <v>163</v>
      </c>
      <c r="BK105" s="275">
        <f>ROUND(I105*H105,2)</f>
        <v>0</v>
      </c>
      <c r="BL105" s="175" t="s">
        <v>163</v>
      </c>
      <c r="BM105" s="175" t="s">
        <v>193</v>
      </c>
    </row>
    <row r="106" spans="2:47" s="185" customFormat="1" ht="148.5">
      <c r="B106" s="186"/>
      <c r="D106" s="276" t="s">
        <v>164</v>
      </c>
      <c r="F106" s="277" t="s">
        <v>393</v>
      </c>
      <c r="I106" s="89"/>
      <c r="L106" s="186"/>
      <c r="M106" s="278"/>
      <c r="N106" s="187"/>
      <c r="O106" s="187"/>
      <c r="P106" s="187"/>
      <c r="Q106" s="187"/>
      <c r="R106" s="187"/>
      <c r="S106" s="187"/>
      <c r="T106" s="279"/>
      <c r="AT106" s="175" t="s">
        <v>164</v>
      </c>
      <c r="AU106" s="175" t="s">
        <v>86</v>
      </c>
    </row>
    <row r="107" spans="2:51" s="281" customFormat="1" ht="13.5">
      <c r="B107" s="280"/>
      <c r="D107" s="276" t="s">
        <v>168</v>
      </c>
      <c r="E107" s="282" t="s">
        <v>5</v>
      </c>
      <c r="F107" s="283" t="s">
        <v>874</v>
      </c>
      <c r="H107" s="284">
        <v>2000</v>
      </c>
      <c r="I107" s="90"/>
      <c r="L107" s="280"/>
      <c r="M107" s="285"/>
      <c r="N107" s="286"/>
      <c r="O107" s="286"/>
      <c r="P107" s="286"/>
      <c r="Q107" s="286"/>
      <c r="R107" s="286"/>
      <c r="S107" s="286"/>
      <c r="T107" s="287"/>
      <c r="AT107" s="282" t="s">
        <v>168</v>
      </c>
      <c r="AU107" s="282" t="s">
        <v>86</v>
      </c>
      <c r="AV107" s="281" t="s">
        <v>86</v>
      </c>
      <c r="AW107" s="281" t="s">
        <v>39</v>
      </c>
      <c r="AX107" s="281" t="s">
        <v>76</v>
      </c>
      <c r="AY107" s="282" t="s">
        <v>156</v>
      </c>
    </row>
    <row r="108" spans="2:51" s="289" customFormat="1" ht="13.5">
      <c r="B108" s="288"/>
      <c r="D108" s="276" t="s">
        <v>168</v>
      </c>
      <c r="E108" s="290" t="s">
        <v>5</v>
      </c>
      <c r="F108" s="291" t="s">
        <v>204</v>
      </c>
      <c r="H108" s="292">
        <v>2000</v>
      </c>
      <c r="I108" s="91"/>
      <c r="L108" s="288"/>
      <c r="M108" s="293"/>
      <c r="N108" s="294"/>
      <c r="O108" s="294"/>
      <c r="P108" s="294"/>
      <c r="Q108" s="294"/>
      <c r="R108" s="294"/>
      <c r="S108" s="294"/>
      <c r="T108" s="295"/>
      <c r="AT108" s="290" t="s">
        <v>168</v>
      </c>
      <c r="AU108" s="290" t="s">
        <v>86</v>
      </c>
      <c r="AV108" s="289" t="s">
        <v>163</v>
      </c>
      <c r="AW108" s="289" t="s">
        <v>39</v>
      </c>
      <c r="AX108" s="289" t="s">
        <v>84</v>
      </c>
      <c r="AY108" s="290" t="s">
        <v>156</v>
      </c>
    </row>
    <row r="109" spans="2:65" s="185" customFormat="1" ht="51" customHeight="1">
      <c r="B109" s="186"/>
      <c r="C109" s="265" t="s">
        <v>197</v>
      </c>
      <c r="D109" s="265" t="s">
        <v>158</v>
      </c>
      <c r="E109" s="266" t="s">
        <v>397</v>
      </c>
      <c r="F109" s="267" t="s">
        <v>398</v>
      </c>
      <c r="G109" s="268" t="s">
        <v>200</v>
      </c>
      <c r="H109" s="269">
        <v>2000</v>
      </c>
      <c r="I109" s="88"/>
      <c r="J109" s="270">
        <f>ROUND(I109*H109,2)</f>
        <v>0</v>
      </c>
      <c r="K109" s="267" t="s">
        <v>162</v>
      </c>
      <c r="L109" s="186"/>
      <c r="M109" s="271" t="s">
        <v>5</v>
      </c>
      <c r="N109" s="272" t="s">
        <v>49</v>
      </c>
      <c r="O109" s="187"/>
      <c r="P109" s="273">
        <f>O109*H109</f>
        <v>0</v>
      </c>
      <c r="Q109" s="273">
        <v>0</v>
      </c>
      <c r="R109" s="273">
        <f>Q109*H109</f>
        <v>0</v>
      </c>
      <c r="S109" s="273">
        <v>0</v>
      </c>
      <c r="T109" s="274">
        <f>S109*H109</f>
        <v>0</v>
      </c>
      <c r="AR109" s="175" t="s">
        <v>163</v>
      </c>
      <c r="AT109" s="175" t="s">
        <v>158</v>
      </c>
      <c r="AU109" s="175" t="s">
        <v>86</v>
      </c>
      <c r="AY109" s="175" t="s">
        <v>156</v>
      </c>
      <c r="BE109" s="275">
        <f>IF(N109="základní",J109,0)</f>
        <v>0</v>
      </c>
      <c r="BF109" s="275">
        <f>IF(N109="snížená",J109,0)</f>
        <v>0</v>
      </c>
      <c r="BG109" s="275">
        <f>IF(N109="zákl. přenesená",J109,0)</f>
        <v>0</v>
      </c>
      <c r="BH109" s="275">
        <f>IF(N109="sníž. přenesená",J109,0)</f>
        <v>0</v>
      </c>
      <c r="BI109" s="275">
        <f>IF(N109="nulová",J109,0)</f>
        <v>0</v>
      </c>
      <c r="BJ109" s="175" t="s">
        <v>163</v>
      </c>
      <c r="BK109" s="275">
        <f>ROUND(I109*H109,2)</f>
        <v>0</v>
      </c>
      <c r="BL109" s="175" t="s">
        <v>163</v>
      </c>
      <c r="BM109" s="175" t="s">
        <v>196</v>
      </c>
    </row>
    <row r="110" spans="2:47" s="185" customFormat="1" ht="175.5">
      <c r="B110" s="186"/>
      <c r="D110" s="276" t="s">
        <v>164</v>
      </c>
      <c r="F110" s="277" t="s">
        <v>314</v>
      </c>
      <c r="I110" s="89"/>
      <c r="L110" s="186"/>
      <c r="M110" s="278"/>
      <c r="N110" s="187"/>
      <c r="O110" s="187"/>
      <c r="P110" s="187"/>
      <c r="Q110" s="187"/>
      <c r="R110" s="187"/>
      <c r="S110" s="187"/>
      <c r="T110" s="279"/>
      <c r="AT110" s="175" t="s">
        <v>164</v>
      </c>
      <c r="AU110" s="175" t="s">
        <v>86</v>
      </c>
    </row>
    <row r="111" spans="2:51" s="281" customFormat="1" ht="13.5">
      <c r="B111" s="280"/>
      <c r="D111" s="276" t="s">
        <v>168</v>
      </c>
      <c r="E111" s="282" t="s">
        <v>5</v>
      </c>
      <c r="F111" s="283" t="s">
        <v>874</v>
      </c>
      <c r="H111" s="284">
        <v>2000</v>
      </c>
      <c r="I111" s="90"/>
      <c r="L111" s="280"/>
      <c r="M111" s="285"/>
      <c r="N111" s="286"/>
      <c r="O111" s="286"/>
      <c r="P111" s="286"/>
      <c r="Q111" s="286"/>
      <c r="R111" s="286"/>
      <c r="S111" s="286"/>
      <c r="T111" s="287"/>
      <c r="AT111" s="282" t="s">
        <v>168</v>
      </c>
      <c r="AU111" s="282" t="s">
        <v>86</v>
      </c>
      <c r="AV111" s="281" t="s">
        <v>86</v>
      </c>
      <c r="AW111" s="281" t="s">
        <v>39</v>
      </c>
      <c r="AX111" s="281" t="s">
        <v>76</v>
      </c>
      <c r="AY111" s="282" t="s">
        <v>156</v>
      </c>
    </row>
    <row r="112" spans="2:51" s="289" customFormat="1" ht="13.5">
      <c r="B112" s="288"/>
      <c r="D112" s="276" t="s">
        <v>168</v>
      </c>
      <c r="E112" s="290" t="s">
        <v>5</v>
      </c>
      <c r="F112" s="291" t="s">
        <v>204</v>
      </c>
      <c r="H112" s="292">
        <v>2000</v>
      </c>
      <c r="I112" s="91"/>
      <c r="L112" s="288"/>
      <c r="M112" s="293"/>
      <c r="N112" s="294"/>
      <c r="O112" s="294"/>
      <c r="P112" s="294"/>
      <c r="Q112" s="294"/>
      <c r="R112" s="294"/>
      <c r="S112" s="294"/>
      <c r="T112" s="295"/>
      <c r="AT112" s="290" t="s">
        <v>168</v>
      </c>
      <c r="AU112" s="290" t="s">
        <v>86</v>
      </c>
      <c r="AV112" s="289" t="s">
        <v>163</v>
      </c>
      <c r="AW112" s="289" t="s">
        <v>39</v>
      </c>
      <c r="AX112" s="289" t="s">
        <v>84</v>
      </c>
      <c r="AY112" s="290" t="s">
        <v>156</v>
      </c>
    </row>
    <row r="113" spans="2:65" s="185" customFormat="1" ht="25.5" customHeight="1">
      <c r="B113" s="186"/>
      <c r="C113" s="265" t="s">
        <v>184</v>
      </c>
      <c r="D113" s="265" t="s">
        <v>158</v>
      </c>
      <c r="E113" s="266" t="s">
        <v>716</v>
      </c>
      <c r="F113" s="267" t="s">
        <v>717</v>
      </c>
      <c r="G113" s="268" t="s">
        <v>161</v>
      </c>
      <c r="H113" s="269">
        <v>3000</v>
      </c>
      <c r="I113" s="88"/>
      <c r="J113" s="270">
        <f>ROUND(I113*H113,2)</f>
        <v>0</v>
      </c>
      <c r="K113" s="267" t="s">
        <v>162</v>
      </c>
      <c r="L113" s="186"/>
      <c r="M113" s="271" t="s">
        <v>5</v>
      </c>
      <c r="N113" s="272" t="s">
        <v>49</v>
      </c>
      <c r="O113" s="187"/>
      <c r="P113" s="273">
        <f>O113*H113</f>
        <v>0</v>
      </c>
      <c r="Q113" s="273">
        <v>0</v>
      </c>
      <c r="R113" s="273">
        <f>Q113*H113</f>
        <v>0</v>
      </c>
      <c r="S113" s="273">
        <v>0</v>
      </c>
      <c r="T113" s="274">
        <f>S113*H113</f>
        <v>0</v>
      </c>
      <c r="AR113" s="175" t="s">
        <v>163</v>
      </c>
      <c r="AT113" s="175" t="s">
        <v>158</v>
      </c>
      <c r="AU113" s="175" t="s">
        <v>86</v>
      </c>
      <c r="AY113" s="175" t="s">
        <v>156</v>
      </c>
      <c r="BE113" s="275">
        <f>IF(N113="základní",J113,0)</f>
        <v>0</v>
      </c>
      <c r="BF113" s="275">
        <f>IF(N113="snížená",J113,0)</f>
        <v>0</v>
      </c>
      <c r="BG113" s="275">
        <f>IF(N113="zákl. přenesená",J113,0)</f>
        <v>0</v>
      </c>
      <c r="BH113" s="275">
        <f>IF(N113="sníž. přenesená",J113,0)</f>
        <v>0</v>
      </c>
      <c r="BI113" s="275">
        <f>IF(N113="nulová",J113,0)</f>
        <v>0</v>
      </c>
      <c r="BJ113" s="175" t="s">
        <v>163</v>
      </c>
      <c r="BK113" s="275">
        <f>ROUND(I113*H113,2)</f>
        <v>0</v>
      </c>
      <c r="BL113" s="175" t="s">
        <v>163</v>
      </c>
      <c r="BM113" s="175" t="s">
        <v>201</v>
      </c>
    </row>
    <row r="114" spans="2:47" s="185" customFormat="1" ht="121.5">
      <c r="B114" s="186"/>
      <c r="D114" s="276" t="s">
        <v>164</v>
      </c>
      <c r="F114" s="277" t="s">
        <v>718</v>
      </c>
      <c r="I114" s="89"/>
      <c r="L114" s="186"/>
      <c r="M114" s="278"/>
      <c r="N114" s="187"/>
      <c r="O114" s="187"/>
      <c r="P114" s="187"/>
      <c r="Q114" s="187"/>
      <c r="R114" s="187"/>
      <c r="S114" s="187"/>
      <c r="T114" s="279"/>
      <c r="AT114" s="175" t="s">
        <v>164</v>
      </c>
      <c r="AU114" s="175" t="s">
        <v>86</v>
      </c>
    </row>
    <row r="115" spans="2:51" s="281" customFormat="1" ht="13.5">
      <c r="B115" s="280"/>
      <c r="D115" s="276" t="s">
        <v>168</v>
      </c>
      <c r="E115" s="282" t="s">
        <v>5</v>
      </c>
      <c r="F115" s="283" t="s">
        <v>875</v>
      </c>
      <c r="H115" s="284">
        <v>3000</v>
      </c>
      <c r="I115" s="90"/>
      <c r="L115" s="280"/>
      <c r="M115" s="285"/>
      <c r="N115" s="286"/>
      <c r="O115" s="286"/>
      <c r="P115" s="286"/>
      <c r="Q115" s="286"/>
      <c r="R115" s="286"/>
      <c r="S115" s="286"/>
      <c r="T115" s="287"/>
      <c r="AT115" s="282" t="s">
        <v>168</v>
      </c>
      <c r="AU115" s="282" t="s">
        <v>86</v>
      </c>
      <c r="AV115" s="281" t="s">
        <v>86</v>
      </c>
      <c r="AW115" s="281" t="s">
        <v>39</v>
      </c>
      <c r="AX115" s="281" t="s">
        <v>76</v>
      </c>
      <c r="AY115" s="282" t="s">
        <v>156</v>
      </c>
    </row>
    <row r="116" spans="2:51" s="289" customFormat="1" ht="13.5">
      <c r="B116" s="288"/>
      <c r="D116" s="276" t="s">
        <v>168</v>
      </c>
      <c r="E116" s="290" t="s">
        <v>5</v>
      </c>
      <c r="F116" s="291" t="s">
        <v>204</v>
      </c>
      <c r="H116" s="292">
        <v>3000</v>
      </c>
      <c r="I116" s="91"/>
      <c r="L116" s="288"/>
      <c r="M116" s="293"/>
      <c r="N116" s="294"/>
      <c r="O116" s="294"/>
      <c r="P116" s="294"/>
      <c r="Q116" s="294"/>
      <c r="R116" s="294"/>
      <c r="S116" s="294"/>
      <c r="T116" s="295"/>
      <c r="AT116" s="290" t="s">
        <v>168</v>
      </c>
      <c r="AU116" s="290" t="s">
        <v>86</v>
      </c>
      <c r="AV116" s="289" t="s">
        <v>163</v>
      </c>
      <c r="AW116" s="289" t="s">
        <v>39</v>
      </c>
      <c r="AX116" s="289" t="s">
        <v>84</v>
      </c>
      <c r="AY116" s="290" t="s">
        <v>156</v>
      </c>
    </row>
    <row r="117" spans="2:63" s="253" customFormat="1" ht="29.85" customHeight="1">
      <c r="B117" s="252"/>
      <c r="D117" s="254" t="s">
        <v>75</v>
      </c>
      <c r="E117" s="263" t="s">
        <v>86</v>
      </c>
      <c r="F117" s="263" t="s">
        <v>720</v>
      </c>
      <c r="I117" s="87"/>
      <c r="J117" s="264">
        <f>BK117</f>
        <v>0</v>
      </c>
      <c r="L117" s="252"/>
      <c r="M117" s="257"/>
      <c r="N117" s="258"/>
      <c r="O117" s="258"/>
      <c r="P117" s="259">
        <f>SUM(P118:P125)</f>
        <v>0</v>
      </c>
      <c r="Q117" s="258"/>
      <c r="R117" s="259">
        <f>SUM(R118:R125)</f>
        <v>4.18</v>
      </c>
      <c r="S117" s="258"/>
      <c r="T117" s="260">
        <f>SUM(T118:T125)</f>
        <v>0</v>
      </c>
      <c r="AR117" s="254" t="s">
        <v>84</v>
      </c>
      <c r="AT117" s="261" t="s">
        <v>75</v>
      </c>
      <c r="AU117" s="261" t="s">
        <v>84</v>
      </c>
      <c r="AY117" s="254" t="s">
        <v>156</v>
      </c>
      <c r="BK117" s="262">
        <f>SUM(BK118:BK125)</f>
        <v>0</v>
      </c>
    </row>
    <row r="118" spans="2:65" s="185" customFormat="1" ht="38.25" customHeight="1">
      <c r="B118" s="186"/>
      <c r="C118" s="265" t="s">
        <v>210</v>
      </c>
      <c r="D118" s="265" t="s">
        <v>158</v>
      </c>
      <c r="E118" s="266" t="s">
        <v>721</v>
      </c>
      <c r="F118" s="267" t="s">
        <v>722</v>
      </c>
      <c r="G118" s="268" t="s">
        <v>161</v>
      </c>
      <c r="H118" s="269">
        <v>19000</v>
      </c>
      <c r="I118" s="88"/>
      <c r="J118" s="270">
        <f>ROUND(I118*H118,2)</f>
        <v>0</v>
      </c>
      <c r="K118" s="267" t="s">
        <v>162</v>
      </c>
      <c r="L118" s="186"/>
      <c r="M118" s="271" t="s">
        <v>5</v>
      </c>
      <c r="N118" s="272" t="s">
        <v>49</v>
      </c>
      <c r="O118" s="187"/>
      <c r="P118" s="273">
        <f>O118*H118</f>
        <v>0</v>
      </c>
      <c r="Q118" s="273">
        <v>0.00022</v>
      </c>
      <c r="R118" s="273">
        <f>Q118*H118</f>
        <v>4.18</v>
      </c>
      <c r="S118" s="273">
        <v>0</v>
      </c>
      <c r="T118" s="274">
        <f>S118*H118</f>
        <v>0</v>
      </c>
      <c r="AR118" s="175" t="s">
        <v>163</v>
      </c>
      <c r="AT118" s="175" t="s">
        <v>158</v>
      </c>
      <c r="AU118" s="175" t="s">
        <v>86</v>
      </c>
      <c r="AY118" s="175" t="s">
        <v>156</v>
      </c>
      <c r="BE118" s="275">
        <f>IF(N118="základní",J118,0)</f>
        <v>0</v>
      </c>
      <c r="BF118" s="275">
        <f>IF(N118="snížená",J118,0)</f>
        <v>0</v>
      </c>
      <c r="BG118" s="275">
        <f>IF(N118="zákl. přenesená",J118,0)</f>
        <v>0</v>
      </c>
      <c r="BH118" s="275">
        <f>IF(N118="sníž. přenesená",J118,0)</f>
        <v>0</v>
      </c>
      <c r="BI118" s="275">
        <f>IF(N118="nulová",J118,0)</f>
        <v>0</v>
      </c>
      <c r="BJ118" s="175" t="s">
        <v>163</v>
      </c>
      <c r="BK118" s="275">
        <f>ROUND(I118*H118,2)</f>
        <v>0</v>
      </c>
      <c r="BL118" s="175" t="s">
        <v>163</v>
      </c>
      <c r="BM118" s="175" t="s">
        <v>207</v>
      </c>
    </row>
    <row r="119" spans="2:47" s="185" customFormat="1" ht="67.5">
      <c r="B119" s="186"/>
      <c r="D119" s="276" t="s">
        <v>164</v>
      </c>
      <c r="F119" s="277" t="s">
        <v>723</v>
      </c>
      <c r="I119" s="89"/>
      <c r="L119" s="186"/>
      <c r="M119" s="278"/>
      <c r="N119" s="187"/>
      <c r="O119" s="187"/>
      <c r="P119" s="187"/>
      <c r="Q119" s="187"/>
      <c r="R119" s="187"/>
      <c r="S119" s="187"/>
      <c r="T119" s="279"/>
      <c r="AT119" s="175" t="s">
        <v>164</v>
      </c>
      <c r="AU119" s="175" t="s">
        <v>86</v>
      </c>
    </row>
    <row r="120" spans="2:51" s="281" customFormat="1" ht="13.5">
      <c r="B120" s="280"/>
      <c r="D120" s="276" t="s">
        <v>168</v>
      </c>
      <c r="E120" s="282" t="s">
        <v>5</v>
      </c>
      <c r="F120" s="283" t="s">
        <v>876</v>
      </c>
      <c r="H120" s="284">
        <v>19000</v>
      </c>
      <c r="I120" s="90"/>
      <c r="L120" s="280"/>
      <c r="M120" s="285"/>
      <c r="N120" s="286"/>
      <c r="O120" s="286"/>
      <c r="P120" s="286"/>
      <c r="Q120" s="286"/>
      <c r="R120" s="286"/>
      <c r="S120" s="286"/>
      <c r="T120" s="287"/>
      <c r="AT120" s="282" t="s">
        <v>168</v>
      </c>
      <c r="AU120" s="282" t="s">
        <v>86</v>
      </c>
      <c r="AV120" s="281" t="s">
        <v>86</v>
      </c>
      <c r="AW120" s="281" t="s">
        <v>39</v>
      </c>
      <c r="AX120" s="281" t="s">
        <v>76</v>
      </c>
      <c r="AY120" s="282" t="s">
        <v>156</v>
      </c>
    </row>
    <row r="121" spans="2:51" s="289" customFormat="1" ht="13.5">
      <c r="B121" s="288"/>
      <c r="D121" s="276" t="s">
        <v>168</v>
      </c>
      <c r="E121" s="290" t="s">
        <v>5</v>
      </c>
      <c r="F121" s="291" t="s">
        <v>204</v>
      </c>
      <c r="H121" s="292">
        <v>19000</v>
      </c>
      <c r="I121" s="91"/>
      <c r="L121" s="288"/>
      <c r="M121" s="293"/>
      <c r="N121" s="294"/>
      <c r="O121" s="294"/>
      <c r="P121" s="294"/>
      <c r="Q121" s="294"/>
      <c r="R121" s="294"/>
      <c r="S121" s="294"/>
      <c r="T121" s="295"/>
      <c r="AT121" s="290" t="s">
        <v>168</v>
      </c>
      <c r="AU121" s="290" t="s">
        <v>86</v>
      </c>
      <c r="AV121" s="289" t="s">
        <v>163</v>
      </c>
      <c r="AW121" s="289" t="s">
        <v>39</v>
      </c>
      <c r="AX121" s="289" t="s">
        <v>84</v>
      </c>
      <c r="AY121" s="290" t="s">
        <v>156</v>
      </c>
    </row>
    <row r="122" spans="2:65" s="185" customFormat="1" ht="16.5" customHeight="1">
      <c r="B122" s="186"/>
      <c r="C122" s="296" t="s">
        <v>188</v>
      </c>
      <c r="D122" s="296" t="s">
        <v>301</v>
      </c>
      <c r="E122" s="297" t="s">
        <v>877</v>
      </c>
      <c r="F122" s="298" t="s">
        <v>878</v>
      </c>
      <c r="G122" s="299" t="s">
        <v>161</v>
      </c>
      <c r="H122" s="300">
        <v>21850</v>
      </c>
      <c r="I122" s="92"/>
      <c r="J122" s="301">
        <f>ROUND(I122*H122,2)</f>
        <v>0</v>
      </c>
      <c r="K122" s="298" t="s">
        <v>728</v>
      </c>
      <c r="L122" s="302"/>
      <c r="M122" s="303" t="s">
        <v>5</v>
      </c>
      <c r="N122" s="304" t="s">
        <v>49</v>
      </c>
      <c r="O122" s="187"/>
      <c r="P122" s="273">
        <f>O122*H122</f>
        <v>0</v>
      </c>
      <c r="Q122" s="273">
        <v>0</v>
      </c>
      <c r="R122" s="273">
        <f>Q122*H122</f>
        <v>0</v>
      </c>
      <c r="S122" s="273">
        <v>0</v>
      </c>
      <c r="T122" s="274">
        <f>S122*H122</f>
        <v>0</v>
      </c>
      <c r="AR122" s="175" t="s">
        <v>184</v>
      </c>
      <c r="AT122" s="175" t="s">
        <v>301</v>
      </c>
      <c r="AU122" s="175" t="s">
        <v>86</v>
      </c>
      <c r="AY122" s="175" t="s">
        <v>156</v>
      </c>
      <c r="BE122" s="275">
        <f>IF(N122="základní",J122,0)</f>
        <v>0</v>
      </c>
      <c r="BF122" s="275">
        <f>IF(N122="snížená",J122,0)</f>
        <v>0</v>
      </c>
      <c r="BG122" s="275">
        <f>IF(N122="zákl. přenesená",J122,0)</f>
        <v>0</v>
      </c>
      <c r="BH122" s="275">
        <f>IF(N122="sníž. přenesená",J122,0)</f>
        <v>0</v>
      </c>
      <c r="BI122" s="275">
        <f>IF(N122="nulová",J122,0)</f>
        <v>0</v>
      </c>
      <c r="BJ122" s="175" t="s">
        <v>163</v>
      </c>
      <c r="BK122" s="275">
        <f>ROUND(I122*H122,2)</f>
        <v>0</v>
      </c>
      <c r="BL122" s="175" t="s">
        <v>163</v>
      </c>
      <c r="BM122" s="175" t="s">
        <v>185</v>
      </c>
    </row>
    <row r="123" spans="2:47" s="185" customFormat="1" ht="54">
      <c r="B123" s="186"/>
      <c r="D123" s="276" t="s">
        <v>166</v>
      </c>
      <c r="F123" s="277" t="s">
        <v>879</v>
      </c>
      <c r="I123" s="89"/>
      <c r="L123" s="186"/>
      <c r="M123" s="278"/>
      <c r="N123" s="187"/>
      <c r="O123" s="187"/>
      <c r="P123" s="187"/>
      <c r="Q123" s="187"/>
      <c r="R123" s="187"/>
      <c r="S123" s="187"/>
      <c r="T123" s="279"/>
      <c r="AT123" s="175" t="s">
        <v>166</v>
      </c>
      <c r="AU123" s="175" t="s">
        <v>86</v>
      </c>
    </row>
    <row r="124" spans="2:51" s="281" customFormat="1" ht="13.5">
      <c r="B124" s="280"/>
      <c r="D124" s="276" t="s">
        <v>168</v>
      </c>
      <c r="E124" s="282" t="s">
        <v>5</v>
      </c>
      <c r="F124" s="283" t="s">
        <v>880</v>
      </c>
      <c r="H124" s="284">
        <v>21850</v>
      </c>
      <c r="I124" s="90"/>
      <c r="L124" s="280"/>
      <c r="M124" s="285"/>
      <c r="N124" s="286"/>
      <c r="O124" s="286"/>
      <c r="P124" s="286"/>
      <c r="Q124" s="286"/>
      <c r="R124" s="286"/>
      <c r="S124" s="286"/>
      <c r="T124" s="287"/>
      <c r="AT124" s="282" t="s">
        <v>168</v>
      </c>
      <c r="AU124" s="282" t="s">
        <v>86</v>
      </c>
      <c r="AV124" s="281" t="s">
        <v>86</v>
      </c>
      <c r="AW124" s="281" t="s">
        <v>39</v>
      </c>
      <c r="AX124" s="281" t="s">
        <v>76</v>
      </c>
      <c r="AY124" s="282" t="s">
        <v>156</v>
      </c>
    </row>
    <row r="125" spans="2:51" s="289" customFormat="1" ht="13.5">
      <c r="B125" s="288"/>
      <c r="D125" s="276" t="s">
        <v>168</v>
      </c>
      <c r="E125" s="290" t="s">
        <v>5</v>
      </c>
      <c r="F125" s="291" t="s">
        <v>204</v>
      </c>
      <c r="H125" s="292">
        <v>21850</v>
      </c>
      <c r="I125" s="91"/>
      <c r="L125" s="288"/>
      <c r="M125" s="293"/>
      <c r="N125" s="294"/>
      <c r="O125" s="294"/>
      <c r="P125" s="294"/>
      <c r="Q125" s="294"/>
      <c r="R125" s="294"/>
      <c r="S125" s="294"/>
      <c r="T125" s="295"/>
      <c r="AT125" s="290" t="s">
        <v>168</v>
      </c>
      <c r="AU125" s="290" t="s">
        <v>86</v>
      </c>
      <c r="AV125" s="289" t="s">
        <v>163</v>
      </c>
      <c r="AW125" s="289" t="s">
        <v>39</v>
      </c>
      <c r="AX125" s="289" t="s">
        <v>84</v>
      </c>
      <c r="AY125" s="290" t="s">
        <v>156</v>
      </c>
    </row>
    <row r="126" spans="2:63" s="253" customFormat="1" ht="29.85" customHeight="1">
      <c r="B126" s="252"/>
      <c r="D126" s="254" t="s">
        <v>75</v>
      </c>
      <c r="E126" s="263" t="s">
        <v>163</v>
      </c>
      <c r="F126" s="263" t="s">
        <v>744</v>
      </c>
      <c r="I126" s="87"/>
      <c r="J126" s="264">
        <f>BK126</f>
        <v>0</v>
      </c>
      <c r="L126" s="252"/>
      <c r="M126" s="257"/>
      <c r="N126" s="258"/>
      <c r="O126" s="258"/>
      <c r="P126" s="259">
        <f>SUM(P127:P144)</f>
        <v>0</v>
      </c>
      <c r="Q126" s="258"/>
      <c r="R126" s="259">
        <f>SUM(R127:R144)</f>
        <v>49.72775</v>
      </c>
      <c r="S126" s="258"/>
      <c r="T126" s="260">
        <f>SUM(T127:T144)</f>
        <v>0</v>
      </c>
      <c r="AR126" s="254" t="s">
        <v>84</v>
      </c>
      <c r="AT126" s="261" t="s">
        <v>75</v>
      </c>
      <c r="AU126" s="261" t="s">
        <v>84</v>
      </c>
      <c r="AY126" s="254" t="s">
        <v>156</v>
      </c>
      <c r="BK126" s="262">
        <f>SUM(BK127:BK144)</f>
        <v>0</v>
      </c>
    </row>
    <row r="127" spans="2:65" s="185" customFormat="1" ht="25.5" customHeight="1">
      <c r="B127" s="186"/>
      <c r="C127" s="265" t="s">
        <v>217</v>
      </c>
      <c r="D127" s="265" t="s">
        <v>158</v>
      </c>
      <c r="E127" s="266" t="s">
        <v>745</v>
      </c>
      <c r="F127" s="267" t="s">
        <v>746</v>
      </c>
      <c r="G127" s="268" t="s">
        <v>161</v>
      </c>
      <c r="H127" s="269">
        <v>15</v>
      </c>
      <c r="I127" s="88"/>
      <c r="J127" s="270">
        <f>ROUND(I127*H127,2)</f>
        <v>0</v>
      </c>
      <c r="K127" s="267" t="s">
        <v>162</v>
      </c>
      <c r="L127" s="186"/>
      <c r="M127" s="271" t="s">
        <v>5</v>
      </c>
      <c r="N127" s="272" t="s">
        <v>49</v>
      </c>
      <c r="O127" s="187"/>
      <c r="P127" s="273">
        <f>O127*H127</f>
        <v>0</v>
      </c>
      <c r="Q127" s="273">
        <v>0.38257</v>
      </c>
      <c r="R127" s="273">
        <f>Q127*H127</f>
        <v>5.73855</v>
      </c>
      <c r="S127" s="273">
        <v>0</v>
      </c>
      <c r="T127" s="274">
        <f>S127*H127</f>
        <v>0</v>
      </c>
      <c r="AR127" s="175" t="s">
        <v>163</v>
      </c>
      <c r="AT127" s="175" t="s">
        <v>158</v>
      </c>
      <c r="AU127" s="175" t="s">
        <v>86</v>
      </c>
      <c r="AY127" s="175" t="s">
        <v>156</v>
      </c>
      <c r="BE127" s="275">
        <f>IF(N127="základní",J127,0)</f>
        <v>0</v>
      </c>
      <c r="BF127" s="275">
        <f>IF(N127="snížená",J127,0)</f>
        <v>0</v>
      </c>
      <c r="BG127" s="275">
        <f>IF(N127="zákl. přenesená",J127,0)</f>
        <v>0</v>
      </c>
      <c r="BH127" s="275">
        <f>IF(N127="sníž. přenesená",J127,0)</f>
        <v>0</v>
      </c>
      <c r="BI127" s="275">
        <f>IF(N127="nulová",J127,0)</f>
        <v>0</v>
      </c>
      <c r="BJ127" s="175" t="s">
        <v>163</v>
      </c>
      <c r="BK127" s="275">
        <f>ROUND(I127*H127,2)</f>
        <v>0</v>
      </c>
      <c r="BL127" s="175" t="s">
        <v>163</v>
      </c>
      <c r="BM127" s="175" t="s">
        <v>216</v>
      </c>
    </row>
    <row r="128" spans="2:47" s="185" customFormat="1" ht="108">
      <c r="B128" s="186"/>
      <c r="D128" s="276" t="s">
        <v>164</v>
      </c>
      <c r="F128" s="277" t="s">
        <v>747</v>
      </c>
      <c r="I128" s="89"/>
      <c r="L128" s="186"/>
      <c r="M128" s="278"/>
      <c r="N128" s="187"/>
      <c r="O128" s="187"/>
      <c r="P128" s="187"/>
      <c r="Q128" s="187"/>
      <c r="R128" s="187"/>
      <c r="S128" s="187"/>
      <c r="T128" s="279"/>
      <c r="AT128" s="175" t="s">
        <v>164</v>
      </c>
      <c r="AU128" s="175" t="s">
        <v>86</v>
      </c>
    </row>
    <row r="129" spans="2:51" s="281" customFormat="1" ht="13.5">
      <c r="B129" s="280"/>
      <c r="D129" s="276" t="s">
        <v>168</v>
      </c>
      <c r="E129" s="282" t="s">
        <v>5</v>
      </c>
      <c r="F129" s="283" t="s">
        <v>11</v>
      </c>
      <c r="H129" s="284">
        <v>15</v>
      </c>
      <c r="I129" s="90"/>
      <c r="L129" s="280"/>
      <c r="M129" s="285"/>
      <c r="N129" s="286"/>
      <c r="O129" s="286"/>
      <c r="P129" s="286"/>
      <c r="Q129" s="286"/>
      <c r="R129" s="286"/>
      <c r="S129" s="286"/>
      <c r="T129" s="287"/>
      <c r="AT129" s="282" t="s">
        <v>168</v>
      </c>
      <c r="AU129" s="282" t="s">
        <v>86</v>
      </c>
      <c r="AV129" s="281" t="s">
        <v>86</v>
      </c>
      <c r="AW129" s="281" t="s">
        <v>39</v>
      </c>
      <c r="AX129" s="281" t="s">
        <v>76</v>
      </c>
      <c r="AY129" s="282" t="s">
        <v>156</v>
      </c>
    </row>
    <row r="130" spans="2:51" s="289" customFormat="1" ht="13.5">
      <c r="B130" s="288"/>
      <c r="D130" s="276" t="s">
        <v>168</v>
      </c>
      <c r="E130" s="290" t="s">
        <v>5</v>
      </c>
      <c r="F130" s="291" t="s">
        <v>204</v>
      </c>
      <c r="H130" s="292">
        <v>15</v>
      </c>
      <c r="I130" s="91"/>
      <c r="L130" s="288"/>
      <c r="M130" s="293"/>
      <c r="N130" s="294"/>
      <c r="O130" s="294"/>
      <c r="P130" s="294"/>
      <c r="Q130" s="294"/>
      <c r="R130" s="294"/>
      <c r="S130" s="294"/>
      <c r="T130" s="295"/>
      <c r="AT130" s="290" t="s">
        <v>168</v>
      </c>
      <c r="AU130" s="290" t="s">
        <v>86</v>
      </c>
      <c r="AV130" s="289" t="s">
        <v>163</v>
      </c>
      <c r="AW130" s="289" t="s">
        <v>39</v>
      </c>
      <c r="AX130" s="289" t="s">
        <v>84</v>
      </c>
      <c r="AY130" s="290" t="s">
        <v>156</v>
      </c>
    </row>
    <row r="131" spans="2:65" s="185" customFormat="1" ht="16.5" customHeight="1">
      <c r="B131" s="186"/>
      <c r="C131" s="265" t="s">
        <v>193</v>
      </c>
      <c r="D131" s="265" t="s">
        <v>158</v>
      </c>
      <c r="E131" s="266" t="s">
        <v>881</v>
      </c>
      <c r="F131" s="267" t="s">
        <v>882</v>
      </c>
      <c r="G131" s="268" t="s">
        <v>161</v>
      </c>
      <c r="H131" s="269">
        <v>20</v>
      </c>
      <c r="I131" s="88"/>
      <c r="J131" s="270">
        <f>ROUND(I131*H131,2)</f>
        <v>0</v>
      </c>
      <c r="K131" s="267" t="s">
        <v>162</v>
      </c>
      <c r="L131" s="186"/>
      <c r="M131" s="271" t="s">
        <v>5</v>
      </c>
      <c r="N131" s="272" t="s">
        <v>49</v>
      </c>
      <c r="O131" s="187"/>
      <c r="P131" s="273">
        <f>O131*H131</f>
        <v>0</v>
      </c>
      <c r="Q131" s="273">
        <v>0.20266</v>
      </c>
      <c r="R131" s="273">
        <f>Q131*H131</f>
        <v>4.0532</v>
      </c>
      <c r="S131" s="273">
        <v>0</v>
      </c>
      <c r="T131" s="274">
        <f>S131*H131</f>
        <v>0</v>
      </c>
      <c r="AR131" s="175" t="s">
        <v>163</v>
      </c>
      <c r="AT131" s="175" t="s">
        <v>158</v>
      </c>
      <c r="AU131" s="175" t="s">
        <v>86</v>
      </c>
      <c r="AY131" s="175" t="s">
        <v>156</v>
      </c>
      <c r="BE131" s="275">
        <f>IF(N131="základní",J131,0)</f>
        <v>0</v>
      </c>
      <c r="BF131" s="275">
        <f>IF(N131="snížená",J131,0)</f>
        <v>0</v>
      </c>
      <c r="BG131" s="275">
        <f>IF(N131="zákl. přenesená",J131,0)</f>
        <v>0</v>
      </c>
      <c r="BH131" s="275">
        <f>IF(N131="sníž. přenesená",J131,0)</f>
        <v>0</v>
      </c>
      <c r="BI131" s="275">
        <f>IF(N131="nulová",J131,0)</f>
        <v>0</v>
      </c>
      <c r="BJ131" s="175" t="s">
        <v>163</v>
      </c>
      <c r="BK131" s="275">
        <f>ROUND(I131*H131,2)</f>
        <v>0</v>
      </c>
      <c r="BL131" s="175" t="s">
        <v>163</v>
      </c>
      <c r="BM131" s="175" t="s">
        <v>220</v>
      </c>
    </row>
    <row r="132" spans="2:47" s="185" customFormat="1" ht="54">
      <c r="B132" s="186"/>
      <c r="D132" s="276" t="s">
        <v>164</v>
      </c>
      <c r="F132" s="277" t="s">
        <v>752</v>
      </c>
      <c r="I132" s="89"/>
      <c r="L132" s="186"/>
      <c r="M132" s="278"/>
      <c r="N132" s="187"/>
      <c r="O132" s="187"/>
      <c r="P132" s="187"/>
      <c r="Q132" s="187"/>
      <c r="R132" s="187"/>
      <c r="S132" s="187"/>
      <c r="T132" s="279"/>
      <c r="AT132" s="175" t="s">
        <v>164</v>
      </c>
      <c r="AU132" s="175" t="s">
        <v>86</v>
      </c>
    </row>
    <row r="133" spans="2:51" s="281" customFormat="1" ht="13.5">
      <c r="B133" s="280"/>
      <c r="D133" s="276" t="s">
        <v>168</v>
      </c>
      <c r="E133" s="282" t="s">
        <v>5</v>
      </c>
      <c r="F133" s="283" t="s">
        <v>185</v>
      </c>
      <c r="H133" s="284">
        <v>20</v>
      </c>
      <c r="I133" s="90"/>
      <c r="L133" s="280"/>
      <c r="M133" s="285"/>
      <c r="N133" s="286"/>
      <c r="O133" s="286"/>
      <c r="P133" s="286"/>
      <c r="Q133" s="286"/>
      <c r="R133" s="286"/>
      <c r="S133" s="286"/>
      <c r="T133" s="287"/>
      <c r="AT133" s="282" t="s">
        <v>168</v>
      </c>
      <c r="AU133" s="282" t="s">
        <v>86</v>
      </c>
      <c r="AV133" s="281" t="s">
        <v>86</v>
      </c>
      <c r="AW133" s="281" t="s">
        <v>39</v>
      </c>
      <c r="AX133" s="281" t="s">
        <v>76</v>
      </c>
      <c r="AY133" s="282" t="s">
        <v>156</v>
      </c>
    </row>
    <row r="134" spans="2:51" s="289" customFormat="1" ht="13.5">
      <c r="B134" s="288"/>
      <c r="D134" s="276" t="s">
        <v>168</v>
      </c>
      <c r="E134" s="290" t="s">
        <v>5</v>
      </c>
      <c r="F134" s="291" t="s">
        <v>204</v>
      </c>
      <c r="H134" s="292">
        <v>20</v>
      </c>
      <c r="I134" s="91"/>
      <c r="L134" s="288"/>
      <c r="M134" s="293"/>
      <c r="N134" s="294"/>
      <c r="O134" s="294"/>
      <c r="P134" s="294"/>
      <c r="Q134" s="294"/>
      <c r="R134" s="294"/>
      <c r="S134" s="294"/>
      <c r="T134" s="295"/>
      <c r="AT134" s="290" t="s">
        <v>168</v>
      </c>
      <c r="AU134" s="290" t="s">
        <v>86</v>
      </c>
      <c r="AV134" s="289" t="s">
        <v>163</v>
      </c>
      <c r="AW134" s="289" t="s">
        <v>39</v>
      </c>
      <c r="AX134" s="289" t="s">
        <v>84</v>
      </c>
      <c r="AY134" s="290" t="s">
        <v>156</v>
      </c>
    </row>
    <row r="135" spans="2:65" s="185" customFormat="1" ht="16.5" customHeight="1">
      <c r="B135" s="186"/>
      <c r="C135" s="296" t="s">
        <v>225</v>
      </c>
      <c r="D135" s="296" t="s">
        <v>301</v>
      </c>
      <c r="E135" s="297" t="s">
        <v>849</v>
      </c>
      <c r="F135" s="298" t="s">
        <v>850</v>
      </c>
      <c r="G135" s="299" t="s">
        <v>161</v>
      </c>
      <c r="H135" s="300">
        <v>9000</v>
      </c>
      <c r="I135" s="92"/>
      <c r="J135" s="301">
        <f>ROUND(I135*H135,2)</f>
        <v>0</v>
      </c>
      <c r="K135" s="298" t="s">
        <v>5</v>
      </c>
      <c r="L135" s="302"/>
      <c r="M135" s="303" t="s">
        <v>5</v>
      </c>
      <c r="N135" s="304" t="s">
        <v>49</v>
      </c>
      <c r="O135" s="187"/>
      <c r="P135" s="273">
        <f>O135*H135</f>
        <v>0</v>
      </c>
      <c r="Q135" s="273">
        <v>0</v>
      </c>
      <c r="R135" s="273">
        <f>Q135*H135</f>
        <v>0</v>
      </c>
      <c r="S135" s="273">
        <v>0</v>
      </c>
      <c r="T135" s="274">
        <f>S135*H135</f>
        <v>0</v>
      </c>
      <c r="AR135" s="175" t="s">
        <v>184</v>
      </c>
      <c r="AT135" s="175" t="s">
        <v>301</v>
      </c>
      <c r="AU135" s="175" t="s">
        <v>86</v>
      </c>
      <c r="AY135" s="175" t="s">
        <v>156</v>
      </c>
      <c r="BE135" s="275">
        <f>IF(N135="základní",J135,0)</f>
        <v>0</v>
      </c>
      <c r="BF135" s="275">
        <f>IF(N135="snížená",J135,0)</f>
        <v>0</v>
      </c>
      <c r="BG135" s="275">
        <f>IF(N135="zákl. přenesená",J135,0)</f>
        <v>0</v>
      </c>
      <c r="BH135" s="275">
        <f>IF(N135="sníž. přenesená",J135,0)</f>
        <v>0</v>
      </c>
      <c r="BI135" s="275">
        <f>IF(N135="nulová",J135,0)</f>
        <v>0</v>
      </c>
      <c r="BJ135" s="175" t="s">
        <v>163</v>
      </c>
      <c r="BK135" s="275">
        <f>ROUND(I135*H135,2)</f>
        <v>0</v>
      </c>
      <c r="BL135" s="175" t="s">
        <v>163</v>
      </c>
      <c r="BM135" s="175" t="s">
        <v>223</v>
      </c>
    </row>
    <row r="136" spans="2:65" s="185" customFormat="1" ht="25.5" customHeight="1">
      <c r="B136" s="186"/>
      <c r="C136" s="265" t="s">
        <v>196</v>
      </c>
      <c r="D136" s="265" t="s">
        <v>158</v>
      </c>
      <c r="E136" s="266" t="s">
        <v>883</v>
      </c>
      <c r="F136" s="267" t="s">
        <v>884</v>
      </c>
      <c r="G136" s="268" t="s">
        <v>200</v>
      </c>
      <c r="H136" s="269">
        <v>20</v>
      </c>
      <c r="I136" s="88"/>
      <c r="J136" s="270">
        <f>ROUND(I136*H136,2)</f>
        <v>0</v>
      </c>
      <c r="K136" s="267" t="s">
        <v>162</v>
      </c>
      <c r="L136" s="186"/>
      <c r="M136" s="271" t="s">
        <v>5</v>
      </c>
      <c r="N136" s="272" t="s">
        <v>49</v>
      </c>
      <c r="O136" s="187"/>
      <c r="P136" s="273">
        <f>O136*H136</f>
        <v>0</v>
      </c>
      <c r="Q136" s="273">
        <v>1.9968</v>
      </c>
      <c r="R136" s="273">
        <f>Q136*H136</f>
        <v>39.936</v>
      </c>
      <c r="S136" s="273">
        <v>0</v>
      </c>
      <c r="T136" s="274">
        <f>S136*H136</f>
        <v>0</v>
      </c>
      <c r="AR136" s="175" t="s">
        <v>163</v>
      </c>
      <c r="AT136" s="175" t="s">
        <v>158</v>
      </c>
      <c r="AU136" s="175" t="s">
        <v>86</v>
      </c>
      <c r="AY136" s="175" t="s">
        <v>156</v>
      </c>
      <c r="BE136" s="275">
        <f>IF(N136="základní",J136,0)</f>
        <v>0</v>
      </c>
      <c r="BF136" s="275">
        <f>IF(N136="snížená",J136,0)</f>
        <v>0</v>
      </c>
      <c r="BG136" s="275">
        <f>IF(N136="zákl. přenesená",J136,0)</f>
        <v>0</v>
      </c>
      <c r="BH136" s="275">
        <f>IF(N136="sníž. přenesená",J136,0)</f>
        <v>0</v>
      </c>
      <c r="BI136" s="275">
        <f>IF(N136="nulová",J136,0)</f>
        <v>0</v>
      </c>
      <c r="BJ136" s="175" t="s">
        <v>163</v>
      </c>
      <c r="BK136" s="275">
        <f>ROUND(I136*H136,2)</f>
        <v>0</v>
      </c>
      <c r="BL136" s="175" t="s">
        <v>163</v>
      </c>
      <c r="BM136" s="175" t="s">
        <v>228</v>
      </c>
    </row>
    <row r="137" spans="2:47" s="185" customFormat="1" ht="94.5">
      <c r="B137" s="186"/>
      <c r="D137" s="276" t="s">
        <v>164</v>
      </c>
      <c r="F137" s="277" t="s">
        <v>885</v>
      </c>
      <c r="I137" s="89"/>
      <c r="L137" s="186"/>
      <c r="M137" s="278"/>
      <c r="N137" s="187"/>
      <c r="O137" s="187"/>
      <c r="P137" s="187"/>
      <c r="Q137" s="187"/>
      <c r="R137" s="187"/>
      <c r="S137" s="187"/>
      <c r="T137" s="279"/>
      <c r="AT137" s="175" t="s">
        <v>164</v>
      </c>
      <c r="AU137" s="175" t="s">
        <v>86</v>
      </c>
    </row>
    <row r="138" spans="2:51" s="281" customFormat="1" ht="13.5">
      <c r="B138" s="280"/>
      <c r="D138" s="276" t="s">
        <v>168</v>
      </c>
      <c r="E138" s="282" t="s">
        <v>5</v>
      </c>
      <c r="F138" s="283" t="s">
        <v>886</v>
      </c>
      <c r="H138" s="284">
        <v>20</v>
      </c>
      <c r="I138" s="90"/>
      <c r="L138" s="280"/>
      <c r="M138" s="285"/>
      <c r="N138" s="286"/>
      <c r="O138" s="286"/>
      <c r="P138" s="286"/>
      <c r="Q138" s="286"/>
      <c r="R138" s="286"/>
      <c r="S138" s="286"/>
      <c r="T138" s="287"/>
      <c r="AT138" s="282" t="s">
        <v>168</v>
      </c>
      <c r="AU138" s="282" t="s">
        <v>86</v>
      </c>
      <c r="AV138" s="281" t="s">
        <v>86</v>
      </c>
      <c r="AW138" s="281" t="s">
        <v>39</v>
      </c>
      <c r="AX138" s="281" t="s">
        <v>76</v>
      </c>
      <c r="AY138" s="282" t="s">
        <v>156</v>
      </c>
    </row>
    <row r="139" spans="2:51" s="289" customFormat="1" ht="13.5">
      <c r="B139" s="288"/>
      <c r="D139" s="276" t="s">
        <v>168</v>
      </c>
      <c r="E139" s="290" t="s">
        <v>5</v>
      </c>
      <c r="F139" s="291" t="s">
        <v>204</v>
      </c>
      <c r="H139" s="292">
        <v>20</v>
      </c>
      <c r="I139" s="91"/>
      <c r="L139" s="288"/>
      <c r="M139" s="293"/>
      <c r="N139" s="294"/>
      <c r="O139" s="294"/>
      <c r="P139" s="294"/>
      <c r="Q139" s="294"/>
      <c r="R139" s="294"/>
      <c r="S139" s="294"/>
      <c r="T139" s="295"/>
      <c r="AT139" s="290" t="s">
        <v>168</v>
      </c>
      <c r="AU139" s="290" t="s">
        <v>86</v>
      </c>
      <c r="AV139" s="289" t="s">
        <v>163</v>
      </c>
      <c r="AW139" s="289" t="s">
        <v>39</v>
      </c>
      <c r="AX139" s="289" t="s">
        <v>84</v>
      </c>
      <c r="AY139" s="290" t="s">
        <v>156</v>
      </c>
    </row>
    <row r="140" spans="2:65" s="185" customFormat="1" ht="25.5" customHeight="1">
      <c r="B140" s="186"/>
      <c r="C140" s="265" t="s">
        <v>11</v>
      </c>
      <c r="D140" s="265" t="s">
        <v>158</v>
      </c>
      <c r="E140" s="266" t="s">
        <v>887</v>
      </c>
      <c r="F140" s="267" t="s">
        <v>888</v>
      </c>
      <c r="G140" s="268" t="s">
        <v>161</v>
      </c>
      <c r="H140" s="269">
        <v>40</v>
      </c>
      <c r="I140" s="88"/>
      <c r="J140" s="270">
        <f>ROUND(I140*H140,2)</f>
        <v>0</v>
      </c>
      <c r="K140" s="267" t="s">
        <v>162</v>
      </c>
      <c r="L140" s="186"/>
      <c r="M140" s="271" t="s">
        <v>5</v>
      </c>
      <c r="N140" s="272" t="s">
        <v>49</v>
      </c>
      <c r="O140" s="187"/>
      <c r="P140" s="273">
        <f>O140*H140</f>
        <v>0</v>
      </c>
      <c r="Q140" s="273">
        <v>0</v>
      </c>
      <c r="R140" s="273">
        <f>Q140*H140</f>
        <v>0</v>
      </c>
      <c r="S140" s="273">
        <v>0</v>
      </c>
      <c r="T140" s="274">
        <f>S140*H140</f>
        <v>0</v>
      </c>
      <c r="AR140" s="175" t="s">
        <v>163</v>
      </c>
      <c r="AT140" s="175" t="s">
        <v>158</v>
      </c>
      <c r="AU140" s="175" t="s">
        <v>86</v>
      </c>
      <c r="AY140" s="175" t="s">
        <v>156</v>
      </c>
      <c r="BE140" s="275">
        <f>IF(N140="základní",J140,0)</f>
        <v>0</v>
      </c>
      <c r="BF140" s="275">
        <f>IF(N140="snížená",J140,0)</f>
        <v>0</v>
      </c>
      <c r="BG140" s="275">
        <f>IF(N140="zákl. přenesená",J140,0)</f>
        <v>0</v>
      </c>
      <c r="BH140" s="275">
        <f>IF(N140="sníž. přenesená",J140,0)</f>
        <v>0</v>
      </c>
      <c r="BI140" s="275">
        <f>IF(N140="nulová",J140,0)</f>
        <v>0</v>
      </c>
      <c r="BJ140" s="175" t="s">
        <v>163</v>
      </c>
      <c r="BK140" s="275">
        <f>ROUND(I140*H140,2)</f>
        <v>0</v>
      </c>
      <c r="BL140" s="175" t="s">
        <v>163</v>
      </c>
      <c r="BM140" s="175" t="s">
        <v>231</v>
      </c>
    </row>
    <row r="141" spans="2:47" s="185" customFormat="1" ht="94.5">
      <c r="B141" s="186"/>
      <c r="D141" s="276" t="s">
        <v>164</v>
      </c>
      <c r="F141" s="277" t="s">
        <v>885</v>
      </c>
      <c r="I141" s="89"/>
      <c r="L141" s="186"/>
      <c r="M141" s="278"/>
      <c r="N141" s="187"/>
      <c r="O141" s="187"/>
      <c r="P141" s="187"/>
      <c r="Q141" s="187"/>
      <c r="R141" s="187"/>
      <c r="S141" s="187"/>
      <c r="T141" s="279"/>
      <c r="AT141" s="175" t="s">
        <v>164</v>
      </c>
      <c r="AU141" s="175" t="s">
        <v>86</v>
      </c>
    </row>
    <row r="142" spans="2:51" s="281" customFormat="1" ht="13.5">
      <c r="B142" s="280"/>
      <c r="D142" s="276" t="s">
        <v>168</v>
      </c>
      <c r="E142" s="282" t="s">
        <v>5</v>
      </c>
      <c r="F142" s="283" t="s">
        <v>251</v>
      </c>
      <c r="H142" s="284">
        <v>40</v>
      </c>
      <c r="I142" s="90"/>
      <c r="L142" s="280"/>
      <c r="M142" s="285"/>
      <c r="N142" s="286"/>
      <c r="O142" s="286"/>
      <c r="P142" s="286"/>
      <c r="Q142" s="286"/>
      <c r="R142" s="286"/>
      <c r="S142" s="286"/>
      <c r="T142" s="287"/>
      <c r="AT142" s="282" t="s">
        <v>168</v>
      </c>
      <c r="AU142" s="282" t="s">
        <v>86</v>
      </c>
      <c r="AV142" s="281" t="s">
        <v>86</v>
      </c>
      <c r="AW142" s="281" t="s">
        <v>39</v>
      </c>
      <c r="AX142" s="281" t="s">
        <v>76</v>
      </c>
      <c r="AY142" s="282" t="s">
        <v>156</v>
      </c>
    </row>
    <row r="143" spans="2:51" s="289" customFormat="1" ht="13.5">
      <c r="B143" s="288"/>
      <c r="D143" s="276" t="s">
        <v>168</v>
      </c>
      <c r="E143" s="290" t="s">
        <v>5</v>
      </c>
      <c r="F143" s="291" t="s">
        <v>204</v>
      </c>
      <c r="H143" s="292">
        <v>40</v>
      </c>
      <c r="I143" s="91"/>
      <c r="L143" s="288"/>
      <c r="M143" s="293"/>
      <c r="N143" s="294"/>
      <c r="O143" s="294"/>
      <c r="P143" s="294"/>
      <c r="Q143" s="294"/>
      <c r="R143" s="294"/>
      <c r="S143" s="294"/>
      <c r="T143" s="295"/>
      <c r="AT143" s="290" t="s">
        <v>168</v>
      </c>
      <c r="AU143" s="290" t="s">
        <v>86</v>
      </c>
      <c r="AV143" s="289" t="s">
        <v>163</v>
      </c>
      <c r="AW143" s="289" t="s">
        <v>39</v>
      </c>
      <c r="AX143" s="289" t="s">
        <v>84</v>
      </c>
      <c r="AY143" s="290" t="s">
        <v>156</v>
      </c>
    </row>
    <row r="144" spans="2:65" s="185" customFormat="1" ht="16.5" customHeight="1">
      <c r="B144" s="186"/>
      <c r="C144" s="296" t="s">
        <v>201</v>
      </c>
      <c r="D144" s="296" t="s">
        <v>301</v>
      </c>
      <c r="E144" s="297" t="s">
        <v>889</v>
      </c>
      <c r="F144" s="298" t="s">
        <v>848</v>
      </c>
      <c r="G144" s="299" t="s">
        <v>361</v>
      </c>
      <c r="H144" s="300">
        <v>15</v>
      </c>
      <c r="I144" s="92"/>
      <c r="J144" s="301">
        <f>ROUND(I144*H144,2)</f>
        <v>0</v>
      </c>
      <c r="K144" s="298" t="s">
        <v>5</v>
      </c>
      <c r="L144" s="302"/>
      <c r="M144" s="303" t="s">
        <v>5</v>
      </c>
      <c r="N144" s="304" t="s">
        <v>49</v>
      </c>
      <c r="O144" s="187"/>
      <c r="P144" s="273">
        <f>O144*H144</f>
        <v>0</v>
      </c>
      <c r="Q144" s="273">
        <v>0</v>
      </c>
      <c r="R144" s="273">
        <f>Q144*H144</f>
        <v>0</v>
      </c>
      <c r="S144" s="273">
        <v>0</v>
      </c>
      <c r="T144" s="274">
        <f>S144*H144</f>
        <v>0</v>
      </c>
      <c r="AR144" s="175" t="s">
        <v>184</v>
      </c>
      <c r="AT144" s="175" t="s">
        <v>301</v>
      </c>
      <c r="AU144" s="175" t="s">
        <v>86</v>
      </c>
      <c r="AY144" s="175" t="s">
        <v>156</v>
      </c>
      <c r="BE144" s="275">
        <f>IF(N144="základní",J144,0)</f>
        <v>0</v>
      </c>
      <c r="BF144" s="275">
        <f>IF(N144="snížená",J144,0)</f>
        <v>0</v>
      </c>
      <c r="BG144" s="275">
        <f>IF(N144="zákl. přenesená",J144,0)</f>
        <v>0</v>
      </c>
      <c r="BH144" s="275">
        <f>IF(N144="sníž. přenesená",J144,0)</f>
        <v>0</v>
      </c>
      <c r="BI144" s="275">
        <f>IF(N144="nulová",J144,0)</f>
        <v>0</v>
      </c>
      <c r="BJ144" s="175" t="s">
        <v>163</v>
      </c>
      <c r="BK144" s="275">
        <f>ROUND(I144*H144,2)</f>
        <v>0</v>
      </c>
      <c r="BL144" s="175" t="s">
        <v>163</v>
      </c>
      <c r="BM144" s="175" t="s">
        <v>234</v>
      </c>
    </row>
    <row r="145" spans="2:63" s="253" customFormat="1" ht="29.85" customHeight="1">
      <c r="B145" s="252"/>
      <c r="D145" s="254" t="s">
        <v>75</v>
      </c>
      <c r="E145" s="263" t="s">
        <v>781</v>
      </c>
      <c r="F145" s="263" t="s">
        <v>782</v>
      </c>
      <c r="I145" s="87"/>
      <c r="J145" s="264">
        <f>BK145</f>
        <v>0</v>
      </c>
      <c r="L145" s="252"/>
      <c r="M145" s="257"/>
      <c r="N145" s="258"/>
      <c r="O145" s="258"/>
      <c r="P145" s="259">
        <f>SUM(P146:P147)</f>
        <v>0</v>
      </c>
      <c r="Q145" s="258"/>
      <c r="R145" s="259">
        <f>SUM(R146:R147)</f>
        <v>0</v>
      </c>
      <c r="S145" s="258"/>
      <c r="T145" s="260">
        <f>SUM(T146:T147)</f>
        <v>0</v>
      </c>
      <c r="AR145" s="254" t="s">
        <v>84</v>
      </c>
      <c r="AT145" s="261" t="s">
        <v>75</v>
      </c>
      <c r="AU145" s="261" t="s">
        <v>84</v>
      </c>
      <c r="AY145" s="254" t="s">
        <v>156</v>
      </c>
      <c r="BK145" s="262">
        <f>SUM(BK146:BK147)</f>
        <v>0</v>
      </c>
    </row>
    <row r="146" spans="2:65" s="185" customFormat="1" ht="25.5" customHeight="1">
      <c r="B146" s="186"/>
      <c r="C146" s="265" t="s">
        <v>240</v>
      </c>
      <c r="D146" s="265" t="s">
        <v>158</v>
      </c>
      <c r="E146" s="266" t="s">
        <v>783</v>
      </c>
      <c r="F146" s="267" t="s">
        <v>784</v>
      </c>
      <c r="G146" s="268" t="s">
        <v>737</v>
      </c>
      <c r="H146" s="269">
        <v>55.434</v>
      </c>
      <c r="I146" s="88"/>
      <c r="J146" s="270">
        <f>ROUND(I146*H146,2)</f>
        <v>0</v>
      </c>
      <c r="K146" s="267" t="s">
        <v>162</v>
      </c>
      <c r="L146" s="186"/>
      <c r="M146" s="271" t="s">
        <v>5</v>
      </c>
      <c r="N146" s="272" t="s">
        <v>49</v>
      </c>
      <c r="O146" s="187"/>
      <c r="P146" s="273">
        <f>O146*H146</f>
        <v>0</v>
      </c>
      <c r="Q146" s="273">
        <v>0</v>
      </c>
      <c r="R146" s="273">
        <f>Q146*H146</f>
        <v>0</v>
      </c>
      <c r="S146" s="273">
        <v>0</v>
      </c>
      <c r="T146" s="274">
        <f>S146*H146</f>
        <v>0</v>
      </c>
      <c r="AR146" s="175" t="s">
        <v>163</v>
      </c>
      <c r="AT146" s="175" t="s">
        <v>158</v>
      </c>
      <c r="AU146" s="175" t="s">
        <v>86</v>
      </c>
      <c r="AY146" s="175" t="s">
        <v>156</v>
      </c>
      <c r="BE146" s="275">
        <f>IF(N146="základní",J146,0)</f>
        <v>0</v>
      </c>
      <c r="BF146" s="275">
        <f>IF(N146="snížená",J146,0)</f>
        <v>0</v>
      </c>
      <c r="BG146" s="275">
        <f>IF(N146="zákl. přenesená",J146,0)</f>
        <v>0</v>
      </c>
      <c r="BH146" s="275">
        <f>IF(N146="sníž. přenesená",J146,0)</f>
        <v>0</v>
      </c>
      <c r="BI146" s="275">
        <f>IF(N146="nulová",J146,0)</f>
        <v>0</v>
      </c>
      <c r="BJ146" s="175" t="s">
        <v>163</v>
      </c>
      <c r="BK146" s="275">
        <f>ROUND(I146*H146,2)</f>
        <v>0</v>
      </c>
      <c r="BL146" s="175" t="s">
        <v>163</v>
      </c>
      <c r="BM146" s="175" t="s">
        <v>237</v>
      </c>
    </row>
    <row r="147" spans="2:47" s="185" customFormat="1" ht="27">
      <c r="B147" s="186"/>
      <c r="D147" s="276" t="s">
        <v>164</v>
      </c>
      <c r="F147" s="277" t="s">
        <v>785</v>
      </c>
      <c r="I147" s="89"/>
      <c r="L147" s="186"/>
      <c r="M147" s="278"/>
      <c r="N147" s="187"/>
      <c r="O147" s="187"/>
      <c r="P147" s="187"/>
      <c r="Q147" s="187"/>
      <c r="R147" s="187"/>
      <c r="S147" s="187"/>
      <c r="T147" s="279"/>
      <c r="AT147" s="175" t="s">
        <v>164</v>
      </c>
      <c r="AU147" s="175" t="s">
        <v>86</v>
      </c>
    </row>
    <row r="148" spans="2:63" s="253" customFormat="1" ht="37.35" customHeight="1">
      <c r="B148" s="252"/>
      <c r="D148" s="254" t="s">
        <v>75</v>
      </c>
      <c r="E148" s="255" t="s">
        <v>786</v>
      </c>
      <c r="F148" s="255" t="s">
        <v>787</v>
      </c>
      <c r="I148" s="87"/>
      <c r="J148" s="256">
        <f>BK148</f>
        <v>0</v>
      </c>
      <c r="L148" s="252"/>
      <c r="M148" s="257"/>
      <c r="N148" s="258"/>
      <c r="O148" s="258"/>
      <c r="P148" s="259">
        <f>P149</f>
        <v>0</v>
      </c>
      <c r="Q148" s="258"/>
      <c r="R148" s="259">
        <f>R149</f>
        <v>7.3149999999999995</v>
      </c>
      <c r="S148" s="258"/>
      <c r="T148" s="260">
        <f>T149</f>
        <v>0</v>
      </c>
      <c r="AR148" s="254" t="s">
        <v>86</v>
      </c>
      <c r="AT148" s="261" t="s">
        <v>75</v>
      </c>
      <c r="AU148" s="261" t="s">
        <v>76</v>
      </c>
      <c r="AY148" s="254" t="s">
        <v>156</v>
      </c>
      <c r="BK148" s="262">
        <f>BK149</f>
        <v>0</v>
      </c>
    </row>
    <row r="149" spans="2:63" s="253" customFormat="1" ht="19.9" customHeight="1">
      <c r="B149" s="252"/>
      <c r="D149" s="254" t="s">
        <v>75</v>
      </c>
      <c r="E149" s="263" t="s">
        <v>788</v>
      </c>
      <c r="F149" s="263" t="s">
        <v>789</v>
      </c>
      <c r="I149" s="87"/>
      <c r="J149" s="264">
        <f>BK149</f>
        <v>0</v>
      </c>
      <c r="L149" s="252"/>
      <c r="M149" s="257"/>
      <c r="N149" s="258"/>
      <c r="O149" s="258"/>
      <c r="P149" s="259">
        <f>SUM(P150:P159)</f>
        <v>0</v>
      </c>
      <c r="Q149" s="258"/>
      <c r="R149" s="259">
        <f>SUM(R150:R159)</f>
        <v>7.3149999999999995</v>
      </c>
      <c r="S149" s="258"/>
      <c r="T149" s="260">
        <f>SUM(T150:T159)</f>
        <v>0</v>
      </c>
      <c r="AR149" s="254" t="s">
        <v>86</v>
      </c>
      <c r="AT149" s="261" t="s">
        <v>75</v>
      </c>
      <c r="AU149" s="261" t="s">
        <v>84</v>
      </c>
      <c r="AY149" s="254" t="s">
        <v>156</v>
      </c>
      <c r="BK149" s="262">
        <f>SUM(BK150:BK159)</f>
        <v>0</v>
      </c>
    </row>
    <row r="150" spans="2:65" s="185" customFormat="1" ht="25.5" customHeight="1">
      <c r="B150" s="186"/>
      <c r="C150" s="265" t="s">
        <v>207</v>
      </c>
      <c r="D150" s="265" t="s">
        <v>158</v>
      </c>
      <c r="E150" s="266" t="s">
        <v>790</v>
      </c>
      <c r="F150" s="267" t="s">
        <v>791</v>
      </c>
      <c r="G150" s="268" t="s">
        <v>161</v>
      </c>
      <c r="H150" s="269">
        <v>9500</v>
      </c>
      <c r="I150" s="88"/>
      <c r="J150" s="270">
        <f>ROUND(I150*H150,2)</f>
        <v>0</v>
      </c>
      <c r="K150" s="267" t="s">
        <v>162</v>
      </c>
      <c r="L150" s="186"/>
      <c r="M150" s="271" t="s">
        <v>5</v>
      </c>
      <c r="N150" s="272" t="s">
        <v>49</v>
      </c>
      <c r="O150" s="187"/>
      <c r="P150" s="273">
        <f>O150*H150</f>
        <v>0</v>
      </c>
      <c r="Q150" s="273">
        <v>0.00077</v>
      </c>
      <c r="R150" s="273">
        <f>Q150*H150</f>
        <v>7.3149999999999995</v>
      </c>
      <c r="S150" s="273">
        <v>0</v>
      </c>
      <c r="T150" s="274">
        <f>S150*H150</f>
        <v>0</v>
      </c>
      <c r="AR150" s="175" t="s">
        <v>201</v>
      </c>
      <c r="AT150" s="175" t="s">
        <v>158</v>
      </c>
      <c r="AU150" s="175" t="s">
        <v>86</v>
      </c>
      <c r="AY150" s="175" t="s">
        <v>156</v>
      </c>
      <c r="BE150" s="275">
        <f>IF(N150="základní",J150,0)</f>
        <v>0</v>
      </c>
      <c r="BF150" s="275">
        <f>IF(N150="snížená",J150,0)</f>
        <v>0</v>
      </c>
      <c r="BG150" s="275">
        <f>IF(N150="zákl. přenesená",J150,0)</f>
        <v>0</v>
      </c>
      <c r="BH150" s="275">
        <f>IF(N150="sníž. přenesená",J150,0)</f>
        <v>0</v>
      </c>
      <c r="BI150" s="275">
        <f>IF(N150="nulová",J150,0)</f>
        <v>0</v>
      </c>
      <c r="BJ150" s="175" t="s">
        <v>163</v>
      </c>
      <c r="BK150" s="275">
        <f>ROUND(I150*H150,2)</f>
        <v>0</v>
      </c>
      <c r="BL150" s="175" t="s">
        <v>201</v>
      </c>
      <c r="BM150" s="175" t="s">
        <v>243</v>
      </c>
    </row>
    <row r="151" spans="2:47" s="185" customFormat="1" ht="40.5">
      <c r="B151" s="186"/>
      <c r="D151" s="276" t="s">
        <v>164</v>
      </c>
      <c r="F151" s="277" t="s">
        <v>792</v>
      </c>
      <c r="I151" s="89"/>
      <c r="L151" s="186"/>
      <c r="M151" s="278"/>
      <c r="N151" s="187"/>
      <c r="O151" s="187"/>
      <c r="P151" s="187"/>
      <c r="Q151" s="187"/>
      <c r="R151" s="187"/>
      <c r="S151" s="187"/>
      <c r="T151" s="279"/>
      <c r="AT151" s="175" t="s">
        <v>164</v>
      </c>
      <c r="AU151" s="175" t="s">
        <v>86</v>
      </c>
    </row>
    <row r="152" spans="2:51" s="281" customFormat="1" ht="13.5">
      <c r="B152" s="280"/>
      <c r="D152" s="276" t="s">
        <v>168</v>
      </c>
      <c r="E152" s="282" t="s">
        <v>5</v>
      </c>
      <c r="F152" s="283" t="s">
        <v>890</v>
      </c>
      <c r="H152" s="284">
        <v>9500</v>
      </c>
      <c r="I152" s="90"/>
      <c r="L152" s="280"/>
      <c r="M152" s="285"/>
      <c r="N152" s="286"/>
      <c r="O152" s="286"/>
      <c r="P152" s="286"/>
      <c r="Q152" s="286"/>
      <c r="R152" s="286"/>
      <c r="S152" s="286"/>
      <c r="T152" s="287"/>
      <c r="AT152" s="282" t="s">
        <v>168</v>
      </c>
      <c r="AU152" s="282" t="s">
        <v>86</v>
      </c>
      <c r="AV152" s="281" t="s">
        <v>86</v>
      </c>
      <c r="AW152" s="281" t="s">
        <v>39</v>
      </c>
      <c r="AX152" s="281" t="s">
        <v>76</v>
      </c>
      <c r="AY152" s="282" t="s">
        <v>156</v>
      </c>
    </row>
    <row r="153" spans="2:51" s="289" customFormat="1" ht="13.5">
      <c r="B153" s="288"/>
      <c r="D153" s="276" t="s">
        <v>168</v>
      </c>
      <c r="E153" s="290" t="s">
        <v>5</v>
      </c>
      <c r="F153" s="291" t="s">
        <v>204</v>
      </c>
      <c r="H153" s="292">
        <v>9500</v>
      </c>
      <c r="I153" s="91"/>
      <c r="L153" s="288"/>
      <c r="M153" s="293"/>
      <c r="N153" s="294"/>
      <c r="O153" s="294"/>
      <c r="P153" s="294"/>
      <c r="Q153" s="294"/>
      <c r="R153" s="294"/>
      <c r="S153" s="294"/>
      <c r="T153" s="295"/>
      <c r="AT153" s="290" t="s">
        <v>168</v>
      </c>
      <c r="AU153" s="290" t="s">
        <v>86</v>
      </c>
      <c r="AV153" s="289" t="s">
        <v>163</v>
      </c>
      <c r="AW153" s="289" t="s">
        <v>39</v>
      </c>
      <c r="AX153" s="289" t="s">
        <v>84</v>
      </c>
      <c r="AY153" s="290" t="s">
        <v>156</v>
      </c>
    </row>
    <row r="154" spans="2:65" s="185" customFormat="1" ht="25.5" customHeight="1">
      <c r="B154" s="186"/>
      <c r="C154" s="296" t="s">
        <v>248</v>
      </c>
      <c r="D154" s="296" t="s">
        <v>301</v>
      </c>
      <c r="E154" s="297" t="s">
        <v>867</v>
      </c>
      <c r="F154" s="298" t="s">
        <v>868</v>
      </c>
      <c r="G154" s="299" t="s">
        <v>161</v>
      </c>
      <c r="H154" s="300">
        <v>11400</v>
      </c>
      <c r="I154" s="92"/>
      <c r="J154" s="301">
        <f>ROUND(I154*H154,2)</f>
        <v>0</v>
      </c>
      <c r="K154" s="298" t="s">
        <v>728</v>
      </c>
      <c r="L154" s="302"/>
      <c r="M154" s="303" t="s">
        <v>5</v>
      </c>
      <c r="N154" s="304" t="s">
        <v>49</v>
      </c>
      <c r="O154" s="187"/>
      <c r="P154" s="273">
        <f>O154*H154</f>
        <v>0</v>
      </c>
      <c r="Q154" s="273">
        <v>0</v>
      </c>
      <c r="R154" s="273">
        <f>Q154*H154</f>
        <v>0</v>
      </c>
      <c r="S154" s="273">
        <v>0</v>
      </c>
      <c r="T154" s="274">
        <f>S154*H154</f>
        <v>0</v>
      </c>
      <c r="AR154" s="175" t="s">
        <v>234</v>
      </c>
      <c r="AT154" s="175" t="s">
        <v>301</v>
      </c>
      <c r="AU154" s="175" t="s">
        <v>86</v>
      </c>
      <c r="AY154" s="175" t="s">
        <v>156</v>
      </c>
      <c r="BE154" s="275">
        <f>IF(N154="základní",J154,0)</f>
        <v>0</v>
      </c>
      <c r="BF154" s="275">
        <f>IF(N154="snížená",J154,0)</f>
        <v>0</v>
      </c>
      <c r="BG154" s="275">
        <f>IF(N154="zákl. přenesená",J154,0)</f>
        <v>0</v>
      </c>
      <c r="BH154" s="275">
        <f>IF(N154="sníž. přenesená",J154,0)</f>
        <v>0</v>
      </c>
      <c r="BI154" s="275">
        <f>IF(N154="nulová",J154,0)</f>
        <v>0</v>
      </c>
      <c r="BJ154" s="175" t="s">
        <v>163</v>
      </c>
      <c r="BK154" s="275">
        <f>ROUND(I154*H154,2)</f>
        <v>0</v>
      </c>
      <c r="BL154" s="175" t="s">
        <v>201</v>
      </c>
      <c r="BM154" s="175" t="s">
        <v>247</v>
      </c>
    </row>
    <row r="155" spans="2:47" s="185" customFormat="1" ht="27">
      <c r="B155" s="186"/>
      <c r="D155" s="276" t="s">
        <v>166</v>
      </c>
      <c r="F155" s="277" t="s">
        <v>869</v>
      </c>
      <c r="I155" s="89"/>
      <c r="L155" s="186"/>
      <c r="M155" s="278"/>
      <c r="N155" s="187"/>
      <c r="O155" s="187"/>
      <c r="P155" s="187"/>
      <c r="Q155" s="187"/>
      <c r="R155" s="187"/>
      <c r="S155" s="187"/>
      <c r="T155" s="279"/>
      <c r="AT155" s="175" t="s">
        <v>166</v>
      </c>
      <c r="AU155" s="175" t="s">
        <v>86</v>
      </c>
    </row>
    <row r="156" spans="2:51" s="281" customFormat="1" ht="13.5">
      <c r="B156" s="280"/>
      <c r="D156" s="276" t="s">
        <v>168</v>
      </c>
      <c r="E156" s="282" t="s">
        <v>5</v>
      </c>
      <c r="F156" s="283" t="s">
        <v>891</v>
      </c>
      <c r="H156" s="284">
        <v>11400</v>
      </c>
      <c r="I156" s="90"/>
      <c r="L156" s="280"/>
      <c r="M156" s="285"/>
      <c r="N156" s="286"/>
      <c r="O156" s="286"/>
      <c r="P156" s="286"/>
      <c r="Q156" s="286"/>
      <c r="R156" s="286"/>
      <c r="S156" s="286"/>
      <c r="T156" s="287"/>
      <c r="AT156" s="282" t="s">
        <v>168</v>
      </c>
      <c r="AU156" s="282" t="s">
        <v>86</v>
      </c>
      <c r="AV156" s="281" t="s">
        <v>86</v>
      </c>
      <c r="AW156" s="281" t="s">
        <v>39</v>
      </c>
      <c r="AX156" s="281" t="s">
        <v>76</v>
      </c>
      <c r="AY156" s="282" t="s">
        <v>156</v>
      </c>
    </row>
    <row r="157" spans="2:51" s="289" customFormat="1" ht="13.5">
      <c r="B157" s="288"/>
      <c r="D157" s="276" t="s">
        <v>168</v>
      </c>
      <c r="E157" s="290" t="s">
        <v>5</v>
      </c>
      <c r="F157" s="291" t="s">
        <v>204</v>
      </c>
      <c r="H157" s="292">
        <v>11400</v>
      </c>
      <c r="I157" s="91"/>
      <c r="L157" s="288"/>
      <c r="M157" s="293"/>
      <c r="N157" s="294"/>
      <c r="O157" s="294"/>
      <c r="P157" s="294"/>
      <c r="Q157" s="294"/>
      <c r="R157" s="294"/>
      <c r="S157" s="294"/>
      <c r="T157" s="295"/>
      <c r="AT157" s="290" t="s">
        <v>168</v>
      </c>
      <c r="AU157" s="290" t="s">
        <v>86</v>
      </c>
      <c r="AV157" s="289" t="s">
        <v>163</v>
      </c>
      <c r="AW157" s="289" t="s">
        <v>39</v>
      </c>
      <c r="AX157" s="289" t="s">
        <v>84</v>
      </c>
      <c r="AY157" s="290" t="s">
        <v>156</v>
      </c>
    </row>
    <row r="158" spans="2:65" s="185" customFormat="1" ht="38.25" customHeight="1">
      <c r="B158" s="186"/>
      <c r="C158" s="265" t="s">
        <v>185</v>
      </c>
      <c r="D158" s="265" t="s">
        <v>158</v>
      </c>
      <c r="E158" s="266" t="s">
        <v>798</v>
      </c>
      <c r="F158" s="267" t="s">
        <v>799</v>
      </c>
      <c r="G158" s="268" t="s">
        <v>737</v>
      </c>
      <c r="H158" s="269">
        <v>36.955</v>
      </c>
      <c r="I158" s="88"/>
      <c r="J158" s="270">
        <f>ROUND(I158*H158,2)</f>
        <v>0</v>
      </c>
      <c r="K158" s="267" t="s">
        <v>162</v>
      </c>
      <c r="L158" s="186"/>
      <c r="M158" s="271" t="s">
        <v>5</v>
      </c>
      <c r="N158" s="272" t="s">
        <v>49</v>
      </c>
      <c r="O158" s="187"/>
      <c r="P158" s="273">
        <f>O158*H158</f>
        <v>0</v>
      </c>
      <c r="Q158" s="273">
        <v>0</v>
      </c>
      <c r="R158" s="273">
        <f>Q158*H158</f>
        <v>0</v>
      </c>
      <c r="S158" s="273">
        <v>0</v>
      </c>
      <c r="T158" s="274">
        <f>S158*H158</f>
        <v>0</v>
      </c>
      <c r="AR158" s="175" t="s">
        <v>201</v>
      </c>
      <c r="AT158" s="175" t="s">
        <v>158</v>
      </c>
      <c r="AU158" s="175" t="s">
        <v>86</v>
      </c>
      <c r="AY158" s="175" t="s">
        <v>156</v>
      </c>
      <c r="BE158" s="275">
        <f>IF(N158="základní",J158,0)</f>
        <v>0</v>
      </c>
      <c r="BF158" s="275">
        <f>IF(N158="snížená",J158,0)</f>
        <v>0</v>
      </c>
      <c r="BG158" s="275">
        <f>IF(N158="zákl. přenesená",J158,0)</f>
        <v>0</v>
      </c>
      <c r="BH158" s="275">
        <f>IF(N158="sníž. přenesená",J158,0)</f>
        <v>0</v>
      </c>
      <c r="BI158" s="275">
        <f>IF(N158="nulová",J158,0)</f>
        <v>0</v>
      </c>
      <c r="BJ158" s="175" t="s">
        <v>163</v>
      </c>
      <c r="BK158" s="275">
        <f>ROUND(I158*H158,2)</f>
        <v>0</v>
      </c>
      <c r="BL158" s="175" t="s">
        <v>201</v>
      </c>
      <c r="BM158" s="175" t="s">
        <v>251</v>
      </c>
    </row>
    <row r="159" spans="2:47" s="185" customFormat="1" ht="121.5">
      <c r="B159" s="186"/>
      <c r="D159" s="276" t="s">
        <v>164</v>
      </c>
      <c r="F159" s="277" t="s">
        <v>800</v>
      </c>
      <c r="L159" s="186"/>
      <c r="M159" s="308"/>
      <c r="N159" s="309"/>
      <c r="O159" s="309"/>
      <c r="P159" s="309"/>
      <c r="Q159" s="309"/>
      <c r="R159" s="309"/>
      <c r="S159" s="309"/>
      <c r="T159" s="310"/>
      <c r="AT159" s="175" t="s">
        <v>164</v>
      </c>
      <c r="AU159" s="175" t="s">
        <v>86</v>
      </c>
    </row>
    <row r="160" spans="2:12" s="185" customFormat="1" ht="6.95" customHeight="1">
      <c r="B160" s="210"/>
      <c r="C160" s="211"/>
      <c r="D160" s="211"/>
      <c r="E160" s="211"/>
      <c r="F160" s="211"/>
      <c r="G160" s="211"/>
      <c r="H160" s="211"/>
      <c r="I160" s="211"/>
      <c r="J160" s="211"/>
      <c r="K160" s="211"/>
      <c r="L160" s="186"/>
    </row>
  </sheetData>
  <sheetProtection password="CC55" sheet="1"/>
  <autoFilter ref="C82:K159"/>
  <mergeCells count="10">
    <mergeCell ref="E75:H75"/>
    <mergeCell ref="G1:H1"/>
    <mergeCell ref="E45:H45"/>
    <mergeCell ref="E47:H47"/>
    <mergeCell ref="J51:J52"/>
    <mergeCell ref="L2:V2"/>
    <mergeCell ref="E7:H7"/>
    <mergeCell ref="E9:H9"/>
    <mergeCell ref="E24:H24"/>
    <mergeCell ref="E73:H73"/>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R128"/>
  <sheetViews>
    <sheetView showGridLines="0" workbookViewId="0" topLeftCell="A1">
      <pane ySplit="1" topLeftCell="A92" activePane="bottomLeft" state="frozen"/>
      <selection pane="bottomLeft" activeCell="I102" sqref="I102"/>
    </sheetView>
  </sheetViews>
  <sheetFormatPr defaultColWidth="9.33203125" defaultRowHeight="13.5"/>
  <cols>
    <col min="1" max="1" width="8.33203125" style="174" customWidth="1"/>
    <col min="2" max="2" width="1.66796875" style="174" customWidth="1"/>
    <col min="3" max="3" width="4.16015625" style="174" customWidth="1"/>
    <col min="4" max="4" width="4.33203125" style="174" customWidth="1"/>
    <col min="5" max="5" width="17.16015625" style="174" customWidth="1"/>
    <col min="6" max="6" width="75" style="174" customWidth="1"/>
    <col min="7" max="7" width="8.66015625" style="174" customWidth="1"/>
    <col min="8" max="8" width="11.16015625" style="174" customWidth="1"/>
    <col min="9" max="9" width="12.66015625" style="174" customWidth="1"/>
    <col min="10" max="10" width="23.5" style="174" customWidth="1"/>
    <col min="11" max="11" width="15.5" style="174" customWidth="1"/>
    <col min="12" max="12" width="9.33203125" style="174" customWidth="1"/>
    <col min="13" max="18" width="9.33203125" style="174" hidden="1" customWidth="1"/>
    <col min="19" max="19" width="8.16015625" style="174" hidden="1" customWidth="1"/>
    <col min="20" max="20" width="29.66015625" style="174" hidden="1" customWidth="1"/>
    <col min="21" max="21" width="16.33203125" style="174" hidden="1" customWidth="1"/>
    <col min="22" max="22" width="12.33203125" style="174" customWidth="1"/>
    <col min="23" max="23" width="16.33203125" style="174" customWidth="1"/>
    <col min="24" max="24" width="12.33203125" style="174" customWidth="1"/>
    <col min="25" max="25" width="15" style="174" customWidth="1"/>
    <col min="26" max="26" width="11" style="174" customWidth="1"/>
    <col min="27" max="27" width="15" style="174" customWidth="1"/>
    <col min="28" max="28" width="16.33203125" style="174" customWidth="1"/>
    <col min="29" max="29" width="11" style="174" customWidth="1"/>
    <col min="30" max="30" width="15" style="174" customWidth="1"/>
    <col min="31" max="31" width="16.33203125" style="174" customWidth="1"/>
    <col min="32" max="43" width="9.33203125" style="174" customWidth="1"/>
    <col min="44" max="65" width="9.33203125" style="174" hidden="1" customWidth="1"/>
    <col min="66" max="16384" width="9.33203125" style="174" customWidth="1"/>
  </cols>
  <sheetData>
    <row r="1" spans="1:70" ht="21.75" customHeight="1">
      <c r="A1" s="171"/>
      <c r="B1" s="8"/>
      <c r="C1" s="8"/>
      <c r="D1" s="9" t="s">
        <v>1</v>
      </c>
      <c r="E1" s="8"/>
      <c r="F1" s="172" t="s">
        <v>124</v>
      </c>
      <c r="G1" s="364" t="s">
        <v>125</v>
      </c>
      <c r="H1" s="364"/>
      <c r="I1" s="8"/>
      <c r="J1" s="172" t="s">
        <v>126</v>
      </c>
      <c r="K1" s="9" t="s">
        <v>127</v>
      </c>
      <c r="L1" s="172" t="s">
        <v>128</v>
      </c>
      <c r="M1" s="172"/>
      <c r="N1" s="172"/>
      <c r="O1" s="172"/>
      <c r="P1" s="172"/>
      <c r="Q1" s="172"/>
      <c r="R1" s="172"/>
      <c r="S1" s="172"/>
      <c r="T1" s="172"/>
      <c r="U1" s="173"/>
      <c r="V1" s="173"/>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c r="AV1" s="171"/>
      <c r="AW1" s="171"/>
      <c r="AX1" s="171"/>
      <c r="AY1" s="171"/>
      <c r="AZ1" s="171"/>
      <c r="BA1" s="171"/>
      <c r="BB1" s="171"/>
      <c r="BC1" s="171"/>
      <c r="BD1" s="171"/>
      <c r="BE1" s="171"/>
      <c r="BF1" s="171"/>
      <c r="BG1" s="171"/>
      <c r="BH1" s="171"/>
      <c r="BI1" s="171"/>
      <c r="BJ1" s="171"/>
      <c r="BK1" s="171"/>
      <c r="BL1" s="171"/>
      <c r="BM1" s="171"/>
      <c r="BN1" s="171"/>
      <c r="BO1" s="171"/>
      <c r="BP1" s="171"/>
      <c r="BQ1" s="171"/>
      <c r="BR1" s="171"/>
    </row>
    <row r="2" spans="3:46" ht="36.95" customHeight="1">
      <c r="L2" s="354" t="s">
        <v>8</v>
      </c>
      <c r="M2" s="355"/>
      <c r="N2" s="355"/>
      <c r="O2" s="355"/>
      <c r="P2" s="355"/>
      <c r="Q2" s="355"/>
      <c r="R2" s="355"/>
      <c r="S2" s="355"/>
      <c r="T2" s="355"/>
      <c r="U2" s="355"/>
      <c r="V2" s="355"/>
      <c r="AT2" s="175" t="s">
        <v>101</v>
      </c>
    </row>
    <row r="3" spans="2:46" ht="6.95" customHeight="1">
      <c r="B3" s="176"/>
      <c r="C3" s="177"/>
      <c r="D3" s="177"/>
      <c r="E3" s="177"/>
      <c r="F3" s="177"/>
      <c r="G3" s="177"/>
      <c r="H3" s="177"/>
      <c r="I3" s="177"/>
      <c r="J3" s="177"/>
      <c r="K3" s="178"/>
      <c r="AT3" s="175" t="s">
        <v>86</v>
      </c>
    </row>
    <row r="4" spans="2:46" ht="36.95" customHeight="1">
      <c r="B4" s="179"/>
      <c r="C4" s="180"/>
      <c r="D4" s="181" t="s">
        <v>129</v>
      </c>
      <c r="E4" s="180"/>
      <c r="F4" s="180"/>
      <c r="G4" s="180"/>
      <c r="H4" s="180"/>
      <c r="I4" s="180"/>
      <c r="J4" s="180"/>
      <c r="K4" s="182"/>
      <c r="M4" s="183" t="s">
        <v>13</v>
      </c>
      <c r="AT4" s="175" t="s">
        <v>39</v>
      </c>
    </row>
    <row r="5" spans="2:11" ht="6.95" customHeight="1">
      <c r="B5" s="179"/>
      <c r="C5" s="180"/>
      <c r="D5" s="180"/>
      <c r="E5" s="180"/>
      <c r="F5" s="180"/>
      <c r="G5" s="180"/>
      <c r="H5" s="180"/>
      <c r="I5" s="180"/>
      <c r="J5" s="180"/>
      <c r="K5" s="182"/>
    </row>
    <row r="6" spans="2:11" ht="15">
      <c r="B6" s="179"/>
      <c r="C6" s="180"/>
      <c r="D6" s="184" t="s">
        <v>19</v>
      </c>
      <c r="E6" s="180"/>
      <c r="F6" s="180"/>
      <c r="G6" s="180"/>
      <c r="H6" s="180"/>
      <c r="I6" s="180"/>
      <c r="J6" s="180"/>
      <c r="K6" s="182"/>
    </row>
    <row r="7" spans="2:11" ht="16.5" customHeight="1">
      <c r="B7" s="179"/>
      <c r="C7" s="180"/>
      <c r="D7" s="180"/>
      <c r="E7" s="356" t="str">
        <f ca="1">'Rekapitulace stavby'!K6</f>
        <v>Kohinoor Mariánské Radčice - Biotechnologický systém ČDV z MR1</v>
      </c>
      <c r="F7" s="357"/>
      <c r="G7" s="357"/>
      <c r="H7" s="357"/>
      <c r="I7" s="180"/>
      <c r="J7" s="180"/>
      <c r="K7" s="182"/>
    </row>
    <row r="8" spans="2:11" s="185" customFormat="1" ht="15">
      <c r="B8" s="186"/>
      <c r="C8" s="187"/>
      <c r="D8" s="184" t="s">
        <v>130</v>
      </c>
      <c r="E8" s="187"/>
      <c r="F8" s="187"/>
      <c r="G8" s="187"/>
      <c r="H8" s="187"/>
      <c r="I8" s="187"/>
      <c r="J8" s="187"/>
      <c r="K8" s="188"/>
    </row>
    <row r="9" spans="2:11" s="185" customFormat="1" ht="36.95" customHeight="1">
      <c r="B9" s="186"/>
      <c r="C9" s="187"/>
      <c r="D9" s="187"/>
      <c r="E9" s="358" t="s">
        <v>892</v>
      </c>
      <c r="F9" s="359"/>
      <c r="G9" s="359"/>
      <c r="H9" s="359"/>
      <c r="I9" s="187"/>
      <c r="J9" s="187"/>
      <c r="K9" s="188"/>
    </row>
    <row r="10" spans="2:11" s="185" customFormat="1" ht="13.5">
      <c r="B10" s="186"/>
      <c r="C10" s="187"/>
      <c r="D10" s="187"/>
      <c r="E10" s="187"/>
      <c r="F10" s="187"/>
      <c r="G10" s="187"/>
      <c r="H10" s="187"/>
      <c r="I10" s="187"/>
      <c r="J10" s="187"/>
      <c r="K10" s="188"/>
    </row>
    <row r="11" spans="2:11" s="185" customFormat="1" ht="14.45" customHeight="1">
      <c r="B11" s="186"/>
      <c r="C11" s="187"/>
      <c r="D11" s="184" t="s">
        <v>21</v>
      </c>
      <c r="E11" s="187"/>
      <c r="F11" s="189" t="s">
        <v>5</v>
      </c>
      <c r="G11" s="187"/>
      <c r="H11" s="187"/>
      <c r="I11" s="184" t="s">
        <v>22</v>
      </c>
      <c r="J11" s="189" t="s">
        <v>5</v>
      </c>
      <c r="K11" s="188"/>
    </row>
    <row r="12" spans="2:11" s="185" customFormat="1" ht="14.45" customHeight="1">
      <c r="B12" s="186"/>
      <c r="C12" s="187"/>
      <c r="D12" s="184" t="s">
        <v>23</v>
      </c>
      <c r="E12" s="187"/>
      <c r="F12" s="189" t="s">
        <v>24</v>
      </c>
      <c r="G12" s="187"/>
      <c r="H12" s="187"/>
      <c r="I12" s="184" t="s">
        <v>25</v>
      </c>
      <c r="J12" s="190" t="str">
        <f ca="1">'Rekapitulace stavby'!AN8</f>
        <v>9. 2. 2018</v>
      </c>
      <c r="K12" s="188"/>
    </row>
    <row r="13" spans="2:11" s="185" customFormat="1" ht="10.9" customHeight="1">
      <c r="B13" s="186"/>
      <c r="C13" s="187"/>
      <c r="D13" s="187"/>
      <c r="E13" s="187"/>
      <c r="F13" s="187"/>
      <c r="G13" s="187"/>
      <c r="H13" s="187"/>
      <c r="I13" s="187"/>
      <c r="J13" s="187"/>
      <c r="K13" s="188"/>
    </row>
    <row r="14" spans="2:11" s="185" customFormat="1" ht="14.45" customHeight="1">
      <c r="B14" s="186"/>
      <c r="C14" s="187"/>
      <c r="D14" s="184" t="s">
        <v>27</v>
      </c>
      <c r="E14" s="187"/>
      <c r="F14" s="187"/>
      <c r="G14" s="187"/>
      <c r="H14" s="187"/>
      <c r="I14" s="184" t="s">
        <v>28</v>
      </c>
      <c r="J14" s="189" t="s">
        <v>29</v>
      </c>
      <c r="K14" s="188"/>
    </row>
    <row r="15" spans="2:11" s="185" customFormat="1" ht="18" customHeight="1">
      <c r="B15" s="186"/>
      <c r="C15" s="187"/>
      <c r="D15" s="187"/>
      <c r="E15" s="189" t="s">
        <v>30</v>
      </c>
      <c r="F15" s="187"/>
      <c r="G15" s="187"/>
      <c r="H15" s="187"/>
      <c r="I15" s="184" t="s">
        <v>31</v>
      </c>
      <c r="J15" s="189" t="s">
        <v>32</v>
      </c>
      <c r="K15" s="188"/>
    </row>
    <row r="16" spans="2:11" s="185" customFormat="1" ht="6.95" customHeight="1">
      <c r="B16" s="186"/>
      <c r="C16" s="187"/>
      <c r="D16" s="187"/>
      <c r="E16" s="187"/>
      <c r="F16" s="187"/>
      <c r="G16" s="187"/>
      <c r="H16" s="187"/>
      <c r="I16" s="187"/>
      <c r="J16" s="187"/>
      <c r="K16" s="188"/>
    </row>
    <row r="17" spans="2:11" s="185" customFormat="1" ht="14.45" customHeight="1">
      <c r="B17" s="186"/>
      <c r="C17" s="187"/>
      <c r="D17" s="184" t="s">
        <v>33</v>
      </c>
      <c r="E17" s="187"/>
      <c r="F17" s="187"/>
      <c r="G17" s="187"/>
      <c r="H17" s="187"/>
      <c r="I17" s="184" t="s">
        <v>28</v>
      </c>
      <c r="J17" s="189" t="str">
        <f ca="1">IF('Rekapitulace stavby'!AN13="Vyplň údaj","",IF('Rekapitulace stavby'!AN13="","",'Rekapitulace stavby'!AN13))</f>
        <v/>
      </c>
      <c r="K17" s="188"/>
    </row>
    <row r="18" spans="2:11" s="185" customFormat="1" ht="18" customHeight="1">
      <c r="B18" s="186"/>
      <c r="C18" s="187"/>
      <c r="D18" s="187"/>
      <c r="E18" s="189" t="str">
        <f ca="1">IF('Rekapitulace stavby'!E14="Vyplň údaj","",IF('Rekapitulace stavby'!E14="","",'Rekapitulace stavby'!E14))</f>
        <v/>
      </c>
      <c r="F18" s="187"/>
      <c r="G18" s="187"/>
      <c r="H18" s="187"/>
      <c r="I18" s="184" t="s">
        <v>31</v>
      </c>
      <c r="J18" s="189" t="str">
        <f ca="1">IF('Rekapitulace stavby'!AN14="Vyplň údaj","",IF('Rekapitulace stavby'!AN14="","",'Rekapitulace stavby'!AN14))</f>
        <v/>
      </c>
      <c r="K18" s="188"/>
    </row>
    <row r="19" spans="2:11" s="185" customFormat="1" ht="6.95" customHeight="1">
      <c r="B19" s="186"/>
      <c r="C19" s="187"/>
      <c r="D19" s="187"/>
      <c r="E19" s="187"/>
      <c r="F19" s="187"/>
      <c r="G19" s="187"/>
      <c r="H19" s="187"/>
      <c r="I19" s="187"/>
      <c r="J19" s="187"/>
      <c r="K19" s="188"/>
    </row>
    <row r="20" spans="2:11" s="185" customFormat="1" ht="14.45" customHeight="1">
      <c r="B20" s="186"/>
      <c r="C20" s="187"/>
      <c r="D20" s="184" t="s">
        <v>35</v>
      </c>
      <c r="E20" s="187"/>
      <c r="F20" s="187"/>
      <c r="G20" s="187"/>
      <c r="H20" s="187"/>
      <c r="I20" s="184" t="s">
        <v>28</v>
      </c>
      <c r="J20" s="189" t="s">
        <v>36</v>
      </c>
      <c r="K20" s="188"/>
    </row>
    <row r="21" spans="2:11" s="185" customFormat="1" ht="18" customHeight="1">
      <c r="B21" s="186"/>
      <c r="C21" s="187"/>
      <c r="D21" s="187"/>
      <c r="E21" s="189" t="s">
        <v>37</v>
      </c>
      <c r="F21" s="187"/>
      <c r="G21" s="187"/>
      <c r="H21" s="187"/>
      <c r="I21" s="184" t="s">
        <v>31</v>
      </c>
      <c r="J21" s="189" t="s">
        <v>38</v>
      </c>
      <c r="K21" s="188"/>
    </row>
    <row r="22" spans="2:11" s="185" customFormat="1" ht="6.95" customHeight="1">
      <c r="B22" s="186"/>
      <c r="C22" s="187"/>
      <c r="D22" s="187"/>
      <c r="E22" s="187"/>
      <c r="F22" s="187"/>
      <c r="G22" s="187"/>
      <c r="H22" s="187"/>
      <c r="I22" s="187"/>
      <c r="J22" s="187"/>
      <c r="K22" s="188"/>
    </row>
    <row r="23" spans="2:11" s="185" customFormat="1" ht="14.45" customHeight="1">
      <c r="B23" s="186"/>
      <c r="C23" s="187"/>
      <c r="D23" s="184" t="s">
        <v>40</v>
      </c>
      <c r="E23" s="187"/>
      <c r="F23" s="187"/>
      <c r="G23" s="187"/>
      <c r="H23" s="187"/>
      <c r="I23" s="187"/>
      <c r="J23" s="187"/>
      <c r="K23" s="188"/>
    </row>
    <row r="24" spans="2:11" s="194" customFormat="1" ht="142.5" customHeight="1">
      <c r="B24" s="191"/>
      <c r="C24" s="192"/>
      <c r="D24" s="192"/>
      <c r="E24" s="352" t="s">
        <v>132</v>
      </c>
      <c r="F24" s="352"/>
      <c r="G24" s="352"/>
      <c r="H24" s="352"/>
      <c r="I24" s="192"/>
      <c r="J24" s="192"/>
      <c r="K24" s="193"/>
    </row>
    <row r="25" spans="2:11" s="185" customFormat="1" ht="6.95" customHeight="1">
      <c r="B25" s="186"/>
      <c r="C25" s="187"/>
      <c r="D25" s="187"/>
      <c r="E25" s="187"/>
      <c r="F25" s="187"/>
      <c r="G25" s="187"/>
      <c r="H25" s="187"/>
      <c r="I25" s="187"/>
      <c r="J25" s="187"/>
      <c r="K25" s="188"/>
    </row>
    <row r="26" spans="2:11" s="185" customFormat="1" ht="6.95" customHeight="1">
      <c r="B26" s="186"/>
      <c r="C26" s="187"/>
      <c r="D26" s="195"/>
      <c r="E26" s="195"/>
      <c r="F26" s="195"/>
      <c r="G26" s="195"/>
      <c r="H26" s="195"/>
      <c r="I26" s="195"/>
      <c r="J26" s="195"/>
      <c r="K26" s="196"/>
    </row>
    <row r="27" spans="2:11" s="185" customFormat="1" ht="25.35" customHeight="1">
      <c r="B27" s="186"/>
      <c r="C27" s="187"/>
      <c r="D27" s="197" t="s">
        <v>42</v>
      </c>
      <c r="E27" s="187"/>
      <c r="F27" s="187"/>
      <c r="G27" s="187"/>
      <c r="H27" s="187"/>
      <c r="I27" s="187"/>
      <c r="J27" s="198">
        <f>ROUND(J83,2)</f>
        <v>0</v>
      </c>
      <c r="K27" s="188"/>
    </row>
    <row r="28" spans="2:11" s="185" customFormat="1" ht="6.95" customHeight="1">
      <c r="B28" s="186"/>
      <c r="C28" s="187"/>
      <c r="D28" s="195"/>
      <c r="E28" s="195"/>
      <c r="F28" s="195"/>
      <c r="G28" s="195"/>
      <c r="H28" s="195"/>
      <c r="I28" s="195"/>
      <c r="J28" s="195"/>
      <c r="K28" s="196"/>
    </row>
    <row r="29" spans="2:11" s="185" customFormat="1" ht="14.45" customHeight="1">
      <c r="B29" s="186"/>
      <c r="C29" s="187"/>
      <c r="D29" s="187"/>
      <c r="E29" s="187"/>
      <c r="F29" s="199" t="s">
        <v>44</v>
      </c>
      <c r="G29" s="187"/>
      <c r="H29" s="187"/>
      <c r="I29" s="199" t="s">
        <v>43</v>
      </c>
      <c r="J29" s="199" t="s">
        <v>45</v>
      </c>
      <c r="K29" s="188"/>
    </row>
    <row r="30" spans="2:11" s="185" customFormat="1" ht="14.45" customHeight="1" hidden="1">
      <c r="B30" s="186"/>
      <c r="C30" s="187"/>
      <c r="D30" s="200" t="s">
        <v>46</v>
      </c>
      <c r="E30" s="200" t="s">
        <v>47</v>
      </c>
      <c r="F30" s="201">
        <f>ROUND(SUM(BE83:BE127),2)</f>
        <v>0</v>
      </c>
      <c r="G30" s="187"/>
      <c r="H30" s="187"/>
      <c r="I30" s="202">
        <v>0.21</v>
      </c>
      <c r="J30" s="201">
        <f>ROUND(ROUND((SUM(BE83:BE127)),2)*I30,2)</f>
        <v>0</v>
      </c>
      <c r="K30" s="188"/>
    </row>
    <row r="31" spans="2:11" s="185" customFormat="1" ht="14.45" customHeight="1" hidden="1">
      <c r="B31" s="186"/>
      <c r="C31" s="187"/>
      <c r="D31" s="187"/>
      <c r="E31" s="200" t="s">
        <v>48</v>
      </c>
      <c r="F31" s="201">
        <f>ROUND(SUM(BF83:BF127),2)</f>
        <v>0</v>
      </c>
      <c r="G31" s="187"/>
      <c r="H31" s="187"/>
      <c r="I31" s="202">
        <v>0.15</v>
      </c>
      <c r="J31" s="201">
        <f>ROUND(ROUND((SUM(BF83:BF127)),2)*I31,2)</f>
        <v>0</v>
      </c>
      <c r="K31" s="188"/>
    </row>
    <row r="32" spans="2:11" s="185" customFormat="1" ht="14.45" customHeight="1">
      <c r="B32" s="186"/>
      <c r="C32" s="187"/>
      <c r="D32" s="200" t="s">
        <v>46</v>
      </c>
      <c r="E32" s="200" t="s">
        <v>49</v>
      </c>
      <c r="F32" s="201">
        <f>ROUND(SUM(BG83:BG127),2)</f>
        <v>0</v>
      </c>
      <c r="G32" s="187"/>
      <c r="H32" s="187"/>
      <c r="I32" s="202">
        <v>0.21</v>
      </c>
      <c r="J32" s="201">
        <f>F32*0.15</f>
        <v>0</v>
      </c>
      <c r="K32" s="188"/>
    </row>
    <row r="33" spans="2:11" s="185" customFormat="1" ht="14.45" customHeight="1">
      <c r="B33" s="186"/>
      <c r="C33" s="187"/>
      <c r="D33" s="187"/>
      <c r="E33" s="200" t="s">
        <v>50</v>
      </c>
      <c r="F33" s="201">
        <f>ROUND(SUM(BH83:BH127),2)</f>
        <v>0</v>
      </c>
      <c r="G33" s="187"/>
      <c r="H33" s="187"/>
      <c r="I33" s="202">
        <v>0.15</v>
      </c>
      <c r="J33" s="201">
        <f>F33*0.15</f>
        <v>0</v>
      </c>
      <c r="K33" s="188"/>
    </row>
    <row r="34" spans="2:11" s="185" customFormat="1" ht="14.45" customHeight="1" hidden="1">
      <c r="B34" s="186"/>
      <c r="C34" s="187"/>
      <c r="D34" s="187"/>
      <c r="E34" s="200" t="s">
        <v>51</v>
      </c>
      <c r="F34" s="201">
        <f>ROUND(SUM(BI83:BI127),2)</f>
        <v>0</v>
      </c>
      <c r="G34" s="187"/>
      <c r="H34" s="187"/>
      <c r="I34" s="202">
        <v>0</v>
      </c>
      <c r="J34" s="201">
        <v>0</v>
      </c>
      <c r="K34" s="188"/>
    </row>
    <row r="35" spans="2:11" s="185" customFormat="1" ht="6.95" customHeight="1">
      <c r="B35" s="186"/>
      <c r="C35" s="187"/>
      <c r="D35" s="187"/>
      <c r="E35" s="187"/>
      <c r="F35" s="187"/>
      <c r="G35" s="187"/>
      <c r="H35" s="187"/>
      <c r="I35" s="187"/>
      <c r="J35" s="187"/>
      <c r="K35" s="188"/>
    </row>
    <row r="36" spans="2:11" s="185" customFormat="1" ht="25.35" customHeight="1">
      <c r="B36" s="186"/>
      <c r="C36" s="203"/>
      <c r="D36" s="204" t="s">
        <v>52</v>
      </c>
      <c r="E36" s="205"/>
      <c r="F36" s="205"/>
      <c r="G36" s="206" t="s">
        <v>53</v>
      </c>
      <c r="H36" s="207" t="s">
        <v>54</v>
      </c>
      <c r="I36" s="205"/>
      <c r="J36" s="208">
        <f>SUM(J27:J34)</f>
        <v>0</v>
      </c>
      <c r="K36" s="209"/>
    </row>
    <row r="37" spans="2:11" s="185" customFormat="1" ht="14.45" customHeight="1">
      <c r="B37" s="210"/>
      <c r="C37" s="211"/>
      <c r="D37" s="211"/>
      <c r="E37" s="211"/>
      <c r="F37" s="211"/>
      <c r="G37" s="211"/>
      <c r="H37" s="211"/>
      <c r="I37" s="211"/>
      <c r="J37" s="211"/>
      <c r="K37" s="212"/>
    </row>
    <row r="41" spans="2:11" s="185" customFormat="1" ht="6.95" customHeight="1">
      <c r="B41" s="213"/>
      <c r="C41" s="214"/>
      <c r="D41" s="214"/>
      <c r="E41" s="214"/>
      <c r="F41" s="214"/>
      <c r="G41" s="214"/>
      <c r="H41" s="214"/>
      <c r="I41" s="214"/>
      <c r="J41" s="214"/>
      <c r="K41" s="215"/>
    </row>
    <row r="42" spans="2:11" s="185" customFormat="1" ht="36.95" customHeight="1">
      <c r="B42" s="186"/>
      <c r="C42" s="181" t="s">
        <v>133</v>
      </c>
      <c r="D42" s="187"/>
      <c r="E42" s="187"/>
      <c r="F42" s="187"/>
      <c r="G42" s="187"/>
      <c r="H42" s="187"/>
      <c r="I42" s="187"/>
      <c r="J42" s="187"/>
      <c r="K42" s="188"/>
    </row>
    <row r="43" spans="2:11" s="185" customFormat="1" ht="6.95" customHeight="1">
      <c r="B43" s="186"/>
      <c r="C43" s="187"/>
      <c r="D43" s="187"/>
      <c r="E43" s="187"/>
      <c r="F43" s="187"/>
      <c r="G43" s="187"/>
      <c r="H43" s="187"/>
      <c r="I43" s="187"/>
      <c r="J43" s="187"/>
      <c r="K43" s="188"/>
    </row>
    <row r="44" spans="2:11" s="185" customFormat="1" ht="14.45" customHeight="1">
      <c r="B44" s="186"/>
      <c r="C44" s="184" t="s">
        <v>19</v>
      </c>
      <c r="D44" s="187"/>
      <c r="E44" s="187"/>
      <c r="F44" s="187"/>
      <c r="G44" s="187"/>
      <c r="H44" s="187"/>
      <c r="I44" s="187"/>
      <c r="J44" s="187"/>
      <c r="K44" s="188"/>
    </row>
    <row r="45" spans="2:11" s="185" customFormat="1" ht="16.5" customHeight="1">
      <c r="B45" s="186"/>
      <c r="C45" s="187"/>
      <c r="D45" s="187"/>
      <c r="E45" s="356" t="str">
        <f>E7</f>
        <v>Kohinoor Mariánské Radčice - Biotechnologický systém ČDV z MR1</v>
      </c>
      <c r="F45" s="357"/>
      <c r="G45" s="357"/>
      <c r="H45" s="357"/>
      <c r="I45" s="187"/>
      <c r="J45" s="187"/>
      <c r="K45" s="188"/>
    </row>
    <row r="46" spans="2:11" s="185" customFormat="1" ht="14.45" customHeight="1">
      <c r="B46" s="186"/>
      <c r="C46" s="184" t="s">
        <v>130</v>
      </c>
      <c r="D46" s="187"/>
      <c r="E46" s="187"/>
      <c r="F46" s="187"/>
      <c r="G46" s="187"/>
      <c r="H46" s="187"/>
      <c r="I46" s="187"/>
      <c r="J46" s="187"/>
      <c r="K46" s="188"/>
    </row>
    <row r="47" spans="2:11" s="185" customFormat="1" ht="17.25" customHeight="1">
      <c r="B47" s="186"/>
      <c r="C47" s="187"/>
      <c r="D47" s="187"/>
      <c r="E47" s="358" t="str">
        <f>E9</f>
        <v>SO 02.5 - Vegetační kalové pole</v>
      </c>
      <c r="F47" s="359"/>
      <c r="G47" s="359"/>
      <c r="H47" s="359"/>
      <c r="I47" s="187"/>
      <c r="J47" s="187"/>
      <c r="K47" s="188"/>
    </row>
    <row r="48" spans="2:11" s="185" customFormat="1" ht="6.95" customHeight="1">
      <c r="B48" s="186"/>
      <c r="C48" s="187"/>
      <c r="D48" s="187"/>
      <c r="E48" s="187"/>
      <c r="F48" s="187"/>
      <c r="G48" s="187"/>
      <c r="H48" s="187"/>
      <c r="I48" s="187"/>
      <c r="J48" s="187"/>
      <c r="K48" s="188"/>
    </row>
    <row r="49" spans="2:11" s="185" customFormat="1" ht="18" customHeight="1">
      <c r="B49" s="186"/>
      <c r="C49" s="184" t="s">
        <v>23</v>
      </c>
      <c r="D49" s="187"/>
      <c r="E49" s="187"/>
      <c r="F49" s="189" t="str">
        <f>F12</f>
        <v>Mariánské Radčice</v>
      </c>
      <c r="G49" s="187"/>
      <c r="H49" s="187"/>
      <c r="I49" s="184" t="s">
        <v>25</v>
      </c>
      <c r="J49" s="190" t="str">
        <f>IF(J12="","",J12)</f>
        <v>9. 2. 2018</v>
      </c>
      <c r="K49" s="188"/>
    </row>
    <row r="50" spans="2:11" s="185" customFormat="1" ht="6.95" customHeight="1">
      <c r="B50" s="186"/>
      <c r="C50" s="187"/>
      <c r="D50" s="187"/>
      <c r="E50" s="187"/>
      <c r="F50" s="187"/>
      <c r="G50" s="187"/>
      <c r="H50" s="187"/>
      <c r="I50" s="187"/>
      <c r="J50" s="187"/>
      <c r="K50" s="188"/>
    </row>
    <row r="51" spans="2:11" s="185" customFormat="1" ht="15">
      <c r="B51" s="186"/>
      <c r="C51" s="184" t="s">
        <v>27</v>
      </c>
      <c r="D51" s="187"/>
      <c r="E51" s="187"/>
      <c r="F51" s="189" t="str">
        <f>E15</f>
        <v>Palivový kombinát Ústí, s.p.</v>
      </c>
      <c r="G51" s="187"/>
      <c r="H51" s="187"/>
      <c r="I51" s="184" t="s">
        <v>35</v>
      </c>
      <c r="J51" s="352" t="str">
        <f>E21</f>
        <v>Terén Design, s. r. o.</v>
      </c>
      <c r="K51" s="188"/>
    </row>
    <row r="52" spans="2:11" s="185" customFormat="1" ht="14.45" customHeight="1">
      <c r="B52" s="186"/>
      <c r="C52" s="184" t="s">
        <v>33</v>
      </c>
      <c r="D52" s="187"/>
      <c r="E52" s="187"/>
      <c r="F52" s="189" t="str">
        <f>IF(E18="","",E18)</f>
        <v/>
      </c>
      <c r="G52" s="187"/>
      <c r="H52" s="187"/>
      <c r="I52" s="187"/>
      <c r="J52" s="353"/>
      <c r="K52" s="188"/>
    </row>
    <row r="53" spans="2:11" s="185" customFormat="1" ht="10.35" customHeight="1">
      <c r="B53" s="186"/>
      <c r="C53" s="187"/>
      <c r="D53" s="187"/>
      <c r="E53" s="187"/>
      <c r="F53" s="187"/>
      <c r="G53" s="187"/>
      <c r="H53" s="187"/>
      <c r="I53" s="187"/>
      <c r="J53" s="187"/>
      <c r="K53" s="188"/>
    </row>
    <row r="54" spans="2:11" s="185" customFormat="1" ht="29.25" customHeight="1">
      <c r="B54" s="186"/>
      <c r="C54" s="216" t="s">
        <v>134</v>
      </c>
      <c r="D54" s="203"/>
      <c r="E54" s="203"/>
      <c r="F54" s="203"/>
      <c r="G54" s="203"/>
      <c r="H54" s="203"/>
      <c r="I54" s="203"/>
      <c r="J54" s="217" t="s">
        <v>135</v>
      </c>
      <c r="K54" s="218"/>
    </row>
    <row r="55" spans="2:11" s="185" customFormat="1" ht="10.35" customHeight="1">
      <c r="B55" s="186"/>
      <c r="C55" s="187"/>
      <c r="D55" s="187"/>
      <c r="E55" s="187"/>
      <c r="F55" s="187"/>
      <c r="G55" s="187"/>
      <c r="H55" s="187"/>
      <c r="I55" s="187"/>
      <c r="J55" s="187"/>
      <c r="K55" s="188"/>
    </row>
    <row r="56" spans="2:47" s="185" customFormat="1" ht="29.25" customHeight="1">
      <c r="B56" s="186"/>
      <c r="C56" s="219" t="s">
        <v>136</v>
      </c>
      <c r="D56" s="187"/>
      <c r="E56" s="187"/>
      <c r="F56" s="187"/>
      <c r="G56" s="187"/>
      <c r="H56" s="187"/>
      <c r="I56" s="187"/>
      <c r="J56" s="198">
        <f>J83</f>
        <v>0</v>
      </c>
      <c r="K56" s="188"/>
      <c r="AU56" s="175" t="s">
        <v>137</v>
      </c>
    </row>
    <row r="57" spans="2:11" s="226" customFormat="1" ht="24.95" customHeight="1">
      <c r="B57" s="220"/>
      <c r="C57" s="221"/>
      <c r="D57" s="222" t="s">
        <v>138</v>
      </c>
      <c r="E57" s="223"/>
      <c r="F57" s="223"/>
      <c r="G57" s="223"/>
      <c r="H57" s="223"/>
      <c r="I57" s="223"/>
      <c r="J57" s="224">
        <f>J84</f>
        <v>0</v>
      </c>
      <c r="K57" s="225"/>
    </row>
    <row r="58" spans="2:11" s="233" customFormat="1" ht="19.9" customHeight="1">
      <c r="B58" s="227"/>
      <c r="C58" s="228"/>
      <c r="D58" s="229" t="s">
        <v>139</v>
      </c>
      <c r="E58" s="230"/>
      <c r="F58" s="230"/>
      <c r="G58" s="230"/>
      <c r="H58" s="230"/>
      <c r="I58" s="230"/>
      <c r="J58" s="231">
        <f>J85</f>
        <v>0</v>
      </c>
      <c r="K58" s="232"/>
    </row>
    <row r="59" spans="2:11" s="233" customFormat="1" ht="19.9" customHeight="1">
      <c r="B59" s="227"/>
      <c r="C59" s="228"/>
      <c r="D59" s="229" t="s">
        <v>352</v>
      </c>
      <c r="E59" s="230"/>
      <c r="F59" s="230"/>
      <c r="G59" s="230"/>
      <c r="H59" s="230"/>
      <c r="I59" s="230"/>
      <c r="J59" s="231">
        <f>J101</f>
        <v>0</v>
      </c>
      <c r="K59" s="232"/>
    </row>
    <row r="60" spans="2:11" s="233" customFormat="1" ht="19.9" customHeight="1">
      <c r="B60" s="227"/>
      <c r="C60" s="228"/>
      <c r="D60" s="229" t="s">
        <v>353</v>
      </c>
      <c r="E60" s="230"/>
      <c r="F60" s="230"/>
      <c r="G60" s="230"/>
      <c r="H60" s="230"/>
      <c r="I60" s="230"/>
      <c r="J60" s="231">
        <f>J110</f>
        <v>0</v>
      </c>
      <c r="K60" s="232"/>
    </row>
    <row r="61" spans="2:11" s="233" customFormat="1" ht="19.9" customHeight="1">
      <c r="B61" s="227"/>
      <c r="C61" s="228"/>
      <c r="D61" s="229" t="s">
        <v>356</v>
      </c>
      <c r="E61" s="230"/>
      <c r="F61" s="230"/>
      <c r="G61" s="230"/>
      <c r="H61" s="230"/>
      <c r="I61" s="230"/>
      <c r="J61" s="231">
        <f>J113</f>
        <v>0</v>
      </c>
      <c r="K61" s="232"/>
    </row>
    <row r="62" spans="2:11" s="226" customFormat="1" ht="24.95" customHeight="1">
      <c r="B62" s="220"/>
      <c r="C62" s="221"/>
      <c r="D62" s="222" t="s">
        <v>357</v>
      </c>
      <c r="E62" s="223"/>
      <c r="F62" s="223"/>
      <c r="G62" s="223"/>
      <c r="H62" s="223"/>
      <c r="I62" s="223"/>
      <c r="J62" s="224">
        <f>J116</f>
        <v>0</v>
      </c>
      <c r="K62" s="225"/>
    </row>
    <row r="63" spans="2:11" s="233" customFormat="1" ht="19.9" customHeight="1">
      <c r="B63" s="227"/>
      <c r="C63" s="228"/>
      <c r="D63" s="229" t="s">
        <v>358</v>
      </c>
      <c r="E63" s="230"/>
      <c r="F63" s="230"/>
      <c r="G63" s="230"/>
      <c r="H63" s="230"/>
      <c r="I63" s="230"/>
      <c r="J63" s="231">
        <f>J117</f>
        <v>0</v>
      </c>
      <c r="K63" s="232"/>
    </row>
    <row r="64" spans="2:11" s="185" customFormat="1" ht="21.75" customHeight="1">
      <c r="B64" s="186"/>
      <c r="C64" s="187"/>
      <c r="D64" s="187"/>
      <c r="E64" s="187"/>
      <c r="F64" s="187"/>
      <c r="G64" s="187"/>
      <c r="H64" s="187"/>
      <c r="I64" s="187"/>
      <c r="J64" s="187"/>
      <c r="K64" s="188"/>
    </row>
    <row r="65" spans="2:11" s="185" customFormat="1" ht="6.95" customHeight="1">
      <c r="B65" s="210"/>
      <c r="C65" s="211"/>
      <c r="D65" s="211"/>
      <c r="E65" s="211"/>
      <c r="F65" s="211"/>
      <c r="G65" s="211"/>
      <c r="H65" s="211"/>
      <c r="I65" s="211"/>
      <c r="J65" s="211"/>
      <c r="K65" s="212"/>
    </row>
    <row r="69" spans="2:12" s="185" customFormat="1" ht="6.95" customHeight="1">
      <c r="B69" s="213"/>
      <c r="C69" s="214"/>
      <c r="D69" s="214"/>
      <c r="E69" s="214"/>
      <c r="F69" s="214"/>
      <c r="G69" s="214"/>
      <c r="H69" s="214"/>
      <c r="I69" s="214"/>
      <c r="J69" s="214"/>
      <c r="K69" s="214"/>
      <c r="L69" s="186"/>
    </row>
    <row r="70" spans="2:12" s="185" customFormat="1" ht="36.95" customHeight="1">
      <c r="B70" s="186"/>
      <c r="C70" s="234" t="s">
        <v>140</v>
      </c>
      <c r="L70" s="186"/>
    </row>
    <row r="71" spans="2:12" s="185" customFormat="1" ht="6.95" customHeight="1">
      <c r="B71" s="186"/>
      <c r="L71" s="186"/>
    </row>
    <row r="72" spans="2:12" s="185" customFormat="1" ht="14.45" customHeight="1">
      <c r="B72" s="186"/>
      <c r="C72" s="235" t="s">
        <v>19</v>
      </c>
      <c r="L72" s="186"/>
    </row>
    <row r="73" spans="2:12" s="185" customFormat="1" ht="16.5" customHeight="1">
      <c r="B73" s="186"/>
      <c r="E73" s="360" t="str">
        <f>E7</f>
        <v>Kohinoor Mariánské Radčice - Biotechnologický systém ČDV z MR1</v>
      </c>
      <c r="F73" s="361"/>
      <c r="G73" s="361"/>
      <c r="H73" s="361"/>
      <c r="L73" s="186"/>
    </row>
    <row r="74" spans="2:12" s="185" customFormat="1" ht="14.45" customHeight="1">
      <c r="B74" s="186"/>
      <c r="C74" s="235" t="s">
        <v>130</v>
      </c>
      <c r="L74" s="186"/>
    </row>
    <row r="75" spans="2:12" s="185" customFormat="1" ht="17.25" customHeight="1">
      <c r="B75" s="186"/>
      <c r="E75" s="362" t="str">
        <f>E9</f>
        <v>SO 02.5 - Vegetační kalové pole</v>
      </c>
      <c r="F75" s="363"/>
      <c r="G75" s="363"/>
      <c r="H75" s="363"/>
      <c r="L75" s="186"/>
    </row>
    <row r="76" spans="2:12" s="185" customFormat="1" ht="6.95" customHeight="1">
      <c r="B76" s="186"/>
      <c r="L76" s="186"/>
    </row>
    <row r="77" spans="2:12" s="185" customFormat="1" ht="18" customHeight="1">
      <c r="B77" s="186"/>
      <c r="C77" s="235" t="s">
        <v>23</v>
      </c>
      <c r="F77" s="236" t="str">
        <f>F12</f>
        <v>Mariánské Radčice</v>
      </c>
      <c r="I77" s="235" t="s">
        <v>25</v>
      </c>
      <c r="J77" s="237" t="str">
        <f>IF(J12="","",J12)</f>
        <v>9. 2. 2018</v>
      </c>
      <c r="L77" s="186"/>
    </row>
    <row r="78" spans="2:12" s="185" customFormat="1" ht="6.95" customHeight="1">
      <c r="B78" s="186"/>
      <c r="L78" s="186"/>
    </row>
    <row r="79" spans="2:12" s="185" customFormat="1" ht="15">
      <c r="B79" s="186"/>
      <c r="C79" s="235" t="s">
        <v>27</v>
      </c>
      <c r="F79" s="236" t="str">
        <f>E15</f>
        <v>Palivový kombinát Ústí, s.p.</v>
      </c>
      <c r="I79" s="235" t="s">
        <v>35</v>
      </c>
      <c r="J79" s="236" t="str">
        <f>E21</f>
        <v>Terén Design, s. r. o.</v>
      </c>
      <c r="L79" s="186"/>
    </row>
    <row r="80" spans="2:12" s="185" customFormat="1" ht="14.45" customHeight="1">
      <c r="B80" s="186"/>
      <c r="C80" s="235" t="s">
        <v>33</v>
      </c>
      <c r="F80" s="236" t="str">
        <f>IF(E18="","",E18)</f>
        <v/>
      </c>
      <c r="L80" s="186"/>
    </row>
    <row r="81" spans="2:12" s="185" customFormat="1" ht="10.35" customHeight="1">
      <c r="B81" s="186"/>
      <c r="L81" s="186"/>
    </row>
    <row r="82" spans="2:20" s="245" customFormat="1" ht="29.25" customHeight="1">
      <c r="B82" s="238"/>
      <c r="C82" s="239" t="s">
        <v>141</v>
      </c>
      <c r="D82" s="240" t="s">
        <v>61</v>
      </c>
      <c r="E82" s="240" t="s">
        <v>57</v>
      </c>
      <c r="F82" s="240" t="s">
        <v>142</v>
      </c>
      <c r="G82" s="240" t="s">
        <v>143</v>
      </c>
      <c r="H82" s="240" t="s">
        <v>144</v>
      </c>
      <c r="I82" s="240" t="s">
        <v>145</v>
      </c>
      <c r="J82" s="240" t="s">
        <v>135</v>
      </c>
      <c r="K82" s="241" t="s">
        <v>146</v>
      </c>
      <c r="L82" s="238"/>
      <c r="M82" s="242" t="s">
        <v>147</v>
      </c>
      <c r="N82" s="243" t="s">
        <v>46</v>
      </c>
      <c r="O82" s="243" t="s">
        <v>148</v>
      </c>
      <c r="P82" s="243" t="s">
        <v>149</v>
      </c>
      <c r="Q82" s="243" t="s">
        <v>150</v>
      </c>
      <c r="R82" s="243" t="s">
        <v>151</v>
      </c>
      <c r="S82" s="243" t="s">
        <v>152</v>
      </c>
      <c r="T82" s="244" t="s">
        <v>153</v>
      </c>
    </row>
    <row r="83" spans="2:63" s="185" customFormat="1" ht="29.25" customHeight="1">
      <c r="B83" s="186"/>
      <c r="C83" s="246" t="s">
        <v>136</v>
      </c>
      <c r="J83" s="247">
        <f>BK83</f>
        <v>0</v>
      </c>
      <c r="L83" s="186"/>
      <c r="M83" s="248"/>
      <c r="N83" s="195"/>
      <c r="O83" s="195"/>
      <c r="P83" s="249">
        <f>P84+P116</f>
        <v>0</v>
      </c>
      <c r="Q83" s="195"/>
      <c r="R83" s="249">
        <f>R84+R116</f>
        <v>2.3251999999999997</v>
      </c>
      <c r="S83" s="195"/>
      <c r="T83" s="250">
        <f>T84+T116</f>
        <v>0</v>
      </c>
      <c r="AT83" s="175" t="s">
        <v>75</v>
      </c>
      <c r="AU83" s="175" t="s">
        <v>137</v>
      </c>
      <c r="BK83" s="251">
        <f>BK84+BK116</f>
        <v>0</v>
      </c>
    </row>
    <row r="84" spans="2:63" s="253" customFormat="1" ht="37.35" customHeight="1">
      <c r="B84" s="252"/>
      <c r="D84" s="254" t="s">
        <v>75</v>
      </c>
      <c r="E84" s="255" t="s">
        <v>154</v>
      </c>
      <c r="F84" s="255" t="s">
        <v>155</v>
      </c>
      <c r="J84" s="256">
        <f>BK84</f>
        <v>0</v>
      </c>
      <c r="L84" s="252"/>
      <c r="M84" s="257"/>
      <c r="N84" s="258"/>
      <c r="O84" s="258"/>
      <c r="P84" s="259">
        <f>P85+P101+P110+P113</f>
        <v>0</v>
      </c>
      <c r="Q84" s="258"/>
      <c r="R84" s="259">
        <f>R85+R101+R110+R113</f>
        <v>1.2471999999999999</v>
      </c>
      <c r="S84" s="258"/>
      <c r="T84" s="260">
        <f>T85+T101+T110+T113</f>
        <v>0</v>
      </c>
      <c r="AR84" s="254" t="s">
        <v>84</v>
      </c>
      <c r="AT84" s="261" t="s">
        <v>75</v>
      </c>
      <c r="AU84" s="261" t="s">
        <v>76</v>
      </c>
      <c r="AY84" s="254" t="s">
        <v>156</v>
      </c>
      <c r="BK84" s="262">
        <f>BK85+BK101+BK110+BK113</f>
        <v>0</v>
      </c>
    </row>
    <row r="85" spans="2:63" s="253" customFormat="1" ht="19.9" customHeight="1">
      <c r="B85" s="252"/>
      <c r="D85" s="254" t="s">
        <v>75</v>
      </c>
      <c r="E85" s="263" t="s">
        <v>84</v>
      </c>
      <c r="F85" s="263" t="s">
        <v>157</v>
      </c>
      <c r="J85" s="264">
        <f>BK85</f>
        <v>0</v>
      </c>
      <c r="L85" s="252"/>
      <c r="M85" s="257"/>
      <c r="N85" s="258"/>
      <c r="O85" s="258"/>
      <c r="P85" s="259">
        <f>SUM(P86:P100)</f>
        <v>0</v>
      </c>
      <c r="Q85" s="258"/>
      <c r="R85" s="259">
        <f>SUM(R86:R100)</f>
        <v>0.6312</v>
      </c>
      <c r="S85" s="258"/>
      <c r="T85" s="260">
        <f>SUM(T86:T100)</f>
        <v>0</v>
      </c>
      <c r="AR85" s="254" t="s">
        <v>84</v>
      </c>
      <c r="AT85" s="261" t="s">
        <v>75</v>
      </c>
      <c r="AU85" s="261" t="s">
        <v>84</v>
      </c>
      <c r="AY85" s="254" t="s">
        <v>156</v>
      </c>
      <c r="BK85" s="262">
        <f>SUM(BK86:BK100)</f>
        <v>0</v>
      </c>
    </row>
    <row r="86" spans="2:65" s="185" customFormat="1" ht="16.5" customHeight="1">
      <c r="B86" s="186"/>
      <c r="C86" s="265" t="s">
        <v>84</v>
      </c>
      <c r="D86" s="265" t="s">
        <v>158</v>
      </c>
      <c r="E86" s="266" t="s">
        <v>359</v>
      </c>
      <c r="F86" s="267" t="s">
        <v>360</v>
      </c>
      <c r="G86" s="268" t="s">
        <v>361</v>
      </c>
      <c r="H86" s="269">
        <v>80</v>
      </c>
      <c r="I86" s="88"/>
      <c r="J86" s="270">
        <f>ROUND(I86*H86,2)</f>
        <v>0</v>
      </c>
      <c r="K86" s="267" t="s">
        <v>162</v>
      </c>
      <c r="L86" s="186"/>
      <c r="M86" s="271" t="s">
        <v>5</v>
      </c>
      <c r="N86" s="272" t="s">
        <v>49</v>
      </c>
      <c r="O86" s="187"/>
      <c r="P86" s="273">
        <f>O86*H86</f>
        <v>0</v>
      </c>
      <c r="Q86" s="273">
        <v>0.00789</v>
      </c>
      <c r="R86" s="273">
        <f>Q86*H86</f>
        <v>0.6312</v>
      </c>
      <c r="S86" s="273">
        <v>0</v>
      </c>
      <c r="T86" s="274">
        <f>S86*H86</f>
        <v>0</v>
      </c>
      <c r="AR86" s="175" t="s">
        <v>163</v>
      </c>
      <c r="AT86" s="175" t="s">
        <v>158</v>
      </c>
      <c r="AU86" s="175" t="s">
        <v>86</v>
      </c>
      <c r="AY86" s="175" t="s">
        <v>156</v>
      </c>
      <c r="BE86" s="275">
        <f>IF(N86="základní",J86,0)</f>
        <v>0</v>
      </c>
      <c r="BF86" s="275">
        <f>IF(N86="snížená",J86,0)</f>
        <v>0</v>
      </c>
      <c r="BG86" s="275">
        <f>IF(N86="zákl. přenesená",J86,0)</f>
        <v>0</v>
      </c>
      <c r="BH86" s="275">
        <f>IF(N86="sníž. přenesená",J86,0)</f>
        <v>0</v>
      </c>
      <c r="BI86" s="275">
        <f>IF(N86="nulová",J86,0)</f>
        <v>0</v>
      </c>
      <c r="BJ86" s="175" t="s">
        <v>163</v>
      </c>
      <c r="BK86" s="275">
        <f>ROUND(I86*H86,2)</f>
        <v>0</v>
      </c>
      <c r="BL86" s="175" t="s">
        <v>163</v>
      </c>
      <c r="BM86" s="175" t="s">
        <v>86</v>
      </c>
    </row>
    <row r="87" spans="2:47" s="185" customFormat="1" ht="148.5">
      <c r="B87" s="186"/>
      <c r="D87" s="276" t="s">
        <v>164</v>
      </c>
      <c r="F87" s="277" t="s">
        <v>362</v>
      </c>
      <c r="I87" s="89"/>
      <c r="L87" s="186"/>
      <c r="M87" s="278"/>
      <c r="N87" s="187"/>
      <c r="O87" s="187"/>
      <c r="P87" s="187"/>
      <c r="Q87" s="187"/>
      <c r="R87" s="187"/>
      <c r="S87" s="187"/>
      <c r="T87" s="279"/>
      <c r="AT87" s="175" t="s">
        <v>164</v>
      </c>
      <c r="AU87" s="175" t="s">
        <v>86</v>
      </c>
    </row>
    <row r="88" spans="2:51" s="281" customFormat="1" ht="13.5">
      <c r="B88" s="280"/>
      <c r="D88" s="276" t="s">
        <v>168</v>
      </c>
      <c r="E88" s="282" t="s">
        <v>5</v>
      </c>
      <c r="F88" s="283" t="s">
        <v>326</v>
      </c>
      <c r="H88" s="284">
        <v>80</v>
      </c>
      <c r="I88" s="90"/>
      <c r="L88" s="280"/>
      <c r="M88" s="285"/>
      <c r="N88" s="286"/>
      <c r="O88" s="286"/>
      <c r="P88" s="286"/>
      <c r="Q88" s="286"/>
      <c r="R88" s="286"/>
      <c r="S88" s="286"/>
      <c r="T88" s="287"/>
      <c r="AT88" s="282" t="s">
        <v>168</v>
      </c>
      <c r="AU88" s="282" t="s">
        <v>86</v>
      </c>
      <c r="AV88" s="281" t="s">
        <v>86</v>
      </c>
      <c r="AW88" s="281" t="s">
        <v>39</v>
      </c>
      <c r="AX88" s="281" t="s">
        <v>76</v>
      </c>
      <c r="AY88" s="282" t="s">
        <v>156</v>
      </c>
    </row>
    <row r="89" spans="2:51" s="289" customFormat="1" ht="13.5">
      <c r="B89" s="288"/>
      <c r="D89" s="276" t="s">
        <v>168</v>
      </c>
      <c r="E89" s="290" t="s">
        <v>5</v>
      </c>
      <c r="F89" s="291" t="s">
        <v>204</v>
      </c>
      <c r="H89" s="292">
        <v>80</v>
      </c>
      <c r="I89" s="91"/>
      <c r="L89" s="288"/>
      <c r="M89" s="293"/>
      <c r="N89" s="294"/>
      <c r="O89" s="294"/>
      <c r="P89" s="294"/>
      <c r="Q89" s="294"/>
      <c r="R89" s="294"/>
      <c r="S89" s="294"/>
      <c r="T89" s="295"/>
      <c r="AT89" s="290" t="s">
        <v>168</v>
      </c>
      <c r="AU89" s="290" t="s">
        <v>86</v>
      </c>
      <c r="AV89" s="289" t="s">
        <v>163</v>
      </c>
      <c r="AW89" s="289" t="s">
        <v>39</v>
      </c>
      <c r="AX89" s="289" t="s">
        <v>84</v>
      </c>
      <c r="AY89" s="290" t="s">
        <v>156</v>
      </c>
    </row>
    <row r="90" spans="2:65" s="185" customFormat="1" ht="25.5" customHeight="1">
      <c r="B90" s="186"/>
      <c r="C90" s="265" t="s">
        <v>86</v>
      </c>
      <c r="D90" s="265" t="s">
        <v>158</v>
      </c>
      <c r="E90" s="266" t="s">
        <v>363</v>
      </c>
      <c r="F90" s="267" t="s">
        <v>364</v>
      </c>
      <c r="G90" s="268" t="s">
        <v>365</v>
      </c>
      <c r="H90" s="269">
        <v>250</v>
      </c>
      <c r="I90" s="88"/>
      <c r="J90" s="270">
        <f>ROUND(I90*H90,2)</f>
        <v>0</v>
      </c>
      <c r="K90" s="267" t="s">
        <v>162</v>
      </c>
      <c r="L90" s="186"/>
      <c r="M90" s="271" t="s">
        <v>5</v>
      </c>
      <c r="N90" s="272" t="s">
        <v>49</v>
      </c>
      <c r="O90" s="187"/>
      <c r="P90" s="273">
        <f>O90*H90</f>
        <v>0</v>
      </c>
      <c r="Q90" s="273">
        <v>0</v>
      </c>
      <c r="R90" s="273">
        <f>Q90*H90</f>
        <v>0</v>
      </c>
      <c r="S90" s="273">
        <v>0</v>
      </c>
      <c r="T90" s="274">
        <f>S90*H90</f>
        <v>0</v>
      </c>
      <c r="AR90" s="175" t="s">
        <v>163</v>
      </c>
      <c r="AT90" s="175" t="s">
        <v>158</v>
      </c>
      <c r="AU90" s="175" t="s">
        <v>86</v>
      </c>
      <c r="AY90" s="175" t="s">
        <v>156</v>
      </c>
      <c r="BE90" s="275">
        <f>IF(N90="základní",J90,0)</f>
        <v>0</v>
      </c>
      <c r="BF90" s="275">
        <f>IF(N90="snížená",J90,0)</f>
        <v>0</v>
      </c>
      <c r="BG90" s="275">
        <f>IF(N90="zákl. přenesená",J90,0)</f>
        <v>0</v>
      </c>
      <c r="BH90" s="275">
        <f>IF(N90="sníž. přenesená",J90,0)</f>
        <v>0</v>
      </c>
      <c r="BI90" s="275">
        <f>IF(N90="nulová",J90,0)</f>
        <v>0</v>
      </c>
      <c r="BJ90" s="175" t="s">
        <v>163</v>
      </c>
      <c r="BK90" s="275">
        <f>ROUND(I90*H90,2)</f>
        <v>0</v>
      </c>
      <c r="BL90" s="175" t="s">
        <v>163</v>
      </c>
      <c r="BM90" s="175" t="s">
        <v>163</v>
      </c>
    </row>
    <row r="91" spans="2:47" s="185" customFormat="1" ht="175.5">
      <c r="B91" s="186"/>
      <c r="D91" s="276" t="s">
        <v>164</v>
      </c>
      <c r="F91" s="277" t="s">
        <v>366</v>
      </c>
      <c r="I91" s="89"/>
      <c r="L91" s="186"/>
      <c r="M91" s="278"/>
      <c r="N91" s="187"/>
      <c r="O91" s="187"/>
      <c r="P91" s="187"/>
      <c r="Q91" s="187"/>
      <c r="R91" s="187"/>
      <c r="S91" s="187"/>
      <c r="T91" s="279"/>
      <c r="AT91" s="175" t="s">
        <v>164</v>
      </c>
      <c r="AU91" s="175" t="s">
        <v>86</v>
      </c>
    </row>
    <row r="92" spans="2:51" s="281" customFormat="1" ht="13.5">
      <c r="B92" s="280"/>
      <c r="D92" s="276" t="s">
        <v>168</v>
      </c>
      <c r="E92" s="282" t="s">
        <v>5</v>
      </c>
      <c r="F92" s="283" t="s">
        <v>367</v>
      </c>
      <c r="H92" s="284">
        <v>250</v>
      </c>
      <c r="I92" s="90"/>
      <c r="L92" s="280"/>
      <c r="M92" s="285"/>
      <c r="N92" s="286"/>
      <c r="O92" s="286"/>
      <c r="P92" s="286"/>
      <c r="Q92" s="286"/>
      <c r="R92" s="286"/>
      <c r="S92" s="286"/>
      <c r="T92" s="287"/>
      <c r="AT92" s="282" t="s">
        <v>168</v>
      </c>
      <c r="AU92" s="282" t="s">
        <v>86</v>
      </c>
      <c r="AV92" s="281" t="s">
        <v>86</v>
      </c>
      <c r="AW92" s="281" t="s">
        <v>39</v>
      </c>
      <c r="AX92" s="281" t="s">
        <v>76</v>
      </c>
      <c r="AY92" s="282" t="s">
        <v>156</v>
      </c>
    </row>
    <row r="93" spans="2:51" s="289" customFormat="1" ht="13.5">
      <c r="B93" s="288"/>
      <c r="D93" s="276" t="s">
        <v>168</v>
      </c>
      <c r="E93" s="290" t="s">
        <v>5</v>
      </c>
      <c r="F93" s="291" t="s">
        <v>204</v>
      </c>
      <c r="H93" s="292">
        <v>250</v>
      </c>
      <c r="I93" s="91"/>
      <c r="L93" s="288"/>
      <c r="M93" s="293"/>
      <c r="N93" s="294"/>
      <c r="O93" s="294"/>
      <c r="P93" s="294"/>
      <c r="Q93" s="294"/>
      <c r="R93" s="294"/>
      <c r="S93" s="294"/>
      <c r="T93" s="295"/>
      <c r="AT93" s="290" t="s">
        <v>168</v>
      </c>
      <c r="AU93" s="290" t="s">
        <v>86</v>
      </c>
      <c r="AV93" s="289" t="s">
        <v>163</v>
      </c>
      <c r="AW93" s="289" t="s">
        <v>39</v>
      </c>
      <c r="AX93" s="289" t="s">
        <v>84</v>
      </c>
      <c r="AY93" s="290" t="s">
        <v>156</v>
      </c>
    </row>
    <row r="94" spans="2:65" s="185" customFormat="1" ht="25.5" customHeight="1">
      <c r="B94" s="186"/>
      <c r="C94" s="265" t="s">
        <v>181</v>
      </c>
      <c r="D94" s="265" t="s">
        <v>158</v>
      </c>
      <c r="E94" s="266" t="s">
        <v>368</v>
      </c>
      <c r="F94" s="267" t="s">
        <v>369</v>
      </c>
      <c r="G94" s="268" t="s">
        <v>370</v>
      </c>
      <c r="H94" s="269">
        <v>150</v>
      </c>
      <c r="I94" s="88"/>
      <c r="J94" s="270">
        <f>ROUND(I94*H94,2)</f>
        <v>0</v>
      </c>
      <c r="K94" s="267" t="s">
        <v>162</v>
      </c>
      <c r="L94" s="186"/>
      <c r="M94" s="271" t="s">
        <v>5</v>
      </c>
      <c r="N94" s="272" t="s">
        <v>49</v>
      </c>
      <c r="O94" s="187"/>
      <c r="P94" s="273">
        <f>O94*H94</f>
        <v>0</v>
      </c>
      <c r="Q94" s="273">
        <v>0</v>
      </c>
      <c r="R94" s="273">
        <f>Q94*H94</f>
        <v>0</v>
      </c>
      <c r="S94" s="273">
        <v>0</v>
      </c>
      <c r="T94" s="274">
        <f>S94*H94</f>
        <v>0</v>
      </c>
      <c r="AR94" s="175" t="s">
        <v>163</v>
      </c>
      <c r="AT94" s="175" t="s">
        <v>158</v>
      </c>
      <c r="AU94" s="175" t="s">
        <v>86</v>
      </c>
      <c r="AY94" s="175" t="s">
        <v>156</v>
      </c>
      <c r="BE94" s="275">
        <f>IF(N94="základní",J94,0)</f>
        <v>0</v>
      </c>
      <c r="BF94" s="275">
        <f>IF(N94="snížená",J94,0)</f>
        <v>0</v>
      </c>
      <c r="BG94" s="275">
        <f>IF(N94="zákl. přenesená",J94,0)</f>
        <v>0</v>
      </c>
      <c r="BH94" s="275">
        <f>IF(N94="sníž. přenesená",J94,0)</f>
        <v>0</v>
      </c>
      <c r="BI94" s="275">
        <f>IF(N94="nulová",J94,0)</f>
        <v>0</v>
      </c>
      <c r="BJ94" s="175" t="s">
        <v>163</v>
      </c>
      <c r="BK94" s="275">
        <f>ROUND(I94*H94,2)</f>
        <v>0</v>
      </c>
      <c r="BL94" s="175" t="s">
        <v>163</v>
      </c>
      <c r="BM94" s="175" t="s">
        <v>178</v>
      </c>
    </row>
    <row r="95" spans="2:47" s="185" customFormat="1" ht="162">
      <c r="B95" s="186"/>
      <c r="D95" s="276" t="s">
        <v>164</v>
      </c>
      <c r="F95" s="277" t="s">
        <v>371</v>
      </c>
      <c r="I95" s="89"/>
      <c r="L95" s="186"/>
      <c r="M95" s="278"/>
      <c r="N95" s="187"/>
      <c r="O95" s="187"/>
      <c r="P95" s="187"/>
      <c r="Q95" s="187"/>
      <c r="R95" s="187"/>
      <c r="S95" s="187"/>
      <c r="T95" s="279"/>
      <c r="AT95" s="175" t="s">
        <v>164</v>
      </c>
      <c r="AU95" s="175" t="s">
        <v>86</v>
      </c>
    </row>
    <row r="96" spans="2:51" s="281" customFormat="1" ht="13.5">
      <c r="B96" s="280"/>
      <c r="D96" s="276" t="s">
        <v>168</v>
      </c>
      <c r="E96" s="282" t="s">
        <v>5</v>
      </c>
      <c r="F96" s="283" t="s">
        <v>372</v>
      </c>
      <c r="H96" s="284">
        <v>150</v>
      </c>
      <c r="I96" s="90"/>
      <c r="L96" s="280"/>
      <c r="M96" s="285"/>
      <c r="N96" s="286"/>
      <c r="O96" s="286"/>
      <c r="P96" s="286"/>
      <c r="Q96" s="286"/>
      <c r="R96" s="286"/>
      <c r="S96" s="286"/>
      <c r="T96" s="287"/>
      <c r="AT96" s="282" t="s">
        <v>168</v>
      </c>
      <c r="AU96" s="282" t="s">
        <v>86</v>
      </c>
      <c r="AV96" s="281" t="s">
        <v>86</v>
      </c>
      <c r="AW96" s="281" t="s">
        <v>39</v>
      </c>
      <c r="AX96" s="281" t="s">
        <v>76</v>
      </c>
      <c r="AY96" s="282" t="s">
        <v>156</v>
      </c>
    </row>
    <row r="97" spans="2:51" s="289" customFormat="1" ht="13.5">
      <c r="B97" s="288"/>
      <c r="D97" s="276" t="s">
        <v>168</v>
      </c>
      <c r="E97" s="290" t="s">
        <v>5</v>
      </c>
      <c r="F97" s="291" t="s">
        <v>204</v>
      </c>
      <c r="H97" s="292">
        <v>150</v>
      </c>
      <c r="I97" s="91"/>
      <c r="L97" s="288"/>
      <c r="M97" s="293"/>
      <c r="N97" s="294"/>
      <c r="O97" s="294"/>
      <c r="P97" s="294"/>
      <c r="Q97" s="294"/>
      <c r="R97" s="294"/>
      <c r="S97" s="294"/>
      <c r="T97" s="295"/>
      <c r="AT97" s="290" t="s">
        <v>168</v>
      </c>
      <c r="AU97" s="290" t="s">
        <v>86</v>
      </c>
      <c r="AV97" s="289" t="s">
        <v>163</v>
      </c>
      <c r="AW97" s="289" t="s">
        <v>39</v>
      </c>
      <c r="AX97" s="289" t="s">
        <v>84</v>
      </c>
      <c r="AY97" s="290" t="s">
        <v>156</v>
      </c>
    </row>
    <row r="98" spans="2:65" s="185" customFormat="1" ht="16.5" customHeight="1">
      <c r="B98" s="186"/>
      <c r="C98" s="296" t="s">
        <v>163</v>
      </c>
      <c r="D98" s="296" t="s">
        <v>301</v>
      </c>
      <c r="E98" s="297" t="s">
        <v>714</v>
      </c>
      <c r="F98" s="298" t="s">
        <v>715</v>
      </c>
      <c r="G98" s="299" t="s">
        <v>200</v>
      </c>
      <c r="H98" s="300">
        <v>260</v>
      </c>
      <c r="I98" s="92"/>
      <c r="J98" s="301">
        <f>ROUND(I98*H98,2)</f>
        <v>0</v>
      </c>
      <c r="K98" s="298" t="s">
        <v>5</v>
      </c>
      <c r="L98" s="302"/>
      <c r="M98" s="303" t="s">
        <v>5</v>
      </c>
      <c r="N98" s="304" t="s">
        <v>49</v>
      </c>
      <c r="O98" s="187"/>
      <c r="P98" s="273">
        <f>O98*H98</f>
        <v>0</v>
      </c>
      <c r="Q98" s="273">
        <v>0</v>
      </c>
      <c r="R98" s="273">
        <f>Q98*H98</f>
        <v>0</v>
      </c>
      <c r="S98" s="273">
        <v>0</v>
      </c>
      <c r="T98" s="274">
        <f>S98*H98</f>
        <v>0</v>
      </c>
      <c r="AR98" s="175" t="s">
        <v>184</v>
      </c>
      <c r="AT98" s="175" t="s">
        <v>301</v>
      </c>
      <c r="AU98" s="175" t="s">
        <v>86</v>
      </c>
      <c r="AY98" s="175" t="s">
        <v>156</v>
      </c>
      <c r="BE98" s="275">
        <f>IF(N98="základní",J98,0)</f>
        <v>0</v>
      </c>
      <c r="BF98" s="275">
        <f>IF(N98="snížená",J98,0)</f>
        <v>0</v>
      </c>
      <c r="BG98" s="275">
        <f>IF(N98="zákl. přenesená",J98,0)</f>
        <v>0</v>
      </c>
      <c r="BH98" s="275">
        <f>IF(N98="sníž. přenesená",J98,0)</f>
        <v>0</v>
      </c>
      <c r="BI98" s="275">
        <f>IF(N98="nulová",J98,0)</f>
        <v>0</v>
      </c>
      <c r="BJ98" s="175" t="s">
        <v>163</v>
      </c>
      <c r="BK98" s="275">
        <f>ROUND(I98*H98,2)</f>
        <v>0</v>
      </c>
      <c r="BL98" s="175" t="s">
        <v>163</v>
      </c>
      <c r="BM98" s="175" t="s">
        <v>184</v>
      </c>
    </row>
    <row r="99" spans="2:51" s="281" customFormat="1" ht="13.5">
      <c r="B99" s="280"/>
      <c r="D99" s="276" t="s">
        <v>168</v>
      </c>
      <c r="E99" s="282" t="s">
        <v>5</v>
      </c>
      <c r="F99" s="283" t="s">
        <v>893</v>
      </c>
      <c r="H99" s="284">
        <v>260</v>
      </c>
      <c r="I99" s="90"/>
      <c r="L99" s="280"/>
      <c r="M99" s="285"/>
      <c r="N99" s="286"/>
      <c r="O99" s="286"/>
      <c r="P99" s="286"/>
      <c r="Q99" s="286"/>
      <c r="R99" s="286"/>
      <c r="S99" s="286"/>
      <c r="T99" s="287"/>
      <c r="AT99" s="282" t="s">
        <v>168</v>
      </c>
      <c r="AU99" s="282" t="s">
        <v>86</v>
      </c>
      <c r="AV99" s="281" t="s">
        <v>86</v>
      </c>
      <c r="AW99" s="281" t="s">
        <v>39</v>
      </c>
      <c r="AX99" s="281" t="s">
        <v>76</v>
      </c>
      <c r="AY99" s="282" t="s">
        <v>156</v>
      </c>
    </row>
    <row r="100" spans="2:51" s="289" customFormat="1" ht="13.5">
      <c r="B100" s="288"/>
      <c r="D100" s="276" t="s">
        <v>168</v>
      </c>
      <c r="E100" s="290" t="s">
        <v>5</v>
      </c>
      <c r="F100" s="291" t="s">
        <v>204</v>
      </c>
      <c r="H100" s="292">
        <v>260</v>
      </c>
      <c r="I100" s="91"/>
      <c r="L100" s="288"/>
      <c r="M100" s="293"/>
      <c r="N100" s="294"/>
      <c r="O100" s="294"/>
      <c r="P100" s="294"/>
      <c r="Q100" s="294"/>
      <c r="R100" s="294"/>
      <c r="S100" s="294"/>
      <c r="T100" s="295"/>
      <c r="AT100" s="290" t="s">
        <v>168</v>
      </c>
      <c r="AU100" s="290" t="s">
        <v>86</v>
      </c>
      <c r="AV100" s="289" t="s">
        <v>163</v>
      </c>
      <c r="AW100" s="289" t="s">
        <v>39</v>
      </c>
      <c r="AX100" s="289" t="s">
        <v>84</v>
      </c>
      <c r="AY100" s="290" t="s">
        <v>156</v>
      </c>
    </row>
    <row r="101" spans="2:63" s="253" customFormat="1" ht="29.85" customHeight="1">
      <c r="B101" s="252"/>
      <c r="D101" s="254" t="s">
        <v>75</v>
      </c>
      <c r="E101" s="263" t="s">
        <v>86</v>
      </c>
      <c r="F101" s="263" t="s">
        <v>720</v>
      </c>
      <c r="I101" s="87"/>
      <c r="J101" s="264">
        <f>BK101</f>
        <v>0</v>
      </c>
      <c r="L101" s="252"/>
      <c r="M101" s="257"/>
      <c r="N101" s="258"/>
      <c r="O101" s="258"/>
      <c r="P101" s="259">
        <f>SUM(P102:P109)</f>
        <v>0</v>
      </c>
      <c r="Q101" s="258"/>
      <c r="R101" s="259">
        <f>SUM(R102:R109)</f>
        <v>0.616</v>
      </c>
      <c r="S101" s="258"/>
      <c r="T101" s="260">
        <f>SUM(T102:T109)</f>
        <v>0</v>
      </c>
      <c r="AR101" s="254" t="s">
        <v>84</v>
      </c>
      <c r="AT101" s="261" t="s">
        <v>75</v>
      </c>
      <c r="AU101" s="261" t="s">
        <v>84</v>
      </c>
      <c r="AY101" s="254" t="s">
        <v>156</v>
      </c>
      <c r="BK101" s="262">
        <f>SUM(BK102:BK109)</f>
        <v>0</v>
      </c>
    </row>
    <row r="102" spans="2:65" s="185" customFormat="1" ht="38.25" customHeight="1">
      <c r="B102" s="186"/>
      <c r="C102" s="265" t="s">
        <v>190</v>
      </c>
      <c r="D102" s="265" t="s">
        <v>158</v>
      </c>
      <c r="E102" s="266" t="s">
        <v>721</v>
      </c>
      <c r="F102" s="267" t="s">
        <v>722</v>
      </c>
      <c r="G102" s="268" t="s">
        <v>161</v>
      </c>
      <c r="H102" s="269">
        <v>2800</v>
      </c>
      <c r="I102" s="88"/>
      <c r="J102" s="270">
        <f>ROUND(I102*H102,2)</f>
        <v>0</v>
      </c>
      <c r="K102" s="267" t="s">
        <v>162</v>
      </c>
      <c r="L102" s="186"/>
      <c r="M102" s="271" t="s">
        <v>5</v>
      </c>
      <c r="N102" s="272" t="s">
        <v>49</v>
      </c>
      <c r="O102" s="187"/>
      <c r="P102" s="273">
        <f>O102*H102</f>
        <v>0</v>
      </c>
      <c r="Q102" s="273">
        <v>0.00022</v>
      </c>
      <c r="R102" s="273">
        <f>Q102*H102</f>
        <v>0.616</v>
      </c>
      <c r="S102" s="273">
        <v>0</v>
      </c>
      <c r="T102" s="274">
        <f>S102*H102</f>
        <v>0</v>
      </c>
      <c r="AR102" s="175" t="s">
        <v>163</v>
      </c>
      <c r="AT102" s="175" t="s">
        <v>158</v>
      </c>
      <c r="AU102" s="175" t="s">
        <v>86</v>
      </c>
      <c r="AY102" s="175" t="s">
        <v>156</v>
      </c>
      <c r="BE102" s="275">
        <f>IF(N102="základní",J102,0)</f>
        <v>0</v>
      </c>
      <c r="BF102" s="275">
        <f>IF(N102="snížená",J102,0)</f>
        <v>0</v>
      </c>
      <c r="BG102" s="275">
        <f>IF(N102="zákl. přenesená",J102,0)</f>
        <v>0</v>
      </c>
      <c r="BH102" s="275">
        <f>IF(N102="sníž. přenesená",J102,0)</f>
        <v>0</v>
      </c>
      <c r="BI102" s="275">
        <f>IF(N102="nulová",J102,0)</f>
        <v>0</v>
      </c>
      <c r="BJ102" s="175" t="s">
        <v>163</v>
      </c>
      <c r="BK102" s="275">
        <f>ROUND(I102*H102,2)</f>
        <v>0</v>
      </c>
      <c r="BL102" s="175" t="s">
        <v>163</v>
      </c>
      <c r="BM102" s="175" t="s">
        <v>188</v>
      </c>
    </row>
    <row r="103" spans="2:47" s="185" customFormat="1" ht="67.5">
      <c r="B103" s="186"/>
      <c r="D103" s="276" t="s">
        <v>164</v>
      </c>
      <c r="F103" s="277" t="s">
        <v>723</v>
      </c>
      <c r="I103" s="89"/>
      <c r="L103" s="186"/>
      <c r="M103" s="278"/>
      <c r="N103" s="187"/>
      <c r="O103" s="187"/>
      <c r="P103" s="187"/>
      <c r="Q103" s="187"/>
      <c r="R103" s="187"/>
      <c r="S103" s="187"/>
      <c r="T103" s="279"/>
      <c r="AT103" s="175" t="s">
        <v>164</v>
      </c>
      <c r="AU103" s="175" t="s">
        <v>86</v>
      </c>
    </row>
    <row r="104" spans="2:51" s="281" customFormat="1" ht="13.5">
      <c r="B104" s="280"/>
      <c r="D104" s="276" t="s">
        <v>168</v>
      </c>
      <c r="E104" s="282" t="s">
        <v>5</v>
      </c>
      <c r="F104" s="283" t="s">
        <v>894</v>
      </c>
      <c r="H104" s="284">
        <v>2800</v>
      </c>
      <c r="I104" s="90"/>
      <c r="L104" s="280"/>
      <c r="M104" s="285"/>
      <c r="N104" s="286"/>
      <c r="O104" s="286"/>
      <c r="P104" s="286"/>
      <c r="Q104" s="286"/>
      <c r="R104" s="286"/>
      <c r="S104" s="286"/>
      <c r="T104" s="287"/>
      <c r="AT104" s="282" t="s">
        <v>168</v>
      </c>
      <c r="AU104" s="282" t="s">
        <v>86</v>
      </c>
      <c r="AV104" s="281" t="s">
        <v>86</v>
      </c>
      <c r="AW104" s="281" t="s">
        <v>39</v>
      </c>
      <c r="AX104" s="281" t="s">
        <v>76</v>
      </c>
      <c r="AY104" s="282" t="s">
        <v>156</v>
      </c>
    </row>
    <row r="105" spans="2:51" s="289" customFormat="1" ht="13.5">
      <c r="B105" s="288"/>
      <c r="D105" s="276" t="s">
        <v>168</v>
      </c>
      <c r="E105" s="290" t="s">
        <v>5</v>
      </c>
      <c r="F105" s="291" t="s">
        <v>204</v>
      </c>
      <c r="H105" s="292">
        <v>2800</v>
      </c>
      <c r="I105" s="91"/>
      <c r="L105" s="288"/>
      <c r="M105" s="293"/>
      <c r="N105" s="294"/>
      <c r="O105" s="294"/>
      <c r="P105" s="294"/>
      <c r="Q105" s="294"/>
      <c r="R105" s="294"/>
      <c r="S105" s="294"/>
      <c r="T105" s="295"/>
      <c r="AT105" s="290" t="s">
        <v>168</v>
      </c>
      <c r="AU105" s="290" t="s">
        <v>86</v>
      </c>
      <c r="AV105" s="289" t="s">
        <v>163</v>
      </c>
      <c r="AW105" s="289" t="s">
        <v>39</v>
      </c>
      <c r="AX105" s="289" t="s">
        <v>84</v>
      </c>
      <c r="AY105" s="290" t="s">
        <v>156</v>
      </c>
    </row>
    <row r="106" spans="2:65" s="185" customFormat="1" ht="16.5" customHeight="1">
      <c r="B106" s="186"/>
      <c r="C106" s="296" t="s">
        <v>178</v>
      </c>
      <c r="D106" s="296" t="s">
        <v>301</v>
      </c>
      <c r="E106" s="297" t="s">
        <v>726</v>
      </c>
      <c r="F106" s="298" t="s">
        <v>811</v>
      </c>
      <c r="G106" s="299" t="s">
        <v>161</v>
      </c>
      <c r="H106" s="300">
        <v>3220</v>
      </c>
      <c r="I106" s="92"/>
      <c r="J106" s="301">
        <f>ROUND(I106*H106,2)</f>
        <v>0</v>
      </c>
      <c r="K106" s="298" t="s">
        <v>728</v>
      </c>
      <c r="L106" s="302"/>
      <c r="M106" s="303" t="s">
        <v>5</v>
      </c>
      <c r="N106" s="304" t="s">
        <v>49</v>
      </c>
      <c r="O106" s="187"/>
      <c r="P106" s="273">
        <f>O106*H106</f>
        <v>0</v>
      </c>
      <c r="Q106" s="273">
        <v>0</v>
      </c>
      <c r="R106" s="273">
        <f>Q106*H106</f>
        <v>0</v>
      </c>
      <c r="S106" s="273">
        <v>0</v>
      </c>
      <c r="T106" s="274">
        <f>S106*H106</f>
        <v>0</v>
      </c>
      <c r="AR106" s="175" t="s">
        <v>184</v>
      </c>
      <c r="AT106" s="175" t="s">
        <v>301</v>
      </c>
      <c r="AU106" s="175" t="s">
        <v>86</v>
      </c>
      <c r="AY106" s="175" t="s">
        <v>156</v>
      </c>
      <c r="BE106" s="275">
        <f>IF(N106="základní",J106,0)</f>
        <v>0</v>
      </c>
      <c r="BF106" s="275">
        <f>IF(N106="snížená",J106,0)</f>
        <v>0</v>
      </c>
      <c r="BG106" s="275">
        <f>IF(N106="zákl. přenesená",J106,0)</f>
        <v>0</v>
      </c>
      <c r="BH106" s="275">
        <f>IF(N106="sníž. přenesená",J106,0)</f>
        <v>0</v>
      </c>
      <c r="BI106" s="275">
        <f>IF(N106="nulová",J106,0)</f>
        <v>0</v>
      </c>
      <c r="BJ106" s="175" t="s">
        <v>163</v>
      </c>
      <c r="BK106" s="275">
        <f>ROUND(I106*H106,2)</f>
        <v>0</v>
      </c>
      <c r="BL106" s="175" t="s">
        <v>163</v>
      </c>
      <c r="BM106" s="175" t="s">
        <v>193</v>
      </c>
    </row>
    <row r="107" spans="2:47" s="185" customFormat="1" ht="54">
      <c r="B107" s="186"/>
      <c r="D107" s="276" t="s">
        <v>166</v>
      </c>
      <c r="F107" s="277" t="s">
        <v>812</v>
      </c>
      <c r="I107" s="89"/>
      <c r="L107" s="186"/>
      <c r="M107" s="278"/>
      <c r="N107" s="187"/>
      <c r="O107" s="187"/>
      <c r="P107" s="187"/>
      <c r="Q107" s="187"/>
      <c r="R107" s="187"/>
      <c r="S107" s="187"/>
      <c r="T107" s="279"/>
      <c r="AT107" s="175" t="s">
        <v>166</v>
      </c>
      <c r="AU107" s="175" t="s">
        <v>86</v>
      </c>
    </row>
    <row r="108" spans="2:51" s="281" customFormat="1" ht="13.5">
      <c r="B108" s="280"/>
      <c r="D108" s="276" t="s">
        <v>168</v>
      </c>
      <c r="E108" s="282" t="s">
        <v>5</v>
      </c>
      <c r="F108" s="283" t="s">
        <v>895</v>
      </c>
      <c r="H108" s="284">
        <v>3220</v>
      </c>
      <c r="I108" s="90"/>
      <c r="L108" s="280"/>
      <c r="M108" s="285"/>
      <c r="N108" s="286"/>
      <c r="O108" s="286"/>
      <c r="P108" s="286"/>
      <c r="Q108" s="286"/>
      <c r="R108" s="286"/>
      <c r="S108" s="286"/>
      <c r="T108" s="287"/>
      <c r="AT108" s="282" t="s">
        <v>168</v>
      </c>
      <c r="AU108" s="282" t="s">
        <v>86</v>
      </c>
      <c r="AV108" s="281" t="s">
        <v>86</v>
      </c>
      <c r="AW108" s="281" t="s">
        <v>39</v>
      </c>
      <c r="AX108" s="281" t="s">
        <v>76</v>
      </c>
      <c r="AY108" s="282" t="s">
        <v>156</v>
      </c>
    </row>
    <row r="109" spans="2:51" s="289" customFormat="1" ht="13.5">
      <c r="B109" s="288"/>
      <c r="D109" s="276" t="s">
        <v>168</v>
      </c>
      <c r="E109" s="290" t="s">
        <v>5</v>
      </c>
      <c r="F109" s="291" t="s">
        <v>204</v>
      </c>
      <c r="H109" s="292">
        <v>3220</v>
      </c>
      <c r="I109" s="91"/>
      <c r="L109" s="288"/>
      <c r="M109" s="293"/>
      <c r="N109" s="294"/>
      <c r="O109" s="294"/>
      <c r="P109" s="294"/>
      <c r="Q109" s="294"/>
      <c r="R109" s="294"/>
      <c r="S109" s="294"/>
      <c r="T109" s="295"/>
      <c r="AT109" s="290" t="s">
        <v>168</v>
      </c>
      <c r="AU109" s="290" t="s">
        <v>86</v>
      </c>
      <c r="AV109" s="289" t="s">
        <v>163</v>
      </c>
      <c r="AW109" s="289" t="s">
        <v>39</v>
      </c>
      <c r="AX109" s="289" t="s">
        <v>84</v>
      </c>
      <c r="AY109" s="290" t="s">
        <v>156</v>
      </c>
    </row>
    <row r="110" spans="2:63" s="253" customFormat="1" ht="29.85" customHeight="1">
      <c r="B110" s="252"/>
      <c r="D110" s="254" t="s">
        <v>75</v>
      </c>
      <c r="E110" s="263" t="s">
        <v>163</v>
      </c>
      <c r="F110" s="263" t="s">
        <v>744</v>
      </c>
      <c r="I110" s="87"/>
      <c r="J110" s="264">
        <f>BK110</f>
        <v>0</v>
      </c>
      <c r="L110" s="252"/>
      <c r="M110" s="257"/>
      <c r="N110" s="258"/>
      <c r="O110" s="258"/>
      <c r="P110" s="259">
        <f>SUM(P111:P112)</f>
        <v>0</v>
      </c>
      <c r="Q110" s="258"/>
      <c r="R110" s="259">
        <f>SUM(R111:R112)</f>
        <v>0</v>
      </c>
      <c r="S110" s="258"/>
      <c r="T110" s="260">
        <f>SUM(T111:T112)</f>
        <v>0</v>
      </c>
      <c r="AR110" s="254" t="s">
        <v>84</v>
      </c>
      <c r="AT110" s="261" t="s">
        <v>75</v>
      </c>
      <c r="AU110" s="261" t="s">
        <v>84</v>
      </c>
      <c r="AY110" s="254" t="s">
        <v>156</v>
      </c>
      <c r="BK110" s="262">
        <f>SUM(BK111:BK112)</f>
        <v>0</v>
      </c>
    </row>
    <row r="111" spans="2:65" s="185" customFormat="1" ht="16.5" customHeight="1">
      <c r="B111" s="186"/>
      <c r="C111" s="296" t="s">
        <v>197</v>
      </c>
      <c r="D111" s="296" t="s">
        <v>301</v>
      </c>
      <c r="E111" s="297" t="s">
        <v>849</v>
      </c>
      <c r="F111" s="298" t="s">
        <v>850</v>
      </c>
      <c r="G111" s="299" t="s">
        <v>161</v>
      </c>
      <c r="H111" s="300">
        <v>800</v>
      </c>
      <c r="I111" s="92"/>
      <c r="J111" s="301">
        <f>ROUND(I111*H111,2)</f>
        <v>0</v>
      </c>
      <c r="K111" s="298" t="s">
        <v>5</v>
      </c>
      <c r="L111" s="302"/>
      <c r="M111" s="303" t="s">
        <v>5</v>
      </c>
      <c r="N111" s="304" t="s">
        <v>49</v>
      </c>
      <c r="O111" s="187"/>
      <c r="P111" s="273">
        <f>O111*H111</f>
        <v>0</v>
      </c>
      <c r="Q111" s="273">
        <v>0</v>
      </c>
      <c r="R111" s="273">
        <f>Q111*H111</f>
        <v>0</v>
      </c>
      <c r="S111" s="273">
        <v>0</v>
      </c>
      <c r="T111" s="274">
        <f>S111*H111</f>
        <v>0</v>
      </c>
      <c r="AR111" s="175" t="s">
        <v>184</v>
      </c>
      <c r="AT111" s="175" t="s">
        <v>301</v>
      </c>
      <c r="AU111" s="175" t="s">
        <v>86</v>
      </c>
      <c r="AY111" s="175" t="s">
        <v>156</v>
      </c>
      <c r="BE111" s="275">
        <f>IF(N111="základní",J111,0)</f>
        <v>0</v>
      </c>
      <c r="BF111" s="275">
        <f>IF(N111="snížená",J111,0)</f>
        <v>0</v>
      </c>
      <c r="BG111" s="275">
        <f>IF(N111="zákl. přenesená",J111,0)</f>
        <v>0</v>
      </c>
      <c r="BH111" s="275">
        <f>IF(N111="sníž. přenesená",J111,0)</f>
        <v>0</v>
      </c>
      <c r="BI111" s="275">
        <f>IF(N111="nulová",J111,0)</f>
        <v>0</v>
      </c>
      <c r="BJ111" s="175" t="s">
        <v>163</v>
      </c>
      <c r="BK111" s="275">
        <f>ROUND(I111*H111,2)</f>
        <v>0</v>
      </c>
      <c r="BL111" s="175" t="s">
        <v>163</v>
      </c>
      <c r="BM111" s="175" t="s">
        <v>196</v>
      </c>
    </row>
    <row r="112" spans="2:65" s="185" customFormat="1" ht="25.5" customHeight="1">
      <c r="B112" s="186"/>
      <c r="C112" s="296" t="s">
        <v>184</v>
      </c>
      <c r="D112" s="296" t="s">
        <v>301</v>
      </c>
      <c r="E112" s="297" t="s">
        <v>896</v>
      </c>
      <c r="F112" s="298" t="s">
        <v>897</v>
      </c>
      <c r="G112" s="299" t="s">
        <v>743</v>
      </c>
      <c r="H112" s="300">
        <v>1</v>
      </c>
      <c r="I112" s="92"/>
      <c r="J112" s="301">
        <f>ROUND(I112*H112,2)</f>
        <v>0</v>
      </c>
      <c r="K112" s="298" t="s">
        <v>5</v>
      </c>
      <c r="L112" s="302"/>
      <c r="M112" s="303" t="s">
        <v>5</v>
      </c>
      <c r="N112" s="304" t="s">
        <v>49</v>
      </c>
      <c r="O112" s="187"/>
      <c r="P112" s="273">
        <f>O112*H112</f>
        <v>0</v>
      </c>
      <c r="Q112" s="273">
        <v>0</v>
      </c>
      <c r="R112" s="273">
        <f>Q112*H112</f>
        <v>0</v>
      </c>
      <c r="S112" s="273">
        <v>0</v>
      </c>
      <c r="T112" s="274">
        <f>S112*H112</f>
        <v>0</v>
      </c>
      <c r="AR112" s="175" t="s">
        <v>184</v>
      </c>
      <c r="AT112" s="175" t="s">
        <v>301</v>
      </c>
      <c r="AU112" s="175" t="s">
        <v>86</v>
      </c>
      <c r="AY112" s="175" t="s">
        <v>156</v>
      </c>
      <c r="BE112" s="275">
        <f>IF(N112="základní",J112,0)</f>
        <v>0</v>
      </c>
      <c r="BF112" s="275">
        <f>IF(N112="snížená",J112,0)</f>
        <v>0</v>
      </c>
      <c r="BG112" s="275">
        <f>IF(N112="zákl. přenesená",J112,0)</f>
        <v>0</v>
      </c>
      <c r="BH112" s="275">
        <f>IF(N112="sníž. přenesená",J112,0)</f>
        <v>0</v>
      </c>
      <c r="BI112" s="275">
        <f>IF(N112="nulová",J112,0)</f>
        <v>0</v>
      </c>
      <c r="BJ112" s="175" t="s">
        <v>163</v>
      </c>
      <c r="BK112" s="275">
        <f>ROUND(I112*H112,2)</f>
        <v>0</v>
      </c>
      <c r="BL112" s="175" t="s">
        <v>163</v>
      </c>
      <c r="BM112" s="175" t="s">
        <v>201</v>
      </c>
    </row>
    <row r="113" spans="2:63" s="253" customFormat="1" ht="29.85" customHeight="1">
      <c r="B113" s="252"/>
      <c r="D113" s="254" t="s">
        <v>75</v>
      </c>
      <c r="E113" s="263" t="s">
        <v>781</v>
      </c>
      <c r="F113" s="263" t="s">
        <v>782</v>
      </c>
      <c r="I113" s="87"/>
      <c r="J113" s="264">
        <f>BK113</f>
        <v>0</v>
      </c>
      <c r="L113" s="252"/>
      <c r="M113" s="257"/>
      <c r="N113" s="258"/>
      <c r="O113" s="258"/>
      <c r="P113" s="259">
        <f>SUM(P114:P115)</f>
        <v>0</v>
      </c>
      <c r="Q113" s="258"/>
      <c r="R113" s="259">
        <f>SUM(R114:R115)</f>
        <v>0</v>
      </c>
      <c r="S113" s="258"/>
      <c r="T113" s="260">
        <f>SUM(T114:T115)</f>
        <v>0</v>
      </c>
      <c r="AR113" s="254" t="s">
        <v>84</v>
      </c>
      <c r="AT113" s="261" t="s">
        <v>75</v>
      </c>
      <c r="AU113" s="261" t="s">
        <v>84</v>
      </c>
      <c r="AY113" s="254" t="s">
        <v>156</v>
      </c>
      <c r="BK113" s="262">
        <f>SUM(BK114:BK115)</f>
        <v>0</v>
      </c>
    </row>
    <row r="114" spans="2:65" s="185" customFormat="1" ht="25.5" customHeight="1">
      <c r="B114" s="186"/>
      <c r="C114" s="265" t="s">
        <v>210</v>
      </c>
      <c r="D114" s="265" t="s">
        <v>158</v>
      </c>
      <c r="E114" s="266" t="s">
        <v>783</v>
      </c>
      <c r="F114" s="267" t="s">
        <v>784</v>
      </c>
      <c r="G114" s="268" t="s">
        <v>737</v>
      </c>
      <c r="H114" s="269">
        <v>2.857</v>
      </c>
      <c r="I114" s="88"/>
      <c r="J114" s="270">
        <f>ROUND(I114*H114,2)</f>
        <v>0</v>
      </c>
      <c r="K114" s="267" t="s">
        <v>162</v>
      </c>
      <c r="L114" s="186"/>
      <c r="M114" s="271" t="s">
        <v>5</v>
      </c>
      <c r="N114" s="272" t="s">
        <v>49</v>
      </c>
      <c r="O114" s="187"/>
      <c r="P114" s="273">
        <f>O114*H114</f>
        <v>0</v>
      </c>
      <c r="Q114" s="273">
        <v>0</v>
      </c>
      <c r="R114" s="273">
        <f>Q114*H114</f>
        <v>0</v>
      </c>
      <c r="S114" s="273">
        <v>0</v>
      </c>
      <c r="T114" s="274">
        <f>S114*H114</f>
        <v>0</v>
      </c>
      <c r="AR114" s="175" t="s">
        <v>163</v>
      </c>
      <c r="AT114" s="175" t="s">
        <v>158</v>
      </c>
      <c r="AU114" s="175" t="s">
        <v>86</v>
      </c>
      <c r="AY114" s="175" t="s">
        <v>156</v>
      </c>
      <c r="BE114" s="275">
        <f>IF(N114="základní",J114,0)</f>
        <v>0</v>
      </c>
      <c r="BF114" s="275">
        <f>IF(N114="snížená",J114,0)</f>
        <v>0</v>
      </c>
      <c r="BG114" s="275">
        <f>IF(N114="zákl. přenesená",J114,0)</f>
        <v>0</v>
      </c>
      <c r="BH114" s="275">
        <f>IF(N114="sníž. přenesená",J114,0)</f>
        <v>0</v>
      </c>
      <c r="BI114" s="275">
        <f>IF(N114="nulová",J114,0)</f>
        <v>0</v>
      </c>
      <c r="BJ114" s="175" t="s">
        <v>163</v>
      </c>
      <c r="BK114" s="275">
        <f>ROUND(I114*H114,2)</f>
        <v>0</v>
      </c>
      <c r="BL114" s="175" t="s">
        <v>163</v>
      </c>
      <c r="BM114" s="175" t="s">
        <v>207</v>
      </c>
    </row>
    <row r="115" spans="2:47" s="185" customFormat="1" ht="27">
      <c r="B115" s="186"/>
      <c r="D115" s="276" t="s">
        <v>164</v>
      </c>
      <c r="F115" s="277" t="s">
        <v>785</v>
      </c>
      <c r="I115" s="89"/>
      <c r="L115" s="186"/>
      <c r="M115" s="278"/>
      <c r="N115" s="187"/>
      <c r="O115" s="187"/>
      <c r="P115" s="187"/>
      <c r="Q115" s="187"/>
      <c r="R115" s="187"/>
      <c r="S115" s="187"/>
      <c r="T115" s="279"/>
      <c r="AT115" s="175" t="s">
        <v>164</v>
      </c>
      <c r="AU115" s="175" t="s">
        <v>86</v>
      </c>
    </row>
    <row r="116" spans="2:63" s="253" customFormat="1" ht="37.35" customHeight="1">
      <c r="B116" s="252"/>
      <c r="D116" s="254" t="s">
        <v>75</v>
      </c>
      <c r="E116" s="255" t="s">
        <v>786</v>
      </c>
      <c r="F116" s="255" t="s">
        <v>787</v>
      </c>
      <c r="I116" s="87"/>
      <c r="J116" s="256">
        <f>BK116</f>
        <v>0</v>
      </c>
      <c r="L116" s="252"/>
      <c r="M116" s="257"/>
      <c r="N116" s="258"/>
      <c r="O116" s="258"/>
      <c r="P116" s="259">
        <f>P117</f>
        <v>0</v>
      </c>
      <c r="Q116" s="258"/>
      <c r="R116" s="259">
        <f>R117</f>
        <v>1.0779999999999998</v>
      </c>
      <c r="S116" s="258"/>
      <c r="T116" s="260">
        <f>T117</f>
        <v>0</v>
      </c>
      <c r="AR116" s="254" t="s">
        <v>86</v>
      </c>
      <c r="AT116" s="261" t="s">
        <v>75</v>
      </c>
      <c r="AU116" s="261" t="s">
        <v>76</v>
      </c>
      <c r="AY116" s="254" t="s">
        <v>156</v>
      </c>
      <c r="BK116" s="262">
        <f>BK117</f>
        <v>0</v>
      </c>
    </row>
    <row r="117" spans="2:63" s="253" customFormat="1" ht="19.9" customHeight="1">
      <c r="B117" s="252"/>
      <c r="D117" s="254" t="s">
        <v>75</v>
      </c>
      <c r="E117" s="263" t="s">
        <v>788</v>
      </c>
      <c r="F117" s="263" t="s">
        <v>789</v>
      </c>
      <c r="I117" s="87"/>
      <c r="J117" s="264">
        <f>BK117</f>
        <v>0</v>
      </c>
      <c r="L117" s="252"/>
      <c r="M117" s="257"/>
      <c r="N117" s="258"/>
      <c r="O117" s="258"/>
      <c r="P117" s="259">
        <f>SUM(P118:P127)</f>
        <v>0</v>
      </c>
      <c r="Q117" s="258"/>
      <c r="R117" s="259">
        <f>SUM(R118:R127)</f>
        <v>1.0779999999999998</v>
      </c>
      <c r="S117" s="258"/>
      <c r="T117" s="260">
        <f>SUM(T118:T127)</f>
        <v>0</v>
      </c>
      <c r="AR117" s="254" t="s">
        <v>86</v>
      </c>
      <c r="AT117" s="261" t="s">
        <v>75</v>
      </c>
      <c r="AU117" s="261" t="s">
        <v>84</v>
      </c>
      <c r="AY117" s="254" t="s">
        <v>156</v>
      </c>
      <c r="BK117" s="262">
        <f>SUM(BK118:BK127)</f>
        <v>0</v>
      </c>
    </row>
    <row r="118" spans="2:65" s="185" customFormat="1" ht="25.5" customHeight="1">
      <c r="B118" s="186"/>
      <c r="C118" s="265" t="s">
        <v>188</v>
      </c>
      <c r="D118" s="265" t="s">
        <v>158</v>
      </c>
      <c r="E118" s="266" t="s">
        <v>790</v>
      </c>
      <c r="F118" s="267" t="s">
        <v>791</v>
      </c>
      <c r="G118" s="268" t="s">
        <v>161</v>
      </c>
      <c r="H118" s="269">
        <v>1400</v>
      </c>
      <c r="I118" s="88"/>
      <c r="J118" s="270">
        <f>ROUND(I118*H118,2)</f>
        <v>0</v>
      </c>
      <c r="K118" s="267" t="s">
        <v>162</v>
      </c>
      <c r="L118" s="186"/>
      <c r="M118" s="271" t="s">
        <v>5</v>
      </c>
      <c r="N118" s="272" t="s">
        <v>49</v>
      </c>
      <c r="O118" s="187"/>
      <c r="P118" s="273">
        <f>O118*H118</f>
        <v>0</v>
      </c>
      <c r="Q118" s="273">
        <v>0.00077</v>
      </c>
      <c r="R118" s="273">
        <f>Q118*H118</f>
        <v>1.0779999999999998</v>
      </c>
      <c r="S118" s="273">
        <v>0</v>
      </c>
      <c r="T118" s="274">
        <f>S118*H118</f>
        <v>0</v>
      </c>
      <c r="AR118" s="175" t="s">
        <v>201</v>
      </c>
      <c r="AT118" s="175" t="s">
        <v>158</v>
      </c>
      <c r="AU118" s="175" t="s">
        <v>86</v>
      </c>
      <c r="AY118" s="175" t="s">
        <v>156</v>
      </c>
      <c r="BE118" s="275">
        <f>IF(N118="základní",J118,0)</f>
        <v>0</v>
      </c>
      <c r="BF118" s="275">
        <f>IF(N118="snížená",J118,0)</f>
        <v>0</v>
      </c>
      <c r="BG118" s="275">
        <f>IF(N118="zákl. přenesená",J118,0)</f>
        <v>0</v>
      </c>
      <c r="BH118" s="275">
        <f>IF(N118="sníž. přenesená",J118,0)</f>
        <v>0</v>
      </c>
      <c r="BI118" s="275">
        <f>IF(N118="nulová",J118,0)</f>
        <v>0</v>
      </c>
      <c r="BJ118" s="175" t="s">
        <v>163</v>
      </c>
      <c r="BK118" s="275">
        <f>ROUND(I118*H118,2)</f>
        <v>0</v>
      </c>
      <c r="BL118" s="175" t="s">
        <v>201</v>
      </c>
      <c r="BM118" s="175" t="s">
        <v>185</v>
      </c>
    </row>
    <row r="119" spans="2:47" s="185" customFormat="1" ht="40.5">
      <c r="B119" s="186"/>
      <c r="D119" s="276" t="s">
        <v>164</v>
      </c>
      <c r="F119" s="277" t="s">
        <v>792</v>
      </c>
      <c r="I119" s="89"/>
      <c r="L119" s="186"/>
      <c r="M119" s="278"/>
      <c r="N119" s="187"/>
      <c r="O119" s="187"/>
      <c r="P119" s="187"/>
      <c r="Q119" s="187"/>
      <c r="R119" s="187"/>
      <c r="S119" s="187"/>
      <c r="T119" s="279"/>
      <c r="AT119" s="175" t="s">
        <v>164</v>
      </c>
      <c r="AU119" s="175" t="s">
        <v>86</v>
      </c>
    </row>
    <row r="120" spans="2:51" s="281" customFormat="1" ht="13.5">
      <c r="B120" s="280"/>
      <c r="D120" s="276" t="s">
        <v>168</v>
      </c>
      <c r="E120" s="282" t="s">
        <v>5</v>
      </c>
      <c r="F120" s="283" t="s">
        <v>898</v>
      </c>
      <c r="H120" s="284">
        <v>1400</v>
      </c>
      <c r="I120" s="90"/>
      <c r="L120" s="280"/>
      <c r="M120" s="285"/>
      <c r="N120" s="286"/>
      <c r="O120" s="286"/>
      <c r="P120" s="286"/>
      <c r="Q120" s="286"/>
      <c r="R120" s="286"/>
      <c r="S120" s="286"/>
      <c r="T120" s="287"/>
      <c r="AT120" s="282" t="s">
        <v>168</v>
      </c>
      <c r="AU120" s="282" t="s">
        <v>86</v>
      </c>
      <c r="AV120" s="281" t="s">
        <v>86</v>
      </c>
      <c r="AW120" s="281" t="s">
        <v>39</v>
      </c>
      <c r="AX120" s="281" t="s">
        <v>76</v>
      </c>
      <c r="AY120" s="282" t="s">
        <v>156</v>
      </c>
    </row>
    <row r="121" spans="2:51" s="289" customFormat="1" ht="13.5">
      <c r="B121" s="288"/>
      <c r="D121" s="276" t="s">
        <v>168</v>
      </c>
      <c r="E121" s="290" t="s">
        <v>5</v>
      </c>
      <c r="F121" s="291" t="s">
        <v>204</v>
      </c>
      <c r="H121" s="292">
        <v>1400</v>
      </c>
      <c r="I121" s="91"/>
      <c r="L121" s="288"/>
      <c r="M121" s="293"/>
      <c r="N121" s="294"/>
      <c r="O121" s="294"/>
      <c r="P121" s="294"/>
      <c r="Q121" s="294"/>
      <c r="R121" s="294"/>
      <c r="S121" s="294"/>
      <c r="T121" s="295"/>
      <c r="AT121" s="290" t="s">
        <v>168</v>
      </c>
      <c r="AU121" s="290" t="s">
        <v>86</v>
      </c>
      <c r="AV121" s="289" t="s">
        <v>163</v>
      </c>
      <c r="AW121" s="289" t="s">
        <v>39</v>
      </c>
      <c r="AX121" s="289" t="s">
        <v>84</v>
      </c>
      <c r="AY121" s="290" t="s">
        <v>156</v>
      </c>
    </row>
    <row r="122" spans="2:65" s="185" customFormat="1" ht="25.5" customHeight="1">
      <c r="B122" s="186"/>
      <c r="C122" s="296" t="s">
        <v>217</v>
      </c>
      <c r="D122" s="296" t="s">
        <v>301</v>
      </c>
      <c r="E122" s="297" t="s">
        <v>867</v>
      </c>
      <c r="F122" s="298" t="s">
        <v>868</v>
      </c>
      <c r="G122" s="299" t="s">
        <v>161</v>
      </c>
      <c r="H122" s="300">
        <v>1680</v>
      </c>
      <c r="I122" s="92"/>
      <c r="J122" s="301">
        <f>ROUND(I122*H122,2)</f>
        <v>0</v>
      </c>
      <c r="K122" s="298" t="s">
        <v>728</v>
      </c>
      <c r="L122" s="302"/>
      <c r="M122" s="303" t="s">
        <v>5</v>
      </c>
      <c r="N122" s="304" t="s">
        <v>49</v>
      </c>
      <c r="O122" s="187"/>
      <c r="P122" s="273">
        <f>O122*H122</f>
        <v>0</v>
      </c>
      <c r="Q122" s="273">
        <v>0</v>
      </c>
      <c r="R122" s="273">
        <f>Q122*H122</f>
        <v>0</v>
      </c>
      <c r="S122" s="273">
        <v>0</v>
      </c>
      <c r="T122" s="274">
        <f>S122*H122</f>
        <v>0</v>
      </c>
      <c r="AR122" s="175" t="s">
        <v>234</v>
      </c>
      <c r="AT122" s="175" t="s">
        <v>301</v>
      </c>
      <c r="AU122" s="175" t="s">
        <v>86</v>
      </c>
      <c r="AY122" s="175" t="s">
        <v>156</v>
      </c>
      <c r="BE122" s="275">
        <f>IF(N122="základní",J122,0)</f>
        <v>0</v>
      </c>
      <c r="BF122" s="275">
        <f>IF(N122="snížená",J122,0)</f>
        <v>0</v>
      </c>
      <c r="BG122" s="275">
        <f>IF(N122="zákl. přenesená",J122,0)</f>
        <v>0</v>
      </c>
      <c r="BH122" s="275">
        <f>IF(N122="sníž. přenesená",J122,0)</f>
        <v>0</v>
      </c>
      <c r="BI122" s="275">
        <f>IF(N122="nulová",J122,0)</f>
        <v>0</v>
      </c>
      <c r="BJ122" s="175" t="s">
        <v>163</v>
      </c>
      <c r="BK122" s="275">
        <f>ROUND(I122*H122,2)</f>
        <v>0</v>
      </c>
      <c r="BL122" s="175" t="s">
        <v>201</v>
      </c>
      <c r="BM122" s="175" t="s">
        <v>216</v>
      </c>
    </row>
    <row r="123" spans="2:47" s="185" customFormat="1" ht="27">
      <c r="B123" s="186"/>
      <c r="D123" s="276" t="s">
        <v>166</v>
      </c>
      <c r="F123" s="277" t="s">
        <v>869</v>
      </c>
      <c r="I123" s="89"/>
      <c r="L123" s="186"/>
      <c r="M123" s="278"/>
      <c r="N123" s="187"/>
      <c r="O123" s="187"/>
      <c r="P123" s="187"/>
      <c r="Q123" s="187"/>
      <c r="R123" s="187"/>
      <c r="S123" s="187"/>
      <c r="T123" s="279"/>
      <c r="AT123" s="175" t="s">
        <v>166</v>
      </c>
      <c r="AU123" s="175" t="s">
        <v>86</v>
      </c>
    </row>
    <row r="124" spans="2:51" s="281" customFormat="1" ht="13.5">
      <c r="B124" s="280"/>
      <c r="D124" s="276" t="s">
        <v>168</v>
      </c>
      <c r="E124" s="282" t="s">
        <v>5</v>
      </c>
      <c r="F124" s="283" t="s">
        <v>899</v>
      </c>
      <c r="H124" s="284">
        <v>1680</v>
      </c>
      <c r="I124" s="90"/>
      <c r="L124" s="280"/>
      <c r="M124" s="285"/>
      <c r="N124" s="286"/>
      <c r="O124" s="286"/>
      <c r="P124" s="286"/>
      <c r="Q124" s="286"/>
      <c r="R124" s="286"/>
      <c r="S124" s="286"/>
      <c r="T124" s="287"/>
      <c r="AT124" s="282" t="s">
        <v>168</v>
      </c>
      <c r="AU124" s="282" t="s">
        <v>86</v>
      </c>
      <c r="AV124" s="281" t="s">
        <v>86</v>
      </c>
      <c r="AW124" s="281" t="s">
        <v>39</v>
      </c>
      <c r="AX124" s="281" t="s">
        <v>76</v>
      </c>
      <c r="AY124" s="282" t="s">
        <v>156</v>
      </c>
    </row>
    <row r="125" spans="2:51" s="289" customFormat="1" ht="13.5">
      <c r="B125" s="288"/>
      <c r="D125" s="276" t="s">
        <v>168</v>
      </c>
      <c r="E125" s="290" t="s">
        <v>5</v>
      </c>
      <c r="F125" s="291" t="s">
        <v>204</v>
      </c>
      <c r="H125" s="292">
        <v>1680</v>
      </c>
      <c r="I125" s="91"/>
      <c r="L125" s="288"/>
      <c r="M125" s="293"/>
      <c r="N125" s="294"/>
      <c r="O125" s="294"/>
      <c r="P125" s="294"/>
      <c r="Q125" s="294"/>
      <c r="R125" s="294"/>
      <c r="S125" s="294"/>
      <c r="T125" s="295"/>
      <c r="AT125" s="290" t="s">
        <v>168</v>
      </c>
      <c r="AU125" s="290" t="s">
        <v>86</v>
      </c>
      <c r="AV125" s="289" t="s">
        <v>163</v>
      </c>
      <c r="AW125" s="289" t="s">
        <v>39</v>
      </c>
      <c r="AX125" s="289" t="s">
        <v>84</v>
      </c>
      <c r="AY125" s="290" t="s">
        <v>156</v>
      </c>
    </row>
    <row r="126" spans="2:65" s="185" customFormat="1" ht="38.25" customHeight="1">
      <c r="B126" s="186"/>
      <c r="C126" s="265" t="s">
        <v>193</v>
      </c>
      <c r="D126" s="265" t="s">
        <v>158</v>
      </c>
      <c r="E126" s="266" t="s">
        <v>798</v>
      </c>
      <c r="F126" s="267" t="s">
        <v>799</v>
      </c>
      <c r="G126" s="268" t="s">
        <v>737</v>
      </c>
      <c r="H126" s="269">
        <v>5.446</v>
      </c>
      <c r="I126" s="88"/>
      <c r="J126" s="270">
        <f>ROUND(I126*H126,2)</f>
        <v>0</v>
      </c>
      <c r="K126" s="267" t="s">
        <v>162</v>
      </c>
      <c r="L126" s="186"/>
      <c r="M126" s="271" t="s">
        <v>5</v>
      </c>
      <c r="N126" s="272" t="s">
        <v>49</v>
      </c>
      <c r="O126" s="187"/>
      <c r="P126" s="273">
        <f>O126*H126</f>
        <v>0</v>
      </c>
      <c r="Q126" s="273">
        <v>0</v>
      </c>
      <c r="R126" s="273">
        <f>Q126*H126</f>
        <v>0</v>
      </c>
      <c r="S126" s="273">
        <v>0</v>
      </c>
      <c r="T126" s="274">
        <f>S126*H126</f>
        <v>0</v>
      </c>
      <c r="AR126" s="175" t="s">
        <v>201</v>
      </c>
      <c r="AT126" s="175" t="s">
        <v>158</v>
      </c>
      <c r="AU126" s="175" t="s">
        <v>86</v>
      </c>
      <c r="AY126" s="175" t="s">
        <v>156</v>
      </c>
      <c r="BE126" s="275">
        <f>IF(N126="základní",J126,0)</f>
        <v>0</v>
      </c>
      <c r="BF126" s="275">
        <f>IF(N126="snížená",J126,0)</f>
        <v>0</v>
      </c>
      <c r="BG126" s="275">
        <f>IF(N126="zákl. přenesená",J126,0)</f>
        <v>0</v>
      </c>
      <c r="BH126" s="275">
        <f>IF(N126="sníž. přenesená",J126,0)</f>
        <v>0</v>
      </c>
      <c r="BI126" s="275">
        <f>IF(N126="nulová",J126,0)</f>
        <v>0</v>
      </c>
      <c r="BJ126" s="175" t="s">
        <v>163</v>
      </c>
      <c r="BK126" s="275">
        <f>ROUND(I126*H126,2)</f>
        <v>0</v>
      </c>
      <c r="BL126" s="175" t="s">
        <v>201</v>
      </c>
      <c r="BM126" s="175" t="s">
        <v>220</v>
      </c>
    </row>
    <row r="127" spans="2:47" s="185" customFormat="1" ht="121.5">
      <c r="B127" s="186"/>
      <c r="D127" s="276" t="s">
        <v>164</v>
      </c>
      <c r="F127" s="277" t="s">
        <v>800</v>
      </c>
      <c r="L127" s="186"/>
      <c r="M127" s="308"/>
      <c r="N127" s="309"/>
      <c r="O127" s="309"/>
      <c r="P127" s="309"/>
      <c r="Q127" s="309"/>
      <c r="R127" s="309"/>
      <c r="S127" s="309"/>
      <c r="T127" s="310"/>
      <c r="AT127" s="175" t="s">
        <v>164</v>
      </c>
      <c r="AU127" s="175" t="s">
        <v>86</v>
      </c>
    </row>
    <row r="128" spans="2:12" s="185" customFormat="1" ht="6.95" customHeight="1">
      <c r="B128" s="210"/>
      <c r="C128" s="211"/>
      <c r="D128" s="211"/>
      <c r="E128" s="211"/>
      <c r="F128" s="211"/>
      <c r="G128" s="211"/>
      <c r="H128" s="211"/>
      <c r="I128" s="211"/>
      <c r="J128" s="211"/>
      <c r="K128" s="211"/>
      <c r="L128" s="186"/>
    </row>
  </sheetData>
  <sheetProtection password="CC55" sheet="1"/>
  <autoFilter ref="C82:K127"/>
  <mergeCells count="10">
    <mergeCell ref="E75:H75"/>
    <mergeCell ref="G1:H1"/>
    <mergeCell ref="E45:H45"/>
    <mergeCell ref="E47:H47"/>
    <mergeCell ref="J51:J52"/>
    <mergeCell ref="L2:V2"/>
    <mergeCell ref="E7:H7"/>
    <mergeCell ref="E9:H9"/>
    <mergeCell ref="E24:H24"/>
    <mergeCell ref="E73:H73"/>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BR171"/>
  <sheetViews>
    <sheetView showGridLines="0" workbookViewId="0" topLeftCell="A1">
      <pane ySplit="1" topLeftCell="A83" activePane="bottomLeft" state="frozen"/>
      <selection pane="bottomLeft" activeCell="I89" sqref="I89"/>
    </sheetView>
  </sheetViews>
  <sheetFormatPr defaultColWidth="9.33203125" defaultRowHeight="13.5"/>
  <cols>
    <col min="1" max="1" width="8.33203125" style="174" customWidth="1"/>
    <col min="2" max="2" width="1.66796875" style="174" customWidth="1"/>
    <col min="3" max="3" width="4.16015625" style="174" customWidth="1"/>
    <col min="4" max="4" width="4.33203125" style="174" customWidth="1"/>
    <col min="5" max="5" width="17.16015625" style="174" customWidth="1"/>
    <col min="6" max="6" width="75" style="174" customWidth="1"/>
    <col min="7" max="7" width="8.66015625" style="174" customWidth="1"/>
    <col min="8" max="8" width="11.16015625" style="174" customWidth="1"/>
    <col min="9" max="9" width="12.66015625" style="174" customWidth="1"/>
    <col min="10" max="10" width="23.5" style="174" customWidth="1"/>
    <col min="11" max="11" width="15.5" style="174" customWidth="1"/>
    <col min="12" max="12" width="9.33203125" style="174" customWidth="1"/>
    <col min="13" max="18" width="9.33203125" style="174" hidden="1" customWidth="1"/>
    <col min="19" max="19" width="8.16015625" style="174" hidden="1" customWidth="1"/>
    <col min="20" max="20" width="29.66015625" style="174" hidden="1" customWidth="1"/>
    <col min="21" max="21" width="16.33203125" style="174" hidden="1" customWidth="1"/>
    <col min="22" max="22" width="12.33203125" style="174" customWidth="1"/>
    <col min="23" max="23" width="16.33203125" style="174" customWidth="1"/>
    <col min="24" max="24" width="12.33203125" style="174" customWidth="1"/>
    <col min="25" max="25" width="15" style="174" customWidth="1"/>
    <col min="26" max="26" width="11" style="174" customWidth="1"/>
    <col min="27" max="27" width="15" style="174" customWidth="1"/>
    <col min="28" max="28" width="16.33203125" style="174" customWidth="1"/>
    <col min="29" max="29" width="11" style="174" customWidth="1"/>
    <col min="30" max="30" width="15" style="174" customWidth="1"/>
    <col min="31" max="31" width="16.33203125" style="174" customWidth="1"/>
    <col min="32" max="43" width="9.33203125" style="174" customWidth="1"/>
    <col min="44" max="65" width="9.33203125" style="174" hidden="1" customWidth="1"/>
    <col min="66" max="16384" width="9.33203125" style="174" customWidth="1"/>
  </cols>
  <sheetData>
    <row r="1" spans="1:70" ht="21.75" customHeight="1">
      <c r="A1" s="171"/>
      <c r="B1" s="8"/>
      <c r="C1" s="8"/>
      <c r="D1" s="9" t="s">
        <v>1</v>
      </c>
      <c r="E1" s="8"/>
      <c r="F1" s="172" t="s">
        <v>124</v>
      </c>
      <c r="G1" s="364" t="s">
        <v>125</v>
      </c>
      <c r="H1" s="364"/>
      <c r="I1" s="8"/>
      <c r="J1" s="172" t="s">
        <v>126</v>
      </c>
      <c r="K1" s="9" t="s">
        <v>127</v>
      </c>
      <c r="L1" s="172" t="s">
        <v>128</v>
      </c>
      <c r="M1" s="172"/>
      <c r="N1" s="172"/>
      <c r="O1" s="172"/>
      <c r="P1" s="172"/>
      <c r="Q1" s="172"/>
      <c r="R1" s="172"/>
      <c r="S1" s="172"/>
      <c r="T1" s="172"/>
      <c r="U1" s="173"/>
      <c r="V1" s="173"/>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c r="AV1" s="171"/>
      <c r="AW1" s="171"/>
      <c r="AX1" s="171"/>
      <c r="AY1" s="171"/>
      <c r="AZ1" s="171"/>
      <c r="BA1" s="171"/>
      <c r="BB1" s="171"/>
      <c r="BC1" s="171"/>
      <c r="BD1" s="171"/>
      <c r="BE1" s="171"/>
      <c r="BF1" s="171"/>
      <c r="BG1" s="171"/>
      <c r="BH1" s="171"/>
      <c r="BI1" s="171"/>
      <c r="BJ1" s="171"/>
      <c r="BK1" s="171"/>
      <c r="BL1" s="171"/>
      <c r="BM1" s="171"/>
      <c r="BN1" s="171"/>
      <c r="BO1" s="171"/>
      <c r="BP1" s="171"/>
      <c r="BQ1" s="171"/>
      <c r="BR1" s="171"/>
    </row>
    <row r="2" spans="3:46" ht="36.95" customHeight="1">
      <c r="L2" s="354" t="s">
        <v>8</v>
      </c>
      <c r="M2" s="355"/>
      <c r="N2" s="355"/>
      <c r="O2" s="355"/>
      <c r="P2" s="355"/>
      <c r="Q2" s="355"/>
      <c r="R2" s="355"/>
      <c r="S2" s="355"/>
      <c r="T2" s="355"/>
      <c r="U2" s="355"/>
      <c r="V2" s="355"/>
      <c r="AT2" s="175" t="s">
        <v>104</v>
      </c>
    </row>
    <row r="3" spans="2:46" ht="6.95" customHeight="1">
      <c r="B3" s="176"/>
      <c r="C3" s="177"/>
      <c r="D3" s="177"/>
      <c r="E3" s="177"/>
      <c r="F3" s="177"/>
      <c r="G3" s="177"/>
      <c r="H3" s="177"/>
      <c r="I3" s="177"/>
      <c r="J3" s="177"/>
      <c r="K3" s="178"/>
      <c r="AT3" s="175" t="s">
        <v>86</v>
      </c>
    </row>
    <row r="4" spans="2:46" ht="36.95" customHeight="1">
      <c r="B4" s="179"/>
      <c r="C4" s="180"/>
      <c r="D4" s="181" t="s">
        <v>129</v>
      </c>
      <c r="E4" s="180"/>
      <c r="F4" s="180"/>
      <c r="G4" s="180"/>
      <c r="H4" s="180"/>
      <c r="I4" s="180"/>
      <c r="J4" s="180"/>
      <c r="K4" s="182"/>
      <c r="M4" s="183" t="s">
        <v>13</v>
      </c>
      <c r="AT4" s="175" t="s">
        <v>39</v>
      </c>
    </row>
    <row r="5" spans="2:11" ht="6.95" customHeight="1">
      <c r="B5" s="179"/>
      <c r="C5" s="180"/>
      <c r="D5" s="180"/>
      <c r="E5" s="180"/>
      <c r="F5" s="180"/>
      <c r="G5" s="180"/>
      <c r="H5" s="180"/>
      <c r="I5" s="180"/>
      <c r="J5" s="180"/>
      <c r="K5" s="182"/>
    </row>
    <row r="6" spans="2:11" ht="15">
      <c r="B6" s="179"/>
      <c r="C6" s="180"/>
      <c r="D6" s="184" t="s">
        <v>19</v>
      </c>
      <c r="E6" s="180"/>
      <c r="F6" s="180"/>
      <c r="G6" s="180"/>
      <c r="H6" s="180"/>
      <c r="I6" s="180"/>
      <c r="J6" s="180"/>
      <c r="K6" s="182"/>
    </row>
    <row r="7" spans="2:11" ht="16.5" customHeight="1">
      <c r="B7" s="179"/>
      <c r="C7" s="180"/>
      <c r="D7" s="180"/>
      <c r="E7" s="356" t="str">
        <f ca="1">'Rekapitulace stavby'!K6</f>
        <v>Kohinoor Mariánské Radčice - Biotechnologický systém ČDV z MR1</v>
      </c>
      <c r="F7" s="357"/>
      <c r="G7" s="357"/>
      <c r="H7" s="357"/>
      <c r="I7" s="180"/>
      <c r="J7" s="180"/>
      <c r="K7" s="182"/>
    </row>
    <row r="8" spans="2:11" s="185" customFormat="1" ht="15">
      <c r="B8" s="186"/>
      <c r="C8" s="187"/>
      <c r="D8" s="184" t="s">
        <v>130</v>
      </c>
      <c r="E8" s="187"/>
      <c r="F8" s="187"/>
      <c r="G8" s="187"/>
      <c r="H8" s="187"/>
      <c r="I8" s="187"/>
      <c r="J8" s="187"/>
      <c r="K8" s="188"/>
    </row>
    <row r="9" spans="2:11" s="185" customFormat="1" ht="36.95" customHeight="1">
      <c r="B9" s="186"/>
      <c r="C9" s="187"/>
      <c r="D9" s="187"/>
      <c r="E9" s="358" t="s">
        <v>900</v>
      </c>
      <c r="F9" s="359"/>
      <c r="G9" s="359"/>
      <c r="H9" s="359"/>
      <c r="I9" s="187"/>
      <c r="J9" s="187"/>
      <c r="K9" s="188"/>
    </row>
    <row r="10" spans="2:11" s="185" customFormat="1" ht="13.5">
      <c r="B10" s="186"/>
      <c r="C10" s="187"/>
      <c r="D10" s="187"/>
      <c r="E10" s="187"/>
      <c r="F10" s="187"/>
      <c r="G10" s="187"/>
      <c r="H10" s="187"/>
      <c r="I10" s="187"/>
      <c r="J10" s="187"/>
      <c r="K10" s="188"/>
    </row>
    <row r="11" spans="2:11" s="185" customFormat="1" ht="14.45" customHeight="1">
      <c r="B11" s="186"/>
      <c r="C11" s="187"/>
      <c r="D11" s="184" t="s">
        <v>21</v>
      </c>
      <c r="E11" s="187"/>
      <c r="F11" s="189" t="s">
        <v>5</v>
      </c>
      <c r="G11" s="187"/>
      <c r="H11" s="187"/>
      <c r="I11" s="184" t="s">
        <v>22</v>
      </c>
      <c r="J11" s="189" t="s">
        <v>5</v>
      </c>
      <c r="K11" s="188"/>
    </row>
    <row r="12" spans="2:11" s="185" customFormat="1" ht="14.45" customHeight="1">
      <c r="B12" s="186"/>
      <c r="C12" s="187"/>
      <c r="D12" s="184" t="s">
        <v>23</v>
      </c>
      <c r="E12" s="187"/>
      <c r="F12" s="189" t="s">
        <v>24</v>
      </c>
      <c r="G12" s="187"/>
      <c r="H12" s="187"/>
      <c r="I12" s="184" t="s">
        <v>25</v>
      </c>
      <c r="J12" s="190" t="str">
        <f ca="1">'Rekapitulace stavby'!AN8</f>
        <v>9. 2. 2018</v>
      </c>
      <c r="K12" s="188"/>
    </row>
    <row r="13" spans="2:11" s="185" customFormat="1" ht="10.9" customHeight="1">
      <c r="B13" s="186"/>
      <c r="C13" s="187"/>
      <c r="D13" s="187"/>
      <c r="E13" s="187"/>
      <c r="F13" s="187"/>
      <c r="G13" s="187"/>
      <c r="H13" s="187"/>
      <c r="I13" s="187"/>
      <c r="J13" s="187"/>
      <c r="K13" s="188"/>
    </row>
    <row r="14" spans="2:11" s="185" customFormat="1" ht="14.45" customHeight="1">
      <c r="B14" s="186"/>
      <c r="C14" s="187"/>
      <c r="D14" s="184" t="s">
        <v>27</v>
      </c>
      <c r="E14" s="187"/>
      <c r="F14" s="187"/>
      <c r="G14" s="187"/>
      <c r="H14" s="187"/>
      <c r="I14" s="184" t="s">
        <v>28</v>
      </c>
      <c r="J14" s="189" t="s">
        <v>29</v>
      </c>
      <c r="K14" s="188"/>
    </row>
    <row r="15" spans="2:11" s="185" customFormat="1" ht="18" customHeight="1">
      <c r="B15" s="186"/>
      <c r="C15" s="187"/>
      <c r="D15" s="187"/>
      <c r="E15" s="189" t="s">
        <v>30</v>
      </c>
      <c r="F15" s="187"/>
      <c r="G15" s="187"/>
      <c r="H15" s="187"/>
      <c r="I15" s="184" t="s">
        <v>31</v>
      </c>
      <c r="J15" s="189" t="s">
        <v>32</v>
      </c>
      <c r="K15" s="188"/>
    </row>
    <row r="16" spans="2:11" s="185" customFormat="1" ht="6.95" customHeight="1">
      <c r="B16" s="186"/>
      <c r="C16" s="187"/>
      <c r="D16" s="187"/>
      <c r="E16" s="187"/>
      <c r="F16" s="187"/>
      <c r="G16" s="187"/>
      <c r="H16" s="187"/>
      <c r="I16" s="187"/>
      <c r="J16" s="187"/>
      <c r="K16" s="188"/>
    </row>
    <row r="17" spans="2:11" s="185" customFormat="1" ht="14.45" customHeight="1">
      <c r="B17" s="186"/>
      <c r="C17" s="187"/>
      <c r="D17" s="184" t="s">
        <v>33</v>
      </c>
      <c r="E17" s="187"/>
      <c r="F17" s="187"/>
      <c r="G17" s="187"/>
      <c r="H17" s="187"/>
      <c r="I17" s="184" t="s">
        <v>28</v>
      </c>
      <c r="J17" s="189" t="str">
        <f ca="1">IF('Rekapitulace stavby'!AN13="Vyplň údaj","",IF('Rekapitulace stavby'!AN13="","",'Rekapitulace stavby'!AN13))</f>
        <v/>
      </c>
      <c r="K17" s="188"/>
    </row>
    <row r="18" spans="2:11" s="185" customFormat="1" ht="18" customHeight="1">
      <c r="B18" s="186"/>
      <c r="C18" s="187"/>
      <c r="D18" s="187"/>
      <c r="E18" s="189" t="str">
        <f ca="1">IF('Rekapitulace stavby'!E14="Vyplň údaj","",IF('Rekapitulace stavby'!E14="","",'Rekapitulace stavby'!E14))</f>
        <v/>
      </c>
      <c r="F18" s="187"/>
      <c r="G18" s="187"/>
      <c r="H18" s="187"/>
      <c r="I18" s="184" t="s">
        <v>31</v>
      </c>
      <c r="J18" s="189" t="str">
        <f ca="1">IF('Rekapitulace stavby'!AN14="Vyplň údaj","",IF('Rekapitulace stavby'!AN14="","",'Rekapitulace stavby'!AN14))</f>
        <v/>
      </c>
      <c r="K18" s="188"/>
    </row>
    <row r="19" spans="2:11" s="185" customFormat="1" ht="6.95" customHeight="1">
      <c r="B19" s="186"/>
      <c r="C19" s="187"/>
      <c r="D19" s="187"/>
      <c r="E19" s="187"/>
      <c r="F19" s="187"/>
      <c r="G19" s="187"/>
      <c r="H19" s="187"/>
      <c r="I19" s="187"/>
      <c r="J19" s="187"/>
      <c r="K19" s="188"/>
    </row>
    <row r="20" spans="2:11" s="185" customFormat="1" ht="14.45" customHeight="1">
      <c r="B20" s="186"/>
      <c r="C20" s="187"/>
      <c r="D20" s="184" t="s">
        <v>35</v>
      </c>
      <c r="E20" s="187"/>
      <c r="F20" s="187"/>
      <c r="G20" s="187"/>
      <c r="H20" s="187"/>
      <c r="I20" s="184" t="s">
        <v>28</v>
      </c>
      <c r="J20" s="189" t="s">
        <v>36</v>
      </c>
      <c r="K20" s="188"/>
    </row>
    <row r="21" spans="2:11" s="185" customFormat="1" ht="18" customHeight="1">
      <c r="B21" s="186"/>
      <c r="C21" s="187"/>
      <c r="D21" s="187"/>
      <c r="E21" s="189" t="s">
        <v>37</v>
      </c>
      <c r="F21" s="187"/>
      <c r="G21" s="187"/>
      <c r="H21" s="187"/>
      <c r="I21" s="184" t="s">
        <v>31</v>
      </c>
      <c r="J21" s="189" t="s">
        <v>38</v>
      </c>
      <c r="K21" s="188"/>
    </row>
    <row r="22" spans="2:11" s="185" customFormat="1" ht="6.95" customHeight="1">
      <c r="B22" s="186"/>
      <c r="C22" s="187"/>
      <c r="D22" s="187"/>
      <c r="E22" s="187"/>
      <c r="F22" s="187"/>
      <c r="G22" s="187"/>
      <c r="H22" s="187"/>
      <c r="I22" s="187"/>
      <c r="J22" s="187"/>
      <c r="K22" s="188"/>
    </row>
    <row r="23" spans="2:11" s="185" customFormat="1" ht="14.45" customHeight="1">
      <c r="B23" s="186"/>
      <c r="C23" s="187"/>
      <c r="D23" s="184" t="s">
        <v>40</v>
      </c>
      <c r="E23" s="187"/>
      <c r="F23" s="187"/>
      <c r="G23" s="187"/>
      <c r="H23" s="187"/>
      <c r="I23" s="187"/>
      <c r="J23" s="187"/>
      <c r="K23" s="188"/>
    </row>
    <row r="24" spans="2:11" s="194" customFormat="1" ht="142.5" customHeight="1">
      <c r="B24" s="191"/>
      <c r="C24" s="192"/>
      <c r="D24" s="192"/>
      <c r="E24" s="352" t="s">
        <v>132</v>
      </c>
      <c r="F24" s="352"/>
      <c r="G24" s="352"/>
      <c r="H24" s="352"/>
      <c r="I24" s="192"/>
      <c r="J24" s="192"/>
      <c r="K24" s="193"/>
    </row>
    <row r="25" spans="2:11" s="185" customFormat="1" ht="6.95" customHeight="1">
      <c r="B25" s="186"/>
      <c r="C25" s="187"/>
      <c r="D25" s="187"/>
      <c r="E25" s="187"/>
      <c r="F25" s="187"/>
      <c r="G25" s="187"/>
      <c r="H25" s="187"/>
      <c r="I25" s="187"/>
      <c r="J25" s="187"/>
      <c r="K25" s="188"/>
    </row>
    <row r="26" spans="2:11" s="185" customFormat="1" ht="6.95" customHeight="1">
      <c r="B26" s="186"/>
      <c r="C26" s="187"/>
      <c r="D26" s="195"/>
      <c r="E26" s="195"/>
      <c r="F26" s="195"/>
      <c r="G26" s="195"/>
      <c r="H26" s="195"/>
      <c r="I26" s="195"/>
      <c r="J26" s="195"/>
      <c r="K26" s="196"/>
    </row>
    <row r="27" spans="2:11" s="185" customFormat="1" ht="25.35" customHeight="1">
      <c r="B27" s="186"/>
      <c r="C27" s="187"/>
      <c r="D27" s="197" t="s">
        <v>42</v>
      </c>
      <c r="E27" s="187"/>
      <c r="F27" s="187"/>
      <c r="G27" s="187"/>
      <c r="H27" s="187"/>
      <c r="I27" s="187"/>
      <c r="J27" s="198">
        <f>ROUND(J82,2)</f>
        <v>0</v>
      </c>
      <c r="K27" s="188"/>
    </row>
    <row r="28" spans="2:11" s="185" customFormat="1" ht="6.95" customHeight="1">
      <c r="B28" s="186"/>
      <c r="C28" s="187"/>
      <c r="D28" s="195"/>
      <c r="E28" s="195"/>
      <c r="F28" s="195"/>
      <c r="G28" s="195"/>
      <c r="H28" s="195"/>
      <c r="I28" s="195"/>
      <c r="J28" s="195"/>
      <c r="K28" s="196"/>
    </row>
    <row r="29" spans="2:11" s="185" customFormat="1" ht="14.45" customHeight="1">
      <c r="B29" s="186"/>
      <c r="C29" s="187"/>
      <c r="D29" s="187"/>
      <c r="E29" s="187"/>
      <c r="F29" s="199" t="s">
        <v>44</v>
      </c>
      <c r="G29" s="187"/>
      <c r="H29" s="187"/>
      <c r="I29" s="199" t="s">
        <v>43</v>
      </c>
      <c r="J29" s="199" t="s">
        <v>45</v>
      </c>
      <c r="K29" s="188"/>
    </row>
    <row r="30" spans="2:11" s="185" customFormat="1" ht="14.45" customHeight="1" hidden="1">
      <c r="B30" s="186"/>
      <c r="C30" s="187"/>
      <c r="D30" s="200" t="s">
        <v>46</v>
      </c>
      <c r="E30" s="200" t="s">
        <v>47</v>
      </c>
      <c r="F30" s="201">
        <f>ROUND(SUM(BE82:BE170),2)</f>
        <v>0</v>
      </c>
      <c r="G30" s="187"/>
      <c r="H30" s="187"/>
      <c r="I30" s="202">
        <v>0.21</v>
      </c>
      <c r="J30" s="201">
        <f>ROUND(ROUND((SUM(BE82:BE170)),2)*I30,2)</f>
        <v>0</v>
      </c>
      <c r="K30" s="188"/>
    </row>
    <row r="31" spans="2:11" s="185" customFormat="1" ht="14.45" customHeight="1" hidden="1">
      <c r="B31" s="186"/>
      <c r="C31" s="187"/>
      <c r="D31" s="187"/>
      <c r="E31" s="200" t="s">
        <v>48</v>
      </c>
      <c r="F31" s="201">
        <f>ROUND(SUM(BF82:BF170),2)</f>
        <v>0</v>
      </c>
      <c r="G31" s="187"/>
      <c r="H31" s="187"/>
      <c r="I31" s="202">
        <v>0.15</v>
      </c>
      <c r="J31" s="201">
        <f>ROUND(ROUND((SUM(BF82:BF170)),2)*I31,2)</f>
        <v>0</v>
      </c>
      <c r="K31" s="188"/>
    </row>
    <row r="32" spans="2:11" s="185" customFormat="1" ht="14.45" customHeight="1">
      <c r="B32" s="186"/>
      <c r="C32" s="187"/>
      <c r="D32" s="200" t="s">
        <v>46</v>
      </c>
      <c r="E32" s="200" t="s">
        <v>49</v>
      </c>
      <c r="F32" s="201">
        <f>ROUND(SUM(BG82:BG170),2)</f>
        <v>0</v>
      </c>
      <c r="G32" s="187"/>
      <c r="H32" s="187"/>
      <c r="I32" s="202">
        <v>0.21</v>
      </c>
      <c r="J32" s="201">
        <f>F32*0.21</f>
        <v>0</v>
      </c>
      <c r="K32" s="188"/>
    </row>
    <row r="33" spans="2:11" s="185" customFormat="1" ht="14.45" customHeight="1">
      <c r="B33" s="186"/>
      <c r="C33" s="187"/>
      <c r="D33" s="187"/>
      <c r="E33" s="200" t="s">
        <v>50</v>
      </c>
      <c r="F33" s="201">
        <f>ROUND(SUM(BH82:BH170),2)</f>
        <v>0</v>
      </c>
      <c r="G33" s="187"/>
      <c r="H33" s="187"/>
      <c r="I33" s="202">
        <v>0.15</v>
      </c>
      <c r="J33" s="201">
        <f>F33*0.15</f>
        <v>0</v>
      </c>
      <c r="K33" s="188"/>
    </row>
    <row r="34" spans="2:11" s="185" customFormat="1" ht="14.45" customHeight="1" hidden="1">
      <c r="B34" s="186"/>
      <c r="C34" s="187"/>
      <c r="D34" s="187"/>
      <c r="E34" s="200" t="s">
        <v>51</v>
      </c>
      <c r="F34" s="201">
        <f>ROUND(SUM(BI82:BI170),2)</f>
        <v>0</v>
      </c>
      <c r="G34" s="187"/>
      <c r="H34" s="187"/>
      <c r="I34" s="202">
        <v>0</v>
      </c>
      <c r="J34" s="201">
        <v>0</v>
      </c>
      <c r="K34" s="188"/>
    </row>
    <row r="35" spans="2:11" s="185" customFormat="1" ht="6.95" customHeight="1">
      <c r="B35" s="186"/>
      <c r="C35" s="187"/>
      <c r="D35" s="187"/>
      <c r="E35" s="187"/>
      <c r="F35" s="187"/>
      <c r="G35" s="187"/>
      <c r="H35" s="187"/>
      <c r="I35" s="187"/>
      <c r="J35" s="187"/>
      <c r="K35" s="188"/>
    </row>
    <row r="36" spans="2:11" s="185" customFormat="1" ht="25.35" customHeight="1">
      <c r="B36" s="186"/>
      <c r="C36" s="203"/>
      <c r="D36" s="204" t="s">
        <v>52</v>
      </c>
      <c r="E36" s="205"/>
      <c r="F36" s="205"/>
      <c r="G36" s="206" t="s">
        <v>53</v>
      </c>
      <c r="H36" s="207" t="s">
        <v>54</v>
      </c>
      <c r="I36" s="205"/>
      <c r="J36" s="208">
        <f>SUM(J27:J34)</f>
        <v>0</v>
      </c>
      <c r="K36" s="209"/>
    </row>
    <row r="37" spans="2:11" s="185" customFormat="1" ht="14.45" customHeight="1">
      <c r="B37" s="210"/>
      <c r="C37" s="211"/>
      <c r="D37" s="211"/>
      <c r="E37" s="211"/>
      <c r="F37" s="211"/>
      <c r="G37" s="211"/>
      <c r="H37" s="211"/>
      <c r="I37" s="211"/>
      <c r="J37" s="211"/>
      <c r="K37" s="212"/>
    </row>
    <row r="41" spans="2:11" s="185" customFormat="1" ht="6.95" customHeight="1">
      <c r="B41" s="213"/>
      <c r="C41" s="214"/>
      <c r="D41" s="214"/>
      <c r="E41" s="214"/>
      <c r="F41" s="214"/>
      <c r="G41" s="214"/>
      <c r="H41" s="214"/>
      <c r="I41" s="214"/>
      <c r="J41" s="214"/>
      <c r="K41" s="215"/>
    </row>
    <row r="42" spans="2:11" s="185" customFormat="1" ht="36.95" customHeight="1">
      <c r="B42" s="186"/>
      <c r="C42" s="181" t="s">
        <v>133</v>
      </c>
      <c r="D42" s="187"/>
      <c r="E42" s="187"/>
      <c r="F42" s="187"/>
      <c r="G42" s="187"/>
      <c r="H42" s="187"/>
      <c r="I42" s="187"/>
      <c r="J42" s="187"/>
      <c r="K42" s="188"/>
    </row>
    <row r="43" spans="2:11" s="185" customFormat="1" ht="6.95" customHeight="1">
      <c r="B43" s="186"/>
      <c r="C43" s="187"/>
      <c r="D43" s="187"/>
      <c r="E43" s="187"/>
      <c r="F43" s="187"/>
      <c r="G43" s="187"/>
      <c r="H43" s="187"/>
      <c r="I43" s="187"/>
      <c r="J43" s="187"/>
      <c r="K43" s="188"/>
    </row>
    <row r="44" spans="2:11" s="185" customFormat="1" ht="14.45" customHeight="1">
      <c r="B44" s="186"/>
      <c r="C44" s="184" t="s">
        <v>19</v>
      </c>
      <c r="D44" s="187"/>
      <c r="E44" s="187"/>
      <c r="F44" s="187"/>
      <c r="G44" s="187"/>
      <c r="H44" s="187"/>
      <c r="I44" s="187"/>
      <c r="J44" s="187"/>
      <c r="K44" s="188"/>
    </row>
    <row r="45" spans="2:11" s="185" customFormat="1" ht="16.5" customHeight="1">
      <c r="B45" s="186"/>
      <c r="C45" s="187"/>
      <c r="D45" s="187"/>
      <c r="E45" s="356" t="str">
        <f>E7</f>
        <v>Kohinoor Mariánské Radčice - Biotechnologický systém ČDV z MR1</v>
      </c>
      <c r="F45" s="357"/>
      <c r="G45" s="357"/>
      <c r="H45" s="357"/>
      <c r="I45" s="187"/>
      <c r="J45" s="187"/>
      <c r="K45" s="188"/>
    </row>
    <row r="46" spans="2:11" s="185" customFormat="1" ht="14.45" customHeight="1">
      <c r="B46" s="186"/>
      <c r="C46" s="184" t="s">
        <v>130</v>
      </c>
      <c r="D46" s="187"/>
      <c r="E46" s="187"/>
      <c r="F46" s="187"/>
      <c r="G46" s="187"/>
      <c r="H46" s="187"/>
      <c r="I46" s="187"/>
      <c r="J46" s="187"/>
      <c r="K46" s="188"/>
    </row>
    <row r="47" spans="2:11" s="185" customFormat="1" ht="17.25" customHeight="1">
      <c r="B47" s="186"/>
      <c r="C47" s="187"/>
      <c r="D47" s="187"/>
      <c r="E47" s="358" t="str">
        <f>E9</f>
        <v>SO 03 - Odtokové potrubí</v>
      </c>
      <c r="F47" s="359"/>
      <c r="G47" s="359"/>
      <c r="H47" s="359"/>
      <c r="I47" s="187"/>
      <c r="J47" s="187"/>
      <c r="K47" s="188"/>
    </row>
    <row r="48" spans="2:11" s="185" customFormat="1" ht="6.95" customHeight="1">
      <c r="B48" s="186"/>
      <c r="C48" s="187"/>
      <c r="D48" s="187"/>
      <c r="E48" s="187"/>
      <c r="F48" s="187"/>
      <c r="G48" s="187"/>
      <c r="H48" s="187"/>
      <c r="I48" s="187"/>
      <c r="J48" s="187"/>
      <c r="K48" s="188"/>
    </row>
    <row r="49" spans="2:11" s="185" customFormat="1" ht="18" customHeight="1">
      <c r="B49" s="186"/>
      <c r="C49" s="184" t="s">
        <v>23</v>
      </c>
      <c r="D49" s="187"/>
      <c r="E49" s="187"/>
      <c r="F49" s="189" t="str">
        <f>F12</f>
        <v>Mariánské Radčice</v>
      </c>
      <c r="G49" s="187"/>
      <c r="H49" s="187"/>
      <c r="I49" s="184" t="s">
        <v>25</v>
      </c>
      <c r="J49" s="190" t="str">
        <f>IF(J12="","",J12)</f>
        <v>9. 2. 2018</v>
      </c>
      <c r="K49" s="188"/>
    </row>
    <row r="50" spans="2:11" s="185" customFormat="1" ht="6.95" customHeight="1">
      <c r="B50" s="186"/>
      <c r="C50" s="187"/>
      <c r="D50" s="187"/>
      <c r="E50" s="187"/>
      <c r="F50" s="187"/>
      <c r="G50" s="187"/>
      <c r="H50" s="187"/>
      <c r="I50" s="187"/>
      <c r="J50" s="187"/>
      <c r="K50" s="188"/>
    </row>
    <row r="51" spans="2:11" s="185" customFormat="1" ht="15">
      <c r="B51" s="186"/>
      <c r="C51" s="184" t="s">
        <v>27</v>
      </c>
      <c r="D51" s="187"/>
      <c r="E51" s="187"/>
      <c r="F51" s="189" t="str">
        <f>E15</f>
        <v>Palivový kombinát Ústí, s.p.</v>
      </c>
      <c r="G51" s="187"/>
      <c r="H51" s="187"/>
      <c r="I51" s="184" t="s">
        <v>35</v>
      </c>
      <c r="J51" s="352" t="str">
        <f>E21</f>
        <v>Terén Design, s. r. o.</v>
      </c>
      <c r="K51" s="188"/>
    </row>
    <row r="52" spans="2:11" s="185" customFormat="1" ht="14.45" customHeight="1">
      <c r="B52" s="186"/>
      <c r="C52" s="184" t="s">
        <v>33</v>
      </c>
      <c r="D52" s="187"/>
      <c r="E52" s="187"/>
      <c r="F52" s="189" t="str">
        <f>IF(E18="","",E18)</f>
        <v/>
      </c>
      <c r="G52" s="187"/>
      <c r="H52" s="187"/>
      <c r="I52" s="187"/>
      <c r="J52" s="353"/>
      <c r="K52" s="188"/>
    </row>
    <row r="53" spans="2:11" s="185" customFormat="1" ht="10.35" customHeight="1">
      <c r="B53" s="186"/>
      <c r="C53" s="187"/>
      <c r="D53" s="187"/>
      <c r="E53" s="187"/>
      <c r="F53" s="187"/>
      <c r="G53" s="187"/>
      <c r="H53" s="187"/>
      <c r="I53" s="187"/>
      <c r="J53" s="187"/>
      <c r="K53" s="188"/>
    </row>
    <row r="54" spans="2:11" s="185" customFormat="1" ht="29.25" customHeight="1">
      <c r="B54" s="186"/>
      <c r="C54" s="216" t="s">
        <v>134</v>
      </c>
      <c r="D54" s="203"/>
      <c r="E54" s="203"/>
      <c r="F54" s="203"/>
      <c r="G54" s="203"/>
      <c r="H54" s="203"/>
      <c r="I54" s="203"/>
      <c r="J54" s="217" t="s">
        <v>135</v>
      </c>
      <c r="K54" s="218"/>
    </row>
    <row r="55" spans="2:11" s="185" customFormat="1" ht="10.35" customHeight="1">
      <c r="B55" s="186"/>
      <c r="C55" s="187"/>
      <c r="D55" s="187"/>
      <c r="E55" s="187"/>
      <c r="F55" s="187"/>
      <c r="G55" s="187"/>
      <c r="H55" s="187"/>
      <c r="I55" s="187"/>
      <c r="J55" s="187"/>
      <c r="K55" s="188"/>
    </row>
    <row r="56" spans="2:47" s="185" customFormat="1" ht="29.25" customHeight="1">
      <c r="B56" s="186"/>
      <c r="C56" s="219" t="s">
        <v>136</v>
      </c>
      <c r="D56" s="187"/>
      <c r="E56" s="187"/>
      <c r="F56" s="187"/>
      <c r="G56" s="187"/>
      <c r="H56" s="187"/>
      <c r="I56" s="187"/>
      <c r="J56" s="198">
        <f>J82</f>
        <v>0</v>
      </c>
      <c r="K56" s="188"/>
      <c r="AU56" s="175" t="s">
        <v>137</v>
      </c>
    </row>
    <row r="57" spans="2:11" s="226" customFormat="1" ht="24.95" customHeight="1">
      <c r="B57" s="220"/>
      <c r="C57" s="221"/>
      <c r="D57" s="222" t="s">
        <v>138</v>
      </c>
      <c r="E57" s="223"/>
      <c r="F57" s="223"/>
      <c r="G57" s="223"/>
      <c r="H57" s="223"/>
      <c r="I57" s="223"/>
      <c r="J57" s="224">
        <f>J83</f>
        <v>0</v>
      </c>
      <c r="K57" s="225"/>
    </row>
    <row r="58" spans="2:11" s="233" customFormat="1" ht="19.9" customHeight="1">
      <c r="B58" s="227"/>
      <c r="C58" s="228"/>
      <c r="D58" s="229" t="s">
        <v>139</v>
      </c>
      <c r="E58" s="230"/>
      <c r="F58" s="230"/>
      <c r="G58" s="230"/>
      <c r="H58" s="230"/>
      <c r="I58" s="230"/>
      <c r="J58" s="231">
        <f>J84</f>
        <v>0</v>
      </c>
      <c r="K58" s="232"/>
    </row>
    <row r="59" spans="2:11" s="233" customFormat="1" ht="19.9" customHeight="1">
      <c r="B59" s="227"/>
      <c r="C59" s="228"/>
      <c r="D59" s="229" t="s">
        <v>353</v>
      </c>
      <c r="E59" s="230"/>
      <c r="F59" s="230"/>
      <c r="G59" s="230"/>
      <c r="H59" s="230"/>
      <c r="I59" s="230"/>
      <c r="J59" s="231">
        <f>J147</f>
        <v>0</v>
      </c>
      <c r="K59" s="232"/>
    </row>
    <row r="60" spans="2:11" s="233" customFormat="1" ht="19.9" customHeight="1">
      <c r="B60" s="227"/>
      <c r="C60" s="228"/>
      <c r="D60" s="229" t="s">
        <v>901</v>
      </c>
      <c r="E60" s="230"/>
      <c r="F60" s="230"/>
      <c r="G60" s="230"/>
      <c r="H60" s="230"/>
      <c r="I60" s="230"/>
      <c r="J60" s="231">
        <f>J161</f>
        <v>0</v>
      </c>
      <c r="K60" s="232"/>
    </row>
    <row r="61" spans="2:11" s="233" customFormat="1" ht="19.9" customHeight="1">
      <c r="B61" s="227"/>
      <c r="C61" s="228"/>
      <c r="D61" s="229" t="s">
        <v>354</v>
      </c>
      <c r="E61" s="230"/>
      <c r="F61" s="230"/>
      <c r="G61" s="230"/>
      <c r="H61" s="230"/>
      <c r="I61" s="230"/>
      <c r="J61" s="231">
        <f>J164</f>
        <v>0</v>
      </c>
      <c r="K61" s="232"/>
    </row>
    <row r="62" spans="2:11" s="233" customFormat="1" ht="19.9" customHeight="1">
      <c r="B62" s="227"/>
      <c r="C62" s="228"/>
      <c r="D62" s="229" t="s">
        <v>356</v>
      </c>
      <c r="E62" s="230"/>
      <c r="F62" s="230"/>
      <c r="G62" s="230"/>
      <c r="H62" s="230"/>
      <c r="I62" s="230"/>
      <c r="J62" s="231">
        <f>J168</f>
        <v>0</v>
      </c>
      <c r="K62" s="232"/>
    </row>
    <row r="63" spans="2:11" s="185" customFormat="1" ht="21.75" customHeight="1">
      <c r="B63" s="186"/>
      <c r="C63" s="187"/>
      <c r="D63" s="187"/>
      <c r="E63" s="187"/>
      <c r="F63" s="187"/>
      <c r="G63" s="187"/>
      <c r="H63" s="187"/>
      <c r="I63" s="187"/>
      <c r="J63" s="187"/>
      <c r="K63" s="188"/>
    </row>
    <row r="64" spans="2:11" s="185" customFormat="1" ht="6.95" customHeight="1">
      <c r="B64" s="210"/>
      <c r="C64" s="211"/>
      <c r="D64" s="211"/>
      <c r="E64" s="211"/>
      <c r="F64" s="211"/>
      <c r="G64" s="211"/>
      <c r="H64" s="211"/>
      <c r="I64" s="211"/>
      <c r="J64" s="211"/>
      <c r="K64" s="212"/>
    </row>
    <row r="68" spans="2:12" s="185" customFormat="1" ht="6.95" customHeight="1">
      <c r="B68" s="213"/>
      <c r="C68" s="214"/>
      <c r="D68" s="214"/>
      <c r="E68" s="214"/>
      <c r="F68" s="214"/>
      <c r="G68" s="214"/>
      <c r="H68" s="214"/>
      <c r="I68" s="214"/>
      <c r="J68" s="214"/>
      <c r="K68" s="214"/>
      <c r="L68" s="186"/>
    </row>
    <row r="69" spans="2:12" s="185" customFormat="1" ht="36.95" customHeight="1">
      <c r="B69" s="186"/>
      <c r="C69" s="234" t="s">
        <v>140</v>
      </c>
      <c r="L69" s="186"/>
    </row>
    <row r="70" spans="2:12" s="185" customFormat="1" ht="6.95" customHeight="1">
      <c r="B70" s="186"/>
      <c r="L70" s="186"/>
    </row>
    <row r="71" spans="2:12" s="185" customFormat="1" ht="14.45" customHeight="1">
      <c r="B71" s="186"/>
      <c r="C71" s="235" t="s">
        <v>19</v>
      </c>
      <c r="L71" s="186"/>
    </row>
    <row r="72" spans="2:12" s="185" customFormat="1" ht="16.5" customHeight="1">
      <c r="B72" s="186"/>
      <c r="E72" s="360" t="str">
        <f>E7</f>
        <v>Kohinoor Mariánské Radčice - Biotechnologický systém ČDV z MR1</v>
      </c>
      <c r="F72" s="361"/>
      <c r="G72" s="361"/>
      <c r="H72" s="361"/>
      <c r="L72" s="186"/>
    </row>
    <row r="73" spans="2:12" s="185" customFormat="1" ht="14.45" customHeight="1">
      <c r="B73" s="186"/>
      <c r="C73" s="235" t="s">
        <v>130</v>
      </c>
      <c r="L73" s="186"/>
    </row>
    <row r="74" spans="2:12" s="185" customFormat="1" ht="17.25" customHeight="1">
      <c r="B74" s="186"/>
      <c r="E74" s="362" t="str">
        <f>E9</f>
        <v>SO 03 - Odtokové potrubí</v>
      </c>
      <c r="F74" s="363"/>
      <c r="G74" s="363"/>
      <c r="H74" s="363"/>
      <c r="L74" s="186"/>
    </row>
    <row r="75" spans="2:12" s="185" customFormat="1" ht="6.95" customHeight="1">
      <c r="B75" s="186"/>
      <c r="L75" s="186"/>
    </row>
    <row r="76" spans="2:12" s="185" customFormat="1" ht="18" customHeight="1">
      <c r="B76" s="186"/>
      <c r="C76" s="235" t="s">
        <v>23</v>
      </c>
      <c r="F76" s="236" t="str">
        <f>F12</f>
        <v>Mariánské Radčice</v>
      </c>
      <c r="I76" s="235" t="s">
        <v>25</v>
      </c>
      <c r="J76" s="237" t="str">
        <f>IF(J12="","",J12)</f>
        <v>9. 2. 2018</v>
      </c>
      <c r="L76" s="186"/>
    </row>
    <row r="77" spans="2:12" s="185" customFormat="1" ht="6.95" customHeight="1">
      <c r="B77" s="186"/>
      <c r="L77" s="186"/>
    </row>
    <row r="78" spans="2:12" s="185" customFormat="1" ht="15">
      <c r="B78" s="186"/>
      <c r="C78" s="235" t="s">
        <v>27</v>
      </c>
      <c r="F78" s="236" t="str">
        <f>E15</f>
        <v>Palivový kombinát Ústí, s.p.</v>
      </c>
      <c r="I78" s="235" t="s">
        <v>35</v>
      </c>
      <c r="J78" s="236" t="str">
        <f>E21</f>
        <v>Terén Design, s. r. o.</v>
      </c>
      <c r="L78" s="186"/>
    </row>
    <row r="79" spans="2:12" s="185" customFormat="1" ht="14.45" customHeight="1">
      <c r="B79" s="186"/>
      <c r="C79" s="235" t="s">
        <v>33</v>
      </c>
      <c r="F79" s="236" t="str">
        <f>IF(E18="","",E18)</f>
        <v/>
      </c>
      <c r="L79" s="186"/>
    </row>
    <row r="80" spans="2:12" s="185" customFormat="1" ht="10.35" customHeight="1">
      <c r="B80" s="186"/>
      <c r="L80" s="186"/>
    </row>
    <row r="81" spans="2:20" s="245" customFormat="1" ht="29.25" customHeight="1">
      <c r="B81" s="238"/>
      <c r="C81" s="239" t="s">
        <v>141</v>
      </c>
      <c r="D81" s="240" t="s">
        <v>61</v>
      </c>
      <c r="E81" s="240" t="s">
        <v>57</v>
      </c>
      <c r="F81" s="240" t="s">
        <v>142</v>
      </c>
      <c r="G81" s="240" t="s">
        <v>143</v>
      </c>
      <c r="H81" s="240" t="s">
        <v>144</v>
      </c>
      <c r="I81" s="240" t="s">
        <v>145</v>
      </c>
      <c r="J81" s="240" t="s">
        <v>135</v>
      </c>
      <c r="K81" s="241" t="s">
        <v>146</v>
      </c>
      <c r="L81" s="238"/>
      <c r="M81" s="242" t="s">
        <v>147</v>
      </c>
      <c r="N81" s="243" t="s">
        <v>46</v>
      </c>
      <c r="O81" s="243" t="s">
        <v>148</v>
      </c>
      <c r="P81" s="243" t="s">
        <v>149</v>
      </c>
      <c r="Q81" s="243" t="s">
        <v>150</v>
      </c>
      <c r="R81" s="243" t="s">
        <v>151</v>
      </c>
      <c r="S81" s="243" t="s">
        <v>152</v>
      </c>
      <c r="T81" s="244" t="s">
        <v>153</v>
      </c>
    </row>
    <row r="82" spans="2:63" s="185" customFormat="1" ht="29.25" customHeight="1">
      <c r="B82" s="186"/>
      <c r="C82" s="246" t="s">
        <v>136</v>
      </c>
      <c r="J82" s="247">
        <f>BK82</f>
        <v>0</v>
      </c>
      <c r="L82" s="186"/>
      <c r="M82" s="248"/>
      <c r="N82" s="195"/>
      <c r="O82" s="195"/>
      <c r="P82" s="249">
        <f>P83</f>
        <v>0</v>
      </c>
      <c r="Q82" s="195"/>
      <c r="R82" s="249">
        <f>R83</f>
        <v>207.71962000000002</v>
      </c>
      <c r="S82" s="195"/>
      <c r="T82" s="250">
        <f>T83</f>
        <v>0</v>
      </c>
      <c r="AT82" s="175" t="s">
        <v>75</v>
      </c>
      <c r="AU82" s="175" t="s">
        <v>137</v>
      </c>
      <c r="BK82" s="251">
        <f>BK83</f>
        <v>0</v>
      </c>
    </row>
    <row r="83" spans="2:63" s="253" customFormat="1" ht="37.35" customHeight="1">
      <c r="B83" s="252"/>
      <c r="D83" s="254" t="s">
        <v>75</v>
      </c>
      <c r="E83" s="255" t="s">
        <v>154</v>
      </c>
      <c r="F83" s="255" t="s">
        <v>155</v>
      </c>
      <c r="J83" s="256">
        <f>BK83</f>
        <v>0</v>
      </c>
      <c r="L83" s="252"/>
      <c r="M83" s="257"/>
      <c r="N83" s="258"/>
      <c r="O83" s="258"/>
      <c r="P83" s="259">
        <f>P84+P147+P161+P164+P168</f>
        <v>0</v>
      </c>
      <c r="Q83" s="258"/>
      <c r="R83" s="259">
        <f>R84+R147+R161+R164+R168</f>
        <v>207.71962000000002</v>
      </c>
      <c r="S83" s="258"/>
      <c r="T83" s="260">
        <f>T84+T147+T161+T164+T168</f>
        <v>0</v>
      </c>
      <c r="AR83" s="254" t="s">
        <v>84</v>
      </c>
      <c r="AT83" s="261" t="s">
        <v>75</v>
      </c>
      <c r="AU83" s="261" t="s">
        <v>76</v>
      </c>
      <c r="AY83" s="254" t="s">
        <v>156</v>
      </c>
      <c r="BK83" s="262">
        <f>BK84+BK147+BK161+BK164+BK168</f>
        <v>0</v>
      </c>
    </row>
    <row r="84" spans="2:63" s="253" customFormat="1" ht="19.9" customHeight="1">
      <c r="B84" s="252"/>
      <c r="D84" s="254" t="s">
        <v>75</v>
      </c>
      <c r="E84" s="263" t="s">
        <v>84</v>
      </c>
      <c r="F84" s="263" t="s">
        <v>157</v>
      </c>
      <c r="J84" s="264">
        <f>BK84</f>
        <v>0</v>
      </c>
      <c r="L84" s="252"/>
      <c r="M84" s="257"/>
      <c r="N84" s="258"/>
      <c r="O84" s="258"/>
      <c r="P84" s="259">
        <f>SUM(P85:P146)</f>
        <v>0</v>
      </c>
      <c r="Q84" s="258"/>
      <c r="R84" s="259">
        <f>SUM(R85:R146)</f>
        <v>101.02562</v>
      </c>
      <c r="S84" s="258"/>
      <c r="T84" s="260">
        <f>SUM(T85:T146)</f>
        <v>0</v>
      </c>
      <c r="AR84" s="254" t="s">
        <v>84</v>
      </c>
      <c r="AT84" s="261" t="s">
        <v>75</v>
      </c>
      <c r="AU84" s="261" t="s">
        <v>84</v>
      </c>
      <c r="AY84" s="254" t="s">
        <v>156</v>
      </c>
      <c r="BK84" s="262">
        <f>SUM(BK85:BK146)</f>
        <v>0</v>
      </c>
    </row>
    <row r="85" spans="2:65" s="185" customFormat="1" ht="16.5" customHeight="1">
      <c r="B85" s="186"/>
      <c r="C85" s="265" t="s">
        <v>84</v>
      </c>
      <c r="D85" s="265" t="s">
        <v>158</v>
      </c>
      <c r="E85" s="266" t="s">
        <v>902</v>
      </c>
      <c r="F85" s="267" t="s">
        <v>903</v>
      </c>
      <c r="G85" s="268" t="s">
        <v>361</v>
      </c>
      <c r="H85" s="269">
        <v>18</v>
      </c>
      <c r="I85" s="88"/>
      <c r="J85" s="270">
        <f>ROUND(I85*H85,2)</f>
        <v>0</v>
      </c>
      <c r="K85" s="267" t="s">
        <v>162</v>
      </c>
      <c r="L85" s="186"/>
      <c r="M85" s="271" t="s">
        <v>5</v>
      </c>
      <c r="N85" s="272" t="s">
        <v>49</v>
      </c>
      <c r="O85" s="187"/>
      <c r="P85" s="273">
        <f>O85*H85</f>
        <v>0</v>
      </c>
      <c r="Q85" s="273">
        <v>0.01559</v>
      </c>
      <c r="R85" s="273">
        <f>Q85*H85</f>
        <v>0.28062</v>
      </c>
      <c r="S85" s="273">
        <v>0</v>
      </c>
      <c r="T85" s="274">
        <f>S85*H85</f>
        <v>0</v>
      </c>
      <c r="AR85" s="175" t="s">
        <v>163</v>
      </c>
      <c r="AT85" s="175" t="s">
        <v>158</v>
      </c>
      <c r="AU85" s="175" t="s">
        <v>86</v>
      </c>
      <c r="AY85" s="175" t="s">
        <v>156</v>
      </c>
      <c r="BE85" s="275">
        <f>IF(N85="základní",J85,0)</f>
        <v>0</v>
      </c>
      <c r="BF85" s="275">
        <f>IF(N85="snížená",J85,0)</f>
        <v>0</v>
      </c>
      <c r="BG85" s="275">
        <f>IF(N85="zákl. přenesená",J85,0)</f>
        <v>0</v>
      </c>
      <c r="BH85" s="275">
        <f>IF(N85="sníž. přenesená",J85,0)</f>
        <v>0</v>
      </c>
      <c r="BI85" s="275">
        <f>IF(N85="nulová",J85,0)</f>
        <v>0</v>
      </c>
      <c r="BJ85" s="175" t="s">
        <v>163</v>
      </c>
      <c r="BK85" s="275">
        <f>ROUND(I85*H85,2)</f>
        <v>0</v>
      </c>
      <c r="BL85" s="175" t="s">
        <v>163</v>
      </c>
      <c r="BM85" s="175" t="s">
        <v>86</v>
      </c>
    </row>
    <row r="86" spans="2:47" s="185" customFormat="1" ht="148.5">
      <c r="B86" s="186"/>
      <c r="D86" s="276" t="s">
        <v>164</v>
      </c>
      <c r="F86" s="277" t="s">
        <v>362</v>
      </c>
      <c r="I86" s="89"/>
      <c r="L86" s="186"/>
      <c r="M86" s="278"/>
      <c r="N86" s="187"/>
      <c r="O86" s="187"/>
      <c r="P86" s="187"/>
      <c r="Q86" s="187"/>
      <c r="R86" s="187"/>
      <c r="S86" s="187"/>
      <c r="T86" s="279"/>
      <c r="AT86" s="175" t="s">
        <v>164</v>
      </c>
      <c r="AU86" s="175" t="s">
        <v>86</v>
      </c>
    </row>
    <row r="87" spans="2:51" s="281" customFormat="1" ht="13.5">
      <c r="B87" s="280"/>
      <c r="D87" s="276" t="s">
        <v>168</v>
      </c>
      <c r="E87" s="282" t="s">
        <v>5</v>
      </c>
      <c r="F87" s="283" t="s">
        <v>207</v>
      </c>
      <c r="H87" s="284">
        <v>18</v>
      </c>
      <c r="I87" s="90"/>
      <c r="L87" s="280"/>
      <c r="M87" s="285"/>
      <c r="N87" s="286"/>
      <c r="O87" s="286"/>
      <c r="P87" s="286"/>
      <c r="Q87" s="286"/>
      <c r="R87" s="286"/>
      <c r="S87" s="286"/>
      <c r="T87" s="287"/>
      <c r="AT87" s="282" t="s">
        <v>168</v>
      </c>
      <c r="AU87" s="282" t="s">
        <v>86</v>
      </c>
      <c r="AV87" s="281" t="s">
        <v>86</v>
      </c>
      <c r="AW87" s="281" t="s">
        <v>39</v>
      </c>
      <c r="AX87" s="281" t="s">
        <v>76</v>
      </c>
      <c r="AY87" s="282" t="s">
        <v>156</v>
      </c>
    </row>
    <row r="88" spans="2:51" s="289" customFormat="1" ht="13.5">
      <c r="B88" s="288"/>
      <c r="D88" s="276" t="s">
        <v>168</v>
      </c>
      <c r="E88" s="290" t="s">
        <v>5</v>
      </c>
      <c r="F88" s="291" t="s">
        <v>204</v>
      </c>
      <c r="H88" s="292">
        <v>18</v>
      </c>
      <c r="I88" s="91"/>
      <c r="L88" s="288"/>
      <c r="M88" s="293"/>
      <c r="N88" s="294"/>
      <c r="O88" s="294"/>
      <c r="P88" s="294"/>
      <c r="Q88" s="294"/>
      <c r="R88" s="294"/>
      <c r="S88" s="294"/>
      <c r="T88" s="295"/>
      <c r="AT88" s="290" t="s">
        <v>168</v>
      </c>
      <c r="AU88" s="290" t="s">
        <v>86</v>
      </c>
      <c r="AV88" s="289" t="s">
        <v>163</v>
      </c>
      <c r="AW88" s="289" t="s">
        <v>39</v>
      </c>
      <c r="AX88" s="289" t="s">
        <v>84</v>
      </c>
      <c r="AY88" s="290" t="s">
        <v>156</v>
      </c>
    </row>
    <row r="89" spans="2:65" s="185" customFormat="1" ht="25.5" customHeight="1">
      <c r="B89" s="186"/>
      <c r="C89" s="265" t="s">
        <v>86</v>
      </c>
      <c r="D89" s="265" t="s">
        <v>158</v>
      </c>
      <c r="E89" s="266" t="s">
        <v>363</v>
      </c>
      <c r="F89" s="267" t="s">
        <v>364</v>
      </c>
      <c r="G89" s="268" t="s">
        <v>365</v>
      </c>
      <c r="H89" s="269">
        <v>60</v>
      </c>
      <c r="I89" s="88"/>
      <c r="J89" s="270">
        <f>ROUND(I89*H89,2)</f>
        <v>0</v>
      </c>
      <c r="K89" s="267" t="s">
        <v>162</v>
      </c>
      <c r="L89" s="186"/>
      <c r="M89" s="271" t="s">
        <v>5</v>
      </c>
      <c r="N89" s="272" t="s">
        <v>49</v>
      </c>
      <c r="O89" s="187"/>
      <c r="P89" s="273">
        <f>O89*H89</f>
        <v>0</v>
      </c>
      <c r="Q89" s="273">
        <v>0</v>
      </c>
      <c r="R89" s="273">
        <f>Q89*H89</f>
        <v>0</v>
      </c>
      <c r="S89" s="273">
        <v>0</v>
      </c>
      <c r="T89" s="274">
        <f>S89*H89</f>
        <v>0</v>
      </c>
      <c r="AR89" s="175" t="s">
        <v>163</v>
      </c>
      <c r="AT89" s="175" t="s">
        <v>158</v>
      </c>
      <c r="AU89" s="175" t="s">
        <v>86</v>
      </c>
      <c r="AY89" s="175" t="s">
        <v>156</v>
      </c>
      <c r="BE89" s="275">
        <f>IF(N89="základní",J89,0)</f>
        <v>0</v>
      </c>
      <c r="BF89" s="275">
        <f>IF(N89="snížená",J89,0)</f>
        <v>0</v>
      </c>
      <c r="BG89" s="275">
        <f>IF(N89="zákl. přenesená",J89,0)</f>
        <v>0</v>
      </c>
      <c r="BH89" s="275">
        <f>IF(N89="sníž. přenesená",J89,0)</f>
        <v>0</v>
      </c>
      <c r="BI89" s="275">
        <f>IF(N89="nulová",J89,0)</f>
        <v>0</v>
      </c>
      <c r="BJ89" s="175" t="s">
        <v>163</v>
      </c>
      <c r="BK89" s="275">
        <f>ROUND(I89*H89,2)</f>
        <v>0</v>
      </c>
      <c r="BL89" s="175" t="s">
        <v>163</v>
      </c>
      <c r="BM89" s="175" t="s">
        <v>163</v>
      </c>
    </row>
    <row r="90" spans="2:47" s="185" customFormat="1" ht="175.5">
      <c r="B90" s="186"/>
      <c r="D90" s="276" t="s">
        <v>164</v>
      </c>
      <c r="F90" s="277" t="s">
        <v>366</v>
      </c>
      <c r="I90" s="89"/>
      <c r="L90" s="186"/>
      <c r="M90" s="278"/>
      <c r="N90" s="187"/>
      <c r="O90" s="187"/>
      <c r="P90" s="187"/>
      <c r="Q90" s="187"/>
      <c r="R90" s="187"/>
      <c r="S90" s="187"/>
      <c r="T90" s="279"/>
      <c r="AT90" s="175" t="s">
        <v>164</v>
      </c>
      <c r="AU90" s="175" t="s">
        <v>86</v>
      </c>
    </row>
    <row r="91" spans="2:51" s="281" customFormat="1" ht="13.5">
      <c r="B91" s="280"/>
      <c r="D91" s="276" t="s">
        <v>168</v>
      </c>
      <c r="E91" s="282" t="s">
        <v>5</v>
      </c>
      <c r="F91" s="283" t="s">
        <v>180</v>
      </c>
      <c r="H91" s="284">
        <v>60</v>
      </c>
      <c r="I91" s="90"/>
      <c r="L91" s="280"/>
      <c r="M91" s="285"/>
      <c r="N91" s="286"/>
      <c r="O91" s="286"/>
      <c r="P91" s="286"/>
      <c r="Q91" s="286"/>
      <c r="R91" s="286"/>
      <c r="S91" s="286"/>
      <c r="T91" s="287"/>
      <c r="AT91" s="282" t="s">
        <v>168</v>
      </c>
      <c r="AU91" s="282" t="s">
        <v>86</v>
      </c>
      <c r="AV91" s="281" t="s">
        <v>86</v>
      </c>
      <c r="AW91" s="281" t="s">
        <v>39</v>
      </c>
      <c r="AX91" s="281" t="s">
        <v>76</v>
      </c>
      <c r="AY91" s="282" t="s">
        <v>156</v>
      </c>
    </row>
    <row r="92" spans="2:51" s="289" customFormat="1" ht="13.5">
      <c r="B92" s="288"/>
      <c r="D92" s="276" t="s">
        <v>168</v>
      </c>
      <c r="E92" s="290" t="s">
        <v>5</v>
      </c>
      <c r="F92" s="291" t="s">
        <v>204</v>
      </c>
      <c r="H92" s="292">
        <v>60</v>
      </c>
      <c r="I92" s="91"/>
      <c r="L92" s="288"/>
      <c r="M92" s="293"/>
      <c r="N92" s="294"/>
      <c r="O92" s="294"/>
      <c r="P92" s="294"/>
      <c r="Q92" s="294"/>
      <c r="R92" s="294"/>
      <c r="S92" s="294"/>
      <c r="T92" s="295"/>
      <c r="AT92" s="290" t="s">
        <v>168</v>
      </c>
      <c r="AU92" s="290" t="s">
        <v>86</v>
      </c>
      <c r="AV92" s="289" t="s">
        <v>163</v>
      </c>
      <c r="AW92" s="289" t="s">
        <v>39</v>
      </c>
      <c r="AX92" s="289" t="s">
        <v>84</v>
      </c>
      <c r="AY92" s="290" t="s">
        <v>156</v>
      </c>
    </row>
    <row r="93" spans="2:65" s="185" customFormat="1" ht="25.5" customHeight="1">
      <c r="B93" s="186"/>
      <c r="C93" s="265" t="s">
        <v>181</v>
      </c>
      <c r="D93" s="265" t="s">
        <v>158</v>
      </c>
      <c r="E93" s="266" t="s">
        <v>368</v>
      </c>
      <c r="F93" s="267" t="s">
        <v>369</v>
      </c>
      <c r="G93" s="268" t="s">
        <v>370</v>
      </c>
      <c r="H93" s="269">
        <v>40</v>
      </c>
      <c r="I93" s="88"/>
      <c r="J93" s="270">
        <f>ROUND(I93*H93,2)</f>
        <v>0</v>
      </c>
      <c r="K93" s="267" t="s">
        <v>162</v>
      </c>
      <c r="L93" s="186"/>
      <c r="M93" s="271" t="s">
        <v>5</v>
      </c>
      <c r="N93" s="272" t="s">
        <v>49</v>
      </c>
      <c r="O93" s="187"/>
      <c r="P93" s="273">
        <f>O93*H93</f>
        <v>0</v>
      </c>
      <c r="Q93" s="273">
        <v>0</v>
      </c>
      <c r="R93" s="273">
        <f>Q93*H93</f>
        <v>0</v>
      </c>
      <c r="S93" s="273">
        <v>0</v>
      </c>
      <c r="T93" s="274">
        <f>S93*H93</f>
        <v>0</v>
      </c>
      <c r="AR93" s="175" t="s">
        <v>163</v>
      </c>
      <c r="AT93" s="175" t="s">
        <v>158</v>
      </c>
      <c r="AU93" s="175" t="s">
        <v>86</v>
      </c>
      <c r="AY93" s="175" t="s">
        <v>156</v>
      </c>
      <c r="BE93" s="275">
        <f>IF(N93="základní",J93,0)</f>
        <v>0</v>
      </c>
      <c r="BF93" s="275">
        <f>IF(N93="snížená",J93,0)</f>
        <v>0</v>
      </c>
      <c r="BG93" s="275">
        <f>IF(N93="zákl. přenesená",J93,0)</f>
        <v>0</v>
      </c>
      <c r="BH93" s="275">
        <f>IF(N93="sníž. přenesená",J93,0)</f>
        <v>0</v>
      </c>
      <c r="BI93" s="275">
        <f>IF(N93="nulová",J93,0)</f>
        <v>0</v>
      </c>
      <c r="BJ93" s="175" t="s">
        <v>163</v>
      </c>
      <c r="BK93" s="275">
        <f>ROUND(I93*H93,2)</f>
        <v>0</v>
      </c>
      <c r="BL93" s="175" t="s">
        <v>163</v>
      </c>
      <c r="BM93" s="175" t="s">
        <v>178</v>
      </c>
    </row>
    <row r="94" spans="2:47" s="185" customFormat="1" ht="162">
      <c r="B94" s="186"/>
      <c r="D94" s="276" t="s">
        <v>164</v>
      </c>
      <c r="F94" s="277" t="s">
        <v>371</v>
      </c>
      <c r="I94" s="89"/>
      <c r="L94" s="186"/>
      <c r="M94" s="278"/>
      <c r="N94" s="187"/>
      <c r="O94" s="187"/>
      <c r="P94" s="187"/>
      <c r="Q94" s="187"/>
      <c r="R94" s="187"/>
      <c r="S94" s="187"/>
      <c r="T94" s="279"/>
      <c r="AT94" s="175" t="s">
        <v>164</v>
      </c>
      <c r="AU94" s="175" t="s">
        <v>86</v>
      </c>
    </row>
    <row r="95" spans="2:51" s="281" customFormat="1" ht="13.5">
      <c r="B95" s="280"/>
      <c r="D95" s="276" t="s">
        <v>168</v>
      </c>
      <c r="E95" s="282" t="s">
        <v>5</v>
      </c>
      <c r="F95" s="283" t="s">
        <v>251</v>
      </c>
      <c r="H95" s="284">
        <v>40</v>
      </c>
      <c r="I95" s="90"/>
      <c r="L95" s="280"/>
      <c r="M95" s="285"/>
      <c r="N95" s="286"/>
      <c r="O95" s="286"/>
      <c r="P95" s="286"/>
      <c r="Q95" s="286"/>
      <c r="R95" s="286"/>
      <c r="S95" s="286"/>
      <c r="T95" s="287"/>
      <c r="AT95" s="282" t="s">
        <v>168</v>
      </c>
      <c r="AU95" s="282" t="s">
        <v>86</v>
      </c>
      <c r="AV95" s="281" t="s">
        <v>86</v>
      </c>
      <c r="AW95" s="281" t="s">
        <v>39</v>
      </c>
      <c r="AX95" s="281" t="s">
        <v>76</v>
      </c>
      <c r="AY95" s="282" t="s">
        <v>156</v>
      </c>
    </row>
    <row r="96" spans="2:51" s="289" customFormat="1" ht="13.5">
      <c r="B96" s="288"/>
      <c r="D96" s="276" t="s">
        <v>168</v>
      </c>
      <c r="E96" s="290" t="s">
        <v>5</v>
      </c>
      <c r="F96" s="291" t="s">
        <v>204</v>
      </c>
      <c r="H96" s="292">
        <v>40</v>
      </c>
      <c r="I96" s="91"/>
      <c r="L96" s="288"/>
      <c r="M96" s="293"/>
      <c r="N96" s="294"/>
      <c r="O96" s="294"/>
      <c r="P96" s="294"/>
      <c r="Q96" s="294"/>
      <c r="R96" s="294"/>
      <c r="S96" s="294"/>
      <c r="T96" s="295"/>
      <c r="AT96" s="290" t="s">
        <v>168</v>
      </c>
      <c r="AU96" s="290" t="s">
        <v>86</v>
      </c>
      <c r="AV96" s="289" t="s">
        <v>163</v>
      </c>
      <c r="AW96" s="289" t="s">
        <v>39</v>
      </c>
      <c r="AX96" s="289" t="s">
        <v>84</v>
      </c>
      <c r="AY96" s="290" t="s">
        <v>156</v>
      </c>
    </row>
    <row r="97" spans="2:65" s="185" customFormat="1" ht="25.5" customHeight="1">
      <c r="B97" s="186"/>
      <c r="C97" s="265" t="s">
        <v>261</v>
      </c>
      <c r="D97" s="265" t="s">
        <v>158</v>
      </c>
      <c r="E97" s="266" t="s">
        <v>904</v>
      </c>
      <c r="F97" s="267" t="s">
        <v>905</v>
      </c>
      <c r="G97" s="268" t="s">
        <v>200</v>
      </c>
      <c r="H97" s="269">
        <v>50</v>
      </c>
      <c r="I97" s="88"/>
      <c r="J97" s="270">
        <f>ROUND(I97*H97,2)</f>
        <v>0</v>
      </c>
      <c r="K97" s="267" t="s">
        <v>162</v>
      </c>
      <c r="L97" s="186"/>
      <c r="M97" s="271" t="s">
        <v>5</v>
      </c>
      <c r="N97" s="272" t="s">
        <v>49</v>
      </c>
      <c r="O97" s="187"/>
      <c r="P97" s="273">
        <f>O97*H97</f>
        <v>0</v>
      </c>
      <c r="Q97" s="273">
        <v>0</v>
      </c>
      <c r="R97" s="273">
        <f>Q97*H97</f>
        <v>0</v>
      </c>
      <c r="S97" s="273">
        <v>0</v>
      </c>
      <c r="T97" s="274">
        <f>S97*H97</f>
        <v>0</v>
      </c>
      <c r="AR97" s="175" t="s">
        <v>163</v>
      </c>
      <c r="AT97" s="175" t="s">
        <v>158</v>
      </c>
      <c r="AU97" s="175" t="s">
        <v>86</v>
      </c>
      <c r="AY97" s="175" t="s">
        <v>156</v>
      </c>
      <c r="BE97" s="275">
        <f>IF(N97="základní",J97,0)</f>
        <v>0</v>
      </c>
      <c r="BF97" s="275">
        <f>IF(N97="snížená",J97,0)</f>
        <v>0</v>
      </c>
      <c r="BG97" s="275">
        <f>IF(N97="zákl. přenesená",J97,0)</f>
        <v>0</v>
      </c>
      <c r="BH97" s="275">
        <f>IF(N97="sníž. přenesená",J97,0)</f>
        <v>0</v>
      </c>
      <c r="BI97" s="275">
        <f>IF(N97="nulová",J97,0)</f>
        <v>0</v>
      </c>
      <c r="BJ97" s="175" t="s">
        <v>163</v>
      </c>
      <c r="BK97" s="275">
        <f>ROUND(I97*H97,2)</f>
        <v>0</v>
      </c>
      <c r="BL97" s="175" t="s">
        <v>163</v>
      </c>
      <c r="BM97" s="175" t="s">
        <v>906</v>
      </c>
    </row>
    <row r="98" spans="2:47" s="185" customFormat="1" ht="175.5">
      <c r="B98" s="186"/>
      <c r="D98" s="276" t="s">
        <v>164</v>
      </c>
      <c r="F98" s="277" t="s">
        <v>224</v>
      </c>
      <c r="I98" s="89"/>
      <c r="L98" s="186"/>
      <c r="M98" s="278"/>
      <c r="N98" s="187"/>
      <c r="O98" s="187"/>
      <c r="P98" s="187"/>
      <c r="Q98" s="187"/>
      <c r="R98" s="187"/>
      <c r="S98" s="187"/>
      <c r="T98" s="279"/>
      <c r="AT98" s="175" t="s">
        <v>164</v>
      </c>
      <c r="AU98" s="175" t="s">
        <v>86</v>
      </c>
    </row>
    <row r="99" spans="2:51" s="281" customFormat="1" ht="13.5">
      <c r="B99" s="280"/>
      <c r="D99" s="276" t="s">
        <v>168</v>
      </c>
      <c r="E99" s="282" t="s">
        <v>5</v>
      </c>
      <c r="F99" s="283" t="s">
        <v>907</v>
      </c>
      <c r="H99" s="284">
        <v>38.07</v>
      </c>
      <c r="I99" s="90"/>
      <c r="L99" s="280"/>
      <c r="M99" s="285"/>
      <c r="N99" s="286"/>
      <c r="O99" s="286"/>
      <c r="P99" s="286"/>
      <c r="Q99" s="286"/>
      <c r="R99" s="286"/>
      <c r="S99" s="286"/>
      <c r="T99" s="287"/>
      <c r="AT99" s="282" t="s">
        <v>168</v>
      </c>
      <c r="AU99" s="282" t="s">
        <v>86</v>
      </c>
      <c r="AV99" s="281" t="s">
        <v>86</v>
      </c>
      <c r="AW99" s="281" t="s">
        <v>39</v>
      </c>
      <c r="AX99" s="281" t="s">
        <v>76</v>
      </c>
      <c r="AY99" s="282" t="s">
        <v>156</v>
      </c>
    </row>
    <row r="100" spans="2:51" s="281" customFormat="1" ht="13.5">
      <c r="B100" s="280"/>
      <c r="D100" s="276" t="s">
        <v>168</v>
      </c>
      <c r="E100" s="282" t="s">
        <v>5</v>
      </c>
      <c r="F100" s="283" t="s">
        <v>908</v>
      </c>
      <c r="H100" s="284">
        <v>12</v>
      </c>
      <c r="I100" s="90"/>
      <c r="L100" s="280"/>
      <c r="M100" s="285"/>
      <c r="N100" s="286"/>
      <c r="O100" s="286"/>
      <c r="P100" s="286"/>
      <c r="Q100" s="286"/>
      <c r="R100" s="286"/>
      <c r="S100" s="286"/>
      <c r="T100" s="287"/>
      <c r="AT100" s="282" t="s">
        <v>168</v>
      </c>
      <c r="AU100" s="282" t="s">
        <v>86</v>
      </c>
      <c r="AV100" s="281" t="s">
        <v>86</v>
      </c>
      <c r="AW100" s="281" t="s">
        <v>39</v>
      </c>
      <c r="AX100" s="281" t="s">
        <v>76</v>
      </c>
      <c r="AY100" s="282" t="s">
        <v>156</v>
      </c>
    </row>
    <row r="101" spans="2:51" s="281" customFormat="1" ht="13.5">
      <c r="B101" s="280"/>
      <c r="D101" s="276" t="s">
        <v>168</v>
      </c>
      <c r="E101" s="282" t="s">
        <v>5</v>
      </c>
      <c r="F101" s="283" t="s">
        <v>909</v>
      </c>
      <c r="H101" s="284">
        <v>-0.07</v>
      </c>
      <c r="I101" s="90"/>
      <c r="L101" s="280"/>
      <c r="M101" s="285"/>
      <c r="N101" s="286"/>
      <c r="O101" s="286"/>
      <c r="P101" s="286"/>
      <c r="Q101" s="286"/>
      <c r="R101" s="286"/>
      <c r="S101" s="286"/>
      <c r="T101" s="287"/>
      <c r="AT101" s="282" t="s">
        <v>168</v>
      </c>
      <c r="AU101" s="282" t="s">
        <v>86</v>
      </c>
      <c r="AV101" s="281" t="s">
        <v>86</v>
      </c>
      <c r="AW101" s="281" t="s">
        <v>39</v>
      </c>
      <c r="AX101" s="281" t="s">
        <v>76</v>
      </c>
      <c r="AY101" s="282" t="s">
        <v>156</v>
      </c>
    </row>
    <row r="102" spans="2:51" s="289" customFormat="1" ht="13.5">
      <c r="B102" s="288"/>
      <c r="D102" s="276" t="s">
        <v>168</v>
      </c>
      <c r="E102" s="290" t="s">
        <v>5</v>
      </c>
      <c r="F102" s="291" t="s">
        <v>204</v>
      </c>
      <c r="H102" s="292">
        <v>50</v>
      </c>
      <c r="I102" s="91"/>
      <c r="L102" s="288"/>
      <c r="M102" s="293"/>
      <c r="N102" s="294"/>
      <c r="O102" s="294"/>
      <c r="P102" s="294"/>
      <c r="Q102" s="294"/>
      <c r="R102" s="294"/>
      <c r="S102" s="294"/>
      <c r="T102" s="295"/>
      <c r="AT102" s="290" t="s">
        <v>168</v>
      </c>
      <c r="AU102" s="290" t="s">
        <v>86</v>
      </c>
      <c r="AV102" s="289" t="s">
        <v>163</v>
      </c>
      <c r="AW102" s="289" t="s">
        <v>39</v>
      </c>
      <c r="AX102" s="289" t="s">
        <v>84</v>
      </c>
      <c r="AY102" s="290" t="s">
        <v>156</v>
      </c>
    </row>
    <row r="103" spans="2:65" s="185" customFormat="1" ht="38.25" customHeight="1">
      <c r="B103" s="186"/>
      <c r="C103" s="265" t="s">
        <v>163</v>
      </c>
      <c r="D103" s="265" t="s">
        <v>158</v>
      </c>
      <c r="E103" s="266" t="s">
        <v>910</v>
      </c>
      <c r="F103" s="267" t="s">
        <v>911</v>
      </c>
      <c r="G103" s="268" t="s">
        <v>200</v>
      </c>
      <c r="H103" s="269">
        <v>400</v>
      </c>
      <c r="I103" s="88"/>
      <c r="J103" s="270">
        <f>ROUND(I103*H103,2)</f>
        <v>0</v>
      </c>
      <c r="K103" s="267" t="s">
        <v>162</v>
      </c>
      <c r="L103" s="186"/>
      <c r="M103" s="271" t="s">
        <v>5</v>
      </c>
      <c r="N103" s="272" t="s">
        <v>49</v>
      </c>
      <c r="O103" s="187"/>
      <c r="P103" s="273">
        <f>O103*H103</f>
        <v>0</v>
      </c>
      <c r="Q103" s="273">
        <v>0</v>
      </c>
      <c r="R103" s="273">
        <f>Q103*H103</f>
        <v>0</v>
      </c>
      <c r="S103" s="273">
        <v>0</v>
      </c>
      <c r="T103" s="274">
        <f>S103*H103</f>
        <v>0</v>
      </c>
      <c r="AR103" s="175" t="s">
        <v>163</v>
      </c>
      <c r="AT103" s="175" t="s">
        <v>158</v>
      </c>
      <c r="AU103" s="175" t="s">
        <v>86</v>
      </c>
      <c r="AY103" s="175" t="s">
        <v>156</v>
      </c>
      <c r="BE103" s="275">
        <f>IF(N103="základní",J103,0)</f>
        <v>0</v>
      </c>
      <c r="BF103" s="275">
        <f>IF(N103="snížená",J103,0)</f>
        <v>0</v>
      </c>
      <c r="BG103" s="275">
        <f>IF(N103="zákl. přenesená",J103,0)</f>
        <v>0</v>
      </c>
      <c r="BH103" s="275">
        <f>IF(N103="sníž. přenesená",J103,0)</f>
        <v>0</v>
      </c>
      <c r="BI103" s="275">
        <f>IF(N103="nulová",J103,0)</f>
        <v>0</v>
      </c>
      <c r="BJ103" s="175" t="s">
        <v>163</v>
      </c>
      <c r="BK103" s="275">
        <f>ROUND(I103*H103,2)</f>
        <v>0</v>
      </c>
      <c r="BL103" s="175" t="s">
        <v>163</v>
      </c>
      <c r="BM103" s="175" t="s">
        <v>184</v>
      </c>
    </row>
    <row r="104" spans="2:47" s="185" customFormat="1" ht="175.5">
      <c r="B104" s="186"/>
      <c r="D104" s="276" t="s">
        <v>164</v>
      </c>
      <c r="F104" s="277" t="s">
        <v>238</v>
      </c>
      <c r="I104" s="89"/>
      <c r="L104" s="186"/>
      <c r="M104" s="278"/>
      <c r="N104" s="187"/>
      <c r="O104" s="187"/>
      <c r="P104" s="187"/>
      <c r="Q104" s="187"/>
      <c r="R104" s="187"/>
      <c r="S104" s="187"/>
      <c r="T104" s="279"/>
      <c r="AT104" s="175" t="s">
        <v>164</v>
      </c>
      <c r="AU104" s="175" t="s">
        <v>86</v>
      </c>
    </row>
    <row r="105" spans="2:51" s="281" customFormat="1" ht="13.5">
      <c r="B105" s="280"/>
      <c r="D105" s="276" t="s">
        <v>168</v>
      </c>
      <c r="E105" s="282" t="s">
        <v>5</v>
      </c>
      <c r="F105" s="283" t="s">
        <v>912</v>
      </c>
      <c r="H105" s="284">
        <v>400</v>
      </c>
      <c r="I105" s="90"/>
      <c r="L105" s="280"/>
      <c r="M105" s="285"/>
      <c r="N105" s="286"/>
      <c r="O105" s="286"/>
      <c r="P105" s="286"/>
      <c r="Q105" s="286"/>
      <c r="R105" s="286"/>
      <c r="S105" s="286"/>
      <c r="T105" s="287"/>
      <c r="AT105" s="282" t="s">
        <v>168</v>
      </c>
      <c r="AU105" s="282" t="s">
        <v>86</v>
      </c>
      <c r="AV105" s="281" t="s">
        <v>86</v>
      </c>
      <c r="AW105" s="281" t="s">
        <v>39</v>
      </c>
      <c r="AX105" s="281" t="s">
        <v>76</v>
      </c>
      <c r="AY105" s="282" t="s">
        <v>156</v>
      </c>
    </row>
    <row r="106" spans="2:51" s="289" customFormat="1" ht="13.5">
      <c r="B106" s="288"/>
      <c r="D106" s="276" t="s">
        <v>168</v>
      </c>
      <c r="E106" s="290" t="s">
        <v>5</v>
      </c>
      <c r="F106" s="291" t="s">
        <v>204</v>
      </c>
      <c r="H106" s="292">
        <v>400</v>
      </c>
      <c r="I106" s="91"/>
      <c r="L106" s="288"/>
      <c r="M106" s="293"/>
      <c r="N106" s="294"/>
      <c r="O106" s="294"/>
      <c r="P106" s="294"/>
      <c r="Q106" s="294"/>
      <c r="R106" s="294"/>
      <c r="S106" s="294"/>
      <c r="T106" s="295"/>
      <c r="AT106" s="290" t="s">
        <v>168</v>
      </c>
      <c r="AU106" s="290" t="s">
        <v>86</v>
      </c>
      <c r="AV106" s="289" t="s">
        <v>163</v>
      </c>
      <c r="AW106" s="289" t="s">
        <v>39</v>
      </c>
      <c r="AX106" s="289" t="s">
        <v>84</v>
      </c>
      <c r="AY106" s="290" t="s">
        <v>156</v>
      </c>
    </row>
    <row r="107" spans="2:65" s="185" customFormat="1" ht="38.25" customHeight="1">
      <c r="B107" s="186"/>
      <c r="C107" s="265" t="s">
        <v>190</v>
      </c>
      <c r="D107" s="265" t="s">
        <v>158</v>
      </c>
      <c r="E107" s="266" t="s">
        <v>241</v>
      </c>
      <c r="F107" s="267" t="s">
        <v>242</v>
      </c>
      <c r="G107" s="268" t="s">
        <v>200</v>
      </c>
      <c r="H107" s="269">
        <v>200</v>
      </c>
      <c r="I107" s="88"/>
      <c r="J107" s="270">
        <f>ROUND(I107*H107,2)</f>
        <v>0</v>
      </c>
      <c r="K107" s="267" t="s">
        <v>162</v>
      </c>
      <c r="L107" s="186"/>
      <c r="M107" s="271" t="s">
        <v>5</v>
      </c>
      <c r="N107" s="272" t="s">
        <v>49</v>
      </c>
      <c r="O107" s="187"/>
      <c r="P107" s="273">
        <f>O107*H107</f>
        <v>0</v>
      </c>
      <c r="Q107" s="273">
        <v>0</v>
      </c>
      <c r="R107" s="273">
        <f>Q107*H107</f>
        <v>0</v>
      </c>
      <c r="S107" s="273">
        <v>0</v>
      </c>
      <c r="T107" s="274">
        <f>S107*H107</f>
        <v>0</v>
      </c>
      <c r="AR107" s="175" t="s">
        <v>163</v>
      </c>
      <c r="AT107" s="175" t="s">
        <v>158</v>
      </c>
      <c r="AU107" s="175" t="s">
        <v>86</v>
      </c>
      <c r="AY107" s="175" t="s">
        <v>156</v>
      </c>
      <c r="BE107" s="275">
        <f>IF(N107="základní",J107,0)</f>
        <v>0</v>
      </c>
      <c r="BF107" s="275">
        <f>IF(N107="snížená",J107,0)</f>
        <v>0</v>
      </c>
      <c r="BG107" s="275">
        <f>IF(N107="zákl. přenesená",J107,0)</f>
        <v>0</v>
      </c>
      <c r="BH107" s="275">
        <f>IF(N107="sníž. přenesená",J107,0)</f>
        <v>0</v>
      </c>
      <c r="BI107" s="275">
        <f>IF(N107="nulová",J107,0)</f>
        <v>0</v>
      </c>
      <c r="BJ107" s="175" t="s">
        <v>163</v>
      </c>
      <c r="BK107" s="275">
        <f>ROUND(I107*H107,2)</f>
        <v>0</v>
      </c>
      <c r="BL107" s="175" t="s">
        <v>163</v>
      </c>
      <c r="BM107" s="175" t="s">
        <v>188</v>
      </c>
    </row>
    <row r="108" spans="2:47" s="185" customFormat="1" ht="175.5">
      <c r="B108" s="186"/>
      <c r="D108" s="276" t="s">
        <v>164</v>
      </c>
      <c r="F108" s="277" t="s">
        <v>238</v>
      </c>
      <c r="I108" s="89"/>
      <c r="L108" s="186"/>
      <c r="M108" s="278"/>
      <c r="N108" s="187"/>
      <c r="O108" s="187"/>
      <c r="P108" s="187"/>
      <c r="Q108" s="187"/>
      <c r="R108" s="187"/>
      <c r="S108" s="187"/>
      <c r="T108" s="279"/>
      <c r="AT108" s="175" t="s">
        <v>164</v>
      </c>
      <c r="AU108" s="175" t="s">
        <v>86</v>
      </c>
    </row>
    <row r="109" spans="2:51" s="281" customFormat="1" ht="13.5">
      <c r="B109" s="280"/>
      <c r="D109" s="276" t="s">
        <v>168</v>
      </c>
      <c r="E109" s="282" t="s">
        <v>5</v>
      </c>
      <c r="F109" s="283" t="s">
        <v>913</v>
      </c>
      <c r="H109" s="284">
        <v>200</v>
      </c>
      <c r="I109" s="90"/>
      <c r="L109" s="280"/>
      <c r="M109" s="285"/>
      <c r="N109" s="286"/>
      <c r="O109" s="286"/>
      <c r="P109" s="286"/>
      <c r="Q109" s="286"/>
      <c r="R109" s="286"/>
      <c r="S109" s="286"/>
      <c r="T109" s="287"/>
      <c r="AT109" s="282" t="s">
        <v>168</v>
      </c>
      <c r="AU109" s="282" t="s">
        <v>86</v>
      </c>
      <c r="AV109" s="281" t="s">
        <v>86</v>
      </c>
      <c r="AW109" s="281" t="s">
        <v>39</v>
      </c>
      <c r="AX109" s="281" t="s">
        <v>76</v>
      </c>
      <c r="AY109" s="282" t="s">
        <v>156</v>
      </c>
    </row>
    <row r="110" spans="2:51" s="289" customFormat="1" ht="13.5">
      <c r="B110" s="288"/>
      <c r="D110" s="276" t="s">
        <v>168</v>
      </c>
      <c r="E110" s="290" t="s">
        <v>5</v>
      </c>
      <c r="F110" s="291" t="s">
        <v>204</v>
      </c>
      <c r="H110" s="292">
        <v>200</v>
      </c>
      <c r="I110" s="91"/>
      <c r="L110" s="288"/>
      <c r="M110" s="293"/>
      <c r="N110" s="294"/>
      <c r="O110" s="294"/>
      <c r="P110" s="294"/>
      <c r="Q110" s="294"/>
      <c r="R110" s="294"/>
      <c r="S110" s="294"/>
      <c r="T110" s="295"/>
      <c r="AT110" s="290" t="s">
        <v>168</v>
      </c>
      <c r="AU110" s="290" t="s">
        <v>86</v>
      </c>
      <c r="AV110" s="289" t="s">
        <v>163</v>
      </c>
      <c r="AW110" s="289" t="s">
        <v>39</v>
      </c>
      <c r="AX110" s="289" t="s">
        <v>84</v>
      </c>
      <c r="AY110" s="290" t="s">
        <v>156</v>
      </c>
    </row>
    <row r="111" spans="2:65" s="185" customFormat="1" ht="38.25" customHeight="1">
      <c r="B111" s="186"/>
      <c r="C111" s="265" t="s">
        <v>178</v>
      </c>
      <c r="D111" s="265" t="s">
        <v>158</v>
      </c>
      <c r="E111" s="266" t="s">
        <v>914</v>
      </c>
      <c r="F111" s="267" t="s">
        <v>915</v>
      </c>
      <c r="G111" s="268" t="s">
        <v>200</v>
      </c>
      <c r="H111" s="269">
        <v>400</v>
      </c>
      <c r="I111" s="88"/>
      <c r="J111" s="270">
        <f>ROUND(I111*H111,2)</f>
        <v>0</v>
      </c>
      <c r="K111" s="267" t="s">
        <v>162</v>
      </c>
      <c r="L111" s="186"/>
      <c r="M111" s="271" t="s">
        <v>5</v>
      </c>
      <c r="N111" s="272" t="s">
        <v>49</v>
      </c>
      <c r="O111" s="187"/>
      <c r="P111" s="273">
        <f>O111*H111</f>
        <v>0</v>
      </c>
      <c r="Q111" s="273">
        <v>0</v>
      </c>
      <c r="R111" s="273">
        <f>Q111*H111</f>
        <v>0</v>
      </c>
      <c r="S111" s="273">
        <v>0</v>
      </c>
      <c r="T111" s="274">
        <f>S111*H111</f>
        <v>0</v>
      </c>
      <c r="AR111" s="175" t="s">
        <v>163</v>
      </c>
      <c r="AT111" s="175" t="s">
        <v>158</v>
      </c>
      <c r="AU111" s="175" t="s">
        <v>86</v>
      </c>
      <c r="AY111" s="175" t="s">
        <v>156</v>
      </c>
      <c r="BE111" s="275">
        <f>IF(N111="základní",J111,0)</f>
        <v>0</v>
      </c>
      <c r="BF111" s="275">
        <f>IF(N111="snížená",J111,0)</f>
        <v>0</v>
      </c>
      <c r="BG111" s="275">
        <f>IF(N111="zákl. přenesená",J111,0)</f>
        <v>0</v>
      </c>
      <c r="BH111" s="275">
        <f>IF(N111="sníž. přenesená",J111,0)</f>
        <v>0</v>
      </c>
      <c r="BI111" s="275">
        <f>IF(N111="nulová",J111,0)</f>
        <v>0</v>
      </c>
      <c r="BJ111" s="175" t="s">
        <v>163</v>
      </c>
      <c r="BK111" s="275">
        <f>ROUND(I111*H111,2)</f>
        <v>0</v>
      </c>
      <c r="BL111" s="175" t="s">
        <v>163</v>
      </c>
      <c r="BM111" s="175" t="s">
        <v>193</v>
      </c>
    </row>
    <row r="112" spans="2:47" s="185" customFormat="1" ht="175.5">
      <c r="B112" s="186"/>
      <c r="D112" s="276" t="s">
        <v>164</v>
      </c>
      <c r="F112" s="277" t="s">
        <v>238</v>
      </c>
      <c r="I112" s="89"/>
      <c r="L112" s="186"/>
      <c r="M112" s="278"/>
      <c r="N112" s="187"/>
      <c r="O112" s="187"/>
      <c r="P112" s="187"/>
      <c r="Q112" s="187"/>
      <c r="R112" s="187"/>
      <c r="S112" s="187"/>
      <c r="T112" s="279"/>
      <c r="AT112" s="175" t="s">
        <v>164</v>
      </c>
      <c r="AU112" s="175" t="s">
        <v>86</v>
      </c>
    </row>
    <row r="113" spans="2:51" s="281" customFormat="1" ht="13.5">
      <c r="B113" s="280"/>
      <c r="D113" s="276" t="s">
        <v>168</v>
      </c>
      <c r="E113" s="282" t="s">
        <v>5</v>
      </c>
      <c r="F113" s="283" t="s">
        <v>912</v>
      </c>
      <c r="H113" s="284">
        <v>400</v>
      </c>
      <c r="I113" s="90"/>
      <c r="L113" s="280"/>
      <c r="M113" s="285"/>
      <c r="N113" s="286"/>
      <c r="O113" s="286"/>
      <c r="P113" s="286"/>
      <c r="Q113" s="286"/>
      <c r="R113" s="286"/>
      <c r="S113" s="286"/>
      <c r="T113" s="287"/>
      <c r="AT113" s="282" t="s">
        <v>168</v>
      </c>
      <c r="AU113" s="282" t="s">
        <v>86</v>
      </c>
      <c r="AV113" s="281" t="s">
        <v>86</v>
      </c>
      <c r="AW113" s="281" t="s">
        <v>39</v>
      </c>
      <c r="AX113" s="281" t="s">
        <v>76</v>
      </c>
      <c r="AY113" s="282" t="s">
        <v>156</v>
      </c>
    </row>
    <row r="114" spans="2:51" s="289" customFormat="1" ht="13.5">
      <c r="B114" s="288"/>
      <c r="D114" s="276" t="s">
        <v>168</v>
      </c>
      <c r="E114" s="290" t="s">
        <v>5</v>
      </c>
      <c r="F114" s="291" t="s">
        <v>204</v>
      </c>
      <c r="H114" s="292">
        <v>400</v>
      </c>
      <c r="I114" s="91"/>
      <c r="L114" s="288"/>
      <c r="M114" s="293"/>
      <c r="N114" s="294"/>
      <c r="O114" s="294"/>
      <c r="P114" s="294"/>
      <c r="Q114" s="294"/>
      <c r="R114" s="294"/>
      <c r="S114" s="294"/>
      <c r="T114" s="295"/>
      <c r="AT114" s="290" t="s">
        <v>168</v>
      </c>
      <c r="AU114" s="290" t="s">
        <v>86</v>
      </c>
      <c r="AV114" s="289" t="s">
        <v>163</v>
      </c>
      <c r="AW114" s="289" t="s">
        <v>39</v>
      </c>
      <c r="AX114" s="289" t="s">
        <v>84</v>
      </c>
      <c r="AY114" s="290" t="s">
        <v>156</v>
      </c>
    </row>
    <row r="115" spans="2:65" s="185" customFormat="1" ht="38.25" customHeight="1">
      <c r="B115" s="186"/>
      <c r="C115" s="265" t="s">
        <v>197</v>
      </c>
      <c r="D115" s="265" t="s">
        <v>158</v>
      </c>
      <c r="E115" s="266" t="s">
        <v>249</v>
      </c>
      <c r="F115" s="267" t="s">
        <v>250</v>
      </c>
      <c r="G115" s="268" t="s">
        <v>200</v>
      </c>
      <c r="H115" s="269">
        <v>200</v>
      </c>
      <c r="I115" s="88"/>
      <c r="J115" s="270">
        <f>ROUND(I115*H115,2)</f>
        <v>0</v>
      </c>
      <c r="K115" s="267" t="s">
        <v>162</v>
      </c>
      <c r="L115" s="186"/>
      <c r="M115" s="271" t="s">
        <v>5</v>
      </c>
      <c r="N115" s="272" t="s">
        <v>49</v>
      </c>
      <c r="O115" s="187"/>
      <c r="P115" s="273">
        <f>O115*H115</f>
        <v>0</v>
      </c>
      <c r="Q115" s="273">
        <v>0</v>
      </c>
      <c r="R115" s="273">
        <f>Q115*H115</f>
        <v>0</v>
      </c>
      <c r="S115" s="273">
        <v>0</v>
      </c>
      <c r="T115" s="274">
        <f>S115*H115</f>
        <v>0</v>
      </c>
      <c r="AR115" s="175" t="s">
        <v>163</v>
      </c>
      <c r="AT115" s="175" t="s">
        <v>158</v>
      </c>
      <c r="AU115" s="175" t="s">
        <v>86</v>
      </c>
      <c r="AY115" s="175" t="s">
        <v>156</v>
      </c>
      <c r="BE115" s="275">
        <f>IF(N115="základní",J115,0)</f>
        <v>0</v>
      </c>
      <c r="BF115" s="275">
        <f>IF(N115="snížená",J115,0)</f>
        <v>0</v>
      </c>
      <c r="BG115" s="275">
        <f>IF(N115="zákl. přenesená",J115,0)</f>
        <v>0</v>
      </c>
      <c r="BH115" s="275">
        <f>IF(N115="sníž. přenesená",J115,0)</f>
        <v>0</v>
      </c>
      <c r="BI115" s="275">
        <f>IF(N115="nulová",J115,0)</f>
        <v>0</v>
      </c>
      <c r="BJ115" s="175" t="s">
        <v>163</v>
      </c>
      <c r="BK115" s="275">
        <f>ROUND(I115*H115,2)</f>
        <v>0</v>
      </c>
      <c r="BL115" s="175" t="s">
        <v>163</v>
      </c>
      <c r="BM115" s="175" t="s">
        <v>196</v>
      </c>
    </row>
    <row r="116" spans="2:47" s="185" customFormat="1" ht="175.5">
      <c r="B116" s="186"/>
      <c r="D116" s="276" t="s">
        <v>164</v>
      </c>
      <c r="F116" s="277" t="s">
        <v>238</v>
      </c>
      <c r="I116" s="89"/>
      <c r="L116" s="186"/>
      <c r="M116" s="278"/>
      <c r="N116" s="187"/>
      <c r="O116" s="187"/>
      <c r="P116" s="187"/>
      <c r="Q116" s="187"/>
      <c r="R116" s="187"/>
      <c r="S116" s="187"/>
      <c r="T116" s="279"/>
      <c r="AT116" s="175" t="s">
        <v>164</v>
      </c>
      <c r="AU116" s="175" t="s">
        <v>86</v>
      </c>
    </row>
    <row r="117" spans="2:51" s="281" customFormat="1" ht="13.5">
      <c r="B117" s="280"/>
      <c r="D117" s="276" t="s">
        <v>168</v>
      </c>
      <c r="E117" s="282" t="s">
        <v>5</v>
      </c>
      <c r="F117" s="283" t="s">
        <v>913</v>
      </c>
      <c r="H117" s="284">
        <v>200</v>
      </c>
      <c r="I117" s="90"/>
      <c r="L117" s="280"/>
      <c r="M117" s="285"/>
      <c r="N117" s="286"/>
      <c r="O117" s="286"/>
      <c r="P117" s="286"/>
      <c r="Q117" s="286"/>
      <c r="R117" s="286"/>
      <c r="S117" s="286"/>
      <c r="T117" s="287"/>
      <c r="AT117" s="282" t="s">
        <v>168</v>
      </c>
      <c r="AU117" s="282" t="s">
        <v>86</v>
      </c>
      <c r="AV117" s="281" t="s">
        <v>86</v>
      </c>
      <c r="AW117" s="281" t="s">
        <v>39</v>
      </c>
      <c r="AX117" s="281" t="s">
        <v>76</v>
      </c>
      <c r="AY117" s="282" t="s">
        <v>156</v>
      </c>
    </row>
    <row r="118" spans="2:51" s="289" customFormat="1" ht="13.5">
      <c r="B118" s="288"/>
      <c r="D118" s="276" t="s">
        <v>168</v>
      </c>
      <c r="E118" s="290" t="s">
        <v>5</v>
      </c>
      <c r="F118" s="291" t="s">
        <v>204</v>
      </c>
      <c r="H118" s="292">
        <v>200</v>
      </c>
      <c r="I118" s="91"/>
      <c r="L118" s="288"/>
      <c r="M118" s="293"/>
      <c r="N118" s="294"/>
      <c r="O118" s="294"/>
      <c r="P118" s="294"/>
      <c r="Q118" s="294"/>
      <c r="R118" s="294"/>
      <c r="S118" s="294"/>
      <c r="T118" s="295"/>
      <c r="AT118" s="290" t="s">
        <v>168</v>
      </c>
      <c r="AU118" s="290" t="s">
        <v>86</v>
      </c>
      <c r="AV118" s="289" t="s">
        <v>163</v>
      </c>
      <c r="AW118" s="289" t="s">
        <v>39</v>
      </c>
      <c r="AX118" s="289" t="s">
        <v>84</v>
      </c>
      <c r="AY118" s="290" t="s">
        <v>156</v>
      </c>
    </row>
    <row r="119" spans="2:65" s="185" customFormat="1" ht="25.5" customHeight="1">
      <c r="B119" s="186"/>
      <c r="C119" s="265" t="s">
        <v>184</v>
      </c>
      <c r="D119" s="265" t="s">
        <v>158</v>
      </c>
      <c r="E119" s="266" t="s">
        <v>916</v>
      </c>
      <c r="F119" s="267" t="s">
        <v>917</v>
      </c>
      <c r="G119" s="268" t="s">
        <v>361</v>
      </c>
      <c r="H119" s="269">
        <v>18</v>
      </c>
      <c r="I119" s="88"/>
      <c r="J119" s="270">
        <f>ROUND(I119*H119,2)</f>
        <v>0</v>
      </c>
      <c r="K119" s="267" t="s">
        <v>5</v>
      </c>
      <c r="L119" s="186"/>
      <c r="M119" s="271" t="s">
        <v>5</v>
      </c>
      <c r="N119" s="272" t="s">
        <v>49</v>
      </c>
      <c r="O119" s="187"/>
      <c r="P119" s="273">
        <f>O119*H119</f>
        <v>0</v>
      </c>
      <c r="Q119" s="273">
        <v>0</v>
      </c>
      <c r="R119" s="273">
        <f>Q119*H119</f>
        <v>0</v>
      </c>
      <c r="S119" s="273">
        <v>0</v>
      </c>
      <c r="T119" s="274">
        <f>S119*H119</f>
        <v>0</v>
      </c>
      <c r="AR119" s="175" t="s">
        <v>163</v>
      </c>
      <c r="AT119" s="175" t="s">
        <v>158</v>
      </c>
      <c r="AU119" s="175" t="s">
        <v>86</v>
      </c>
      <c r="AY119" s="175" t="s">
        <v>156</v>
      </c>
      <c r="BE119" s="275">
        <f>IF(N119="základní",J119,0)</f>
        <v>0</v>
      </c>
      <c r="BF119" s="275">
        <f>IF(N119="snížená",J119,0)</f>
        <v>0</v>
      </c>
      <c r="BG119" s="275">
        <f>IF(N119="zákl. přenesená",J119,0)</f>
        <v>0</v>
      </c>
      <c r="BH119" s="275">
        <f>IF(N119="sníž. přenesená",J119,0)</f>
        <v>0</v>
      </c>
      <c r="BI119" s="275">
        <f>IF(N119="nulová",J119,0)</f>
        <v>0</v>
      </c>
      <c r="BJ119" s="175" t="s">
        <v>163</v>
      </c>
      <c r="BK119" s="275">
        <f>ROUND(I119*H119,2)</f>
        <v>0</v>
      </c>
      <c r="BL119" s="175" t="s">
        <v>163</v>
      </c>
      <c r="BM119" s="175" t="s">
        <v>201</v>
      </c>
    </row>
    <row r="120" spans="2:47" s="185" customFormat="1" ht="135">
      <c r="B120" s="186"/>
      <c r="D120" s="276" t="s">
        <v>164</v>
      </c>
      <c r="F120" s="277" t="s">
        <v>918</v>
      </c>
      <c r="I120" s="89"/>
      <c r="L120" s="186"/>
      <c r="M120" s="278"/>
      <c r="N120" s="187"/>
      <c r="O120" s="187"/>
      <c r="P120" s="187"/>
      <c r="Q120" s="187"/>
      <c r="R120" s="187"/>
      <c r="S120" s="187"/>
      <c r="T120" s="279"/>
      <c r="AT120" s="175" t="s">
        <v>164</v>
      </c>
      <c r="AU120" s="175" t="s">
        <v>86</v>
      </c>
    </row>
    <row r="121" spans="2:47" s="185" customFormat="1" ht="40.5">
      <c r="B121" s="186"/>
      <c r="D121" s="276" t="s">
        <v>166</v>
      </c>
      <c r="F121" s="277" t="s">
        <v>919</v>
      </c>
      <c r="I121" s="89"/>
      <c r="L121" s="186"/>
      <c r="M121" s="278"/>
      <c r="N121" s="187"/>
      <c r="O121" s="187"/>
      <c r="P121" s="187"/>
      <c r="Q121" s="187"/>
      <c r="R121" s="187"/>
      <c r="S121" s="187"/>
      <c r="T121" s="279"/>
      <c r="AT121" s="175" t="s">
        <v>166</v>
      </c>
      <c r="AU121" s="175" t="s">
        <v>86</v>
      </c>
    </row>
    <row r="122" spans="2:51" s="281" customFormat="1" ht="13.5">
      <c r="B122" s="280"/>
      <c r="D122" s="276" t="s">
        <v>168</v>
      </c>
      <c r="E122" s="282" t="s">
        <v>5</v>
      </c>
      <c r="F122" s="283" t="s">
        <v>920</v>
      </c>
      <c r="H122" s="284">
        <v>18</v>
      </c>
      <c r="I122" s="90"/>
      <c r="L122" s="280"/>
      <c r="M122" s="285"/>
      <c r="N122" s="286"/>
      <c r="O122" s="286"/>
      <c r="P122" s="286"/>
      <c r="Q122" s="286"/>
      <c r="R122" s="286"/>
      <c r="S122" s="286"/>
      <c r="T122" s="287"/>
      <c r="AT122" s="282" t="s">
        <v>168</v>
      </c>
      <c r="AU122" s="282" t="s">
        <v>86</v>
      </c>
      <c r="AV122" s="281" t="s">
        <v>86</v>
      </c>
      <c r="AW122" s="281" t="s">
        <v>39</v>
      </c>
      <c r="AX122" s="281" t="s">
        <v>76</v>
      </c>
      <c r="AY122" s="282" t="s">
        <v>156</v>
      </c>
    </row>
    <row r="123" spans="2:51" s="289" customFormat="1" ht="13.5">
      <c r="B123" s="288"/>
      <c r="D123" s="276" t="s">
        <v>168</v>
      </c>
      <c r="E123" s="290" t="s">
        <v>5</v>
      </c>
      <c r="F123" s="291" t="s">
        <v>204</v>
      </c>
      <c r="H123" s="292">
        <v>18</v>
      </c>
      <c r="I123" s="91"/>
      <c r="L123" s="288"/>
      <c r="M123" s="293"/>
      <c r="N123" s="294"/>
      <c r="O123" s="294"/>
      <c r="P123" s="294"/>
      <c r="Q123" s="294"/>
      <c r="R123" s="294"/>
      <c r="S123" s="294"/>
      <c r="T123" s="295"/>
      <c r="AT123" s="290" t="s">
        <v>168</v>
      </c>
      <c r="AU123" s="290" t="s">
        <v>86</v>
      </c>
      <c r="AV123" s="289" t="s">
        <v>163</v>
      </c>
      <c r="AW123" s="289" t="s">
        <v>39</v>
      </c>
      <c r="AX123" s="289" t="s">
        <v>84</v>
      </c>
      <c r="AY123" s="290" t="s">
        <v>156</v>
      </c>
    </row>
    <row r="124" spans="2:65" s="185" customFormat="1" ht="25.5" customHeight="1">
      <c r="B124" s="186"/>
      <c r="C124" s="265" t="s">
        <v>210</v>
      </c>
      <c r="D124" s="265" t="s">
        <v>158</v>
      </c>
      <c r="E124" s="266" t="s">
        <v>921</v>
      </c>
      <c r="F124" s="267" t="s">
        <v>922</v>
      </c>
      <c r="G124" s="268" t="s">
        <v>161</v>
      </c>
      <c r="H124" s="269">
        <v>500</v>
      </c>
      <c r="I124" s="88"/>
      <c r="J124" s="270">
        <f>ROUND(I124*H124,2)</f>
        <v>0</v>
      </c>
      <c r="K124" s="267" t="s">
        <v>162</v>
      </c>
      <c r="L124" s="186"/>
      <c r="M124" s="271" t="s">
        <v>5</v>
      </c>
      <c r="N124" s="272" t="s">
        <v>49</v>
      </c>
      <c r="O124" s="187"/>
      <c r="P124" s="273">
        <f>O124*H124</f>
        <v>0</v>
      </c>
      <c r="Q124" s="273">
        <v>0.0007</v>
      </c>
      <c r="R124" s="273">
        <f>Q124*H124</f>
        <v>0.35</v>
      </c>
      <c r="S124" s="273">
        <v>0</v>
      </c>
      <c r="T124" s="274">
        <f>S124*H124</f>
        <v>0</v>
      </c>
      <c r="AR124" s="175" t="s">
        <v>163</v>
      </c>
      <c r="AT124" s="175" t="s">
        <v>158</v>
      </c>
      <c r="AU124" s="175" t="s">
        <v>86</v>
      </c>
      <c r="AY124" s="175" t="s">
        <v>156</v>
      </c>
      <c r="BE124" s="275">
        <f>IF(N124="základní",J124,0)</f>
        <v>0</v>
      </c>
      <c r="BF124" s="275">
        <f>IF(N124="snížená",J124,0)</f>
        <v>0</v>
      </c>
      <c r="BG124" s="275">
        <f>IF(N124="zákl. přenesená",J124,0)</f>
        <v>0</v>
      </c>
      <c r="BH124" s="275">
        <f>IF(N124="sníž. přenesená",J124,0)</f>
        <v>0</v>
      </c>
      <c r="BI124" s="275">
        <f>IF(N124="nulová",J124,0)</f>
        <v>0</v>
      </c>
      <c r="BJ124" s="175" t="s">
        <v>163</v>
      </c>
      <c r="BK124" s="275">
        <f>ROUND(I124*H124,2)</f>
        <v>0</v>
      </c>
      <c r="BL124" s="175" t="s">
        <v>163</v>
      </c>
      <c r="BM124" s="175" t="s">
        <v>207</v>
      </c>
    </row>
    <row r="125" spans="2:47" s="185" customFormat="1" ht="81">
      <c r="B125" s="186"/>
      <c r="D125" s="276" t="s">
        <v>164</v>
      </c>
      <c r="F125" s="277" t="s">
        <v>923</v>
      </c>
      <c r="I125" s="89"/>
      <c r="L125" s="186"/>
      <c r="M125" s="278"/>
      <c r="N125" s="187"/>
      <c r="O125" s="187"/>
      <c r="P125" s="187"/>
      <c r="Q125" s="187"/>
      <c r="R125" s="187"/>
      <c r="S125" s="187"/>
      <c r="T125" s="279"/>
      <c r="AT125" s="175" t="s">
        <v>164</v>
      </c>
      <c r="AU125" s="175" t="s">
        <v>86</v>
      </c>
    </row>
    <row r="126" spans="2:51" s="281" customFormat="1" ht="13.5">
      <c r="B126" s="280"/>
      <c r="D126" s="276" t="s">
        <v>168</v>
      </c>
      <c r="E126" s="282" t="s">
        <v>5</v>
      </c>
      <c r="F126" s="283" t="s">
        <v>924</v>
      </c>
      <c r="H126" s="284">
        <v>500</v>
      </c>
      <c r="I126" s="90"/>
      <c r="L126" s="280"/>
      <c r="M126" s="285"/>
      <c r="N126" s="286"/>
      <c r="O126" s="286"/>
      <c r="P126" s="286"/>
      <c r="Q126" s="286"/>
      <c r="R126" s="286"/>
      <c r="S126" s="286"/>
      <c r="T126" s="287"/>
      <c r="AT126" s="282" t="s">
        <v>168</v>
      </c>
      <c r="AU126" s="282" t="s">
        <v>86</v>
      </c>
      <c r="AV126" s="281" t="s">
        <v>86</v>
      </c>
      <c r="AW126" s="281" t="s">
        <v>39</v>
      </c>
      <c r="AX126" s="281" t="s">
        <v>76</v>
      </c>
      <c r="AY126" s="282" t="s">
        <v>156</v>
      </c>
    </row>
    <row r="127" spans="2:51" s="289" customFormat="1" ht="13.5">
      <c r="B127" s="288"/>
      <c r="D127" s="276" t="s">
        <v>168</v>
      </c>
      <c r="E127" s="290" t="s">
        <v>5</v>
      </c>
      <c r="F127" s="291" t="s">
        <v>204</v>
      </c>
      <c r="H127" s="292">
        <v>500</v>
      </c>
      <c r="I127" s="91"/>
      <c r="L127" s="288"/>
      <c r="M127" s="293"/>
      <c r="N127" s="294"/>
      <c r="O127" s="294"/>
      <c r="P127" s="294"/>
      <c r="Q127" s="294"/>
      <c r="R127" s="294"/>
      <c r="S127" s="294"/>
      <c r="T127" s="295"/>
      <c r="AT127" s="290" t="s">
        <v>168</v>
      </c>
      <c r="AU127" s="290" t="s">
        <v>86</v>
      </c>
      <c r="AV127" s="289" t="s">
        <v>163</v>
      </c>
      <c r="AW127" s="289" t="s">
        <v>39</v>
      </c>
      <c r="AX127" s="289" t="s">
        <v>84</v>
      </c>
      <c r="AY127" s="290" t="s">
        <v>156</v>
      </c>
    </row>
    <row r="128" spans="2:65" s="185" customFormat="1" ht="25.5" customHeight="1">
      <c r="B128" s="186"/>
      <c r="C128" s="265" t="s">
        <v>188</v>
      </c>
      <c r="D128" s="265" t="s">
        <v>158</v>
      </c>
      <c r="E128" s="266" t="s">
        <v>925</v>
      </c>
      <c r="F128" s="267" t="s">
        <v>926</v>
      </c>
      <c r="G128" s="268" t="s">
        <v>161</v>
      </c>
      <c r="H128" s="269">
        <v>500</v>
      </c>
      <c r="I128" s="88"/>
      <c r="J128" s="270">
        <f>ROUND(I128*H128,2)</f>
        <v>0</v>
      </c>
      <c r="K128" s="267" t="s">
        <v>162</v>
      </c>
      <c r="L128" s="186"/>
      <c r="M128" s="271" t="s">
        <v>5</v>
      </c>
      <c r="N128" s="272" t="s">
        <v>49</v>
      </c>
      <c r="O128" s="187"/>
      <c r="P128" s="273">
        <f>O128*H128</f>
        <v>0</v>
      </c>
      <c r="Q128" s="273">
        <v>0</v>
      </c>
      <c r="R128" s="273">
        <f>Q128*H128</f>
        <v>0</v>
      </c>
      <c r="S128" s="273">
        <v>0</v>
      </c>
      <c r="T128" s="274">
        <f>S128*H128</f>
        <v>0</v>
      </c>
      <c r="AR128" s="175" t="s">
        <v>163</v>
      </c>
      <c r="AT128" s="175" t="s">
        <v>158</v>
      </c>
      <c r="AU128" s="175" t="s">
        <v>86</v>
      </c>
      <c r="AY128" s="175" t="s">
        <v>156</v>
      </c>
      <c r="BE128" s="275">
        <f>IF(N128="základní",J128,0)</f>
        <v>0</v>
      </c>
      <c r="BF128" s="275">
        <f>IF(N128="snížená",J128,0)</f>
        <v>0</v>
      </c>
      <c r="BG128" s="275">
        <f>IF(N128="zákl. přenesená",J128,0)</f>
        <v>0</v>
      </c>
      <c r="BH128" s="275">
        <f>IF(N128="sníž. přenesená",J128,0)</f>
        <v>0</v>
      </c>
      <c r="BI128" s="275">
        <f>IF(N128="nulová",J128,0)</f>
        <v>0</v>
      </c>
      <c r="BJ128" s="175" t="s">
        <v>163</v>
      </c>
      <c r="BK128" s="275">
        <f>ROUND(I128*H128,2)</f>
        <v>0</v>
      </c>
      <c r="BL128" s="175" t="s">
        <v>163</v>
      </c>
      <c r="BM128" s="175" t="s">
        <v>185</v>
      </c>
    </row>
    <row r="129" spans="2:65" s="185" customFormat="1" ht="25.5" customHeight="1">
      <c r="B129" s="186"/>
      <c r="C129" s="265" t="s">
        <v>217</v>
      </c>
      <c r="D129" s="265" t="s">
        <v>158</v>
      </c>
      <c r="E129" s="266" t="s">
        <v>927</v>
      </c>
      <c r="F129" s="267" t="s">
        <v>928</v>
      </c>
      <c r="G129" s="268" t="s">
        <v>161</v>
      </c>
      <c r="H129" s="269">
        <v>500</v>
      </c>
      <c r="I129" s="88"/>
      <c r="J129" s="270">
        <f>ROUND(I129*H129,2)</f>
        <v>0</v>
      </c>
      <c r="K129" s="267" t="s">
        <v>162</v>
      </c>
      <c r="L129" s="186"/>
      <c r="M129" s="271" t="s">
        <v>5</v>
      </c>
      <c r="N129" s="272" t="s">
        <v>49</v>
      </c>
      <c r="O129" s="187"/>
      <c r="P129" s="273">
        <f>O129*H129</f>
        <v>0</v>
      </c>
      <c r="Q129" s="273">
        <v>0.00079</v>
      </c>
      <c r="R129" s="273">
        <f>Q129*H129</f>
        <v>0.395</v>
      </c>
      <c r="S129" s="273">
        <v>0</v>
      </c>
      <c r="T129" s="274">
        <f>S129*H129</f>
        <v>0</v>
      </c>
      <c r="AR129" s="175" t="s">
        <v>163</v>
      </c>
      <c r="AT129" s="175" t="s">
        <v>158</v>
      </c>
      <c r="AU129" s="175" t="s">
        <v>86</v>
      </c>
      <c r="AY129" s="175" t="s">
        <v>156</v>
      </c>
      <c r="BE129" s="275">
        <f>IF(N129="základní",J129,0)</f>
        <v>0</v>
      </c>
      <c r="BF129" s="275">
        <f>IF(N129="snížená",J129,0)</f>
        <v>0</v>
      </c>
      <c r="BG129" s="275">
        <f>IF(N129="zákl. přenesená",J129,0)</f>
        <v>0</v>
      </c>
      <c r="BH129" s="275">
        <f>IF(N129="sníž. přenesená",J129,0)</f>
        <v>0</v>
      </c>
      <c r="BI129" s="275">
        <f>IF(N129="nulová",J129,0)</f>
        <v>0</v>
      </c>
      <c r="BJ129" s="175" t="s">
        <v>163</v>
      </c>
      <c r="BK129" s="275">
        <f>ROUND(I129*H129,2)</f>
        <v>0</v>
      </c>
      <c r="BL129" s="175" t="s">
        <v>163</v>
      </c>
      <c r="BM129" s="175" t="s">
        <v>216</v>
      </c>
    </row>
    <row r="130" spans="2:47" s="185" customFormat="1" ht="40.5">
      <c r="B130" s="186"/>
      <c r="D130" s="276" t="s">
        <v>164</v>
      </c>
      <c r="F130" s="277" t="s">
        <v>929</v>
      </c>
      <c r="I130" s="89"/>
      <c r="L130" s="186"/>
      <c r="M130" s="278"/>
      <c r="N130" s="187"/>
      <c r="O130" s="187"/>
      <c r="P130" s="187"/>
      <c r="Q130" s="187"/>
      <c r="R130" s="187"/>
      <c r="S130" s="187"/>
      <c r="T130" s="279"/>
      <c r="AT130" s="175" t="s">
        <v>164</v>
      </c>
      <c r="AU130" s="175" t="s">
        <v>86</v>
      </c>
    </row>
    <row r="131" spans="2:65" s="185" customFormat="1" ht="25.5" customHeight="1">
      <c r="B131" s="186"/>
      <c r="C131" s="265" t="s">
        <v>193</v>
      </c>
      <c r="D131" s="265" t="s">
        <v>158</v>
      </c>
      <c r="E131" s="266" t="s">
        <v>930</v>
      </c>
      <c r="F131" s="267" t="s">
        <v>931</v>
      </c>
      <c r="G131" s="268" t="s">
        <v>161</v>
      </c>
      <c r="H131" s="269">
        <v>500</v>
      </c>
      <c r="I131" s="88"/>
      <c r="J131" s="270">
        <f>ROUND(I131*H131,2)</f>
        <v>0</v>
      </c>
      <c r="K131" s="267" t="s">
        <v>162</v>
      </c>
      <c r="L131" s="186"/>
      <c r="M131" s="271" t="s">
        <v>5</v>
      </c>
      <c r="N131" s="272" t="s">
        <v>49</v>
      </c>
      <c r="O131" s="187"/>
      <c r="P131" s="273">
        <f>O131*H131</f>
        <v>0</v>
      </c>
      <c r="Q131" s="273">
        <v>0</v>
      </c>
      <c r="R131" s="273">
        <f>Q131*H131</f>
        <v>0</v>
      </c>
      <c r="S131" s="273">
        <v>0</v>
      </c>
      <c r="T131" s="274">
        <f>S131*H131</f>
        <v>0</v>
      </c>
      <c r="AR131" s="175" t="s">
        <v>163</v>
      </c>
      <c r="AT131" s="175" t="s">
        <v>158</v>
      </c>
      <c r="AU131" s="175" t="s">
        <v>86</v>
      </c>
      <c r="AY131" s="175" t="s">
        <v>156</v>
      </c>
      <c r="BE131" s="275">
        <f>IF(N131="základní",J131,0)</f>
        <v>0</v>
      </c>
      <c r="BF131" s="275">
        <f>IF(N131="snížená",J131,0)</f>
        <v>0</v>
      </c>
      <c r="BG131" s="275">
        <f>IF(N131="zákl. přenesená",J131,0)</f>
        <v>0</v>
      </c>
      <c r="BH131" s="275">
        <f>IF(N131="sníž. přenesená",J131,0)</f>
        <v>0</v>
      </c>
      <c r="BI131" s="275">
        <f>IF(N131="nulová",J131,0)</f>
        <v>0</v>
      </c>
      <c r="BJ131" s="175" t="s">
        <v>163</v>
      </c>
      <c r="BK131" s="275">
        <f>ROUND(I131*H131,2)</f>
        <v>0</v>
      </c>
      <c r="BL131" s="175" t="s">
        <v>163</v>
      </c>
      <c r="BM131" s="175" t="s">
        <v>220</v>
      </c>
    </row>
    <row r="132" spans="2:65" s="185" customFormat="1" ht="25.5" customHeight="1">
      <c r="B132" s="186"/>
      <c r="C132" s="265" t="s">
        <v>225</v>
      </c>
      <c r="D132" s="265" t="s">
        <v>158</v>
      </c>
      <c r="E132" s="266" t="s">
        <v>399</v>
      </c>
      <c r="F132" s="267" t="s">
        <v>400</v>
      </c>
      <c r="G132" s="268" t="s">
        <v>200</v>
      </c>
      <c r="H132" s="269">
        <v>200</v>
      </c>
      <c r="I132" s="88"/>
      <c r="J132" s="270">
        <f>ROUND(I132*H132,2)</f>
        <v>0</v>
      </c>
      <c r="K132" s="267" t="s">
        <v>162</v>
      </c>
      <c r="L132" s="186"/>
      <c r="M132" s="271" t="s">
        <v>5</v>
      </c>
      <c r="N132" s="272" t="s">
        <v>49</v>
      </c>
      <c r="O132" s="187"/>
      <c r="P132" s="273">
        <f>O132*H132</f>
        <v>0</v>
      </c>
      <c r="Q132" s="273">
        <v>0</v>
      </c>
      <c r="R132" s="273">
        <f>Q132*H132</f>
        <v>0</v>
      </c>
      <c r="S132" s="273">
        <v>0</v>
      </c>
      <c r="T132" s="274">
        <f>S132*H132</f>
        <v>0</v>
      </c>
      <c r="AR132" s="175" t="s">
        <v>163</v>
      </c>
      <c r="AT132" s="175" t="s">
        <v>158</v>
      </c>
      <c r="AU132" s="175" t="s">
        <v>86</v>
      </c>
      <c r="AY132" s="175" t="s">
        <v>156</v>
      </c>
      <c r="BE132" s="275">
        <f>IF(N132="základní",J132,0)</f>
        <v>0</v>
      </c>
      <c r="BF132" s="275">
        <f>IF(N132="snížená",J132,0)</f>
        <v>0</v>
      </c>
      <c r="BG132" s="275">
        <f>IF(N132="zákl. přenesená",J132,0)</f>
        <v>0</v>
      </c>
      <c r="BH132" s="275">
        <f>IF(N132="sníž. přenesená",J132,0)</f>
        <v>0</v>
      </c>
      <c r="BI132" s="275">
        <f>IF(N132="nulová",J132,0)</f>
        <v>0</v>
      </c>
      <c r="BJ132" s="175" t="s">
        <v>163</v>
      </c>
      <c r="BK132" s="275">
        <f>ROUND(I132*H132,2)</f>
        <v>0</v>
      </c>
      <c r="BL132" s="175" t="s">
        <v>163</v>
      </c>
      <c r="BM132" s="175" t="s">
        <v>932</v>
      </c>
    </row>
    <row r="133" spans="2:47" s="185" customFormat="1" ht="175.5">
      <c r="B133" s="186"/>
      <c r="D133" s="276" t="s">
        <v>164</v>
      </c>
      <c r="F133" s="277" t="s">
        <v>401</v>
      </c>
      <c r="I133" s="89"/>
      <c r="L133" s="186"/>
      <c r="M133" s="278"/>
      <c r="N133" s="187"/>
      <c r="O133" s="187"/>
      <c r="P133" s="187"/>
      <c r="Q133" s="187"/>
      <c r="R133" s="187"/>
      <c r="S133" s="187"/>
      <c r="T133" s="279"/>
      <c r="AT133" s="175" t="s">
        <v>164</v>
      </c>
      <c r="AU133" s="175" t="s">
        <v>86</v>
      </c>
    </row>
    <row r="134" spans="2:51" s="281" customFormat="1" ht="13.5">
      <c r="B134" s="280"/>
      <c r="D134" s="276" t="s">
        <v>168</v>
      </c>
      <c r="E134" s="282" t="s">
        <v>5</v>
      </c>
      <c r="F134" s="283" t="s">
        <v>390</v>
      </c>
      <c r="H134" s="284">
        <v>200</v>
      </c>
      <c r="I134" s="90"/>
      <c r="L134" s="280"/>
      <c r="M134" s="285"/>
      <c r="N134" s="286"/>
      <c r="O134" s="286"/>
      <c r="P134" s="286"/>
      <c r="Q134" s="286"/>
      <c r="R134" s="286"/>
      <c r="S134" s="286"/>
      <c r="T134" s="287"/>
      <c r="AT134" s="282" t="s">
        <v>168</v>
      </c>
      <c r="AU134" s="282" t="s">
        <v>86</v>
      </c>
      <c r="AV134" s="281" t="s">
        <v>86</v>
      </c>
      <c r="AW134" s="281" t="s">
        <v>39</v>
      </c>
      <c r="AX134" s="281" t="s">
        <v>76</v>
      </c>
      <c r="AY134" s="282" t="s">
        <v>156</v>
      </c>
    </row>
    <row r="135" spans="2:51" s="289" customFormat="1" ht="13.5">
      <c r="B135" s="288"/>
      <c r="D135" s="276" t="s">
        <v>168</v>
      </c>
      <c r="E135" s="290" t="s">
        <v>5</v>
      </c>
      <c r="F135" s="291" t="s">
        <v>204</v>
      </c>
      <c r="H135" s="292">
        <v>200</v>
      </c>
      <c r="I135" s="91"/>
      <c r="L135" s="288"/>
      <c r="M135" s="293"/>
      <c r="N135" s="294"/>
      <c r="O135" s="294"/>
      <c r="P135" s="294"/>
      <c r="Q135" s="294"/>
      <c r="R135" s="294"/>
      <c r="S135" s="294"/>
      <c r="T135" s="295"/>
      <c r="AT135" s="290" t="s">
        <v>168</v>
      </c>
      <c r="AU135" s="290" t="s">
        <v>86</v>
      </c>
      <c r="AV135" s="289" t="s">
        <v>163</v>
      </c>
      <c r="AW135" s="289" t="s">
        <v>39</v>
      </c>
      <c r="AX135" s="289" t="s">
        <v>84</v>
      </c>
      <c r="AY135" s="290" t="s">
        <v>156</v>
      </c>
    </row>
    <row r="136" spans="2:65" s="185" customFormat="1" ht="38.25" customHeight="1">
      <c r="B136" s="186"/>
      <c r="C136" s="265" t="s">
        <v>220</v>
      </c>
      <c r="D136" s="265" t="s">
        <v>158</v>
      </c>
      <c r="E136" s="266" t="s">
        <v>272</v>
      </c>
      <c r="F136" s="267" t="s">
        <v>273</v>
      </c>
      <c r="G136" s="268" t="s">
        <v>200</v>
      </c>
      <c r="H136" s="269">
        <v>20.34</v>
      </c>
      <c r="I136" s="88"/>
      <c r="J136" s="270">
        <f>ROUND(I136*H136,2)</f>
        <v>0</v>
      </c>
      <c r="K136" s="267" t="s">
        <v>162</v>
      </c>
      <c r="L136" s="186"/>
      <c r="M136" s="271" t="s">
        <v>5</v>
      </c>
      <c r="N136" s="272" t="s">
        <v>49</v>
      </c>
      <c r="O136" s="187"/>
      <c r="P136" s="273">
        <f>O136*H136</f>
        <v>0</v>
      </c>
      <c r="Q136" s="273">
        <v>0</v>
      </c>
      <c r="R136" s="273">
        <f>Q136*H136</f>
        <v>0</v>
      </c>
      <c r="S136" s="273">
        <v>0</v>
      </c>
      <c r="T136" s="274">
        <f>S136*H136</f>
        <v>0</v>
      </c>
      <c r="AR136" s="175" t="s">
        <v>163</v>
      </c>
      <c r="AT136" s="175" t="s">
        <v>158</v>
      </c>
      <c r="AU136" s="175" t="s">
        <v>86</v>
      </c>
      <c r="AY136" s="175" t="s">
        <v>156</v>
      </c>
      <c r="BE136" s="275">
        <f>IF(N136="základní",J136,0)</f>
        <v>0</v>
      </c>
      <c r="BF136" s="275">
        <f>IF(N136="snížená",J136,0)</f>
        <v>0</v>
      </c>
      <c r="BG136" s="275">
        <f>IF(N136="zákl. přenesená",J136,0)</f>
        <v>0</v>
      </c>
      <c r="BH136" s="275">
        <f>IF(N136="sníž. přenesená",J136,0)</f>
        <v>0</v>
      </c>
      <c r="BI136" s="275">
        <f>IF(N136="nulová",J136,0)</f>
        <v>0</v>
      </c>
      <c r="BJ136" s="175" t="s">
        <v>163</v>
      </c>
      <c r="BK136" s="275">
        <f>ROUND(I136*H136,2)</f>
        <v>0</v>
      </c>
      <c r="BL136" s="175" t="s">
        <v>163</v>
      </c>
      <c r="BM136" s="175" t="s">
        <v>933</v>
      </c>
    </row>
    <row r="137" spans="2:47" s="185" customFormat="1" ht="175.5">
      <c r="B137" s="186"/>
      <c r="D137" s="276" t="s">
        <v>164</v>
      </c>
      <c r="F137" s="277" t="s">
        <v>275</v>
      </c>
      <c r="I137" s="89"/>
      <c r="L137" s="186"/>
      <c r="M137" s="278"/>
      <c r="N137" s="187"/>
      <c r="O137" s="187"/>
      <c r="P137" s="187"/>
      <c r="Q137" s="187"/>
      <c r="R137" s="187"/>
      <c r="S137" s="187"/>
      <c r="T137" s="279"/>
      <c r="AT137" s="175" t="s">
        <v>164</v>
      </c>
      <c r="AU137" s="175" t="s">
        <v>86</v>
      </c>
    </row>
    <row r="138" spans="2:47" s="185" customFormat="1" ht="27">
      <c r="B138" s="186"/>
      <c r="D138" s="276" t="s">
        <v>166</v>
      </c>
      <c r="F138" s="277" t="s">
        <v>934</v>
      </c>
      <c r="I138" s="89"/>
      <c r="L138" s="186"/>
      <c r="M138" s="278"/>
      <c r="N138" s="187"/>
      <c r="O138" s="187"/>
      <c r="P138" s="187"/>
      <c r="Q138" s="187"/>
      <c r="R138" s="187"/>
      <c r="S138" s="187"/>
      <c r="T138" s="279"/>
      <c r="AT138" s="175" t="s">
        <v>166</v>
      </c>
      <c r="AU138" s="175" t="s">
        <v>86</v>
      </c>
    </row>
    <row r="139" spans="2:65" s="185" customFormat="1" ht="38.25" customHeight="1">
      <c r="B139" s="186"/>
      <c r="C139" s="265" t="s">
        <v>196</v>
      </c>
      <c r="D139" s="265" t="s">
        <v>158</v>
      </c>
      <c r="E139" s="266" t="s">
        <v>935</v>
      </c>
      <c r="F139" s="267" t="s">
        <v>936</v>
      </c>
      <c r="G139" s="268" t="s">
        <v>200</v>
      </c>
      <c r="H139" s="269">
        <v>541.208</v>
      </c>
      <c r="I139" s="88"/>
      <c r="J139" s="270">
        <f>ROUND(I139*H139,2)</f>
        <v>0</v>
      </c>
      <c r="K139" s="267" t="s">
        <v>162</v>
      </c>
      <c r="L139" s="186"/>
      <c r="M139" s="271" t="s">
        <v>5</v>
      </c>
      <c r="N139" s="272" t="s">
        <v>49</v>
      </c>
      <c r="O139" s="187"/>
      <c r="P139" s="273">
        <f>O139*H139</f>
        <v>0</v>
      </c>
      <c r="Q139" s="273">
        <v>0</v>
      </c>
      <c r="R139" s="273">
        <f>Q139*H139</f>
        <v>0</v>
      </c>
      <c r="S139" s="273">
        <v>0</v>
      </c>
      <c r="T139" s="274">
        <f>S139*H139</f>
        <v>0</v>
      </c>
      <c r="AR139" s="175" t="s">
        <v>163</v>
      </c>
      <c r="AT139" s="175" t="s">
        <v>158</v>
      </c>
      <c r="AU139" s="175" t="s">
        <v>86</v>
      </c>
      <c r="AY139" s="175" t="s">
        <v>156</v>
      </c>
      <c r="BE139" s="275">
        <f>IF(N139="základní",J139,0)</f>
        <v>0</v>
      </c>
      <c r="BF139" s="275">
        <f>IF(N139="snížená",J139,0)</f>
        <v>0</v>
      </c>
      <c r="BG139" s="275">
        <f>IF(N139="zákl. přenesená",J139,0)</f>
        <v>0</v>
      </c>
      <c r="BH139" s="275">
        <f>IF(N139="sníž. přenesená",J139,0)</f>
        <v>0</v>
      </c>
      <c r="BI139" s="275">
        <f>IF(N139="nulová",J139,0)</f>
        <v>0</v>
      </c>
      <c r="BJ139" s="175" t="s">
        <v>163</v>
      </c>
      <c r="BK139" s="275">
        <f>ROUND(I139*H139,2)</f>
        <v>0</v>
      </c>
      <c r="BL139" s="175" t="s">
        <v>163</v>
      </c>
      <c r="BM139" s="175" t="s">
        <v>228</v>
      </c>
    </row>
    <row r="140" spans="2:47" s="185" customFormat="1" ht="108">
      <c r="B140" s="186"/>
      <c r="D140" s="276" t="s">
        <v>164</v>
      </c>
      <c r="F140" s="277" t="s">
        <v>937</v>
      </c>
      <c r="I140" s="89"/>
      <c r="L140" s="186"/>
      <c r="M140" s="278"/>
      <c r="N140" s="187"/>
      <c r="O140" s="187"/>
      <c r="P140" s="187"/>
      <c r="Q140" s="187"/>
      <c r="R140" s="187"/>
      <c r="S140" s="187"/>
      <c r="T140" s="279"/>
      <c r="AT140" s="175" t="s">
        <v>164</v>
      </c>
      <c r="AU140" s="175" t="s">
        <v>86</v>
      </c>
    </row>
    <row r="141" spans="2:51" s="281" customFormat="1" ht="13.5">
      <c r="B141" s="280"/>
      <c r="D141" s="276" t="s">
        <v>168</v>
      </c>
      <c r="E141" s="282" t="s">
        <v>5</v>
      </c>
      <c r="F141" s="283" t="s">
        <v>938</v>
      </c>
      <c r="H141" s="284">
        <v>500</v>
      </c>
      <c r="I141" s="90"/>
      <c r="L141" s="280"/>
      <c r="M141" s="285"/>
      <c r="N141" s="286"/>
      <c r="O141" s="286"/>
      <c r="P141" s="286"/>
      <c r="Q141" s="286"/>
      <c r="R141" s="286"/>
      <c r="S141" s="286"/>
      <c r="T141" s="287"/>
      <c r="AT141" s="282" t="s">
        <v>168</v>
      </c>
      <c r="AU141" s="282" t="s">
        <v>86</v>
      </c>
      <c r="AV141" s="281" t="s">
        <v>86</v>
      </c>
      <c r="AW141" s="281" t="s">
        <v>39</v>
      </c>
      <c r="AX141" s="281" t="s">
        <v>76</v>
      </c>
      <c r="AY141" s="282" t="s">
        <v>156</v>
      </c>
    </row>
    <row r="142" spans="2:51" s="281" customFormat="1" ht="13.5">
      <c r="B142" s="280"/>
      <c r="D142" s="276" t="s">
        <v>168</v>
      </c>
      <c r="E142" s="282" t="s">
        <v>5</v>
      </c>
      <c r="F142" s="283" t="s">
        <v>939</v>
      </c>
      <c r="H142" s="284">
        <v>41.208</v>
      </c>
      <c r="I142" s="90"/>
      <c r="L142" s="280"/>
      <c r="M142" s="285"/>
      <c r="N142" s="286"/>
      <c r="O142" s="286"/>
      <c r="P142" s="286"/>
      <c r="Q142" s="286"/>
      <c r="R142" s="286"/>
      <c r="S142" s="286"/>
      <c r="T142" s="287"/>
      <c r="AT142" s="282" t="s">
        <v>168</v>
      </c>
      <c r="AU142" s="282" t="s">
        <v>86</v>
      </c>
      <c r="AV142" s="281" t="s">
        <v>86</v>
      </c>
      <c r="AW142" s="281" t="s">
        <v>39</v>
      </c>
      <c r="AX142" s="281" t="s">
        <v>76</v>
      </c>
      <c r="AY142" s="282" t="s">
        <v>156</v>
      </c>
    </row>
    <row r="143" spans="2:51" s="289" customFormat="1" ht="13.5">
      <c r="B143" s="288"/>
      <c r="D143" s="276" t="s">
        <v>168</v>
      </c>
      <c r="E143" s="290" t="s">
        <v>5</v>
      </c>
      <c r="F143" s="291" t="s">
        <v>204</v>
      </c>
      <c r="H143" s="292">
        <v>541.208</v>
      </c>
      <c r="I143" s="91"/>
      <c r="L143" s="288"/>
      <c r="M143" s="293"/>
      <c r="N143" s="294"/>
      <c r="O143" s="294"/>
      <c r="P143" s="294"/>
      <c r="Q143" s="294"/>
      <c r="R143" s="294"/>
      <c r="S143" s="294"/>
      <c r="T143" s="295"/>
      <c r="AT143" s="290" t="s">
        <v>168</v>
      </c>
      <c r="AU143" s="290" t="s">
        <v>86</v>
      </c>
      <c r="AV143" s="289" t="s">
        <v>163</v>
      </c>
      <c r="AW143" s="289" t="s">
        <v>39</v>
      </c>
      <c r="AX143" s="289" t="s">
        <v>84</v>
      </c>
      <c r="AY143" s="290" t="s">
        <v>156</v>
      </c>
    </row>
    <row r="144" spans="2:65" s="185" customFormat="1" ht="16.5" customHeight="1">
      <c r="B144" s="186"/>
      <c r="C144" s="296" t="s">
        <v>11</v>
      </c>
      <c r="D144" s="296" t="s">
        <v>301</v>
      </c>
      <c r="E144" s="297" t="s">
        <v>940</v>
      </c>
      <c r="F144" s="298" t="s">
        <v>941</v>
      </c>
      <c r="G144" s="299" t="s">
        <v>737</v>
      </c>
      <c r="H144" s="300">
        <v>100</v>
      </c>
      <c r="I144" s="92"/>
      <c r="J144" s="301">
        <f>ROUND(I144*H144,2)</f>
        <v>0</v>
      </c>
      <c r="K144" s="298" t="s">
        <v>162</v>
      </c>
      <c r="L144" s="302"/>
      <c r="M144" s="303" t="s">
        <v>5</v>
      </c>
      <c r="N144" s="304" t="s">
        <v>49</v>
      </c>
      <c r="O144" s="187"/>
      <c r="P144" s="273">
        <f>O144*H144</f>
        <v>0</v>
      </c>
      <c r="Q144" s="273">
        <v>1</v>
      </c>
      <c r="R144" s="273">
        <f>Q144*H144</f>
        <v>100</v>
      </c>
      <c r="S144" s="273">
        <v>0</v>
      </c>
      <c r="T144" s="274">
        <f>S144*H144</f>
        <v>0</v>
      </c>
      <c r="AR144" s="175" t="s">
        <v>184</v>
      </c>
      <c r="AT144" s="175" t="s">
        <v>301</v>
      </c>
      <c r="AU144" s="175" t="s">
        <v>86</v>
      </c>
      <c r="AY144" s="175" t="s">
        <v>156</v>
      </c>
      <c r="BE144" s="275">
        <f>IF(N144="základní",J144,0)</f>
        <v>0</v>
      </c>
      <c r="BF144" s="275">
        <f>IF(N144="snížená",J144,0)</f>
        <v>0</v>
      </c>
      <c r="BG144" s="275">
        <f>IF(N144="zákl. přenesená",J144,0)</f>
        <v>0</v>
      </c>
      <c r="BH144" s="275">
        <f>IF(N144="sníž. přenesená",J144,0)</f>
        <v>0</v>
      </c>
      <c r="BI144" s="275">
        <f>IF(N144="nulová",J144,0)</f>
        <v>0</v>
      </c>
      <c r="BJ144" s="175" t="s">
        <v>163</v>
      </c>
      <c r="BK144" s="275">
        <f>ROUND(I144*H144,2)</f>
        <v>0</v>
      </c>
      <c r="BL144" s="175" t="s">
        <v>163</v>
      </c>
      <c r="BM144" s="175" t="s">
        <v>231</v>
      </c>
    </row>
    <row r="145" spans="2:51" s="281" customFormat="1" ht="13.5">
      <c r="B145" s="280"/>
      <c r="D145" s="276" t="s">
        <v>168</v>
      </c>
      <c r="E145" s="282" t="s">
        <v>5</v>
      </c>
      <c r="F145" s="283" t="s">
        <v>942</v>
      </c>
      <c r="H145" s="284">
        <v>100</v>
      </c>
      <c r="I145" s="90"/>
      <c r="L145" s="280"/>
      <c r="M145" s="285"/>
      <c r="N145" s="286"/>
      <c r="O145" s="286"/>
      <c r="P145" s="286"/>
      <c r="Q145" s="286"/>
      <c r="R145" s="286"/>
      <c r="S145" s="286"/>
      <c r="T145" s="287"/>
      <c r="AT145" s="282" t="s">
        <v>168</v>
      </c>
      <c r="AU145" s="282" t="s">
        <v>86</v>
      </c>
      <c r="AV145" s="281" t="s">
        <v>86</v>
      </c>
      <c r="AW145" s="281" t="s">
        <v>39</v>
      </c>
      <c r="AX145" s="281" t="s">
        <v>76</v>
      </c>
      <c r="AY145" s="282" t="s">
        <v>156</v>
      </c>
    </row>
    <row r="146" spans="2:51" s="289" customFormat="1" ht="13.5">
      <c r="B146" s="288"/>
      <c r="D146" s="276" t="s">
        <v>168</v>
      </c>
      <c r="E146" s="290" t="s">
        <v>5</v>
      </c>
      <c r="F146" s="291" t="s">
        <v>204</v>
      </c>
      <c r="H146" s="292">
        <v>100</v>
      </c>
      <c r="I146" s="91"/>
      <c r="L146" s="288"/>
      <c r="M146" s="293"/>
      <c r="N146" s="294"/>
      <c r="O146" s="294"/>
      <c r="P146" s="294"/>
      <c r="Q146" s="294"/>
      <c r="R146" s="294"/>
      <c r="S146" s="294"/>
      <c r="T146" s="295"/>
      <c r="AT146" s="290" t="s">
        <v>168</v>
      </c>
      <c r="AU146" s="290" t="s">
        <v>86</v>
      </c>
      <c r="AV146" s="289" t="s">
        <v>163</v>
      </c>
      <c r="AW146" s="289" t="s">
        <v>39</v>
      </c>
      <c r="AX146" s="289" t="s">
        <v>84</v>
      </c>
      <c r="AY146" s="290" t="s">
        <v>156</v>
      </c>
    </row>
    <row r="147" spans="2:63" s="253" customFormat="1" ht="29.85" customHeight="1">
      <c r="B147" s="252"/>
      <c r="D147" s="254" t="s">
        <v>75</v>
      </c>
      <c r="E147" s="263" t="s">
        <v>163</v>
      </c>
      <c r="F147" s="263" t="s">
        <v>744</v>
      </c>
      <c r="I147" s="87"/>
      <c r="J147" s="264">
        <f>BK147</f>
        <v>0</v>
      </c>
      <c r="L147" s="252"/>
      <c r="M147" s="257"/>
      <c r="N147" s="258"/>
      <c r="O147" s="258"/>
      <c r="P147" s="259">
        <f>SUM(P148:P160)</f>
        <v>0</v>
      </c>
      <c r="Q147" s="258"/>
      <c r="R147" s="259">
        <f>SUM(R148:R160)</f>
        <v>105.3752</v>
      </c>
      <c r="S147" s="258"/>
      <c r="T147" s="260">
        <f>SUM(T148:T160)</f>
        <v>0</v>
      </c>
      <c r="AR147" s="254" t="s">
        <v>84</v>
      </c>
      <c r="AT147" s="261" t="s">
        <v>75</v>
      </c>
      <c r="AU147" s="261" t="s">
        <v>84</v>
      </c>
      <c r="AY147" s="254" t="s">
        <v>156</v>
      </c>
      <c r="BK147" s="262">
        <f>SUM(BK148:BK160)</f>
        <v>0</v>
      </c>
    </row>
    <row r="148" spans="2:65" s="185" customFormat="1" ht="16.5" customHeight="1">
      <c r="B148" s="186"/>
      <c r="C148" s="265" t="s">
        <v>201</v>
      </c>
      <c r="D148" s="265" t="s">
        <v>158</v>
      </c>
      <c r="E148" s="266" t="s">
        <v>750</v>
      </c>
      <c r="F148" s="267" t="s">
        <v>751</v>
      </c>
      <c r="G148" s="268" t="s">
        <v>161</v>
      </c>
      <c r="H148" s="269">
        <v>80</v>
      </c>
      <c r="I148" s="88"/>
      <c r="J148" s="270">
        <f>ROUND(I148*H148,2)</f>
        <v>0</v>
      </c>
      <c r="K148" s="267" t="s">
        <v>162</v>
      </c>
      <c r="L148" s="186"/>
      <c r="M148" s="271" t="s">
        <v>5</v>
      </c>
      <c r="N148" s="272" t="s">
        <v>49</v>
      </c>
      <c r="O148" s="187"/>
      <c r="P148" s="273">
        <f>O148*H148</f>
        <v>0</v>
      </c>
      <c r="Q148" s="273">
        <v>0.31879</v>
      </c>
      <c r="R148" s="273">
        <f>Q148*H148</f>
        <v>25.5032</v>
      </c>
      <c r="S148" s="273">
        <v>0</v>
      </c>
      <c r="T148" s="274">
        <f>S148*H148</f>
        <v>0</v>
      </c>
      <c r="AR148" s="175" t="s">
        <v>163</v>
      </c>
      <c r="AT148" s="175" t="s">
        <v>158</v>
      </c>
      <c r="AU148" s="175" t="s">
        <v>86</v>
      </c>
      <c r="AY148" s="175" t="s">
        <v>156</v>
      </c>
      <c r="BE148" s="275">
        <f>IF(N148="základní",J148,0)</f>
        <v>0</v>
      </c>
      <c r="BF148" s="275">
        <f>IF(N148="snížená",J148,0)</f>
        <v>0</v>
      </c>
      <c r="BG148" s="275">
        <f>IF(N148="zákl. přenesená",J148,0)</f>
        <v>0</v>
      </c>
      <c r="BH148" s="275">
        <f>IF(N148="sníž. přenesená",J148,0)</f>
        <v>0</v>
      </c>
      <c r="BI148" s="275">
        <f>IF(N148="nulová",J148,0)</f>
        <v>0</v>
      </c>
      <c r="BJ148" s="175" t="s">
        <v>163</v>
      </c>
      <c r="BK148" s="275">
        <f>ROUND(I148*H148,2)</f>
        <v>0</v>
      </c>
      <c r="BL148" s="175" t="s">
        <v>163</v>
      </c>
      <c r="BM148" s="175" t="s">
        <v>234</v>
      </c>
    </row>
    <row r="149" spans="2:47" s="185" customFormat="1" ht="54">
      <c r="B149" s="186"/>
      <c r="D149" s="276" t="s">
        <v>164</v>
      </c>
      <c r="F149" s="277" t="s">
        <v>752</v>
      </c>
      <c r="I149" s="89"/>
      <c r="L149" s="186"/>
      <c r="M149" s="278"/>
      <c r="N149" s="187"/>
      <c r="O149" s="187"/>
      <c r="P149" s="187"/>
      <c r="Q149" s="187"/>
      <c r="R149" s="187"/>
      <c r="S149" s="187"/>
      <c r="T149" s="279"/>
      <c r="AT149" s="175" t="s">
        <v>164</v>
      </c>
      <c r="AU149" s="175" t="s">
        <v>86</v>
      </c>
    </row>
    <row r="150" spans="2:51" s="281" customFormat="1" ht="13.5">
      <c r="B150" s="280"/>
      <c r="D150" s="276" t="s">
        <v>168</v>
      </c>
      <c r="E150" s="282" t="s">
        <v>5</v>
      </c>
      <c r="F150" s="283" t="s">
        <v>326</v>
      </c>
      <c r="H150" s="284">
        <v>80</v>
      </c>
      <c r="I150" s="90"/>
      <c r="L150" s="280"/>
      <c r="M150" s="285"/>
      <c r="N150" s="286"/>
      <c r="O150" s="286"/>
      <c r="P150" s="286"/>
      <c r="Q150" s="286"/>
      <c r="R150" s="286"/>
      <c r="S150" s="286"/>
      <c r="T150" s="287"/>
      <c r="AT150" s="282" t="s">
        <v>168</v>
      </c>
      <c r="AU150" s="282" t="s">
        <v>86</v>
      </c>
      <c r="AV150" s="281" t="s">
        <v>86</v>
      </c>
      <c r="AW150" s="281" t="s">
        <v>39</v>
      </c>
      <c r="AX150" s="281" t="s">
        <v>76</v>
      </c>
      <c r="AY150" s="282" t="s">
        <v>156</v>
      </c>
    </row>
    <row r="151" spans="2:51" s="289" customFormat="1" ht="13.5">
      <c r="B151" s="288"/>
      <c r="D151" s="276" t="s">
        <v>168</v>
      </c>
      <c r="E151" s="290" t="s">
        <v>5</v>
      </c>
      <c r="F151" s="291" t="s">
        <v>204</v>
      </c>
      <c r="H151" s="292">
        <v>80</v>
      </c>
      <c r="I151" s="91"/>
      <c r="L151" s="288"/>
      <c r="M151" s="293"/>
      <c r="N151" s="294"/>
      <c r="O151" s="294"/>
      <c r="P151" s="294"/>
      <c r="Q151" s="294"/>
      <c r="R151" s="294"/>
      <c r="S151" s="294"/>
      <c r="T151" s="295"/>
      <c r="AT151" s="290" t="s">
        <v>168</v>
      </c>
      <c r="AU151" s="290" t="s">
        <v>86</v>
      </c>
      <c r="AV151" s="289" t="s">
        <v>163</v>
      </c>
      <c r="AW151" s="289" t="s">
        <v>39</v>
      </c>
      <c r="AX151" s="289" t="s">
        <v>84</v>
      </c>
      <c r="AY151" s="290" t="s">
        <v>156</v>
      </c>
    </row>
    <row r="152" spans="2:65" s="185" customFormat="1" ht="25.5" customHeight="1">
      <c r="B152" s="186"/>
      <c r="C152" s="265" t="s">
        <v>240</v>
      </c>
      <c r="D152" s="265" t="s">
        <v>158</v>
      </c>
      <c r="E152" s="266" t="s">
        <v>883</v>
      </c>
      <c r="F152" s="267" t="s">
        <v>884</v>
      </c>
      <c r="G152" s="268" t="s">
        <v>200</v>
      </c>
      <c r="H152" s="269">
        <v>40</v>
      </c>
      <c r="I152" s="88"/>
      <c r="J152" s="270">
        <f>ROUND(I152*H152,2)</f>
        <v>0</v>
      </c>
      <c r="K152" s="267" t="s">
        <v>162</v>
      </c>
      <c r="L152" s="186"/>
      <c r="M152" s="271" t="s">
        <v>5</v>
      </c>
      <c r="N152" s="272" t="s">
        <v>49</v>
      </c>
      <c r="O152" s="187"/>
      <c r="P152" s="273">
        <f>O152*H152</f>
        <v>0</v>
      </c>
      <c r="Q152" s="273">
        <v>1.9968</v>
      </c>
      <c r="R152" s="273">
        <f>Q152*H152</f>
        <v>79.872</v>
      </c>
      <c r="S152" s="273">
        <v>0</v>
      </c>
      <c r="T152" s="274">
        <f>S152*H152</f>
        <v>0</v>
      </c>
      <c r="AR152" s="175" t="s">
        <v>163</v>
      </c>
      <c r="AT152" s="175" t="s">
        <v>158</v>
      </c>
      <c r="AU152" s="175" t="s">
        <v>86</v>
      </c>
      <c r="AY152" s="175" t="s">
        <v>156</v>
      </c>
      <c r="BE152" s="275">
        <f>IF(N152="základní",J152,0)</f>
        <v>0</v>
      </c>
      <c r="BF152" s="275">
        <f>IF(N152="snížená",J152,0)</f>
        <v>0</v>
      </c>
      <c r="BG152" s="275">
        <f>IF(N152="zákl. přenesená",J152,0)</f>
        <v>0</v>
      </c>
      <c r="BH152" s="275">
        <f>IF(N152="sníž. přenesená",J152,0)</f>
        <v>0</v>
      </c>
      <c r="BI152" s="275">
        <f>IF(N152="nulová",J152,0)</f>
        <v>0</v>
      </c>
      <c r="BJ152" s="175" t="s">
        <v>163</v>
      </c>
      <c r="BK152" s="275">
        <f>ROUND(I152*H152,2)</f>
        <v>0</v>
      </c>
      <c r="BL152" s="175" t="s">
        <v>163</v>
      </c>
      <c r="BM152" s="175" t="s">
        <v>237</v>
      </c>
    </row>
    <row r="153" spans="2:47" s="185" customFormat="1" ht="94.5">
      <c r="B153" s="186"/>
      <c r="D153" s="276" t="s">
        <v>164</v>
      </c>
      <c r="F153" s="277" t="s">
        <v>885</v>
      </c>
      <c r="I153" s="89"/>
      <c r="L153" s="186"/>
      <c r="M153" s="278"/>
      <c r="N153" s="187"/>
      <c r="O153" s="187"/>
      <c r="P153" s="187"/>
      <c r="Q153" s="187"/>
      <c r="R153" s="187"/>
      <c r="S153" s="187"/>
      <c r="T153" s="279"/>
      <c r="AT153" s="175" t="s">
        <v>164</v>
      </c>
      <c r="AU153" s="175" t="s">
        <v>86</v>
      </c>
    </row>
    <row r="154" spans="2:51" s="281" customFormat="1" ht="13.5">
      <c r="B154" s="280"/>
      <c r="D154" s="276" t="s">
        <v>168</v>
      </c>
      <c r="E154" s="282" t="s">
        <v>5</v>
      </c>
      <c r="F154" s="283" t="s">
        <v>943</v>
      </c>
      <c r="H154" s="284">
        <v>40</v>
      </c>
      <c r="I154" s="90"/>
      <c r="L154" s="280"/>
      <c r="M154" s="285"/>
      <c r="N154" s="286"/>
      <c r="O154" s="286"/>
      <c r="P154" s="286"/>
      <c r="Q154" s="286"/>
      <c r="R154" s="286"/>
      <c r="S154" s="286"/>
      <c r="T154" s="287"/>
      <c r="AT154" s="282" t="s">
        <v>168</v>
      </c>
      <c r="AU154" s="282" t="s">
        <v>86</v>
      </c>
      <c r="AV154" s="281" t="s">
        <v>86</v>
      </c>
      <c r="AW154" s="281" t="s">
        <v>39</v>
      </c>
      <c r="AX154" s="281" t="s">
        <v>76</v>
      </c>
      <c r="AY154" s="282" t="s">
        <v>156</v>
      </c>
    </row>
    <row r="155" spans="2:51" s="289" customFormat="1" ht="13.5">
      <c r="B155" s="288"/>
      <c r="D155" s="276" t="s">
        <v>168</v>
      </c>
      <c r="E155" s="290" t="s">
        <v>5</v>
      </c>
      <c r="F155" s="291" t="s">
        <v>204</v>
      </c>
      <c r="H155" s="292">
        <v>40</v>
      </c>
      <c r="I155" s="91"/>
      <c r="L155" s="288"/>
      <c r="M155" s="293"/>
      <c r="N155" s="294"/>
      <c r="O155" s="294"/>
      <c r="P155" s="294"/>
      <c r="Q155" s="294"/>
      <c r="R155" s="294"/>
      <c r="S155" s="294"/>
      <c r="T155" s="295"/>
      <c r="AT155" s="290" t="s">
        <v>168</v>
      </c>
      <c r="AU155" s="290" t="s">
        <v>86</v>
      </c>
      <c r="AV155" s="289" t="s">
        <v>163</v>
      </c>
      <c r="AW155" s="289" t="s">
        <v>39</v>
      </c>
      <c r="AX155" s="289" t="s">
        <v>84</v>
      </c>
      <c r="AY155" s="290" t="s">
        <v>156</v>
      </c>
    </row>
    <row r="156" spans="2:65" s="185" customFormat="1" ht="25.5" customHeight="1">
      <c r="B156" s="186"/>
      <c r="C156" s="265" t="s">
        <v>207</v>
      </c>
      <c r="D156" s="265" t="s">
        <v>158</v>
      </c>
      <c r="E156" s="266" t="s">
        <v>887</v>
      </c>
      <c r="F156" s="267" t="s">
        <v>888</v>
      </c>
      <c r="G156" s="268" t="s">
        <v>161</v>
      </c>
      <c r="H156" s="269">
        <v>40</v>
      </c>
      <c r="I156" s="88"/>
      <c r="J156" s="270">
        <f>ROUND(I156*H156,2)</f>
        <v>0</v>
      </c>
      <c r="K156" s="267" t="s">
        <v>162</v>
      </c>
      <c r="L156" s="186"/>
      <c r="M156" s="271" t="s">
        <v>5</v>
      </c>
      <c r="N156" s="272" t="s">
        <v>49</v>
      </c>
      <c r="O156" s="187"/>
      <c r="P156" s="273">
        <f>O156*H156</f>
        <v>0</v>
      </c>
      <c r="Q156" s="273">
        <v>0</v>
      </c>
      <c r="R156" s="273">
        <f>Q156*H156</f>
        <v>0</v>
      </c>
      <c r="S156" s="273">
        <v>0</v>
      </c>
      <c r="T156" s="274">
        <f>S156*H156</f>
        <v>0</v>
      </c>
      <c r="AR156" s="175" t="s">
        <v>163</v>
      </c>
      <c r="AT156" s="175" t="s">
        <v>158</v>
      </c>
      <c r="AU156" s="175" t="s">
        <v>86</v>
      </c>
      <c r="AY156" s="175" t="s">
        <v>156</v>
      </c>
      <c r="BE156" s="275">
        <f>IF(N156="základní",J156,0)</f>
        <v>0</v>
      </c>
      <c r="BF156" s="275">
        <f>IF(N156="snížená",J156,0)</f>
        <v>0</v>
      </c>
      <c r="BG156" s="275">
        <f>IF(N156="zákl. přenesená",J156,0)</f>
        <v>0</v>
      </c>
      <c r="BH156" s="275">
        <f>IF(N156="sníž. přenesená",J156,0)</f>
        <v>0</v>
      </c>
      <c r="BI156" s="275">
        <f>IF(N156="nulová",J156,0)</f>
        <v>0</v>
      </c>
      <c r="BJ156" s="175" t="s">
        <v>163</v>
      </c>
      <c r="BK156" s="275">
        <f>ROUND(I156*H156,2)</f>
        <v>0</v>
      </c>
      <c r="BL156" s="175" t="s">
        <v>163</v>
      </c>
      <c r="BM156" s="175" t="s">
        <v>243</v>
      </c>
    </row>
    <row r="157" spans="2:47" s="185" customFormat="1" ht="94.5">
      <c r="B157" s="186"/>
      <c r="D157" s="276" t="s">
        <v>164</v>
      </c>
      <c r="F157" s="277" t="s">
        <v>885</v>
      </c>
      <c r="I157" s="89"/>
      <c r="L157" s="186"/>
      <c r="M157" s="278"/>
      <c r="N157" s="187"/>
      <c r="O157" s="187"/>
      <c r="P157" s="187"/>
      <c r="Q157" s="187"/>
      <c r="R157" s="187"/>
      <c r="S157" s="187"/>
      <c r="T157" s="279"/>
      <c r="AT157" s="175" t="s">
        <v>164</v>
      </c>
      <c r="AU157" s="175" t="s">
        <v>86</v>
      </c>
    </row>
    <row r="158" spans="2:51" s="281" customFormat="1" ht="13.5">
      <c r="B158" s="280"/>
      <c r="D158" s="276" t="s">
        <v>168</v>
      </c>
      <c r="E158" s="282" t="s">
        <v>5</v>
      </c>
      <c r="F158" s="283" t="s">
        <v>251</v>
      </c>
      <c r="H158" s="284">
        <v>40</v>
      </c>
      <c r="I158" s="90"/>
      <c r="L158" s="280"/>
      <c r="M158" s="285"/>
      <c r="N158" s="286"/>
      <c r="O158" s="286"/>
      <c r="P158" s="286"/>
      <c r="Q158" s="286"/>
      <c r="R158" s="286"/>
      <c r="S158" s="286"/>
      <c r="T158" s="287"/>
      <c r="AT158" s="282" t="s">
        <v>168</v>
      </c>
      <c r="AU158" s="282" t="s">
        <v>86</v>
      </c>
      <c r="AV158" s="281" t="s">
        <v>86</v>
      </c>
      <c r="AW158" s="281" t="s">
        <v>39</v>
      </c>
      <c r="AX158" s="281" t="s">
        <v>76</v>
      </c>
      <c r="AY158" s="282" t="s">
        <v>156</v>
      </c>
    </row>
    <row r="159" spans="2:51" s="289" customFormat="1" ht="13.5">
      <c r="B159" s="288"/>
      <c r="D159" s="276" t="s">
        <v>168</v>
      </c>
      <c r="E159" s="290" t="s">
        <v>5</v>
      </c>
      <c r="F159" s="291" t="s">
        <v>204</v>
      </c>
      <c r="H159" s="292">
        <v>40</v>
      </c>
      <c r="I159" s="91"/>
      <c r="L159" s="288"/>
      <c r="M159" s="293"/>
      <c r="N159" s="294"/>
      <c r="O159" s="294"/>
      <c r="P159" s="294"/>
      <c r="Q159" s="294"/>
      <c r="R159" s="294"/>
      <c r="S159" s="294"/>
      <c r="T159" s="295"/>
      <c r="AT159" s="290" t="s">
        <v>168</v>
      </c>
      <c r="AU159" s="290" t="s">
        <v>86</v>
      </c>
      <c r="AV159" s="289" t="s">
        <v>163</v>
      </c>
      <c r="AW159" s="289" t="s">
        <v>39</v>
      </c>
      <c r="AX159" s="289" t="s">
        <v>84</v>
      </c>
      <c r="AY159" s="290" t="s">
        <v>156</v>
      </c>
    </row>
    <row r="160" spans="2:65" s="185" customFormat="1" ht="38.25" customHeight="1">
      <c r="B160" s="186"/>
      <c r="C160" s="296" t="s">
        <v>248</v>
      </c>
      <c r="D160" s="296" t="s">
        <v>301</v>
      </c>
      <c r="E160" s="297" t="s">
        <v>944</v>
      </c>
      <c r="F160" s="298" t="s">
        <v>945</v>
      </c>
      <c r="G160" s="299" t="s">
        <v>743</v>
      </c>
      <c r="H160" s="300">
        <v>1</v>
      </c>
      <c r="I160" s="92"/>
      <c r="J160" s="301">
        <f>ROUND(I160*H160,2)</f>
        <v>0</v>
      </c>
      <c r="K160" s="298" t="s">
        <v>5</v>
      </c>
      <c r="L160" s="302"/>
      <c r="M160" s="303" t="s">
        <v>5</v>
      </c>
      <c r="N160" s="304" t="s">
        <v>49</v>
      </c>
      <c r="O160" s="187"/>
      <c r="P160" s="273">
        <f>O160*H160</f>
        <v>0</v>
      </c>
      <c r="Q160" s="273">
        <v>0</v>
      </c>
      <c r="R160" s="273">
        <f>Q160*H160</f>
        <v>0</v>
      </c>
      <c r="S160" s="273">
        <v>0</v>
      </c>
      <c r="T160" s="274">
        <f>S160*H160</f>
        <v>0</v>
      </c>
      <c r="AR160" s="175" t="s">
        <v>184</v>
      </c>
      <c r="AT160" s="175" t="s">
        <v>301</v>
      </c>
      <c r="AU160" s="175" t="s">
        <v>86</v>
      </c>
      <c r="AY160" s="175" t="s">
        <v>156</v>
      </c>
      <c r="BE160" s="275">
        <f>IF(N160="základní",J160,0)</f>
        <v>0</v>
      </c>
      <c r="BF160" s="275">
        <f>IF(N160="snížená",J160,0)</f>
        <v>0</v>
      </c>
      <c r="BG160" s="275">
        <f>IF(N160="zákl. přenesená",J160,0)</f>
        <v>0</v>
      </c>
      <c r="BH160" s="275">
        <f>IF(N160="sníž. přenesená",J160,0)</f>
        <v>0</v>
      </c>
      <c r="BI160" s="275">
        <f>IF(N160="nulová",J160,0)</f>
        <v>0</v>
      </c>
      <c r="BJ160" s="175" t="s">
        <v>163</v>
      </c>
      <c r="BK160" s="275">
        <f>ROUND(I160*H160,2)</f>
        <v>0</v>
      </c>
      <c r="BL160" s="175" t="s">
        <v>163</v>
      </c>
      <c r="BM160" s="175" t="s">
        <v>247</v>
      </c>
    </row>
    <row r="161" spans="2:63" s="253" customFormat="1" ht="29.85" customHeight="1">
      <c r="B161" s="252"/>
      <c r="D161" s="254" t="s">
        <v>75</v>
      </c>
      <c r="E161" s="263" t="s">
        <v>190</v>
      </c>
      <c r="F161" s="263" t="s">
        <v>946</v>
      </c>
      <c r="I161" s="87"/>
      <c r="J161" s="264">
        <f>BK161</f>
        <v>0</v>
      </c>
      <c r="L161" s="252"/>
      <c r="M161" s="257"/>
      <c r="N161" s="258"/>
      <c r="O161" s="258"/>
      <c r="P161" s="259">
        <f>SUM(P162:P163)</f>
        <v>0</v>
      </c>
      <c r="Q161" s="258"/>
      <c r="R161" s="259">
        <f>SUM(R162:R163)</f>
        <v>1.3188</v>
      </c>
      <c r="S161" s="258"/>
      <c r="T161" s="260">
        <f>SUM(T162:T163)</f>
        <v>0</v>
      </c>
      <c r="AR161" s="254" t="s">
        <v>84</v>
      </c>
      <c r="AT161" s="261" t="s">
        <v>75</v>
      </c>
      <c r="AU161" s="261" t="s">
        <v>84</v>
      </c>
      <c r="AY161" s="254" t="s">
        <v>156</v>
      </c>
      <c r="BK161" s="262">
        <f>SUM(BK162:BK163)</f>
        <v>0</v>
      </c>
    </row>
    <row r="162" spans="2:65" s="185" customFormat="1" ht="38.25" customHeight="1">
      <c r="B162" s="186"/>
      <c r="C162" s="265" t="s">
        <v>268</v>
      </c>
      <c r="D162" s="265" t="s">
        <v>158</v>
      </c>
      <c r="E162" s="266" t="s">
        <v>947</v>
      </c>
      <c r="F162" s="267" t="s">
        <v>948</v>
      </c>
      <c r="G162" s="268" t="s">
        <v>161</v>
      </c>
      <c r="H162" s="269">
        <v>10</v>
      </c>
      <c r="I162" s="88"/>
      <c r="J162" s="270">
        <f>ROUND(I162*H162,2)</f>
        <v>0</v>
      </c>
      <c r="K162" s="267" t="s">
        <v>162</v>
      </c>
      <c r="L162" s="186"/>
      <c r="M162" s="271" t="s">
        <v>5</v>
      </c>
      <c r="N162" s="272" t="s">
        <v>49</v>
      </c>
      <c r="O162" s="187"/>
      <c r="P162" s="273">
        <f>O162*H162</f>
        <v>0</v>
      </c>
      <c r="Q162" s="273">
        <v>0.13188</v>
      </c>
      <c r="R162" s="273">
        <f>Q162*H162</f>
        <v>1.3188</v>
      </c>
      <c r="S162" s="273">
        <v>0</v>
      </c>
      <c r="T162" s="274">
        <f>S162*H162</f>
        <v>0</v>
      </c>
      <c r="AR162" s="175" t="s">
        <v>163</v>
      </c>
      <c r="AT162" s="175" t="s">
        <v>158</v>
      </c>
      <c r="AU162" s="175" t="s">
        <v>86</v>
      </c>
      <c r="AY162" s="175" t="s">
        <v>156</v>
      </c>
      <c r="BE162" s="275">
        <f>IF(N162="základní",J162,0)</f>
        <v>0</v>
      </c>
      <c r="BF162" s="275">
        <f>IF(N162="snížená",J162,0)</f>
        <v>0</v>
      </c>
      <c r="BG162" s="275">
        <f>IF(N162="zákl. přenesená",J162,0)</f>
        <v>0</v>
      </c>
      <c r="BH162" s="275">
        <f>IF(N162="sníž. přenesená",J162,0)</f>
        <v>0</v>
      </c>
      <c r="BI162" s="275">
        <f>IF(N162="nulová",J162,0)</f>
        <v>0</v>
      </c>
      <c r="BJ162" s="175" t="s">
        <v>163</v>
      </c>
      <c r="BK162" s="275">
        <f>ROUND(I162*H162,2)</f>
        <v>0</v>
      </c>
      <c r="BL162" s="175" t="s">
        <v>163</v>
      </c>
      <c r="BM162" s="175" t="s">
        <v>949</v>
      </c>
    </row>
    <row r="163" spans="2:47" s="185" customFormat="1" ht="121.5">
      <c r="B163" s="186"/>
      <c r="D163" s="276" t="s">
        <v>164</v>
      </c>
      <c r="F163" s="277" t="s">
        <v>950</v>
      </c>
      <c r="I163" s="89"/>
      <c r="L163" s="186"/>
      <c r="M163" s="278"/>
      <c r="N163" s="187"/>
      <c r="O163" s="187"/>
      <c r="P163" s="187"/>
      <c r="Q163" s="187"/>
      <c r="R163" s="187"/>
      <c r="S163" s="187"/>
      <c r="T163" s="279"/>
      <c r="AT163" s="175" t="s">
        <v>164</v>
      </c>
      <c r="AU163" s="175" t="s">
        <v>86</v>
      </c>
    </row>
    <row r="164" spans="2:63" s="253" customFormat="1" ht="29.85" customHeight="1">
      <c r="B164" s="252"/>
      <c r="D164" s="254" t="s">
        <v>75</v>
      </c>
      <c r="E164" s="263" t="s">
        <v>184</v>
      </c>
      <c r="F164" s="263" t="s">
        <v>772</v>
      </c>
      <c r="I164" s="87"/>
      <c r="J164" s="264">
        <f>BK164</f>
        <v>0</v>
      </c>
      <c r="L164" s="252"/>
      <c r="M164" s="257"/>
      <c r="N164" s="258"/>
      <c r="O164" s="258"/>
      <c r="P164" s="259">
        <f>SUM(P165:P167)</f>
        <v>0</v>
      </c>
      <c r="Q164" s="258"/>
      <c r="R164" s="259">
        <f>SUM(R165:R167)</f>
        <v>0</v>
      </c>
      <c r="S164" s="258"/>
      <c r="T164" s="260">
        <f>SUM(T165:T167)</f>
        <v>0</v>
      </c>
      <c r="AR164" s="254" t="s">
        <v>84</v>
      </c>
      <c r="AT164" s="261" t="s">
        <v>75</v>
      </c>
      <c r="AU164" s="261" t="s">
        <v>84</v>
      </c>
      <c r="AY164" s="254" t="s">
        <v>156</v>
      </c>
      <c r="BK164" s="262">
        <f>SUM(BK165:BK167)</f>
        <v>0</v>
      </c>
    </row>
    <row r="165" spans="2:65" s="185" customFormat="1" ht="25.5" customHeight="1">
      <c r="B165" s="186"/>
      <c r="C165" s="265" t="s">
        <v>228</v>
      </c>
      <c r="D165" s="265" t="s">
        <v>158</v>
      </c>
      <c r="E165" s="266" t="s">
        <v>951</v>
      </c>
      <c r="F165" s="267" t="s">
        <v>952</v>
      </c>
      <c r="G165" s="268" t="s">
        <v>361</v>
      </c>
      <c r="H165" s="269">
        <v>606</v>
      </c>
      <c r="I165" s="88"/>
      <c r="J165" s="270">
        <f>ROUND(I165*H165,2)</f>
        <v>0</v>
      </c>
      <c r="K165" s="267" t="s">
        <v>5</v>
      </c>
      <c r="L165" s="186"/>
      <c r="M165" s="271" t="s">
        <v>5</v>
      </c>
      <c r="N165" s="272" t="s">
        <v>49</v>
      </c>
      <c r="O165" s="187"/>
      <c r="P165" s="273">
        <f>O165*H165</f>
        <v>0</v>
      </c>
      <c r="Q165" s="273">
        <v>0</v>
      </c>
      <c r="R165" s="273">
        <f>Q165*H165</f>
        <v>0</v>
      </c>
      <c r="S165" s="273">
        <v>0</v>
      </c>
      <c r="T165" s="274">
        <f>S165*H165</f>
        <v>0</v>
      </c>
      <c r="AR165" s="175" t="s">
        <v>163</v>
      </c>
      <c r="AT165" s="175" t="s">
        <v>158</v>
      </c>
      <c r="AU165" s="175" t="s">
        <v>86</v>
      </c>
      <c r="AY165" s="175" t="s">
        <v>156</v>
      </c>
      <c r="BE165" s="275">
        <f>IF(N165="základní",J165,0)</f>
        <v>0</v>
      </c>
      <c r="BF165" s="275">
        <f>IF(N165="snížená",J165,0)</f>
        <v>0</v>
      </c>
      <c r="BG165" s="275">
        <f>IF(N165="zákl. přenesená",J165,0)</f>
        <v>0</v>
      </c>
      <c r="BH165" s="275">
        <f>IF(N165="sníž. přenesená",J165,0)</f>
        <v>0</v>
      </c>
      <c r="BI165" s="275">
        <f>IF(N165="nulová",J165,0)</f>
        <v>0</v>
      </c>
      <c r="BJ165" s="175" t="s">
        <v>163</v>
      </c>
      <c r="BK165" s="275">
        <f>ROUND(I165*H165,2)</f>
        <v>0</v>
      </c>
      <c r="BL165" s="175" t="s">
        <v>163</v>
      </c>
      <c r="BM165" s="175" t="s">
        <v>953</v>
      </c>
    </row>
    <row r="166" spans="2:47" s="185" customFormat="1" ht="162">
      <c r="B166" s="186"/>
      <c r="D166" s="276" t="s">
        <v>166</v>
      </c>
      <c r="F166" s="277" t="s">
        <v>954</v>
      </c>
      <c r="I166" s="89"/>
      <c r="L166" s="186"/>
      <c r="M166" s="278"/>
      <c r="N166" s="187"/>
      <c r="O166" s="187"/>
      <c r="P166" s="187"/>
      <c r="Q166" s="187"/>
      <c r="R166" s="187"/>
      <c r="S166" s="187"/>
      <c r="T166" s="279"/>
      <c r="AT166" s="175" t="s">
        <v>166</v>
      </c>
      <c r="AU166" s="175" t="s">
        <v>86</v>
      </c>
    </row>
    <row r="167" spans="2:65" s="185" customFormat="1" ht="25.5" customHeight="1">
      <c r="B167" s="186"/>
      <c r="C167" s="296" t="s">
        <v>10</v>
      </c>
      <c r="D167" s="296" t="s">
        <v>301</v>
      </c>
      <c r="E167" s="297" t="s">
        <v>955</v>
      </c>
      <c r="F167" s="298" t="s">
        <v>956</v>
      </c>
      <c r="G167" s="299" t="s">
        <v>304</v>
      </c>
      <c r="H167" s="300">
        <v>6</v>
      </c>
      <c r="I167" s="92"/>
      <c r="J167" s="301">
        <f>ROUND(I167*H167,2)</f>
        <v>0</v>
      </c>
      <c r="K167" s="298" t="s">
        <v>5</v>
      </c>
      <c r="L167" s="302"/>
      <c r="M167" s="303" t="s">
        <v>5</v>
      </c>
      <c r="N167" s="304" t="s">
        <v>49</v>
      </c>
      <c r="O167" s="187"/>
      <c r="P167" s="273">
        <f>O167*H167</f>
        <v>0</v>
      </c>
      <c r="Q167" s="273">
        <v>0</v>
      </c>
      <c r="R167" s="273">
        <f>Q167*H167</f>
        <v>0</v>
      </c>
      <c r="S167" s="273">
        <v>0</v>
      </c>
      <c r="T167" s="274">
        <f>S167*H167</f>
        <v>0</v>
      </c>
      <c r="AR167" s="175" t="s">
        <v>184</v>
      </c>
      <c r="AT167" s="175" t="s">
        <v>301</v>
      </c>
      <c r="AU167" s="175" t="s">
        <v>86</v>
      </c>
      <c r="AY167" s="175" t="s">
        <v>156</v>
      </c>
      <c r="BE167" s="275">
        <f>IF(N167="základní",J167,0)</f>
        <v>0</v>
      </c>
      <c r="BF167" s="275">
        <f>IF(N167="snížená",J167,0)</f>
        <v>0</v>
      </c>
      <c r="BG167" s="275">
        <f>IF(N167="zákl. přenesená",J167,0)</f>
        <v>0</v>
      </c>
      <c r="BH167" s="275">
        <f>IF(N167="sníž. přenesená",J167,0)</f>
        <v>0</v>
      </c>
      <c r="BI167" s="275">
        <f>IF(N167="nulová",J167,0)</f>
        <v>0</v>
      </c>
      <c r="BJ167" s="175" t="s">
        <v>163</v>
      </c>
      <c r="BK167" s="275">
        <f>ROUND(I167*H167,2)</f>
        <v>0</v>
      </c>
      <c r="BL167" s="175" t="s">
        <v>163</v>
      </c>
      <c r="BM167" s="175" t="s">
        <v>254</v>
      </c>
    </row>
    <row r="168" spans="2:63" s="253" customFormat="1" ht="29.85" customHeight="1">
      <c r="B168" s="252"/>
      <c r="D168" s="254" t="s">
        <v>75</v>
      </c>
      <c r="E168" s="263" t="s">
        <v>781</v>
      </c>
      <c r="F168" s="263" t="s">
        <v>782</v>
      </c>
      <c r="I168" s="87"/>
      <c r="J168" s="264">
        <f>BK168</f>
        <v>0</v>
      </c>
      <c r="L168" s="252"/>
      <c r="M168" s="257"/>
      <c r="N168" s="258"/>
      <c r="O168" s="258"/>
      <c r="P168" s="259">
        <f>SUM(P169:P170)</f>
        <v>0</v>
      </c>
      <c r="Q168" s="258"/>
      <c r="R168" s="259">
        <f>SUM(R169:R170)</f>
        <v>0</v>
      </c>
      <c r="S168" s="258"/>
      <c r="T168" s="260">
        <f>SUM(T169:T170)</f>
        <v>0</v>
      </c>
      <c r="AR168" s="254" t="s">
        <v>84</v>
      </c>
      <c r="AT168" s="261" t="s">
        <v>75</v>
      </c>
      <c r="AU168" s="261" t="s">
        <v>84</v>
      </c>
      <c r="AY168" s="254" t="s">
        <v>156</v>
      </c>
      <c r="BK168" s="262">
        <f>SUM(BK169:BK170)</f>
        <v>0</v>
      </c>
    </row>
    <row r="169" spans="2:65" s="185" customFormat="1" ht="38.25" customHeight="1">
      <c r="B169" s="186"/>
      <c r="C169" s="265" t="s">
        <v>216</v>
      </c>
      <c r="D169" s="265" t="s">
        <v>158</v>
      </c>
      <c r="E169" s="266" t="s">
        <v>957</v>
      </c>
      <c r="F169" s="267" t="s">
        <v>958</v>
      </c>
      <c r="G169" s="268" t="s">
        <v>737</v>
      </c>
      <c r="H169" s="269">
        <v>225.641</v>
      </c>
      <c r="I169" s="88"/>
      <c r="J169" s="270">
        <f>ROUND(I169*H169,2)</f>
        <v>0</v>
      </c>
      <c r="K169" s="267" t="s">
        <v>162</v>
      </c>
      <c r="L169" s="186"/>
      <c r="M169" s="271" t="s">
        <v>5</v>
      </c>
      <c r="N169" s="272" t="s">
        <v>49</v>
      </c>
      <c r="O169" s="187"/>
      <c r="P169" s="273">
        <f>O169*H169</f>
        <v>0</v>
      </c>
      <c r="Q169" s="273">
        <v>0</v>
      </c>
      <c r="R169" s="273">
        <f>Q169*H169</f>
        <v>0</v>
      </c>
      <c r="S169" s="273">
        <v>0</v>
      </c>
      <c r="T169" s="274">
        <f>S169*H169</f>
        <v>0</v>
      </c>
      <c r="AR169" s="175" t="s">
        <v>163</v>
      </c>
      <c r="AT169" s="175" t="s">
        <v>158</v>
      </c>
      <c r="AU169" s="175" t="s">
        <v>86</v>
      </c>
      <c r="AY169" s="175" t="s">
        <v>156</v>
      </c>
      <c r="BE169" s="275">
        <f>IF(N169="základní",J169,0)</f>
        <v>0</v>
      </c>
      <c r="BF169" s="275">
        <f>IF(N169="snížená",J169,0)</f>
        <v>0</v>
      </c>
      <c r="BG169" s="275">
        <f>IF(N169="zákl. přenesená",J169,0)</f>
        <v>0</v>
      </c>
      <c r="BH169" s="275">
        <f>IF(N169="sníž. přenesená",J169,0)</f>
        <v>0</v>
      </c>
      <c r="BI169" s="275">
        <f>IF(N169="nulová",J169,0)</f>
        <v>0</v>
      </c>
      <c r="BJ169" s="175" t="s">
        <v>163</v>
      </c>
      <c r="BK169" s="275">
        <f>ROUND(I169*H169,2)</f>
        <v>0</v>
      </c>
      <c r="BL169" s="175" t="s">
        <v>163</v>
      </c>
      <c r="BM169" s="175" t="s">
        <v>258</v>
      </c>
    </row>
    <row r="170" spans="2:47" s="185" customFormat="1" ht="54">
      <c r="B170" s="186"/>
      <c r="D170" s="276" t="s">
        <v>164</v>
      </c>
      <c r="F170" s="277" t="s">
        <v>959</v>
      </c>
      <c r="L170" s="186"/>
      <c r="M170" s="308"/>
      <c r="N170" s="309"/>
      <c r="O170" s="309"/>
      <c r="P170" s="309"/>
      <c r="Q170" s="309"/>
      <c r="R170" s="309"/>
      <c r="S170" s="309"/>
      <c r="T170" s="310"/>
      <c r="AT170" s="175" t="s">
        <v>164</v>
      </c>
      <c r="AU170" s="175" t="s">
        <v>86</v>
      </c>
    </row>
    <row r="171" spans="2:12" s="185" customFormat="1" ht="6.95" customHeight="1">
      <c r="B171" s="210"/>
      <c r="C171" s="211"/>
      <c r="D171" s="211"/>
      <c r="E171" s="211"/>
      <c r="F171" s="211"/>
      <c r="G171" s="211"/>
      <c r="H171" s="211"/>
      <c r="I171" s="211"/>
      <c r="J171" s="211"/>
      <c r="K171" s="211"/>
      <c r="L171" s="186"/>
    </row>
  </sheetData>
  <sheetProtection password="CC55" sheet="1"/>
  <autoFilter ref="C81:K170"/>
  <mergeCells count="10">
    <mergeCell ref="E74:H74"/>
    <mergeCell ref="G1:H1"/>
    <mergeCell ref="E45:H45"/>
    <mergeCell ref="E47:H47"/>
    <mergeCell ref="J51:J52"/>
    <mergeCell ref="L2:V2"/>
    <mergeCell ref="E7:H7"/>
    <mergeCell ref="E9:H9"/>
    <mergeCell ref="E24:H24"/>
    <mergeCell ref="E72:H72"/>
  </mergeCells>
  <hyperlinks>
    <hyperlink ref="F1:G1" location="C2" display="1) Krycí list soupisu"/>
    <hyperlink ref="G1:H1" location="C54"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BR124"/>
  <sheetViews>
    <sheetView showGridLines="0" workbookViewId="0" topLeftCell="A1">
      <pane ySplit="1" topLeftCell="A62" activePane="bottomLeft" state="frozen"/>
      <selection pane="bottomLeft" activeCell="I83" sqref="I83"/>
    </sheetView>
  </sheetViews>
  <sheetFormatPr defaultColWidth="9.33203125" defaultRowHeight="13.5"/>
  <cols>
    <col min="1" max="1" width="8.33203125" style="174" customWidth="1"/>
    <col min="2" max="2" width="1.66796875" style="174" customWidth="1"/>
    <col min="3" max="3" width="4.16015625" style="174" customWidth="1"/>
    <col min="4" max="4" width="4.33203125" style="174" customWidth="1"/>
    <col min="5" max="5" width="17.16015625" style="174" customWidth="1"/>
    <col min="6" max="6" width="75" style="174" customWidth="1"/>
    <col min="7" max="7" width="8.66015625" style="174" customWidth="1"/>
    <col min="8" max="8" width="11.16015625" style="174" customWidth="1"/>
    <col min="9" max="9" width="12.66015625" style="174" customWidth="1"/>
    <col min="10" max="10" width="23.5" style="174" customWidth="1"/>
    <col min="11" max="11" width="15.5" style="174" customWidth="1"/>
    <col min="12" max="12" width="9.33203125" style="174" customWidth="1"/>
    <col min="13" max="18" width="9.33203125" style="174" hidden="1" customWidth="1"/>
    <col min="19" max="19" width="8.16015625" style="174" hidden="1" customWidth="1"/>
    <col min="20" max="20" width="29.66015625" style="174" hidden="1" customWidth="1"/>
    <col min="21" max="21" width="16.33203125" style="174" hidden="1" customWidth="1"/>
    <col min="22" max="22" width="12.33203125" style="174" customWidth="1"/>
    <col min="23" max="23" width="16.33203125" style="174" customWidth="1"/>
    <col min="24" max="24" width="12.33203125" style="174" customWidth="1"/>
    <col min="25" max="25" width="15" style="174" customWidth="1"/>
    <col min="26" max="26" width="11" style="174" customWidth="1"/>
    <col min="27" max="27" width="15" style="174" customWidth="1"/>
    <col min="28" max="28" width="16.33203125" style="174" customWidth="1"/>
    <col min="29" max="29" width="11" style="174" customWidth="1"/>
    <col min="30" max="30" width="15" style="174" customWidth="1"/>
    <col min="31" max="31" width="16.33203125" style="174" customWidth="1"/>
    <col min="32" max="43" width="9.33203125" style="174" customWidth="1"/>
    <col min="44" max="65" width="9.33203125" style="174" hidden="1" customWidth="1"/>
    <col min="66" max="16384" width="9.33203125" style="174" customWidth="1"/>
  </cols>
  <sheetData>
    <row r="1" spans="1:70" ht="21.75" customHeight="1">
      <c r="A1" s="171"/>
      <c r="B1" s="8"/>
      <c r="C1" s="8"/>
      <c r="D1" s="9" t="s">
        <v>1</v>
      </c>
      <c r="E1" s="8"/>
      <c r="F1" s="172" t="s">
        <v>124</v>
      </c>
      <c r="G1" s="364" t="s">
        <v>125</v>
      </c>
      <c r="H1" s="364"/>
      <c r="I1" s="8"/>
      <c r="J1" s="172" t="s">
        <v>126</v>
      </c>
      <c r="K1" s="9" t="s">
        <v>127</v>
      </c>
      <c r="L1" s="172" t="s">
        <v>128</v>
      </c>
      <c r="M1" s="172"/>
      <c r="N1" s="172"/>
      <c r="O1" s="172"/>
      <c r="P1" s="172"/>
      <c r="Q1" s="172"/>
      <c r="R1" s="172"/>
      <c r="S1" s="172"/>
      <c r="T1" s="172"/>
      <c r="U1" s="173"/>
      <c r="V1" s="173"/>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c r="AV1" s="171"/>
      <c r="AW1" s="171"/>
      <c r="AX1" s="171"/>
      <c r="AY1" s="171"/>
      <c r="AZ1" s="171"/>
      <c r="BA1" s="171"/>
      <c r="BB1" s="171"/>
      <c r="BC1" s="171"/>
      <c r="BD1" s="171"/>
      <c r="BE1" s="171"/>
      <c r="BF1" s="171"/>
      <c r="BG1" s="171"/>
      <c r="BH1" s="171"/>
      <c r="BI1" s="171"/>
      <c r="BJ1" s="171"/>
      <c r="BK1" s="171"/>
      <c r="BL1" s="171"/>
      <c r="BM1" s="171"/>
      <c r="BN1" s="171"/>
      <c r="BO1" s="171"/>
      <c r="BP1" s="171"/>
      <c r="BQ1" s="171"/>
      <c r="BR1" s="171"/>
    </row>
    <row r="2" spans="3:46" ht="36.95" customHeight="1">
      <c r="L2" s="354" t="s">
        <v>8</v>
      </c>
      <c r="M2" s="355"/>
      <c r="N2" s="355"/>
      <c r="O2" s="355"/>
      <c r="P2" s="355"/>
      <c r="Q2" s="355"/>
      <c r="R2" s="355"/>
      <c r="S2" s="355"/>
      <c r="T2" s="355"/>
      <c r="U2" s="355"/>
      <c r="V2" s="355"/>
      <c r="AT2" s="175" t="s">
        <v>107</v>
      </c>
    </row>
    <row r="3" spans="2:46" ht="6.95" customHeight="1">
      <c r="B3" s="176"/>
      <c r="C3" s="177"/>
      <c r="D3" s="177"/>
      <c r="E3" s="177"/>
      <c r="F3" s="177"/>
      <c r="G3" s="177"/>
      <c r="H3" s="177"/>
      <c r="I3" s="177"/>
      <c r="J3" s="177"/>
      <c r="K3" s="178"/>
      <c r="AT3" s="175" t="s">
        <v>86</v>
      </c>
    </row>
    <row r="4" spans="2:46" ht="36.95" customHeight="1">
      <c r="B4" s="179"/>
      <c r="C4" s="180"/>
      <c r="D4" s="181" t="s">
        <v>129</v>
      </c>
      <c r="E4" s="180"/>
      <c r="F4" s="180"/>
      <c r="G4" s="180"/>
      <c r="H4" s="180"/>
      <c r="I4" s="180"/>
      <c r="J4" s="180"/>
      <c r="K4" s="182"/>
      <c r="M4" s="183" t="s">
        <v>13</v>
      </c>
      <c r="AT4" s="175" t="s">
        <v>39</v>
      </c>
    </row>
    <row r="5" spans="2:11" ht="6.95" customHeight="1">
      <c r="B5" s="179"/>
      <c r="C5" s="180"/>
      <c r="D5" s="180"/>
      <c r="E5" s="180"/>
      <c r="F5" s="180"/>
      <c r="G5" s="180"/>
      <c r="H5" s="180"/>
      <c r="I5" s="180"/>
      <c r="J5" s="180"/>
      <c r="K5" s="182"/>
    </row>
    <row r="6" spans="2:11" ht="15">
      <c r="B6" s="179"/>
      <c r="C6" s="180"/>
      <c r="D6" s="184" t="s">
        <v>19</v>
      </c>
      <c r="E6" s="180"/>
      <c r="F6" s="180"/>
      <c r="G6" s="180"/>
      <c r="H6" s="180"/>
      <c r="I6" s="180"/>
      <c r="J6" s="180"/>
      <c r="K6" s="182"/>
    </row>
    <row r="7" spans="2:11" ht="16.5" customHeight="1">
      <c r="B7" s="179"/>
      <c r="C7" s="180"/>
      <c r="D7" s="180"/>
      <c r="E7" s="356" t="str">
        <f ca="1">'Rekapitulace stavby'!K6</f>
        <v>Kohinoor Mariánské Radčice - Biotechnologický systém ČDV z MR1</v>
      </c>
      <c r="F7" s="357"/>
      <c r="G7" s="357"/>
      <c r="H7" s="357"/>
      <c r="I7" s="180"/>
      <c r="J7" s="180"/>
      <c r="K7" s="182"/>
    </row>
    <row r="8" spans="2:11" s="185" customFormat="1" ht="15">
      <c r="B8" s="186"/>
      <c r="C8" s="187"/>
      <c r="D8" s="184" t="s">
        <v>130</v>
      </c>
      <c r="E8" s="187"/>
      <c r="F8" s="187"/>
      <c r="G8" s="187"/>
      <c r="H8" s="187"/>
      <c r="I8" s="187"/>
      <c r="J8" s="187"/>
      <c r="K8" s="188"/>
    </row>
    <row r="9" spans="2:11" s="185" customFormat="1" ht="36.95" customHeight="1">
      <c r="B9" s="186"/>
      <c r="C9" s="187"/>
      <c r="D9" s="187"/>
      <c r="E9" s="358" t="s">
        <v>960</v>
      </c>
      <c r="F9" s="359"/>
      <c r="G9" s="359"/>
      <c r="H9" s="359"/>
      <c r="I9" s="187"/>
      <c r="J9" s="187"/>
      <c r="K9" s="188"/>
    </row>
    <row r="10" spans="2:11" s="185" customFormat="1" ht="13.5">
      <c r="B10" s="186"/>
      <c r="C10" s="187"/>
      <c r="D10" s="187"/>
      <c r="E10" s="187"/>
      <c r="F10" s="187"/>
      <c r="G10" s="187"/>
      <c r="H10" s="187"/>
      <c r="I10" s="187"/>
      <c r="J10" s="187"/>
      <c r="K10" s="188"/>
    </row>
    <row r="11" spans="2:11" s="185" customFormat="1" ht="14.45" customHeight="1">
      <c r="B11" s="186"/>
      <c r="C11" s="187"/>
      <c r="D11" s="184" t="s">
        <v>21</v>
      </c>
      <c r="E11" s="187"/>
      <c r="F11" s="189" t="s">
        <v>5</v>
      </c>
      <c r="G11" s="187"/>
      <c r="H11" s="187"/>
      <c r="I11" s="184" t="s">
        <v>22</v>
      </c>
      <c r="J11" s="189" t="s">
        <v>5</v>
      </c>
      <c r="K11" s="188"/>
    </row>
    <row r="12" spans="2:11" s="185" customFormat="1" ht="14.45" customHeight="1">
      <c r="B12" s="186"/>
      <c r="C12" s="187"/>
      <c r="D12" s="184" t="s">
        <v>23</v>
      </c>
      <c r="E12" s="187"/>
      <c r="F12" s="189" t="s">
        <v>24</v>
      </c>
      <c r="G12" s="187"/>
      <c r="H12" s="187"/>
      <c r="I12" s="184" t="s">
        <v>25</v>
      </c>
      <c r="J12" s="190" t="str">
        <f ca="1">'Rekapitulace stavby'!AN8</f>
        <v>9. 2. 2018</v>
      </c>
      <c r="K12" s="188"/>
    </row>
    <row r="13" spans="2:11" s="185" customFormat="1" ht="10.9" customHeight="1">
      <c r="B13" s="186"/>
      <c r="C13" s="187"/>
      <c r="D13" s="187"/>
      <c r="E13" s="187"/>
      <c r="F13" s="187"/>
      <c r="G13" s="187"/>
      <c r="H13" s="187"/>
      <c r="I13" s="187"/>
      <c r="J13" s="187"/>
      <c r="K13" s="188"/>
    </row>
    <row r="14" spans="2:11" s="185" customFormat="1" ht="14.45" customHeight="1">
      <c r="B14" s="186"/>
      <c r="C14" s="187"/>
      <c r="D14" s="184" t="s">
        <v>27</v>
      </c>
      <c r="E14" s="187"/>
      <c r="F14" s="187"/>
      <c r="G14" s="187"/>
      <c r="H14" s="187"/>
      <c r="I14" s="184" t="s">
        <v>28</v>
      </c>
      <c r="J14" s="189" t="s">
        <v>29</v>
      </c>
      <c r="K14" s="188"/>
    </row>
    <row r="15" spans="2:11" s="185" customFormat="1" ht="18" customHeight="1">
      <c r="B15" s="186"/>
      <c r="C15" s="187"/>
      <c r="D15" s="187"/>
      <c r="E15" s="189" t="s">
        <v>30</v>
      </c>
      <c r="F15" s="187"/>
      <c r="G15" s="187"/>
      <c r="H15" s="187"/>
      <c r="I15" s="184" t="s">
        <v>31</v>
      </c>
      <c r="J15" s="189" t="s">
        <v>32</v>
      </c>
      <c r="K15" s="188"/>
    </row>
    <row r="16" spans="2:11" s="185" customFormat="1" ht="6.95" customHeight="1">
      <c r="B16" s="186"/>
      <c r="C16" s="187"/>
      <c r="D16" s="187"/>
      <c r="E16" s="187"/>
      <c r="F16" s="187"/>
      <c r="G16" s="187"/>
      <c r="H16" s="187"/>
      <c r="I16" s="187"/>
      <c r="J16" s="187"/>
      <c r="K16" s="188"/>
    </row>
    <row r="17" spans="2:11" s="185" customFormat="1" ht="14.45" customHeight="1">
      <c r="B17" s="186"/>
      <c r="C17" s="187"/>
      <c r="D17" s="184" t="s">
        <v>33</v>
      </c>
      <c r="E17" s="187"/>
      <c r="F17" s="187"/>
      <c r="G17" s="187"/>
      <c r="H17" s="187"/>
      <c r="I17" s="184" t="s">
        <v>28</v>
      </c>
      <c r="J17" s="189" t="str">
        <f ca="1">IF('Rekapitulace stavby'!AN13="Vyplň údaj","",IF('Rekapitulace stavby'!AN13="","",'Rekapitulace stavby'!AN13))</f>
        <v/>
      </c>
      <c r="K17" s="188"/>
    </row>
    <row r="18" spans="2:11" s="185" customFormat="1" ht="18" customHeight="1">
      <c r="B18" s="186"/>
      <c r="C18" s="187"/>
      <c r="D18" s="187"/>
      <c r="E18" s="189" t="str">
        <f ca="1">IF('Rekapitulace stavby'!E14="Vyplň údaj","",IF('Rekapitulace stavby'!E14="","",'Rekapitulace stavby'!E14))</f>
        <v/>
      </c>
      <c r="F18" s="187"/>
      <c r="G18" s="187"/>
      <c r="H18" s="187"/>
      <c r="I18" s="184" t="s">
        <v>31</v>
      </c>
      <c r="J18" s="189" t="str">
        <f ca="1">IF('Rekapitulace stavby'!AN14="Vyplň údaj","",IF('Rekapitulace stavby'!AN14="","",'Rekapitulace stavby'!AN14))</f>
        <v/>
      </c>
      <c r="K18" s="188"/>
    </row>
    <row r="19" spans="2:11" s="185" customFormat="1" ht="6.95" customHeight="1">
      <c r="B19" s="186"/>
      <c r="C19" s="187"/>
      <c r="D19" s="187"/>
      <c r="E19" s="187"/>
      <c r="F19" s="187"/>
      <c r="G19" s="187"/>
      <c r="H19" s="187"/>
      <c r="I19" s="187"/>
      <c r="J19" s="187"/>
      <c r="K19" s="188"/>
    </row>
    <row r="20" spans="2:11" s="185" customFormat="1" ht="14.45" customHeight="1">
      <c r="B20" s="186"/>
      <c r="C20" s="187"/>
      <c r="D20" s="184" t="s">
        <v>35</v>
      </c>
      <c r="E20" s="187"/>
      <c r="F20" s="187"/>
      <c r="G20" s="187"/>
      <c r="H20" s="187"/>
      <c r="I20" s="184" t="s">
        <v>28</v>
      </c>
      <c r="J20" s="189" t="s">
        <v>36</v>
      </c>
      <c r="K20" s="188"/>
    </row>
    <row r="21" spans="2:11" s="185" customFormat="1" ht="18" customHeight="1">
      <c r="B21" s="186"/>
      <c r="C21" s="187"/>
      <c r="D21" s="187"/>
      <c r="E21" s="189" t="s">
        <v>37</v>
      </c>
      <c r="F21" s="187"/>
      <c r="G21" s="187"/>
      <c r="H21" s="187"/>
      <c r="I21" s="184" t="s">
        <v>31</v>
      </c>
      <c r="J21" s="189" t="s">
        <v>38</v>
      </c>
      <c r="K21" s="188"/>
    </row>
    <row r="22" spans="2:11" s="185" customFormat="1" ht="6.95" customHeight="1">
      <c r="B22" s="186"/>
      <c r="C22" s="187"/>
      <c r="D22" s="187"/>
      <c r="E22" s="187"/>
      <c r="F22" s="187"/>
      <c r="G22" s="187"/>
      <c r="H22" s="187"/>
      <c r="I22" s="187"/>
      <c r="J22" s="187"/>
      <c r="K22" s="188"/>
    </row>
    <row r="23" spans="2:11" s="185" customFormat="1" ht="14.45" customHeight="1">
      <c r="B23" s="186"/>
      <c r="C23" s="187"/>
      <c r="D23" s="184" t="s">
        <v>40</v>
      </c>
      <c r="E23" s="187"/>
      <c r="F23" s="187"/>
      <c r="G23" s="187"/>
      <c r="H23" s="187"/>
      <c r="I23" s="187"/>
      <c r="J23" s="187"/>
      <c r="K23" s="188"/>
    </row>
    <row r="24" spans="2:11" s="194" customFormat="1" ht="142.5" customHeight="1">
      <c r="B24" s="191"/>
      <c r="C24" s="192"/>
      <c r="D24" s="192"/>
      <c r="E24" s="352" t="s">
        <v>132</v>
      </c>
      <c r="F24" s="352"/>
      <c r="G24" s="352"/>
      <c r="H24" s="352"/>
      <c r="I24" s="192"/>
      <c r="J24" s="192"/>
      <c r="K24" s="193"/>
    </row>
    <row r="25" spans="2:11" s="185" customFormat="1" ht="6.95" customHeight="1">
      <c r="B25" s="186"/>
      <c r="C25" s="187"/>
      <c r="D25" s="187"/>
      <c r="E25" s="187"/>
      <c r="F25" s="187"/>
      <c r="G25" s="187"/>
      <c r="H25" s="187"/>
      <c r="I25" s="187"/>
      <c r="J25" s="187"/>
      <c r="K25" s="188"/>
    </row>
    <row r="26" spans="2:11" s="185" customFormat="1" ht="6.95" customHeight="1">
      <c r="B26" s="186"/>
      <c r="C26" s="187"/>
      <c r="D26" s="195"/>
      <c r="E26" s="195"/>
      <c r="F26" s="195"/>
      <c r="G26" s="195"/>
      <c r="H26" s="195"/>
      <c r="I26" s="195"/>
      <c r="J26" s="195"/>
      <c r="K26" s="196"/>
    </row>
    <row r="27" spans="2:11" s="185" customFormat="1" ht="25.35" customHeight="1">
      <c r="B27" s="186"/>
      <c r="C27" s="187"/>
      <c r="D27" s="197" t="s">
        <v>42</v>
      </c>
      <c r="E27" s="187"/>
      <c r="F27" s="187"/>
      <c r="G27" s="187"/>
      <c r="H27" s="187"/>
      <c r="I27" s="187"/>
      <c r="J27" s="198">
        <f>ROUND(J80,2)</f>
        <v>0</v>
      </c>
      <c r="K27" s="188"/>
    </row>
    <row r="28" spans="2:11" s="185" customFormat="1" ht="6.95" customHeight="1">
      <c r="B28" s="186"/>
      <c r="C28" s="187"/>
      <c r="D28" s="195"/>
      <c r="E28" s="195"/>
      <c r="F28" s="195"/>
      <c r="G28" s="195"/>
      <c r="H28" s="195"/>
      <c r="I28" s="195"/>
      <c r="J28" s="195"/>
      <c r="K28" s="196"/>
    </row>
    <row r="29" spans="2:11" s="185" customFormat="1" ht="14.45" customHeight="1">
      <c r="B29" s="186"/>
      <c r="C29" s="187"/>
      <c r="D29" s="187"/>
      <c r="E29" s="187"/>
      <c r="F29" s="199" t="s">
        <v>44</v>
      </c>
      <c r="G29" s="187"/>
      <c r="H29" s="187"/>
      <c r="I29" s="199" t="s">
        <v>43</v>
      </c>
      <c r="J29" s="199" t="s">
        <v>45</v>
      </c>
      <c r="K29" s="188"/>
    </row>
    <row r="30" spans="2:11" s="185" customFormat="1" ht="14.45" customHeight="1" hidden="1">
      <c r="B30" s="186"/>
      <c r="C30" s="187"/>
      <c r="D30" s="200" t="s">
        <v>46</v>
      </c>
      <c r="E30" s="200" t="s">
        <v>47</v>
      </c>
      <c r="F30" s="201">
        <f>ROUND(SUM(BE80:BE123),2)</f>
        <v>0</v>
      </c>
      <c r="G30" s="187"/>
      <c r="H30" s="187"/>
      <c r="I30" s="202">
        <v>0.21</v>
      </c>
      <c r="J30" s="201">
        <f>ROUND(ROUND((SUM(BE80:BE123)),2)*I30,2)</f>
        <v>0</v>
      </c>
      <c r="K30" s="188"/>
    </row>
    <row r="31" spans="2:11" s="185" customFormat="1" ht="14.45" customHeight="1" hidden="1">
      <c r="B31" s="186"/>
      <c r="C31" s="187"/>
      <c r="D31" s="187"/>
      <c r="E31" s="200" t="s">
        <v>48</v>
      </c>
      <c r="F31" s="201">
        <f>ROUND(SUM(BF80:BF123),2)</f>
        <v>0</v>
      </c>
      <c r="G31" s="187"/>
      <c r="H31" s="187"/>
      <c r="I31" s="202">
        <v>0.15</v>
      </c>
      <c r="J31" s="201">
        <f>ROUND(ROUND((SUM(BF80:BF123)),2)*I31,2)</f>
        <v>0</v>
      </c>
      <c r="K31" s="188"/>
    </row>
    <row r="32" spans="2:11" s="185" customFormat="1" ht="14.45" customHeight="1">
      <c r="B32" s="186"/>
      <c r="C32" s="187"/>
      <c r="D32" s="200" t="s">
        <v>46</v>
      </c>
      <c r="E32" s="200" t="s">
        <v>49</v>
      </c>
      <c r="F32" s="201">
        <f>ROUND(SUM(BG80:BG123),2)</f>
        <v>0</v>
      </c>
      <c r="G32" s="187"/>
      <c r="H32" s="187"/>
      <c r="I32" s="202">
        <v>0.21</v>
      </c>
      <c r="J32" s="201">
        <f>F32*0.21</f>
        <v>0</v>
      </c>
      <c r="K32" s="188"/>
    </row>
    <row r="33" spans="2:11" s="185" customFormat="1" ht="14.45" customHeight="1">
      <c r="B33" s="186"/>
      <c r="C33" s="187"/>
      <c r="D33" s="187"/>
      <c r="E33" s="200" t="s">
        <v>50</v>
      </c>
      <c r="F33" s="201">
        <f>ROUND(SUM(BH80:BH123),2)</f>
        <v>0</v>
      </c>
      <c r="G33" s="187"/>
      <c r="H33" s="187"/>
      <c r="I33" s="202">
        <v>0.15</v>
      </c>
      <c r="J33" s="201">
        <f>F33*0.15</f>
        <v>0</v>
      </c>
      <c r="K33" s="188"/>
    </row>
    <row r="34" spans="2:11" s="185" customFormat="1" ht="14.45" customHeight="1" hidden="1">
      <c r="B34" s="186"/>
      <c r="C34" s="187"/>
      <c r="D34" s="187"/>
      <c r="E34" s="200" t="s">
        <v>51</v>
      </c>
      <c r="F34" s="201">
        <f>ROUND(SUM(BI80:BI123),2)</f>
        <v>0</v>
      </c>
      <c r="G34" s="187"/>
      <c r="H34" s="187"/>
      <c r="I34" s="202">
        <v>0</v>
      </c>
      <c r="J34" s="201">
        <v>0</v>
      </c>
      <c r="K34" s="188"/>
    </row>
    <row r="35" spans="2:11" s="185" customFormat="1" ht="6.95" customHeight="1">
      <c r="B35" s="186"/>
      <c r="C35" s="187"/>
      <c r="D35" s="187"/>
      <c r="E35" s="187"/>
      <c r="F35" s="187"/>
      <c r="G35" s="187"/>
      <c r="H35" s="187"/>
      <c r="I35" s="187"/>
      <c r="J35" s="187"/>
      <c r="K35" s="188"/>
    </row>
    <row r="36" spans="2:11" s="185" customFormat="1" ht="25.35" customHeight="1">
      <c r="B36" s="186"/>
      <c r="C36" s="203"/>
      <c r="D36" s="204" t="s">
        <v>52</v>
      </c>
      <c r="E36" s="205"/>
      <c r="F36" s="205"/>
      <c r="G36" s="206" t="s">
        <v>53</v>
      </c>
      <c r="H36" s="207" t="s">
        <v>54</v>
      </c>
      <c r="I36" s="205"/>
      <c r="J36" s="208">
        <f>SUM(J27:J34)</f>
        <v>0</v>
      </c>
      <c r="K36" s="209"/>
    </row>
    <row r="37" spans="2:11" s="185" customFormat="1" ht="14.45" customHeight="1">
      <c r="B37" s="210"/>
      <c r="C37" s="211"/>
      <c r="D37" s="211"/>
      <c r="E37" s="211"/>
      <c r="F37" s="211"/>
      <c r="G37" s="211"/>
      <c r="H37" s="211"/>
      <c r="I37" s="211"/>
      <c r="J37" s="211"/>
      <c r="K37" s="212"/>
    </row>
    <row r="41" spans="2:11" s="185" customFormat="1" ht="6.95" customHeight="1">
      <c r="B41" s="213"/>
      <c r="C41" s="214"/>
      <c r="D41" s="214"/>
      <c r="E41" s="214"/>
      <c r="F41" s="214"/>
      <c r="G41" s="214"/>
      <c r="H41" s="214"/>
      <c r="I41" s="214"/>
      <c r="J41" s="214"/>
      <c r="K41" s="215"/>
    </row>
    <row r="42" spans="2:11" s="185" customFormat="1" ht="36.95" customHeight="1">
      <c r="B42" s="186"/>
      <c r="C42" s="181" t="s">
        <v>133</v>
      </c>
      <c r="D42" s="187"/>
      <c r="E42" s="187"/>
      <c r="F42" s="187"/>
      <c r="G42" s="187"/>
      <c r="H42" s="187"/>
      <c r="I42" s="187"/>
      <c r="J42" s="187"/>
      <c r="K42" s="188"/>
    </row>
    <row r="43" spans="2:11" s="185" customFormat="1" ht="6.95" customHeight="1">
      <c r="B43" s="186"/>
      <c r="C43" s="187"/>
      <c r="D43" s="187"/>
      <c r="E43" s="187"/>
      <c r="F43" s="187"/>
      <c r="G43" s="187"/>
      <c r="H43" s="187"/>
      <c r="I43" s="187"/>
      <c r="J43" s="187"/>
      <c r="K43" s="188"/>
    </row>
    <row r="44" spans="2:11" s="185" customFormat="1" ht="14.45" customHeight="1">
      <c r="B44" s="186"/>
      <c r="C44" s="184" t="s">
        <v>19</v>
      </c>
      <c r="D44" s="187"/>
      <c r="E44" s="187"/>
      <c r="F44" s="187"/>
      <c r="G44" s="187"/>
      <c r="H44" s="187"/>
      <c r="I44" s="187"/>
      <c r="J44" s="187"/>
      <c r="K44" s="188"/>
    </row>
    <row r="45" spans="2:11" s="185" customFormat="1" ht="16.5" customHeight="1">
      <c r="B45" s="186"/>
      <c r="C45" s="187"/>
      <c r="D45" s="187"/>
      <c r="E45" s="356" t="str">
        <f>E7</f>
        <v>Kohinoor Mariánské Radčice - Biotechnologický systém ČDV z MR1</v>
      </c>
      <c r="F45" s="357"/>
      <c r="G45" s="357"/>
      <c r="H45" s="357"/>
      <c r="I45" s="187"/>
      <c r="J45" s="187"/>
      <c r="K45" s="188"/>
    </row>
    <row r="46" spans="2:11" s="185" customFormat="1" ht="14.45" customHeight="1">
      <c r="B46" s="186"/>
      <c r="C46" s="184" t="s">
        <v>130</v>
      </c>
      <c r="D46" s="187"/>
      <c r="E46" s="187"/>
      <c r="F46" s="187"/>
      <c r="G46" s="187"/>
      <c r="H46" s="187"/>
      <c r="I46" s="187"/>
      <c r="J46" s="187"/>
      <c r="K46" s="188"/>
    </row>
    <row r="47" spans="2:11" s="185" customFormat="1" ht="17.25" customHeight="1">
      <c r="B47" s="186"/>
      <c r="C47" s="187"/>
      <c r="D47" s="187"/>
      <c r="E47" s="358" t="str">
        <f>E9</f>
        <v>SO 04 - Obslužné cesty</v>
      </c>
      <c r="F47" s="359"/>
      <c r="G47" s="359"/>
      <c r="H47" s="359"/>
      <c r="I47" s="187"/>
      <c r="J47" s="187"/>
      <c r="K47" s="188"/>
    </row>
    <row r="48" spans="2:11" s="185" customFormat="1" ht="6.95" customHeight="1">
      <c r="B48" s="186"/>
      <c r="C48" s="187"/>
      <c r="D48" s="187"/>
      <c r="E48" s="187"/>
      <c r="F48" s="187"/>
      <c r="G48" s="187"/>
      <c r="H48" s="187"/>
      <c r="I48" s="187"/>
      <c r="J48" s="187"/>
      <c r="K48" s="188"/>
    </row>
    <row r="49" spans="2:11" s="185" customFormat="1" ht="18" customHeight="1">
      <c r="B49" s="186"/>
      <c r="C49" s="184" t="s">
        <v>23</v>
      </c>
      <c r="D49" s="187"/>
      <c r="E49" s="187"/>
      <c r="F49" s="189" t="str">
        <f>F12</f>
        <v>Mariánské Radčice</v>
      </c>
      <c r="G49" s="187"/>
      <c r="H49" s="187"/>
      <c r="I49" s="184" t="s">
        <v>25</v>
      </c>
      <c r="J49" s="190" t="str">
        <f>IF(J12="","",J12)</f>
        <v>9. 2. 2018</v>
      </c>
      <c r="K49" s="188"/>
    </row>
    <row r="50" spans="2:11" s="185" customFormat="1" ht="6.95" customHeight="1">
      <c r="B50" s="186"/>
      <c r="C50" s="187"/>
      <c r="D50" s="187"/>
      <c r="E50" s="187"/>
      <c r="F50" s="187"/>
      <c r="G50" s="187"/>
      <c r="H50" s="187"/>
      <c r="I50" s="187"/>
      <c r="J50" s="187"/>
      <c r="K50" s="188"/>
    </row>
    <row r="51" spans="2:11" s="185" customFormat="1" ht="15">
      <c r="B51" s="186"/>
      <c r="C51" s="184" t="s">
        <v>27</v>
      </c>
      <c r="D51" s="187"/>
      <c r="E51" s="187"/>
      <c r="F51" s="189" t="str">
        <f>E15</f>
        <v>Palivový kombinát Ústí, s.p.</v>
      </c>
      <c r="G51" s="187"/>
      <c r="H51" s="187"/>
      <c r="I51" s="184" t="s">
        <v>35</v>
      </c>
      <c r="J51" s="352" t="str">
        <f>E21</f>
        <v>Terén Design, s. r. o.</v>
      </c>
      <c r="K51" s="188"/>
    </row>
    <row r="52" spans="2:11" s="185" customFormat="1" ht="14.45" customHeight="1">
      <c r="B52" s="186"/>
      <c r="C52" s="184" t="s">
        <v>33</v>
      </c>
      <c r="D52" s="187"/>
      <c r="E52" s="187"/>
      <c r="F52" s="189" t="str">
        <f>IF(E18="","",E18)</f>
        <v/>
      </c>
      <c r="G52" s="187"/>
      <c r="H52" s="187"/>
      <c r="I52" s="187"/>
      <c r="J52" s="353"/>
      <c r="K52" s="188"/>
    </row>
    <row r="53" spans="2:11" s="185" customFormat="1" ht="10.35" customHeight="1">
      <c r="B53" s="186"/>
      <c r="C53" s="187"/>
      <c r="D53" s="187"/>
      <c r="E53" s="187"/>
      <c r="F53" s="187"/>
      <c r="G53" s="187"/>
      <c r="H53" s="187"/>
      <c r="I53" s="187"/>
      <c r="J53" s="187"/>
      <c r="K53" s="188"/>
    </row>
    <row r="54" spans="2:11" s="185" customFormat="1" ht="29.25" customHeight="1">
      <c r="B54" s="186"/>
      <c r="C54" s="216" t="s">
        <v>134</v>
      </c>
      <c r="D54" s="203"/>
      <c r="E54" s="203"/>
      <c r="F54" s="203"/>
      <c r="G54" s="203"/>
      <c r="H54" s="203"/>
      <c r="I54" s="203"/>
      <c r="J54" s="217" t="s">
        <v>135</v>
      </c>
      <c r="K54" s="218"/>
    </row>
    <row r="55" spans="2:11" s="185" customFormat="1" ht="10.35" customHeight="1">
      <c r="B55" s="186"/>
      <c r="C55" s="187"/>
      <c r="D55" s="187"/>
      <c r="E55" s="187"/>
      <c r="F55" s="187"/>
      <c r="G55" s="187"/>
      <c r="H55" s="187"/>
      <c r="I55" s="187"/>
      <c r="J55" s="187"/>
      <c r="K55" s="188"/>
    </row>
    <row r="56" spans="2:47" s="185" customFormat="1" ht="29.25" customHeight="1">
      <c r="B56" s="186"/>
      <c r="C56" s="219" t="s">
        <v>136</v>
      </c>
      <c r="D56" s="187"/>
      <c r="E56" s="187"/>
      <c r="F56" s="187"/>
      <c r="G56" s="187"/>
      <c r="H56" s="187"/>
      <c r="I56" s="187"/>
      <c r="J56" s="198">
        <f>J80</f>
        <v>0</v>
      </c>
      <c r="K56" s="188"/>
      <c r="AU56" s="175" t="s">
        <v>137</v>
      </c>
    </row>
    <row r="57" spans="2:11" s="226" customFormat="1" ht="24.95" customHeight="1">
      <c r="B57" s="220"/>
      <c r="C57" s="221"/>
      <c r="D57" s="222" t="s">
        <v>138</v>
      </c>
      <c r="E57" s="223"/>
      <c r="F57" s="223"/>
      <c r="G57" s="223"/>
      <c r="H57" s="223"/>
      <c r="I57" s="223"/>
      <c r="J57" s="224">
        <f>J81</f>
        <v>0</v>
      </c>
      <c r="K57" s="225"/>
    </row>
    <row r="58" spans="2:11" s="233" customFormat="1" ht="19.9" customHeight="1">
      <c r="B58" s="227"/>
      <c r="C58" s="228"/>
      <c r="D58" s="229" t="s">
        <v>139</v>
      </c>
      <c r="E58" s="230"/>
      <c r="F58" s="230"/>
      <c r="G58" s="230"/>
      <c r="H58" s="230"/>
      <c r="I58" s="230"/>
      <c r="J58" s="231">
        <f>J82</f>
        <v>0</v>
      </c>
      <c r="K58" s="232"/>
    </row>
    <row r="59" spans="2:11" s="233" customFormat="1" ht="19.9" customHeight="1">
      <c r="B59" s="227"/>
      <c r="C59" s="228"/>
      <c r="D59" s="229" t="s">
        <v>901</v>
      </c>
      <c r="E59" s="230"/>
      <c r="F59" s="230"/>
      <c r="G59" s="230"/>
      <c r="H59" s="230"/>
      <c r="I59" s="230"/>
      <c r="J59" s="231">
        <f>J107</f>
        <v>0</v>
      </c>
      <c r="K59" s="232"/>
    </row>
    <row r="60" spans="2:11" s="233" customFormat="1" ht="19.9" customHeight="1">
      <c r="B60" s="227"/>
      <c r="C60" s="228"/>
      <c r="D60" s="229" t="s">
        <v>356</v>
      </c>
      <c r="E60" s="230"/>
      <c r="F60" s="230"/>
      <c r="G60" s="230"/>
      <c r="H60" s="230"/>
      <c r="I60" s="230"/>
      <c r="J60" s="231">
        <f>J121</f>
        <v>0</v>
      </c>
      <c r="K60" s="232"/>
    </row>
    <row r="61" spans="2:11" s="185" customFormat="1" ht="21.75" customHeight="1">
      <c r="B61" s="186"/>
      <c r="C61" s="187"/>
      <c r="D61" s="187"/>
      <c r="E61" s="187"/>
      <c r="F61" s="187"/>
      <c r="G61" s="187"/>
      <c r="H61" s="187"/>
      <c r="I61" s="187"/>
      <c r="J61" s="187"/>
      <c r="K61" s="188"/>
    </row>
    <row r="62" spans="2:11" s="185" customFormat="1" ht="6.95" customHeight="1">
      <c r="B62" s="210"/>
      <c r="C62" s="211"/>
      <c r="D62" s="211"/>
      <c r="E62" s="211"/>
      <c r="F62" s="211"/>
      <c r="G62" s="211"/>
      <c r="H62" s="211"/>
      <c r="I62" s="211"/>
      <c r="J62" s="211"/>
      <c r="K62" s="212"/>
    </row>
    <row r="66" spans="2:12" s="185" customFormat="1" ht="6.95" customHeight="1">
      <c r="B66" s="213"/>
      <c r="C66" s="214"/>
      <c r="D66" s="214"/>
      <c r="E66" s="214"/>
      <c r="F66" s="214"/>
      <c r="G66" s="214"/>
      <c r="H66" s="214"/>
      <c r="I66" s="214"/>
      <c r="J66" s="214"/>
      <c r="K66" s="214"/>
      <c r="L66" s="186"/>
    </row>
    <row r="67" spans="2:12" s="185" customFormat="1" ht="36.95" customHeight="1">
      <c r="B67" s="186"/>
      <c r="C67" s="234" t="s">
        <v>140</v>
      </c>
      <c r="L67" s="186"/>
    </row>
    <row r="68" spans="2:12" s="185" customFormat="1" ht="6.95" customHeight="1">
      <c r="B68" s="186"/>
      <c r="L68" s="186"/>
    </row>
    <row r="69" spans="2:12" s="185" customFormat="1" ht="14.45" customHeight="1">
      <c r="B69" s="186"/>
      <c r="C69" s="235" t="s">
        <v>19</v>
      </c>
      <c r="L69" s="186"/>
    </row>
    <row r="70" spans="2:12" s="185" customFormat="1" ht="16.5" customHeight="1">
      <c r="B70" s="186"/>
      <c r="E70" s="360" t="str">
        <f>E7</f>
        <v>Kohinoor Mariánské Radčice - Biotechnologický systém ČDV z MR1</v>
      </c>
      <c r="F70" s="361"/>
      <c r="G70" s="361"/>
      <c r="H70" s="361"/>
      <c r="L70" s="186"/>
    </row>
    <row r="71" spans="2:12" s="185" customFormat="1" ht="14.45" customHeight="1">
      <c r="B71" s="186"/>
      <c r="C71" s="235" t="s">
        <v>130</v>
      </c>
      <c r="L71" s="186"/>
    </row>
    <row r="72" spans="2:12" s="185" customFormat="1" ht="17.25" customHeight="1">
      <c r="B72" s="186"/>
      <c r="E72" s="362" t="str">
        <f>E9</f>
        <v>SO 04 - Obslužné cesty</v>
      </c>
      <c r="F72" s="363"/>
      <c r="G72" s="363"/>
      <c r="H72" s="363"/>
      <c r="L72" s="186"/>
    </row>
    <row r="73" spans="2:12" s="185" customFormat="1" ht="6.95" customHeight="1">
      <c r="B73" s="186"/>
      <c r="L73" s="186"/>
    </row>
    <row r="74" spans="2:12" s="185" customFormat="1" ht="18" customHeight="1">
      <c r="B74" s="186"/>
      <c r="C74" s="235" t="s">
        <v>23</v>
      </c>
      <c r="F74" s="236" t="str">
        <f>F12</f>
        <v>Mariánské Radčice</v>
      </c>
      <c r="I74" s="235" t="s">
        <v>25</v>
      </c>
      <c r="J74" s="237" t="str">
        <f>IF(J12="","",J12)</f>
        <v>9. 2. 2018</v>
      </c>
      <c r="L74" s="186"/>
    </row>
    <row r="75" spans="2:12" s="185" customFormat="1" ht="6.95" customHeight="1">
      <c r="B75" s="186"/>
      <c r="L75" s="186"/>
    </row>
    <row r="76" spans="2:12" s="185" customFormat="1" ht="15">
      <c r="B76" s="186"/>
      <c r="C76" s="235" t="s">
        <v>27</v>
      </c>
      <c r="F76" s="236" t="str">
        <f>E15</f>
        <v>Palivový kombinát Ústí, s.p.</v>
      </c>
      <c r="I76" s="235" t="s">
        <v>35</v>
      </c>
      <c r="J76" s="236" t="str">
        <f>E21</f>
        <v>Terén Design, s. r. o.</v>
      </c>
      <c r="L76" s="186"/>
    </row>
    <row r="77" spans="2:12" s="185" customFormat="1" ht="14.45" customHeight="1">
      <c r="B77" s="186"/>
      <c r="C77" s="235" t="s">
        <v>33</v>
      </c>
      <c r="F77" s="236" t="str">
        <f>IF(E18="","",E18)</f>
        <v/>
      </c>
      <c r="L77" s="186"/>
    </row>
    <row r="78" spans="2:12" s="185" customFormat="1" ht="10.35" customHeight="1">
      <c r="B78" s="186"/>
      <c r="L78" s="186"/>
    </row>
    <row r="79" spans="2:20" s="245" customFormat="1" ht="29.25" customHeight="1">
      <c r="B79" s="238"/>
      <c r="C79" s="239" t="s">
        <v>141</v>
      </c>
      <c r="D79" s="240" t="s">
        <v>61</v>
      </c>
      <c r="E79" s="240" t="s">
        <v>57</v>
      </c>
      <c r="F79" s="240" t="s">
        <v>142</v>
      </c>
      <c r="G79" s="240" t="s">
        <v>143</v>
      </c>
      <c r="H79" s="240" t="s">
        <v>144</v>
      </c>
      <c r="I79" s="240" t="s">
        <v>145</v>
      </c>
      <c r="J79" s="240" t="s">
        <v>135</v>
      </c>
      <c r="K79" s="241" t="s">
        <v>146</v>
      </c>
      <c r="L79" s="238"/>
      <c r="M79" s="242" t="s">
        <v>147</v>
      </c>
      <c r="N79" s="243" t="s">
        <v>46</v>
      </c>
      <c r="O79" s="243" t="s">
        <v>148</v>
      </c>
      <c r="P79" s="243" t="s">
        <v>149</v>
      </c>
      <c r="Q79" s="243" t="s">
        <v>150</v>
      </c>
      <c r="R79" s="243" t="s">
        <v>151</v>
      </c>
      <c r="S79" s="243" t="s">
        <v>152</v>
      </c>
      <c r="T79" s="244" t="s">
        <v>153</v>
      </c>
    </row>
    <row r="80" spans="2:63" s="185" customFormat="1" ht="29.25" customHeight="1">
      <c r="B80" s="186"/>
      <c r="C80" s="246" t="s">
        <v>136</v>
      </c>
      <c r="J80" s="247">
        <f>BK80</f>
        <v>0</v>
      </c>
      <c r="L80" s="186"/>
      <c r="M80" s="248"/>
      <c r="N80" s="195"/>
      <c r="O80" s="195"/>
      <c r="P80" s="249">
        <f>P81</f>
        <v>0</v>
      </c>
      <c r="Q80" s="195"/>
      <c r="R80" s="249">
        <f>R81</f>
        <v>4507.195</v>
      </c>
      <c r="S80" s="195"/>
      <c r="T80" s="250">
        <f>T81</f>
        <v>0</v>
      </c>
      <c r="AT80" s="175" t="s">
        <v>75</v>
      </c>
      <c r="AU80" s="175" t="s">
        <v>137</v>
      </c>
      <c r="BK80" s="251">
        <f>BK81</f>
        <v>0</v>
      </c>
    </row>
    <row r="81" spans="2:63" s="253" customFormat="1" ht="37.35" customHeight="1">
      <c r="B81" s="252"/>
      <c r="D81" s="254" t="s">
        <v>75</v>
      </c>
      <c r="E81" s="255" t="s">
        <v>154</v>
      </c>
      <c r="F81" s="255" t="s">
        <v>155</v>
      </c>
      <c r="J81" s="256">
        <f>BK81</f>
        <v>0</v>
      </c>
      <c r="L81" s="252"/>
      <c r="M81" s="257"/>
      <c r="N81" s="258"/>
      <c r="O81" s="258"/>
      <c r="P81" s="259">
        <f>P82+P107+P121</f>
        <v>0</v>
      </c>
      <c r="Q81" s="258"/>
      <c r="R81" s="259">
        <f>R82+R107+R121</f>
        <v>4507.195</v>
      </c>
      <c r="S81" s="258"/>
      <c r="T81" s="260">
        <f>T82+T107+T121</f>
        <v>0</v>
      </c>
      <c r="AR81" s="254" t="s">
        <v>84</v>
      </c>
      <c r="AT81" s="261" t="s">
        <v>75</v>
      </c>
      <c r="AU81" s="261" t="s">
        <v>76</v>
      </c>
      <c r="AY81" s="254" t="s">
        <v>156</v>
      </c>
      <c r="BK81" s="262">
        <f>BK82+BK107+BK121</f>
        <v>0</v>
      </c>
    </row>
    <row r="82" spans="2:63" s="253" customFormat="1" ht="19.9" customHeight="1">
      <c r="B82" s="252"/>
      <c r="D82" s="254" t="s">
        <v>75</v>
      </c>
      <c r="E82" s="263" t="s">
        <v>84</v>
      </c>
      <c r="F82" s="263" t="s">
        <v>157</v>
      </c>
      <c r="J82" s="264">
        <f>BK82</f>
        <v>0</v>
      </c>
      <c r="L82" s="252"/>
      <c r="M82" s="257"/>
      <c r="N82" s="258"/>
      <c r="O82" s="258"/>
      <c r="P82" s="259">
        <f>SUM(P83:P106)</f>
        <v>0</v>
      </c>
      <c r="Q82" s="258"/>
      <c r="R82" s="259">
        <f>SUM(R83:R106)</f>
        <v>0</v>
      </c>
      <c r="S82" s="258"/>
      <c r="T82" s="260">
        <f>SUM(T83:T106)</f>
        <v>0</v>
      </c>
      <c r="AR82" s="254" t="s">
        <v>84</v>
      </c>
      <c r="AT82" s="261" t="s">
        <v>75</v>
      </c>
      <c r="AU82" s="261" t="s">
        <v>84</v>
      </c>
      <c r="AY82" s="254" t="s">
        <v>156</v>
      </c>
      <c r="BK82" s="262">
        <f>SUM(BK83:BK106)</f>
        <v>0</v>
      </c>
    </row>
    <row r="83" spans="2:65" s="185" customFormat="1" ht="38.25" customHeight="1">
      <c r="B83" s="186"/>
      <c r="C83" s="265" t="s">
        <v>84</v>
      </c>
      <c r="D83" s="265" t="s">
        <v>158</v>
      </c>
      <c r="E83" s="266" t="s">
        <v>961</v>
      </c>
      <c r="F83" s="267" t="s">
        <v>962</v>
      </c>
      <c r="G83" s="268" t="s">
        <v>200</v>
      </c>
      <c r="H83" s="269">
        <v>400</v>
      </c>
      <c r="I83" s="88"/>
      <c r="J83" s="270">
        <f>ROUND(I83*H83,2)</f>
        <v>0</v>
      </c>
      <c r="K83" s="267" t="s">
        <v>162</v>
      </c>
      <c r="L83" s="186"/>
      <c r="M83" s="271" t="s">
        <v>5</v>
      </c>
      <c r="N83" s="272" t="s">
        <v>49</v>
      </c>
      <c r="O83" s="187"/>
      <c r="P83" s="273">
        <f>O83*H83</f>
        <v>0</v>
      </c>
      <c r="Q83" s="273">
        <v>0</v>
      </c>
      <c r="R83" s="273">
        <f>Q83*H83</f>
        <v>0</v>
      </c>
      <c r="S83" s="273">
        <v>0</v>
      </c>
      <c r="T83" s="274">
        <f>S83*H83</f>
        <v>0</v>
      </c>
      <c r="AR83" s="175" t="s">
        <v>163</v>
      </c>
      <c r="AT83" s="175" t="s">
        <v>158</v>
      </c>
      <c r="AU83" s="175" t="s">
        <v>86</v>
      </c>
      <c r="AY83" s="175" t="s">
        <v>156</v>
      </c>
      <c r="BE83" s="275">
        <f>IF(N83="základní",J83,0)</f>
        <v>0</v>
      </c>
      <c r="BF83" s="275">
        <f>IF(N83="snížená",J83,0)</f>
        <v>0</v>
      </c>
      <c r="BG83" s="275">
        <f>IF(N83="zákl. přenesená",J83,0)</f>
        <v>0</v>
      </c>
      <c r="BH83" s="275">
        <f>IF(N83="sníž. přenesená",J83,0)</f>
        <v>0</v>
      </c>
      <c r="BI83" s="275">
        <f>IF(N83="nulová",J83,0)</f>
        <v>0</v>
      </c>
      <c r="BJ83" s="175" t="s">
        <v>163</v>
      </c>
      <c r="BK83" s="275">
        <f>ROUND(I83*H83,2)</f>
        <v>0</v>
      </c>
      <c r="BL83" s="175" t="s">
        <v>163</v>
      </c>
      <c r="BM83" s="175" t="s">
        <v>86</v>
      </c>
    </row>
    <row r="84" spans="2:47" s="185" customFormat="1" ht="175.5">
      <c r="B84" s="186"/>
      <c r="D84" s="276" t="s">
        <v>164</v>
      </c>
      <c r="F84" s="277" t="s">
        <v>963</v>
      </c>
      <c r="I84" s="89"/>
      <c r="L84" s="186"/>
      <c r="M84" s="278"/>
      <c r="N84" s="187"/>
      <c r="O84" s="187"/>
      <c r="P84" s="187"/>
      <c r="Q84" s="187"/>
      <c r="R84" s="187"/>
      <c r="S84" s="187"/>
      <c r="T84" s="279"/>
      <c r="AT84" s="175" t="s">
        <v>164</v>
      </c>
      <c r="AU84" s="175" t="s">
        <v>86</v>
      </c>
    </row>
    <row r="85" spans="2:51" s="281" customFormat="1" ht="13.5">
      <c r="B85" s="280"/>
      <c r="D85" s="276" t="s">
        <v>168</v>
      </c>
      <c r="E85" s="282" t="s">
        <v>5</v>
      </c>
      <c r="F85" s="283" t="s">
        <v>912</v>
      </c>
      <c r="H85" s="284">
        <v>400</v>
      </c>
      <c r="I85" s="90"/>
      <c r="L85" s="280"/>
      <c r="M85" s="285"/>
      <c r="N85" s="286"/>
      <c r="O85" s="286"/>
      <c r="P85" s="286"/>
      <c r="Q85" s="286"/>
      <c r="R85" s="286"/>
      <c r="S85" s="286"/>
      <c r="T85" s="287"/>
      <c r="AT85" s="282" t="s">
        <v>168</v>
      </c>
      <c r="AU85" s="282" t="s">
        <v>86</v>
      </c>
      <c r="AV85" s="281" t="s">
        <v>86</v>
      </c>
      <c r="AW85" s="281" t="s">
        <v>39</v>
      </c>
      <c r="AX85" s="281" t="s">
        <v>76</v>
      </c>
      <c r="AY85" s="282" t="s">
        <v>156</v>
      </c>
    </row>
    <row r="86" spans="2:51" s="289" customFormat="1" ht="13.5">
      <c r="B86" s="288"/>
      <c r="D86" s="276" t="s">
        <v>168</v>
      </c>
      <c r="E86" s="290" t="s">
        <v>5</v>
      </c>
      <c r="F86" s="291" t="s">
        <v>204</v>
      </c>
      <c r="H86" s="292">
        <v>400</v>
      </c>
      <c r="I86" s="91"/>
      <c r="L86" s="288"/>
      <c r="M86" s="293"/>
      <c r="N86" s="294"/>
      <c r="O86" s="294"/>
      <c r="P86" s="294"/>
      <c r="Q86" s="294"/>
      <c r="R86" s="294"/>
      <c r="S86" s="294"/>
      <c r="T86" s="295"/>
      <c r="AT86" s="290" t="s">
        <v>168</v>
      </c>
      <c r="AU86" s="290" t="s">
        <v>86</v>
      </c>
      <c r="AV86" s="289" t="s">
        <v>163</v>
      </c>
      <c r="AW86" s="289" t="s">
        <v>39</v>
      </c>
      <c r="AX86" s="289" t="s">
        <v>84</v>
      </c>
      <c r="AY86" s="290" t="s">
        <v>156</v>
      </c>
    </row>
    <row r="87" spans="2:65" s="185" customFormat="1" ht="38.25" customHeight="1">
      <c r="B87" s="186"/>
      <c r="C87" s="265" t="s">
        <v>86</v>
      </c>
      <c r="D87" s="265" t="s">
        <v>158</v>
      </c>
      <c r="E87" s="266" t="s">
        <v>964</v>
      </c>
      <c r="F87" s="267" t="s">
        <v>965</v>
      </c>
      <c r="G87" s="268" t="s">
        <v>200</v>
      </c>
      <c r="H87" s="269">
        <v>200</v>
      </c>
      <c r="I87" s="88"/>
      <c r="J87" s="270">
        <f>ROUND(I87*H87,2)</f>
        <v>0</v>
      </c>
      <c r="K87" s="267" t="s">
        <v>162</v>
      </c>
      <c r="L87" s="186"/>
      <c r="M87" s="271" t="s">
        <v>5</v>
      </c>
      <c r="N87" s="272" t="s">
        <v>49</v>
      </c>
      <c r="O87" s="187"/>
      <c r="P87" s="273">
        <f>O87*H87</f>
        <v>0</v>
      </c>
      <c r="Q87" s="273">
        <v>0</v>
      </c>
      <c r="R87" s="273">
        <f>Q87*H87</f>
        <v>0</v>
      </c>
      <c r="S87" s="273">
        <v>0</v>
      </c>
      <c r="T87" s="274">
        <f>S87*H87</f>
        <v>0</v>
      </c>
      <c r="AR87" s="175" t="s">
        <v>163</v>
      </c>
      <c r="AT87" s="175" t="s">
        <v>158</v>
      </c>
      <c r="AU87" s="175" t="s">
        <v>86</v>
      </c>
      <c r="AY87" s="175" t="s">
        <v>156</v>
      </c>
      <c r="BE87" s="275">
        <f>IF(N87="základní",J87,0)</f>
        <v>0</v>
      </c>
      <c r="BF87" s="275">
        <f>IF(N87="snížená",J87,0)</f>
        <v>0</v>
      </c>
      <c r="BG87" s="275">
        <f>IF(N87="zákl. přenesená",J87,0)</f>
        <v>0</v>
      </c>
      <c r="BH87" s="275">
        <f>IF(N87="sníž. přenesená",J87,0)</f>
        <v>0</v>
      </c>
      <c r="BI87" s="275">
        <f>IF(N87="nulová",J87,0)</f>
        <v>0</v>
      </c>
      <c r="BJ87" s="175" t="s">
        <v>163</v>
      </c>
      <c r="BK87" s="275">
        <f>ROUND(I87*H87,2)</f>
        <v>0</v>
      </c>
      <c r="BL87" s="175" t="s">
        <v>163</v>
      </c>
      <c r="BM87" s="175" t="s">
        <v>163</v>
      </c>
    </row>
    <row r="88" spans="2:47" s="185" customFormat="1" ht="175.5">
      <c r="B88" s="186"/>
      <c r="D88" s="276" t="s">
        <v>164</v>
      </c>
      <c r="F88" s="277" t="s">
        <v>963</v>
      </c>
      <c r="I88" s="89"/>
      <c r="L88" s="186"/>
      <c r="M88" s="278"/>
      <c r="N88" s="187"/>
      <c r="O88" s="187"/>
      <c r="P88" s="187"/>
      <c r="Q88" s="187"/>
      <c r="R88" s="187"/>
      <c r="S88" s="187"/>
      <c r="T88" s="279"/>
      <c r="AT88" s="175" t="s">
        <v>164</v>
      </c>
      <c r="AU88" s="175" t="s">
        <v>86</v>
      </c>
    </row>
    <row r="89" spans="2:51" s="281" customFormat="1" ht="13.5">
      <c r="B89" s="280"/>
      <c r="D89" s="276" t="s">
        <v>168</v>
      </c>
      <c r="E89" s="282" t="s">
        <v>5</v>
      </c>
      <c r="F89" s="283" t="s">
        <v>913</v>
      </c>
      <c r="H89" s="284">
        <v>200</v>
      </c>
      <c r="I89" s="90"/>
      <c r="L89" s="280"/>
      <c r="M89" s="285"/>
      <c r="N89" s="286"/>
      <c r="O89" s="286"/>
      <c r="P89" s="286"/>
      <c r="Q89" s="286"/>
      <c r="R89" s="286"/>
      <c r="S89" s="286"/>
      <c r="T89" s="287"/>
      <c r="AT89" s="282" t="s">
        <v>168</v>
      </c>
      <c r="AU89" s="282" t="s">
        <v>86</v>
      </c>
      <c r="AV89" s="281" t="s">
        <v>86</v>
      </c>
      <c r="AW89" s="281" t="s">
        <v>39</v>
      </c>
      <c r="AX89" s="281" t="s">
        <v>76</v>
      </c>
      <c r="AY89" s="282" t="s">
        <v>156</v>
      </c>
    </row>
    <row r="90" spans="2:51" s="289" customFormat="1" ht="13.5">
      <c r="B90" s="288"/>
      <c r="D90" s="276" t="s">
        <v>168</v>
      </c>
      <c r="E90" s="290" t="s">
        <v>5</v>
      </c>
      <c r="F90" s="291" t="s">
        <v>204</v>
      </c>
      <c r="H90" s="292">
        <v>200</v>
      </c>
      <c r="I90" s="91"/>
      <c r="L90" s="288"/>
      <c r="M90" s="293"/>
      <c r="N90" s="294"/>
      <c r="O90" s="294"/>
      <c r="P90" s="294"/>
      <c r="Q90" s="294"/>
      <c r="R90" s="294"/>
      <c r="S90" s="294"/>
      <c r="T90" s="295"/>
      <c r="AT90" s="290" t="s">
        <v>168</v>
      </c>
      <c r="AU90" s="290" t="s">
        <v>86</v>
      </c>
      <c r="AV90" s="289" t="s">
        <v>163</v>
      </c>
      <c r="AW90" s="289" t="s">
        <v>39</v>
      </c>
      <c r="AX90" s="289" t="s">
        <v>84</v>
      </c>
      <c r="AY90" s="290" t="s">
        <v>156</v>
      </c>
    </row>
    <row r="91" spans="2:65" s="185" customFormat="1" ht="38.25" customHeight="1">
      <c r="B91" s="186"/>
      <c r="C91" s="265" t="s">
        <v>181</v>
      </c>
      <c r="D91" s="265" t="s">
        <v>158</v>
      </c>
      <c r="E91" s="266" t="s">
        <v>966</v>
      </c>
      <c r="F91" s="267" t="s">
        <v>967</v>
      </c>
      <c r="G91" s="268" t="s">
        <v>200</v>
      </c>
      <c r="H91" s="269">
        <v>400</v>
      </c>
      <c r="I91" s="88"/>
      <c r="J91" s="270">
        <f>ROUND(I91*H91,2)</f>
        <v>0</v>
      </c>
      <c r="K91" s="267" t="s">
        <v>162</v>
      </c>
      <c r="L91" s="186"/>
      <c r="M91" s="271" t="s">
        <v>5</v>
      </c>
      <c r="N91" s="272" t="s">
        <v>49</v>
      </c>
      <c r="O91" s="187"/>
      <c r="P91" s="273">
        <f>O91*H91</f>
        <v>0</v>
      </c>
      <c r="Q91" s="273">
        <v>0</v>
      </c>
      <c r="R91" s="273">
        <f>Q91*H91</f>
        <v>0</v>
      </c>
      <c r="S91" s="273">
        <v>0</v>
      </c>
      <c r="T91" s="274">
        <f>S91*H91</f>
        <v>0</v>
      </c>
      <c r="AR91" s="175" t="s">
        <v>163</v>
      </c>
      <c r="AT91" s="175" t="s">
        <v>158</v>
      </c>
      <c r="AU91" s="175" t="s">
        <v>86</v>
      </c>
      <c r="AY91" s="175" t="s">
        <v>156</v>
      </c>
      <c r="BE91" s="275">
        <f>IF(N91="základní",J91,0)</f>
        <v>0</v>
      </c>
      <c r="BF91" s="275">
        <f>IF(N91="snížená",J91,0)</f>
        <v>0</v>
      </c>
      <c r="BG91" s="275">
        <f>IF(N91="zákl. přenesená",J91,0)</f>
        <v>0</v>
      </c>
      <c r="BH91" s="275">
        <f>IF(N91="sníž. přenesená",J91,0)</f>
        <v>0</v>
      </c>
      <c r="BI91" s="275">
        <f>IF(N91="nulová",J91,0)</f>
        <v>0</v>
      </c>
      <c r="BJ91" s="175" t="s">
        <v>163</v>
      </c>
      <c r="BK91" s="275">
        <f>ROUND(I91*H91,2)</f>
        <v>0</v>
      </c>
      <c r="BL91" s="175" t="s">
        <v>163</v>
      </c>
      <c r="BM91" s="175" t="s">
        <v>178</v>
      </c>
    </row>
    <row r="92" spans="2:47" s="185" customFormat="1" ht="175.5">
      <c r="B92" s="186"/>
      <c r="D92" s="276" t="s">
        <v>164</v>
      </c>
      <c r="F92" s="277" t="s">
        <v>963</v>
      </c>
      <c r="I92" s="89"/>
      <c r="L92" s="186"/>
      <c r="M92" s="278"/>
      <c r="N92" s="187"/>
      <c r="O92" s="187"/>
      <c r="P92" s="187"/>
      <c r="Q92" s="187"/>
      <c r="R92" s="187"/>
      <c r="S92" s="187"/>
      <c r="T92" s="279"/>
      <c r="AT92" s="175" t="s">
        <v>164</v>
      </c>
      <c r="AU92" s="175" t="s">
        <v>86</v>
      </c>
    </row>
    <row r="93" spans="2:51" s="281" customFormat="1" ht="13.5">
      <c r="B93" s="280"/>
      <c r="D93" s="276" t="s">
        <v>168</v>
      </c>
      <c r="E93" s="282" t="s">
        <v>5</v>
      </c>
      <c r="F93" s="283" t="s">
        <v>912</v>
      </c>
      <c r="H93" s="284">
        <v>400</v>
      </c>
      <c r="I93" s="90"/>
      <c r="L93" s="280"/>
      <c r="M93" s="285"/>
      <c r="N93" s="286"/>
      <c r="O93" s="286"/>
      <c r="P93" s="286"/>
      <c r="Q93" s="286"/>
      <c r="R93" s="286"/>
      <c r="S93" s="286"/>
      <c r="T93" s="287"/>
      <c r="AT93" s="282" t="s">
        <v>168</v>
      </c>
      <c r="AU93" s="282" t="s">
        <v>86</v>
      </c>
      <c r="AV93" s="281" t="s">
        <v>86</v>
      </c>
      <c r="AW93" s="281" t="s">
        <v>39</v>
      </c>
      <c r="AX93" s="281" t="s">
        <v>76</v>
      </c>
      <c r="AY93" s="282" t="s">
        <v>156</v>
      </c>
    </row>
    <row r="94" spans="2:51" s="289" customFormat="1" ht="13.5">
      <c r="B94" s="288"/>
      <c r="D94" s="276" t="s">
        <v>168</v>
      </c>
      <c r="E94" s="290" t="s">
        <v>5</v>
      </c>
      <c r="F94" s="291" t="s">
        <v>204</v>
      </c>
      <c r="H94" s="292">
        <v>400</v>
      </c>
      <c r="I94" s="91"/>
      <c r="L94" s="288"/>
      <c r="M94" s="293"/>
      <c r="N94" s="294"/>
      <c r="O94" s="294"/>
      <c r="P94" s="294"/>
      <c r="Q94" s="294"/>
      <c r="R94" s="294"/>
      <c r="S94" s="294"/>
      <c r="T94" s="295"/>
      <c r="AT94" s="290" t="s">
        <v>168</v>
      </c>
      <c r="AU94" s="290" t="s">
        <v>86</v>
      </c>
      <c r="AV94" s="289" t="s">
        <v>163</v>
      </c>
      <c r="AW94" s="289" t="s">
        <v>39</v>
      </c>
      <c r="AX94" s="289" t="s">
        <v>84</v>
      </c>
      <c r="AY94" s="290" t="s">
        <v>156</v>
      </c>
    </row>
    <row r="95" spans="2:65" s="185" customFormat="1" ht="38.25" customHeight="1">
      <c r="B95" s="186"/>
      <c r="C95" s="265" t="s">
        <v>163</v>
      </c>
      <c r="D95" s="265" t="s">
        <v>158</v>
      </c>
      <c r="E95" s="266" t="s">
        <v>968</v>
      </c>
      <c r="F95" s="267" t="s">
        <v>969</v>
      </c>
      <c r="G95" s="268" t="s">
        <v>200</v>
      </c>
      <c r="H95" s="269">
        <v>200</v>
      </c>
      <c r="I95" s="88"/>
      <c r="J95" s="270">
        <f>ROUND(I95*H95,2)</f>
        <v>0</v>
      </c>
      <c r="K95" s="267" t="s">
        <v>162</v>
      </c>
      <c r="L95" s="186"/>
      <c r="M95" s="271" t="s">
        <v>5</v>
      </c>
      <c r="N95" s="272" t="s">
        <v>49</v>
      </c>
      <c r="O95" s="187"/>
      <c r="P95" s="273">
        <f>O95*H95</f>
        <v>0</v>
      </c>
      <c r="Q95" s="273">
        <v>0</v>
      </c>
      <c r="R95" s="273">
        <f>Q95*H95</f>
        <v>0</v>
      </c>
      <c r="S95" s="273">
        <v>0</v>
      </c>
      <c r="T95" s="274">
        <f>S95*H95</f>
        <v>0</v>
      </c>
      <c r="AR95" s="175" t="s">
        <v>163</v>
      </c>
      <c r="AT95" s="175" t="s">
        <v>158</v>
      </c>
      <c r="AU95" s="175" t="s">
        <v>86</v>
      </c>
      <c r="AY95" s="175" t="s">
        <v>156</v>
      </c>
      <c r="BE95" s="275">
        <f>IF(N95="základní",J95,0)</f>
        <v>0</v>
      </c>
      <c r="BF95" s="275">
        <f>IF(N95="snížená",J95,0)</f>
        <v>0</v>
      </c>
      <c r="BG95" s="275">
        <f>IF(N95="zákl. přenesená",J95,0)</f>
        <v>0</v>
      </c>
      <c r="BH95" s="275">
        <f>IF(N95="sníž. přenesená",J95,0)</f>
        <v>0</v>
      </c>
      <c r="BI95" s="275">
        <f>IF(N95="nulová",J95,0)</f>
        <v>0</v>
      </c>
      <c r="BJ95" s="175" t="s">
        <v>163</v>
      </c>
      <c r="BK95" s="275">
        <f>ROUND(I95*H95,2)</f>
        <v>0</v>
      </c>
      <c r="BL95" s="175" t="s">
        <v>163</v>
      </c>
      <c r="BM95" s="175" t="s">
        <v>184</v>
      </c>
    </row>
    <row r="96" spans="2:47" s="185" customFormat="1" ht="175.5">
      <c r="B96" s="186"/>
      <c r="D96" s="276" t="s">
        <v>164</v>
      </c>
      <c r="F96" s="277" t="s">
        <v>963</v>
      </c>
      <c r="I96" s="89"/>
      <c r="L96" s="186"/>
      <c r="M96" s="278"/>
      <c r="N96" s="187"/>
      <c r="O96" s="187"/>
      <c r="P96" s="187"/>
      <c r="Q96" s="187"/>
      <c r="R96" s="187"/>
      <c r="S96" s="187"/>
      <c r="T96" s="279"/>
      <c r="AT96" s="175" t="s">
        <v>164</v>
      </c>
      <c r="AU96" s="175" t="s">
        <v>86</v>
      </c>
    </row>
    <row r="97" spans="2:51" s="281" customFormat="1" ht="13.5">
      <c r="B97" s="280"/>
      <c r="D97" s="276" t="s">
        <v>168</v>
      </c>
      <c r="E97" s="282" t="s">
        <v>5</v>
      </c>
      <c r="F97" s="283" t="s">
        <v>913</v>
      </c>
      <c r="H97" s="284">
        <v>200</v>
      </c>
      <c r="I97" s="90"/>
      <c r="L97" s="280"/>
      <c r="M97" s="285"/>
      <c r="N97" s="286"/>
      <c r="O97" s="286"/>
      <c r="P97" s="286"/>
      <c r="Q97" s="286"/>
      <c r="R97" s="286"/>
      <c r="S97" s="286"/>
      <c r="T97" s="287"/>
      <c r="AT97" s="282" t="s">
        <v>168</v>
      </c>
      <c r="AU97" s="282" t="s">
        <v>86</v>
      </c>
      <c r="AV97" s="281" t="s">
        <v>86</v>
      </c>
      <c r="AW97" s="281" t="s">
        <v>39</v>
      </c>
      <c r="AX97" s="281" t="s">
        <v>76</v>
      </c>
      <c r="AY97" s="282" t="s">
        <v>156</v>
      </c>
    </row>
    <row r="98" spans="2:51" s="289" customFormat="1" ht="13.5">
      <c r="B98" s="288"/>
      <c r="D98" s="276" t="s">
        <v>168</v>
      </c>
      <c r="E98" s="290" t="s">
        <v>5</v>
      </c>
      <c r="F98" s="291" t="s">
        <v>204</v>
      </c>
      <c r="H98" s="292">
        <v>200</v>
      </c>
      <c r="I98" s="91"/>
      <c r="L98" s="288"/>
      <c r="M98" s="293"/>
      <c r="N98" s="294"/>
      <c r="O98" s="294"/>
      <c r="P98" s="294"/>
      <c r="Q98" s="294"/>
      <c r="R98" s="294"/>
      <c r="S98" s="294"/>
      <c r="T98" s="295"/>
      <c r="AT98" s="290" t="s">
        <v>168</v>
      </c>
      <c r="AU98" s="290" t="s">
        <v>86</v>
      </c>
      <c r="AV98" s="289" t="s">
        <v>163</v>
      </c>
      <c r="AW98" s="289" t="s">
        <v>39</v>
      </c>
      <c r="AX98" s="289" t="s">
        <v>84</v>
      </c>
      <c r="AY98" s="290" t="s">
        <v>156</v>
      </c>
    </row>
    <row r="99" spans="2:65" s="185" customFormat="1" ht="51" customHeight="1">
      <c r="B99" s="186"/>
      <c r="C99" s="265" t="s">
        <v>190</v>
      </c>
      <c r="D99" s="265" t="s">
        <v>158</v>
      </c>
      <c r="E99" s="266" t="s">
        <v>970</v>
      </c>
      <c r="F99" s="267" t="s">
        <v>971</v>
      </c>
      <c r="G99" s="268" t="s">
        <v>200</v>
      </c>
      <c r="H99" s="269">
        <v>800</v>
      </c>
      <c r="I99" s="88"/>
      <c r="J99" s="270">
        <f>ROUND(I99*H99,2)</f>
        <v>0</v>
      </c>
      <c r="K99" s="267" t="s">
        <v>162</v>
      </c>
      <c r="L99" s="186"/>
      <c r="M99" s="271" t="s">
        <v>5</v>
      </c>
      <c r="N99" s="272" t="s">
        <v>49</v>
      </c>
      <c r="O99" s="187"/>
      <c r="P99" s="273">
        <f>O99*H99</f>
        <v>0</v>
      </c>
      <c r="Q99" s="273">
        <v>0</v>
      </c>
      <c r="R99" s="273">
        <f>Q99*H99</f>
        <v>0</v>
      </c>
      <c r="S99" s="273">
        <v>0</v>
      </c>
      <c r="T99" s="274">
        <f>S99*H99</f>
        <v>0</v>
      </c>
      <c r="AR99" s="175" t="s">
        <v>163</v>
      </c>
      <c r="AT99" s="175" t="s">
        <v>158</v>
      </c>
      <c r="AU99" s="175" t="s">
        <v>86</v>
      </c>
      <c r="AY99" s="175" t="s">
        <v>156</v>
      </c>
      <c r="BE99" s="275">
        <f>IF(N99="základní",J99,0)</f>
        <v>0</v>
      </c>
      <c r="BF99" s="275">
        <f>IF(N99="snížená",J99,0)</f>
        <v>0</v>
      </c>
      <c r="BG99" s="275">
        <f>IF(N99="zákl. přenesená",J99,0)</f>
        <v>0</v>
      </c>
      <c r="BH99" s="275">
        <f>IF(N99="sníž. přenesená",J99,0)</f>
        <v>0</v>
      </c>
      <c r="BI99" s="275">
        <f>IF(N99="nulová",J99,0)</f>
        <v>0</v>
      </c>
      <c r="BJ99" s="175" t="s">
        <v>163</v>
      </c>
      <c r="BK99" s="275">
        <f>ROUND(I99*H99,2)</f>
        <v>0</v>
      </c>
      <c r="BL99" s="175" t="s">
        <v>163</v>
      </c>
      <c r="BM99" s="175" t="s">
        <v>188</v>
      </c>
    </row>
    <row r="100" spans="2:47" s="185" customFormat="1" ht="108">
      <c r="B100" s="186"/>
      <c r="D100" s="276" t="s">
        <v>164</v>
      </c>
      <c r="F100" s="277" t="s">
        <v>972</v>
      </c>
      <c r="I100" s="89"/>
      <c r="L100" s="186"/>
      <c r="M100" s="278"/>
      <c r="N100" s="187"/>
      <c r="O100" s="187"/>
      <c r="P100" s="187"/>
      <c r="Q100" s="187"/>
      <c r="R100" s="187"/>
      <c r="S100" s="187"/>
      <c r="T100" s="279"/>
      <c r="AT100" s="175" t="s">
        <v>164</v>
      </c>
      <c r="AU100" s="175" t="s">
        <v>86</v>
      </c>
    </row>
    <row r="101" spans="2:51" s="281" customFormat="1" ht="13.5">
      <c r="B101" s="280"/>
      <c r="D101" s="276" t="s">
        <v>168</v>
      </c>
      <c r="E101" s="282" t="s">
        <v>5</v>
      </c>
      <c r="F101" s="283" t="s">
        <v>973</v>
      </c>
      <c r="H101" s="284">
        <v>800</v>
      </c>
      <c r="I101" s="90"/>
      <c r="L101" s="280"/>
      <c r="M101" s="285"/>
      <c r="N101" s="286"/>
      <c r="O101" s="286"/>
      <c r="P101" s="286"/>
      <c r="Q101" s="286"/>
      <c r="R101" s="286"/>
      <c r="S101" s="286"/>
      <c r="T101" s="287"/>
      <c r="AT101" s="282" t="s">
        <v>168</v>
      </c>
      <c r="AU101" s="282" t="s">
        <v>86</v>
      </c>
      <c r="AV101" s="281" t="s">
        <v>86</v>
      </c>
      <c r="AW101" s="281" t="s">
        <v>39</v>
      </c>
      <c r="AX101" s="281" t="s">
        <v>76</v>
      </c>
      <c r="AY101" s="282" t="s">
        <v>156</v>
      </c>
    </row>
    <row r="102" spans="2:51" s="289" customFormat="1" ht="13.5">
      <c r="B102" s="288"/>
      <c r="D102" s="276" t="s">
        <v>168</v>
      </c>
      <c r="E102" s="290" t="s">
        <v>5</v>
      </c>
      <c r="F102" s="291" t="s">
        <v>204</v>
      </c>
      <c r="H102" s="292">
        <v>800</v>
      </c>
      <c r="I102" s="91"/>
      <c r="L102" s="288"/>
      <c r="M102" s="293"/>
      <c r="N102" s="294"/>
      <c r="O102" s="294"/>
      <c r="P102" s="294"/>
      <c r="Q102" s="294"/>
      <c r="R102" s="294"/>
      <c r="S102" s="294"/>
      <c r="T102" s="295"/>
      <c r="AT102" s="290" t="s">
        <v>168</v>
      </c>
      <c r="AU102" s="290" t="s">
        <v>86</v>
      </c>
      <c r="AV102" s="289" t="s">
        <v>163</v>
      </c>
      <c r="AW102" s="289" t="s">
        <v>39</v>
      </c>
      <c r="AX102" s="289" t="s">
        <v>84</v>
      </c>
      <c r="AY102" s="290" t="s">
        <v>156</v>
      </c>
    </row>
    <row r="103" spans="2:65" s="185" customFormat="1" ht="25.5" customHeight="1">
      <c r="B103" s="186"/>
      <c r="C103" s="265" t="s">
        <v>178</v>
      </c>
      <c r="D103" s="265" t="s">
        <v>158</v>
      </c>
      <c r="E103" s="266" t="s">
        <v>974</v>
      </c>
      <c r="F103" s="267" t="s">
        <v>975</v>
      </c>
      <c r="G103" s="268" t="s">
        <v>161</v>
      </c>
      <c r="H103" s="269">
        <v>5500</v>
      </c>
      <c r="I103" s="88"/>
      <c r="J103" s="270">
        <f>ROUND(I103*H103,2)</f>
        <v>0</v>
      </c>
      <c r="K103" s="267" t="s">
        <v>162</v>
      </c>
      <c r="L103" s="186"/>
      <c r="M103" s="271" t="s">
        <v>5</v>
      </c>
      <c r="N103" s="272" t="s">
        <v>49</v>
      </c>
      <c r="O103" s="187"/>
      <c r="P103" s="273">
        <f>O103*H103</f>
        <v>0</v>
      </c>
      <c r="Q103" s="273">
        <v>0</v>
      </c>
      <c r="R103" s="273">
        <f>Q103*H103</f>
        <v>0</v>
      </c>
      <c r="S103" s="273">
        <v>0</v>
      </c>
      <c r="T103" s="274">
        <f>S103*H103</f>
        <v>0</v>
      </c>
      <c r="AR103" s="175" t="s">
        <v>163</v>
      </c>
      <c r="AT103" s="175" t="s">
        <v>158</v>
      </c>
      <c r="AU103" s="175" t="s">
        <v>86</v>
      </c>
      <c r="AY103" s="175" t="s">
        <v>156</v>
      </c>
      <c r="BE103" s="275">
        <f>IF(N103="základní",J103,0)</f>
        <v>0</v>
      </c>
      <c r="BF103" s="275">
        <f>IF(N103="snížená",J103,0)</f>
        <v>0</v>
      </c>
      <c r="BG103" s="275">
        <f>IF(N103="zákl. přenesená",J103,0)</f>
        <v>0</v>
      </c>
      <c r="BH103" s="275">
        <f>IF(N103="sníž. přenesená",J103,0)</f>
        <v>0</v>
      </c>
      <c r="BI103" s="275">
        <f>IF(N103="nulová",J103,0)</f>
        <v>0</v>
      </c>
      <c r="BJ103" s="175" t="s">
        <v>163</v>
      </c>
      <c r="BK103" s="275">
        <f>ROUND(I103*H103,2)</f>
        <v>0</v>
      </c>
      <c r="BL103" s="175" t="s">
        <v>163</v>
      </c>
      <c r="BM103" s="175" t="s">
        <v>193</v>
      </c>
    </row>
    <row r="104" spans="2:47" s="185" customFormat="1" ht="175.5">
      <c r="B104" s="186"/>
      <c r="D104" s="276" t="s">
        <v>164</v>
      </c>
      <c r="F104" s="277" t="s">
        <v>976</v>
      </c>
      <c r="I104" s="89"/>
      <c r="L104" s="186"/>
      <c r="M104" s="278"/>
      <c r="N104" s="187"/>
      <c r="O104" s="187"/>
      <c r="P104" s="187"/>
      <c r="Q104" s="187"/>
      <c r="R104" s="187"/>
      <c r="S104" s="187"/>
      <c r="T104" s="279"/>
      <c r="AT104" s="175" t="s">
        <v>164</v>
      </c>
      <c r="AU104" s="175" t="s">
        <v>86</v>
      </c>
    </row>
    <row r="105" spans="2:51" s="281" customFormat="1" ht="13.5">
      <c r="B105" s="280"/>
      <c r="D105" s="276" t="s">
        <v>168</v>
      </c>
      <c r="E105" s="282" t="s">
        <v>5</v>
      </c>
      <c r="F105" s="283" t="s">
        <v>977</v>
      </c>
      <c r="H105" s="284">
        <v>5500</v>
      </c>
      <c r="I105" s="90"/>
      <c r="L105" s="280"/>
      <c r="M105" s="285"/>
      <c r="N105" s="286"/>
      <c r="O105" s="286"/>
      <c r="P105" s="286"/>
      <c r="Q105" s="286"/>
      <c r="R105" s="286"/>
      <c r="S105" s="286"/>
      <c r="T105" s="287"/>
      <c r="AT105" s="282" t="s">
        <v>168</v>
      </c>
      <c r="AU105" s="282" t="s">
        <v>86</v>
      </c>
      <c r="AV105" s="281" t="s">
        <v>86</v>
      </c>
      <c r="AW105" s="281" t="s">
        <v>39</v>
      </c>
      <c r="AX105" s="281" t="s">
        <v>76</v>
      </c>
      <c r="AY105" s="282" t="s">
        <v>156</v>
      </c>
    </row>
    <row r="106" spans="2:51" s="289" customFormat="1" ht="13.5">
      <c r="B106" s="288"/>
      <c r="D106" s="276" t="s">
        <v>168</v>
      </c>
      <c r="E106" s="290" t="s">
        <v>5</v>
      </c>
      <c r="F106" s="291" t="s">
        <v>204</v>
      </c>
      <c r="H106" s="292">
        <v>5500</v>
      </c>
      <c r="I106" s="91"/>
      <c r="L106" s="288"/>
      <c r="M106" s="293"/>
      <c r="N106" s="294"/>
      <c r="O106" s="294"/>
      <c r="P106" s="294"/>
      <c r="Q106" s="294"/>
      <c r="R106" s="294"/>
      <c r="S106" s="294"/>
      <c r="T106" s="295"/>
      <c r="AT106" s="290" t="s">
        <v>168</v>
      </c>
      <c r="AU106" s="290" t="s">
        <v>86</v>
      </c>
      <c r="AV106" s="289" t="s">
        <v>163</v>
      </c>
      <c r="AW106" s="289" t="s">
        <v>39</v>
      </c>
      <c r="AX106" s="289" t="s">
        <v>84</v>
      </c>
      <c r="AY106" s="290" t="s">
        <v>156</v>
      </c>
    </row>
    <row r="107" spans="2:63" s="253" customFormat="1" ht="29.85" customHeight="1">
      <c r="B107" s="252"/>
      <c r="D107" s="254" t="s">
        <v>75</v>
      </c>
      <c r="E107" s="263" t="s">
        <v>190</v>
      </c>
      <c r="F107" s="263" t="s">
        <v>946</v>
      </c>
      <c r="I107" s="87"/>
      <c r="J107" s="264">
        <f>BK107</f>
        <v>0</v>
      </c>
      <c r="L107" s="252"/>
      <c r="M107" s="257"/>
      <c r="N107" s="258"/>
      <c r="O107" s="258"/>
      <c r="P107" s="259">
        <f>SUM(P108:P120)</f>
        <v>0</v>
      </c>
      <c r="Q107" s="258"/>
      <c r="R107" s="259">
        <f>SUM(R108:R120)</f>
        <v>4507.195</v>
      </c>
      <c r="S107" s="258"/>
      <c r="T107" s="260">
        <f>SUM(T108:T120)</f>
        <v>0</v>
      </c>
      <c r="AR107" s="254" t="s">
        <v>84</v>
      </c>
      <c r="AT107" s="261" t="s">
        <v>75</v>
      </c>
      <c r="AU107" s="261" t="s">
        <v>84</v>
      </c>
      <c r="AY107" s="254" t="s">
        <v>156</v>
      </c>
      <c r="BK107" s="262">
        <f>SUM(BK108:BK120)</f>
        <v>0</v>
      </c>
    </row>
    <row r="108" spans="2:65" s="185" customFormat="1" ht="25.5" customHeight="1">
      <c r="B108" s="186"/>
      <c r="C108" s="265" t="s">
        <v>197</v>
      </c>
      <c r="D108" s="265" t="s">
        <v>158</v>
      </c>
      <c r="E108" s="266" t="s">
        <v>978</v>
      </c>
      <c r="F108" s="267" t="s">
        <v>979</v>
      </c>
      <c r="G108" s="268" t="s">
        <v>161</v>
      </c>
      <c r="H108" s="269">
        <v>5500</v>
      </c>
      <c r="I108" s="88"/>
      <c r="J108" s="270">
        <f>ROUND(I108*H108,2)</f>
        <v>0</v>
      </c>
      <c r="K108" s="267" t="s">
        <v>162</v>
      </c>
      <c r="L108" s="186"/>
      <c r="M108" s="271" t="s">
        <v>5</v>
      </c>
      <c r="N108" s="272" t="s">
        <v>49</v>
      </c>
      <c r="O108" s="187"/>
      <c r="P108" s="273">
        <f>O108*H108</f>
        <v>0</v>
      </c>
      <c r="Q108" s="273">
        <v>0.38625</v>
      </c>
      <c r="R108" s="273">
        <f>Q108*H108</f>
        <v>2124.375</v>
      </c>
      <c r="S108" s="273">
        <v>0</v>
      </c>
      <c r="T108" s="274">
        <f>S108*H108</f>
        <v>0</v>
      </c>
      <c r="AR108" s="175" t="s">
        <v>163</v>
      </c>
      <c r="AT108" s="175" t="s">
        <v>158</v>
      </c>
      <c r="AU108" s="175" t="s">
        <v>86</v>
      </c>
      <c r="AY108" s="175" t="s">
        <v>156</v>
      </c>
      <c r="BE108" s="275">
        <f>IF(N108="základní",J108,0)</f>
        <v>0</v>
      </c>
      <c r="BF108" s="275">
        <f>IF(N108="snížená",J108,0)</f>
        <v>0</v>
      </c>
      <c r="BG108" s="275">
        <f>IF(N108="zákl. přenesená",J108,0)</f>
        <v>0</v>
      </c>
      <c r="BH108" s="275">
        <f>IF(N108="sníž. přenesená",J108,0)</f>
        <v>0</v>
      </c>
      <c r="BI108" s="275">
        <f>IF(N108="nulová",J108,0)</f>
        <v>0</v>
      </c>
      <c r="BJ108" s="175" t="s">
        <v>163</v>
      </c>
      <c r="BK108" s="275">
        <f>ROUND(I108*H108,2)</f>
        <v>0</v>
      </c>
      <c r="BL108" s="175" t="s">
        <v>163</v>
      </c>
      <c r="BM108" s="175" t="s">
        <v>196</v>
      </c>
    </row>
    <row r="109" spans="2:51" s="281" customFormat="1" ht="13.5">
      <c r="B109" s="280"/>
      <c r="D109" s="276" t="s">
        <v>168</v>
      </c>
      <c r="E109" s="282" t="s">
        <v>5</v>
      </c>
      <c r="F109" s="283" t="s">
        <v>977</v>
      </c>
      <c r="H109" s="284">
        <v>5500</v>
      </c>
      <c r="I109" s="90"/>
      <c r="L109" s="280"/>
      <c r="M109" s="285"/>
      <c r="N109" s="286"/>
      <c r="O109" s="286"/>
      <c r="P109" s="286"/>
      <c r="Q109" s="286"/>
      <c r="R109" s="286"/>
      <c r="S109" s="286"/>
      <c r="T109" s="287"/>
      <c r="AT109" s="282" t="s">
        <v>168</v>
      </c>
      <c r="AU109" s="282" t="s">
        <v>86</v>
      </c>
      <c r="AV109" s="281" t="s">
        <v>86</v>
      </c>
      <c r="AW109" s="281" t="s">
        <v>39</v>
      </c>
      <c r="AX109" s="281" t="s">
        <v>76</v>
      </c>
      <c r="AY109" s="282" t="s">
        <v>156</v>
      </c>
    </row>
    <row r="110" spans="2:51" s="289" customFormat="1" ht="13.5">
      <c r="B110" s="288"/>
      <c r="D110" s="276" t="s">
        <v>168</v>
      </c>
      <c r="E110" s="290" t="s">
        <v>5</v>
      </c>
      <c r="F110" s="291" t="s">
        <v>204</v>
      </c>
      <c r="H110" s="292">
        <v>5500</v>
      </c>
      <c r="I110" s="91"/>
      <c r="L110" s="288"/>
      <c r="M110" s="293"/>
      <c r="N110" s="294"/>
      <c r="O110" s="294"/>
      <c r="P110" s="294"/>
      <c r="Q110" s="294"/>
      <c r="R110" s="294"/>
      <c r="S110" s="294"/>
      <c r="T110" s="295"/>
      <c r="AT110" s="290" t="s">
        <v>168</v>
      </c>
      <c r="AU110" s="290" t="s">
        <v>86</v>
      </c>
      <c r="AV110" s="289" t="s">
        <v>163</v>
      </c>
      <c r="AW110" s="289" t="s">
        <v>39</v>
      </c>
      <c r="AX110" s="289" t="s">
        <v>84</v>
      </c>
      <c r="AY110" s="290" t="s">
        <v>156</v>
      </c>
    </row>
    <row r="111" spans="2:65" s="185" customFormat="1" ht="25.5" customHeight="1">
      <c r="B111" s="186"/>
      <c r="C111" s="265" t="s">
        <v>184</v>
      </c>
      <c r="D111" s="265" t="s">
        <v>158</v>
      </c>
      <c r="E111" s="266" t="s">
        <v>980</v>
      </c>
      <c r="F111" s="267" t="s">
        <v>981</v>
      </c>
      <c r="G111" s="268" t="s">
        <v>161</v>
      </c>
      <c r="H111" s="269">
        <v>5500</v>
      </c>
      <c r="I111" s="88"/>
      <c r="J111" s="270">
        <f>ROUND(I111*H111,2)</f>
        <v>0</v>
      </c>
      <c r="K111" s="267" t="s">
        <v>162</v>
      </c>
      <c r="L111" s="186"/>
      <c r="M111" s="271" t="s">
        <v>5</v>
      </c>
      <c r="N111" s="272" t="s">
        <v>49</v>
      </c>
      <c r="O111" s="187"/>
      <c r="P111" s="273">
        <f>O111*H111</f>
        <v>0</v>
      </c>
      <c r="Q111" s="273">
        <v>0.378</v>
      </c>
      <c r="R111" s="273">
        <f>Q111*H111</f>
        <v>2079</v>
      </c>
      <c r="S111" s="273">
        <v>0</v>
      </c>
      <c r="T111" s="274">
        <f>S111*H111</f>
        <v>0</v>
      </c>
      <c r="AR111" s="175" t="s">
        <v>163</v>
      </c>
      <c r="AT111" s="175" t="s">
        <v>158</v>
      </c>
      <c r="AU111" s="175" t="s">
        <v>86</v>
      </c>
      <c r="AY111" s="175" t="s">
        <v>156</v>
      </c>
      <c r="BE111" s="275">
        <f>IF(N111="základní",J111,0)</f>
        <v>0</v>
      </c>
      <c r="BF111" s="275">
        <f>IF(N111="snížená",J111,0)</f>
        <v>0</v>
      </c>
      <c r="BG111" s="275">
        <f>IF(N111="zákl. přenesená",J111,0)</f>
        <v>0</v>
      </c>
      <c r="BH111" s="275">
        <f>IF(N111="sníž. přenesená",J111,0)</f>
        <v>0</v>
      </c>
      <c r="BI111" s="275">
        <f>IF(N111="nulová",J111,0)</f>
        <v>0</v>
      </c>
      <c r="BJ111" s="175" t="s">
        <v>163</v>
      </c>
      <c r="BK111" s="275">
        <f>ROUND(I111*H111,2)</f>
        <v>0</v>
      </c>
      <c r="BL111" s="175" t="s">
        <v>163</v>
      </c>
      <c r="BM111" s="175" t="s">
        <v>201</v>
      </c>
    </row>
    <row r="112" spans="2:51" s="281" customFormat="1" ht="13.5">
      <c r="B112" s="280"/>
      <c r="D112" s="276" t="s">
        <v>168</v>
      </c>
      <c r="E112" s="282" t="s">
        <v>5</v>
      </c>
      <c r="F112" s="283" t="s">
        <v>977</v>
      </c>
      <c r="H112" s="284">
        <v>5500</v>
      </c>
      <c r="I112" s="90"/>
      <c r="L112" s="280"/>
      <c r="M112" s="285"/>
      <c r="N112" s="286"/>
      <c r="O112" s="286"/>
      <c r="P112" s="286"/>
      <c r="Q112" s="286"/>
      <c r="R112" s="286"/>
      <c r="S112" s="286"/>
      <c r="T112" s="287"/>
      <c r="AT112" s="282" t="s">
        <v>168</v>
      </c>
      <c r="AU112" s="282" t="s">
        <v>86</v>
      </c>
      <c r="AV112" s="281" t="s">
        <v>86</v>
      </c>
      <c r="AW112" s="281" t="s">
        <v>39</v>
      </c>
      <c r="AX112" s="281" t="s">
        <v>76</v>
      </c>
      <c r="AY112" s="282" t="s">
        <v>156</v>
      </c>
    </row>
    <row r="113" spans="2:51" s="289" customFormat="1" ht="13.5">
      <c r="B113" s="288"/>
      <c r="D113" s="276" t="s">
        <v>168</v>
      </c>
      <c r="E113" s="290" t="s">
        <v>5</v>
      </c>
      <c r="F113" s="291" t="s">
        <v>204</v>
      </c>
      <c r="H113" s="292">
        <v>5500</v>
      </c>
      <c r="I113" s="91"/>
      <c r="L113" s="288"/>
      <c r="M113" s="293"/>
      <c r="N113" s="294"/>
      <c r="O113" s="294"/>
      <c r="P113" s="294"/>
      <c r="Q113" s="294"/>
      <c r="R113" s="294"/>
      <c r="S113" s="294"/>
      <c r="T113" s="295"/>
      <c r="AT113" s="290" t="s">
        <v>168</v>
      </c>
      <c r="AU113" s="290" t="s">
        <v>86</v>
      </c>
      <c r="AV113" s="289" t="s">
        <v>163</v>
      </c>
      <c r="AW113" s="289" t="s">
        <v>39</v>
      </c>
      <c r="AX113" s="289" t="s">
        <v>84</v>
      </c>
      <c r="AY113" s="290" t="s">
        <v>156</v>
      </c>
    </row>
    <row r="114" spans="2:65" s="185" customFormat="1" ht="16.5" customHeight="1">
      <c r="B114" s="186"/>
      <c r="C114" s="265" t="s">
        <v>210</v>
      </c>
      <c r="D114" s="265" t="s">
        <v>158</v>
      </c>
      <c r="E114" s="266" t="s">
        <v>982</v>
      </c>
      <c r="F114" s="267" t="s">
        <v>983</v>
      </c>
      <c r="G114" s="268" t="s">
        <v>200</v>
      </c>
      <c r="H114" s="269">
        <v>350</v>
      </c>
      <c r="I114" s="88"/>
      <c r="J114" s="270">
        <f>ROUND(I114*H114,2)</f>
        <v>0</v>
      </c>
      <c r="K114" s="267" t="s">
        <v>162</v>
      </c>
      <c r="L114" s="186"/>
      <c r="M114" s="271" t="s">
        <v>5</v>
      </c>
      <c r="N114" s="272" t="s">
        <v>49</v>
      </c>
      <c r="O114" s="187"/>
      <c r="P114" s="273">
        <f>O114*H114</f>
        <v>0</v>
      </c>
      <c r="Q114" s="273">
        <v>0</v>
      </c>
      <c r="R114" s="273">
        <f>Q114*H114</f>
        <v>0</v>
      </c>
      <c r="S114" s="273">
        <v>0</v>
      </c>
      <c r="T114" s="274">
        <f>S114*H114</f>
        <v>0</v>
      </c>
      <c r="AR114" s="175" t="s">
        <v>163</v>
      </c>
      <c r="AT114" s="175" t="s">
        <v>158</v>
      </c>
      <c r="AU114" s="175" t="s">
        <v>86</v>
      </c>
      <c r="AY114" s="175" t="s">
        <v>156</v>
      </c>
      <c r="BE114" s="275">
        <f>IF(N114="základní",J114,0)</f>
        <v>0</v>
      </c>
      <c r="BF114" s="275">
        <f>IF(N114="snížená",J114,0)</f>
        <v>0</v>
      </c>
      <c r="BG114" s="275">
        <f>IF(N114="zákl. přenesená",J114,0)</f>
        <v>0</v>
      </c>
      <c r="BH114" s="275">
        <f>IF(N114="sníž. přenesená",J114,0)</f>
        <v>0</v>
      </c>
      <c r="BI114" s="275">
        <f>IF(N114="nulová",J114,0)</f>
        <v>0</v>
      </c>
      <c r="BJ114" s="175" t="s">
        <v>163</v>
      </c>
      <c r="BK114" s="275">
        <f>ROUND(I114*H114,2)</f>
        <v>0</v>
      </c>
      <c r="BL114" s="175" t="s">
        <v>163</v>
      </c>
      <c r="BM114" s="175" t="s">
        <v>207</v>
      </c>
    </row>
    <row r="115" spans="2:47" s="185" customFormat="1" ht="54">
      <c r="B115" s="186"/>
      <c r="D115" s="276" t="s">
        <v>164</v>
      </c>
      <c r="F115" s="277" t="s">
        <v>984</v>
      </c>
      <c r="I115" s="89"/>
      <c r="L115" s="186"/>
      <c r="M115" s="278"/>
      <c r="N115" s="187"/>
      <c r="O115" s="187"/>
      <c r="P115" s="187"/>
      <c r="Q115" s="187"/>
      <c r="R115" s="187"/>
      <c r="S115" s="187"/>
      <c r="T115" s="279"/>
      <c r="AT115" s="175" t="s">
        <v>164</v>
      </c>
      <c r="AU115" s="175" t="s">
        <v>86</v>
      </c>
    </row>
    <row r="116" spans="2:51" s="281" customFormat="1" ht="13.5">
      <c r="B116" s="280"/>
      <c r="D116" s="276" t="s">
        <v>168</v>
      </c>
      <c r="E116" s="282" t="s">
        <v>5</v>
      </c>
      <c r="F116" s="283" t="s">
        <v>827</v>
      </c>
      <c r="H116" s="284">
        <v>350</v>
      </c>
      <c r="I116" s="90"/>
      <c r="L116" s="280"/>
      <c r="M116" s="285"/>
      <c r="N116" s="286"/>
      <c r="O116" s="286"/>
      <c r="P116" s="286"/>
      <c r="Q116" s="286"/>
      <c r="R116" s="286"/>
      <c r="S116" s="286"/>
      <c r="T116" s="287"/>
      <c r="AT116" s="282" t="s">
        <v>168</v>
      </c>
      <c r="AU116" s="282" t="s">
        <v>86</v>
      </c>
      <c r="AV116" s="281" t="s">
        <v>86</v>
      </c>
      <c r="AW116" s="281" t="s">
        <v>39</v>
      </c>
      <c r="AX116" s="281" t="s">
        <v>76</v>
      </c>
      <c r="AY116" s="282" t="s">
        <v>156</v>
      </c>
    </row>
    <row r="117" spans="2:51" s="289" customFormat="1" ht="13.5">
      <c r="B117" s="288"/>
      <c r="D117" s="276" t="s">
        <v>168</v>
      </c>
      <c r="E117" s="290" t="s">
        <v>5</v>
      </c>
      <c r="F117" s="291" t="s">
        <v>204</v>
      </c>
      <c r="H117" s="292">
        <v>350</v>
      </c>
      <c r="I117" s="91"/>
      <c r="L117" s="288"/>
      <c r="M117" s="293"/>
      <c r="N117" s="294"/>
      <c r="O117" s="294"/>
      <c r="P117" s="294"/>
      <c r="Q117" s="294"/>
      <c r="R117" s="294"/>
      <c r="S117" s="294"/>
      <c r="T117" s="295"/>
      <c r="AT117" s="290" t="s">
        <v>168</v>
      </c>
      <c r="AU117" s="290" t="s">
        <v>86</v>
      </c>
      <c r="AV117" s="289" t="s">
        <v>163</v>
      </c>
      <c r="AW117" s="289" t="s">
        <v>39</v>
      </c>
      <c r="AX117" s="289" t="s">
        <v>84</v>
      </c>
      <c r="AY117" s="290" t="s">
        <v>156</v>
      </c>
    </row>
    <row r="118" spans="2:65" s="185" customFormat="1" ht="25.5" customHeight="1">
      <c r="B118" s="186"/>
      <c r="C118" s="265" t="s">
        <v>188</v>
      </c>
      <c r="D118" s="265" t="s">
        <v>158</v>
      </c>
      <c r="E118" s="266" t="s">
        <v>985</v>
      </c>
      <c r="F118" s="267" t="s">
        <v>986</v>
      </c>
      <c r="G118" s="268" t="s">
        <v>161</v>
      </c>
      <c r="H118" s="269">
        <v>5500</v>
      </c>
      <c r="I118" s="88"/>
      <c r="J118" s="270">
        <f>ROUND(I118*H118,2)</f>
        <v>0</v>
      </c>
      <c r="K118" s="267" t="s">
        <v>162</v>
      </c>
      <c r="L118" s="186"/>
      <c r="M118" s="271" t="s">
        <v>5</v>
      </c>
      <c r="N118" s="272" t="s">
        <v>49</v>
      </c>
      <c r="O118" s="187"/>
      <c r="P118" s="273">
        <f>O118*H118</f>
        <v>0</v>
      </c>
      <c r="Q118" s="273">
        <v>0.05524</v>
      </c>
      <c r="R118" s="273">
        <f>Q118*H118</f>
        <v>303.82</v>
      </c>
      <c r="S118" s="273">
        <v>0</v>
      </c>
      <c r="T118" s="274">
        <f>S118*H118</f>
        <v>0</v>
      </c>
      <c r="AR118" s="175" t="s">
        <v>163</v>
      </c>
      <c r="AT118" s="175" t="s">
        <v>158</v>
      </c>
      <c r="AU118" s="175" t="s">
        <v>86</v>
      </c>
      <c r="AY118" s="175" t="s">
        <v>156</v>
      </c>
      <c r="BE118" s="275">
        <f>IF(N118="základní",J118,0)</f>
        <v>0</v>
      </c>
      <c r="BF118" s="275">
        <f>IF(N118="snížená",J118,0)</f>
        <v>0</v>
      </c>
      <c r="BG118" s="275">
        <f>IF(N118="zákl. přenesená",J118,0)</f>
        <v>0</v>
      </c>
      <c r="BH118" s="275">
        <f>IF(N118="sníž. přenesená",J118,0)</f>
        <v>0</v>
      </c>
      <c r="BI118" s="275">
        <f>IF(N118="nulová",J118,0)</f>
        <v>0</v>
      </c>
      <c r="BJ118" s="175" t="s">
        <v>163</v>
      </c>
      <c r="BK118" s="275">
        <f>ROUND(I118*H118,2)</f>
        <v>0</v>
      </c>
      <c r="BL118" s="175" t="s">
        <v>163</v>
      </c>
      <c r="BM118" s="175" t="s">
        <v>185</v>
      </c>
    </row>
    <row r="119" spans="2:51" s="281" customFormat="1" ht="13.5">
      <c r="B119" s="280"/>
      <c r="D119" s="276" t="s">
        <v>168</v>
      </c>
      <c r="E119" s="282" t="s">
        <v>5</v>
      </c>
      <c r="F119" s="283" t="s">
        <v>977</v>
      </c>
      <c r="H119" s="284">
        <v>5500</v>
      </c>
      <c r="I119" s="90"/>
      <c r="L119" s="280"/>
      <c r="M119" s="285"/>
      <c r="N119" s="286"/>
      <c r="O119" s="286"/>
      <c r="P119" s="286"/>
      <c r="Q119" s="286"/>
      <c r="R119" s="286"/>
      <c r="S119" s="286"/>
      <c r="T119" s="287"/>
      <c r="AT119" s="282" t="s">
        <v>168</v>
      </c>
      <c r="AU119" s="282" t="s">
        <v>86</v>
      </c>
      <c r="AV119" s="281" t="s">
        <v>86</v>
      </c>
      <c r="AW119" s="281" t="s">
        <v>39</v>
      </c>
      <c r="AX119" s="281" t="s">
        <v>76</v>
      </c>
      <c r="AY119" s="282" t="s">
        <v>156</v>
      </c>
    </row>
    <row r="120" spans="2:51" s="289" customFormat="1" ht="13.5">
      <c r="B120" s="288"/>
      <c r="D120" s="276" t="s">
        <v>168</v>
      </c>
      <c r="E120" s="290" t="s">
        <v>5</v>
      </c>
      <c r="F120" s="291" t="s">
        <v>204</v>
      </c>
      <c r="H120" s="292">
        <v>5500</v>
      </c>
      <c r="I120" s="91"/>
      <c r="L120" s="288"/>
      <c r="M120" s="293"/>
      <c r="N120" s="294"/>
      <c r="O120" s="294"/>
      <c r="P120" s="294"/>
      <c r="Q120" s="294"/>
      <c r="R120" s="294"/>
      <c r="S120" s="294"/>
      <c r="T120" s="295"/>
      <c r="AT120" s="290" t="s">
        <v>168</v>
      </c>
      <c r="AU120" s="290" t="s">
        <v>86</v>
      </c>
      <c r="AV120" s="289" t="s">
        <v>163</v>
      </c>
      <c r="AW120" s="289" t="s">
        <v>39</v>
      </c>
      <c r="AX120" s="289" t="s">
        <v>84</v>
      </c>
      <c r="AY120" s="290" t="s">
        <v>156</v>
      </c>
    </row>
    <row r="121" spans="2:63" s="253" customFormat="1" ht="29.85" customHeight="1">
      <c r="B121" s="252"/>
      <c r="D121" s="254" t="s">
        <v>75</v>
      </c>
      <c r="E121" s="263" t="s">
        <v>781</v>
      </c>
      <c r="F121" s="263" t="s">
        <v>782</v>
      </c>
      <c r="I121" s="87"/>
      <c r="J121" s="264">
        <f>BK121</f>
        <v>0</v>
      </c>
      <c r="L121" s="252"/>
      <c r="M121" s="257"/>
      <c r="N121" s="258"/>
      <c r="O121" s="258"/>
      <c r="P121" s="259">
        <f>SUM(P122:P123)</f>
        <v>0</v>
      </c>
      <c r="Q121" s="258"/>
      <c r="R121" s="259">
        <f>SUM(R122:R123)</f>
        <v>0</v>
      </c>
      <c r="S121" s="258"/>
      <c r="T121" s="260">
        <f>SUM(T122:T123)</f>
        <v>0</v>
      </c>
      <c r="AR121" s="254" t="s">
        <v>84</v>
      </c>
      <c r="AT121" s="261" t="s">
        <v>75</v>
      </c>
      <c r="AU121" s="261" t="s">
        <v>84</v>
      </c>
      <c r="AY121" s="254" t="s">
        <v>156</v>
      </c>
      <c r="BK121" s="262">
        <f>SUM(BK122:BK123)</f>
        <v>0</v>
      </c>
    </row>
    <row r="122" spans="2:65" s="185" customFormat="1" ht="25.5" customHeight="1">
      <c r="B122" s="186"/>
      <c r="C122" s="265" t="s">
        <v>217</v>
      </c>
      <c r="D122" s="265" t="s">
        <v>158</v>
      </c>
      <c r="E122" s="266" t="s">
        <v>987</v>
      </c>
      <c r="F122" s="267" t="s">
        <v>988</v>
      </c>
      <c r="G122" s="268" t="s">
        <v>737</v>
      </c>
      <c r="H122" s="269">
        <v>303.82</v>
      </c>
      <c r="I122" s="88"/>
      <c r="J122" s="270">
        <f>ROUND(I122*H122,2)</f>
        <v>0</v>
      </c>
      <c r="K122" s="267" t="s">
        <v>162</v>
      </c>
      <c r="L122" s="186"/>
      <c r="M122" s="271" t="s">
        <v>5</v>
      </c>
      <c r="N122" s="272" t="s">
        <v>49</v>
      </c>
      <c r="O122" s="187"/>
      <c r="P122" s="273">
        <f>O122*H122</f>
        <v>0</v>
      </c>
      <c r="Q122" s="273">
        <v>0</v>
      </c>
      <c r="R122" s="273">
        <f>Q122*H122</f>
        <v>0</v>
      </c>
      <c r="S122" s="273">
        <v>0</v>
      </c>
      <c r="T122" s="274">
        <f>S122*H122</f>
        <v>0</v>
      </c>
      <c r="AR122" s="175" t="s">
        <v>163</v>
      </c>
      <c r="AT122" s="175" t="s">
        <v>158</v>
      </c>
      <c r="AU122" s="175" t="s">
        <v>86</v>
      </c>
      <c r="AY122" s="175" t="s">
        <v>156</v>
      </c>
      <c r="BE122" s="275">
        <f>IF(N122="základní",J122,0)</f>
        <v>0</v>
      </c>
      <c r="BF122" s="275">
        <f>IF(N122="snížená",J122,0)</f>
        <v>0</v>
      </c>
      <c r="BG122" s="275">
        <f>IF(N122="zákl. přenesená",J122,0)</f>
        <v>0</v>
      </c>
      <c r="BH122" s="275">
        <f>IF(N122="sníž. přenesená",J122,0)</f>
        <v>0</v>
      </c>
      <c r="BI122" s="275">
        <f>IF(N122="nulová",J122,0)</f>
        <v>0</v>
      </c>
      <c r="BJ122" s="175" t="s">
        <v>163</v>
      </c>
      <c r="BK122" s="275">
        <f>ROUND(I122*H122,2)</f>
        <v>0</v>
      </c>
      <c r="BL122" s="175" t="s">
        <v>163</v>
      </c>
      <c r="BM122" s="175" t="s">
        <v>216</v>
      </c>
    </row>
    <row r="123" spans="2:47" s="185" customFormat="1" ht="27">
      <c r="B123" s="186"/>
      <c r="D123" s="276" t="s">
        <v>164</v>
      </c>
      <c r="F123" s="277" t="s">
        <v>989</v>
      </c>
      <c r="L123" s="186"/>
      <c r="M123" s="308"/>
      <c r="N123" s="309"/>
      <c r="O123" s="309"/>
      <c r="P123" s="309"/>
      <c r="Q123" s="309"/>
      <c r="R123" s="309"/>
      <c r="S123" s="309"/>
      <c r="T123" s="310"/>
      <c r="AT123" s="175" t="s">
        <v>164</v>
      </c>
      <c r="AU123" s="175" t="s">
        <v>86</v>
      </c>
    </row>
    <row r="124" spans="2:12" s="185" customFormat="1" ht="6.95" customHeight="1">
      <c r="B124" s="210"/>
      <c r="C124" s="211"/>
      <c r="D124" s="211"/>
      <c r="E124" s="211"/>
      <c r="F124" s="211"/>
      <c r="G124" s="211"/>
      <c r="H124" s="211"/>
      <c r="I124" s="211"/>
      <c r="J124" s="211"/>
      <c r="K124" s="211"/>
      <c r="L124" s="186"/>
    </row>
  </sheetData>
  <sheetProtection password="CC55" sheet="1"/>
  <autoFilter ref="C79:K123"/>
  <mergeCells count="10">
    <mergeCell ref="E72:H72"/>
    <mergeCell ref="G1:H1"/>
    <mergeCell ref="E45:H45"/>
    <mergeCell ref="E47:H47"/>
    <mergeCell ref="J51:J52"/>
    <mergeCell ref="L2:V2"/>
    <mergeCell ref="E7:H7"/>
    <mergeCell ref="E9:H9"/>
    <mergeCell ref="E24:H24"/>
    <mergeCell ref="E70:H70"/>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13712</cp:lastModifiedBy>
  <dcterms:created xsi:type="dcterms:W3CDTF">2018-02-09T10:54:35Z</dcterms:created>
  <dcterms:modified xsi:type="dcterms:W3CDTF">2018-03-07T12:08:12Z</dcterms:modified>
  <cp:category/>
  <cp:version/>
  <cp:contentType/>
  <cp:contentStatus/>
</cp:coreProperties>
</file>