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0" yWindow="540" windowWidth="18555" windowHeight="8700" activeTab="0"/>
  </bookViews>
  <sheets>
    <sheet name="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cisloobjektu">'Krycí list'!$B$5</definedName>
    <definedName name="cislostavby">'Krycí list'!$B$7</definedName>
    <definedName name="Datum">'Krycí list'!$C$27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list'!$H$2</definedName>
    <definedName name="MJ">'Krycí list'!$H$5</definedName>
    <definedName name="Mont">'Rekapitulace'!$H$19</definedName>
    <definedName name="Montaz0">'Položky'!#REF!</definedName>
    <definedName name="NazevDilu">'Rekapitulace'!$B$6</definedName>
    <definedName name="nazevobjektu">'Krycí list'!$D$5</definedName>
    <definedName name="nazevstavby">'Krycí list'!$D$7</definedName>
    <definedName name="_xlnm.Print_Titles" localSheetId="2">'Položky'!$1:$6</definedName>
    <definedName name="_xlnm.Print_Titles" localSheetId="1">'Rekapitulace'!$1:$6</definedName>
    <definedName name="Objednatel">'Krycí list'!$D$10</definedName>
    <definedName name="_xlnm.Print_Area" localSheetId="0">'Krycí list'!$A$1:$I$45</definedName>
    <definedName name="_xlnm.Print_Area" localSheetId="2">'Položky'!$A$1:$I$92</definedName>
    <definedName name="_xlnm.Print_Area" localSheetId="1">'Rekapitulace'!$A$1:$I$37</definedName>
    <definedName name="PocetMJ">'Krycí list'!$H$6</definedName>
    <definedName name="Poznamka">'Krycí list'!$C$37</definedName>
    <definedName name="Projektant">'Krycí list'!$D$8</definedName>
    <definedName name="PSV">'Rekapitulace'!$F$19</definedName>
    <definedName name="PSV0">'Položky'!#REF!</definedName>
    <definedName name="SazbaDPH1">'Krycí list'!$D$30</definedName>
    <definedName name="SazbaDPH2">'Krycí list'!$D$32</definedName>
    <definedName name="SloupecCC">'Položky'!$H$6</definedName>
    <definedName name="SloupecCisloPol">'Položky'!$C$6</definedName>
    <definedName name="SloupecJC">'Položky'!$G$6</definedName>
    <definedName name="SloupecMJ">'Položky'!$E$6</definedName>
    <definedName name="SloupecMnozstvi">'Položky'!$F$6</definedName>
    <definedName name="SloupecNazPol">'Položky'!$D$6</definedName>
    <definedName name="SloupecPC">'Položky'!$B$6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list'!$H$11</definedName>
    <definedName name="Zaklad22">'Krycí list'!$G$32</definedName>
    <definedName name="Zaklad5">'Krycí list'!$G$30</definedName>
    <definedName name="Zhotovitel">'Krycí list'!$D$11:$F$11</definedName>
  </definedNames>
  <calcPr fullCalcOnLoad="1"/>
</workbook>
</file>

<file path=xl/sharedStrings.xml><?xml version="1.0" encoding="utf-8"?>
<sst xmlns="http://schemas.openxmlformats.org/spreadsheetml/2006/main" count="352" uniqueCount="249">
  <si>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</si>
  <si>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</si>
  <si>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</si>
  <si>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</si>
  <si>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</si>
  <si>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</si>
  <si>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</si>
  <si>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</si>
  <si>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</si>
  <si>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</si>
  <si>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</si>
  <si>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</si>
  <si>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</si>
  <si>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</si>
  <si>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</si>
  <si>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</si>
  <si>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</si>
  <si>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</si>
  <si>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</si>
  <si>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</si>
  <si>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</si>
  <si>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</si>
  <si>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</si>
  <si>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</si>
  <si>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</si>
  <si>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</si>
  <si>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</si>
  <si>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</si>
  <si>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</si>
  <si>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</si>
  <si>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</si>
  <si>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</si>
  <si>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</si>
  <si>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</si>
  <si>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</si>
  <si>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</si>
  <si>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</si>
  <si>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</si>
  <si>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</si>
  <si>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</si>
  <si>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</si>
  <si>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</si>
  <si>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</si>
  <si>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</si>
  <si>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</si>
  <si>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</si>
  <si>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</si>
  <si>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</si>
  <si>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</si>
  <si>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</si>
  <si>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</si>
  <si>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</si>
  <si>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</si>
  <si>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</si>
  <si>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</si>
  <si>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</si>
  <si>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</si>
  <si>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</si>
  <si>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</si>
  <si>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</si>
  <si>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</si>
  <si>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</si>
  <si>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</si>
  <si>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</si>
  <si>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</si>
  <si>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</si>
  <si>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</si>
  <si>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</si>
  <si>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</si>
  <si>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</si>
  <si>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</si>
  <si>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</si>
  <si>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</si>
  <si>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</si>
  <si>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</si>
  <si>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</si>
  <si>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</si>
  <si>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</si>
  <si>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m3</t>
  </si>
  <si>
    <t>M21</t>
  </si>
  <si>
    <t>Elektromontáže</t>
  </si>
  <si>
    <t>kus</t>
  </si>
  <si>
    <t>210100098U00</t>
  </si>
  <si>
    <t xml:space="preserve">Ukončení vodičů svorkovnice -6mm2 </t>
  </si>
  <si>
    <t>210100194U00</t>
  </si>
  <si>
    <t xml:space="preserve">Ukončení kabelů páska žíly 4x4mm2 </t>
  </si>
  <si>
    <t>210100195U00</t>
  </si>
  <si>
    <t xml:space="preserve">Ukončení kabelů páska žíly 4x6mm2 </t>
  </si>
  <si>
    <t>m</t>
  </si>
  <si>
    <t>210950101R00</t>
  </si>
  <si>
    <t xml:space="preserve">Štítek označovací na kabel </t>
  </si>
  <si>
    <t>M23</t>
  </si>
  <si>
    <t>Montáže potrubí</t>
  </si>
  <si>
    <t>230270041R00</t>
  </si>
  <si>
    <t xml:space="preserve">Měření zemního odporu uzemňovací anody </t>
  </si>
  <si>
    <t>M46</t>
  </si>
  <si>
    <t>Zemní práce při montážích</t>
  </si>
  <si>
    <t>460010023R00</t>
  </si>
  <si>
    <t xml:space="preserve">Vytýčení kabelové trasy ve volném terénu </t>
  </si>
  <si>
    <t>km</t>
  </si>
  <si>
    <t>m2</t>
  </si>
  <si>
    <t>460490012R00</t>
  </si>
  <si>
    <t xml:space="preserve">Zakrytí kabelu výstražnou folií PVC, šířka 33 cm </t>
  </si>
  <si>
    <t>460600001RT8</t>
  </si>
  <si>
    <t>kg</t>
  </si>
  <si>
    <t>Ztížené výrobní podmínky</t>
  </si>
  <si>
    <t>Oborová přirážka</t>
  </si>
  <si>
    <t>Přesun stavebních kapacit</t>
  </si>
  <si>
    <t>Mimostaveništní doprava</t>
  </si>
  <si>
    <t>Provoz investora</t>
  </si>
  <si>
    <t>Kompletační činnost (IČD)</t>
  </si>
  <si>
    <t>Rezerva rozpočtu</t>
  </si>
  <si>
    <t>Uložení zeminy z vrtu HUA na skládku - poplatek</t>
  </si>
  <si>
    <t>KPT 02</t>
  </si>
  <si>
    <t>KPT 01</t>
  </si>
  <si>
    <t>KPT1</t>
  </si>
  <si>
    <t>Inženýrská činnost</t>
  </si>
  <si>
    <t>set</t>
  </si>
  <si>
    <t xml:space="preserve">Vytýčení inženýrských sítí </t>
  </si>
  <si>
    <t xml:space="preserve">Převzetí a předání hotového díla objednateli </t>
  </si>
  <si>
    <t xml:space="preserve">Stavební dozor projektanta </t>
  </si>
  <si>
    <t xml:space="preserve">Geodetické zaměření </t>
  </si>
  <si>
    <t>Naložení a odvoz zeminy (z vrtů), odvoz na vzdálenost 10000 m</t>
  </si>
  <si>
    <t>MAT</t>
  </si>
  <si>
    <t>Nosný materiál</t>
  </si>
  <si>
    <t>MAT001</t>
  </si>
  <si>
    <t>MAT002</t>
  </si>
  <si>
    <t>MAT003</t>
  </si>
  <si>
    <t>MAT004</t>
  </si>
  <si>
    <t>výstražná folie</t>
  </si>
  <si>
    <t>MAT005</t>
  </si>
  <si>
    <t>MAT006</t>
  </si>
  <si>
    <t>MAT008</t>
  </si>
  <si>
    <t>MAT009</t>
  </si>
  <si>
    <t>MAT010</t>
  </si>
  <si>
    <t>MAT011</t>
  </si>
  <si>
    <t>MAT012</t>
  </si>
  <si>
    <t>MAT014</t>
  </si>
  <si>
    <t>MAT015</t>
  </si>
  <si>
    <t>MAT016</t>
  </si>
  <si>
    <t>MAT017</t>
  </si>
  <si>
    <t>MAT018</t>
  </si>
  <si>
    <t>KPT 021</t>
  </si>
  <si>
    <t>KPT 026</t>
  </si>
  <si>
    <t>KPT 012</t>
  </si>
  <si>
    <t>KPT 013</t>
  </si>
  <si>
    <t>KPT 014</t>
  </si>
  <si>
    <t>KPT 015</t>
  </si>
  <si>
    <t>Lešení lehké š.120</t>
  </si>
  <si>
    <t>Práce v HZS</t>
  </si>
  <si>
    <t>hod</t>
  </si>
  <si>
    <t xml:space="preserve">Revize elektro - část SKAO </t>
  </si>
  <si>
    <t xml:space="preserve">Zkušební provoz </t>
  </si>
  <si>
    <t>HZS 1</t>
  </si>
  <si>
    <t>HZS 2</t>
  </si>
  <si>
    <t>HZS 3</t>
  </si>
  <si>
    <t>HZS 4</t>
  </si>
  <si>
    <t>HZS 5</t>
  </si>
  <si>
    <t>Ing. Dolejšek</t>
  </si>
  <si>
    <t>KPTECH, s.r.o., Ostrava</t>
  </si>
  <si>
    <t>Ing. Dorda</t>
  </si>
  <si>
    <t>Podružný materiál (5% z materiálu nosného)</t>
  </si>
  <si>
    <t>PPV (podíl přidružených výkonů)</t>
  </si>
  <si>
    <t>KPT2</t>
  </si>
  <si>
    <t>Montáž hloubkových uzemňovacích anod</t>
  </si>
  <si>
    <r>
      <t xml:space="preserve">Poznámky </t>
    </r>
    <r>
      <rPr>
        <sz val="10"/>
        <rFont val="Arial CE"/>
        <family val="2"/>
      </rPr>
      <t>:   PPV … podíl přidružených výkonů (6% z M21 a navázaného materiálu + 1% z M46)</t>
    </r>
  </si>
  <si>
    <t xml:space="preserve">                    navázaný materiál = nosný + podružný</t>
  </si>
  <si>
    <t>fix</t>
  </si>
  <si>
    <t>Doprava vrtací techniky</t>
  </si>
  <si>
    <t>beton B 12,5 z SPC fr.do 22 mm měkký V3</t>
  </si>
  <si>
    <t>kabel závěsný CYKYz 4x6 +5% prořez</t>
  </si>
  <si>
    <r>
      <t xml:space="preserve">perforovaná PVC trubka </t>
    </r>
    <r>
      <rPr>
        <sz val="8"/>
        <rFont val="Symbol"/>
        <family val="1"/>
      </rPr>
      <t>Ć</t>
    </r>
    <r>
      <rPr>
        <sz val="8"/>
        <rFont val="Arial"/>
        <family val="2"/>
      </rPr>
      <t xml:space="preserve"> 20 - odvětrání vrtu</t>
    </r>
  </si>
  <si>
    <t>t</t>
  </si>
  <si>
    <t>Odvoz demontovaných zařízení k likvidaci</t>
  </si>
  <si>
    <t>MAT007</t>
  </si>
  <si>
    <t>ostatní montážní materiál (Propan-Butan, šrouby, matice, PE tyčinky, tmel, další pomocný materiál)</t>
  </si>
  <si>
    <t>Kabel závěsný CYKYz 4x6 (napojení ocelové pažnice)</t>
  </si>
  <si>
    <t>230270091R00</t>
  </si>
  <si>
    <t xml:space="preserve">Provedení první regulace SKAO - do provozu </t>
  </si>
  <si>
    <t>230270111R00</t>
  </si>
  <si>
    <t xml:space="preserve">Druhá regulace SKAO a měření ucinnosti </t>
  </si>
  <si>
    <t>230270061R00</t>
  </si>
  <si>
    <t xml:space="preserve">Kontrola funkce uzemňovací anody </t>
  </si>
  <si>
    <t>460200163RT2</t>
  </si>
  <si>
    <t>Výkop kabelové rýhy 35/80 cm  hor.3 ruční výkop</t>
  </si>
  <si>
    <t>460560063U00</t>
  </si>
  <si>
    <t xml:space="preserve">Zásyp rýh š 40cm hl 80cm ručně tř 3 </t>
  </si>
  <si>
    <t xml:space="preserve">Vrt hlubinný pro HUA, včetně výstroje ocelovou a plastovou trubkou </t>
  </si>
  <si>
    <t>silonové lanko 8 mm x 50 m</t>
  </si>
  <si>
    <t>koks pro zásyp aktivní části HUA (Grafitizovaný petrolejový koks - zrnění 3 až 8 mm)</t>
  </si>
  <si>
    <t>KPT 011</t>
  </si>
  <si>
    <t>označovací štítek na kabel</t>
  </si>
  <si>
    <t>SPEC</t>
  </si>
  <si>
    <t>doplnění zeminy při terénních úoravách</t>
  </si>
  <si>
    <t>210810011R00</t>
  </si>
  <si>
    <t xml:space="preserve">Kabel CYKY-m 750 V 4 x 4 mm2 volně uložený </t>
  </si>
  <si>
    <t>180402111R00</t>
  </si>
  <si>
    <t>181301101R00</t>
  </si>
  <si>
    <t>kabel CYKY-O 4x4 + 5% prořez</t>
  </si>
  <si>
    <t>00572410</t>
  </si>
  <si>
    <t>směs travní parková II. mírná zátěž PROFI</t>
  </si>
  <si>
    <t>Odkopání, odpojení a uřezání stávajících kabelů</t>
  </si>
  <si>
    <t>Zajištění bezpečnosti</t>
  </si>
  <si>
    <t>Sanace, rekultivace a revitalizace území po těžbě štěrkopísku u Hlučína</t>
  </si>
  <si>
    <t>13KP084</t>
  </si>
  <si>
    <t>SO 418 - Přeložka NN u mostu SO 214</t>
  </si>
  <si>
    <t>210810012R00</t>
  </si>
  <si>
    <t xml:space="preserve">Montáž hloubkové uzemňovací anody o hloubce 50 m </t>
  </si>
  <si>
    <t>ochranná betonová skruž TBR 1000/900/90 S</t>
  </si>
  <si>
    <t>zákrytová deska půlená TBN 1000/ZP</t>
  </si>
  <si>
    <t>obrubník záhonový  ABO 100-5/25 1000x50x250 mm</t>
  </si>
  <si>
    <t>kačírek 8/16</t>
  </si>
  <si>
    <t>kabelová spojka POLJ-01/4x4-16</t>
  </si>
  <si>
    <r>
      <t xml:space="preserve">ochranná trubka KOPOFLEX KF 09063 </t>
    </r>
    <r>
      <rPr>
        <sz val="8"/>
        <rFont val="Symbol"/>
        <family val="1"/>
      </rPr>
      <t>Ć</t>
    </r>
    <r>
      <rPr>
        <sz val="8"/>
        <rFont val="Arial CE"/>
        <family val="2"/>
      </rPr>
      <t xml:space="preserve"> 63 mm</t>
    </r>
  </si>
  <si>
    <t>Zařízení staveniště (včetně ohrazení, mobilních WC, čištění komunikace atd.)</t>
  </si>
  <si>
    <t>121112100U00</t>
  </si>
  <si>
    <t>63</t>
  </si>
  <si>
    <t>Podlahy a podlahové konstrukce</t>
  </si>
  <si>
    <t>631571004R00</t>
  </si>
  <si>
    <t xml:space="preserve">Násyp ze štěrkopísku 0 - 32, tř. I </t>
  </si>
  <si>
    <t>91</t>
  </si>
  <si>
    <t>Doplňující práce na komunikaci</t>
  </si>
  <si>
    <t>916531111R00</t>
  </si>
  <si>
    <t xml:space="preserve">Osazení záhon.obrubníků do lože z B 12,5 bez opěry </t>
  </si>
  <si>
    <t xml:space="preserve">Doplňující práce na komunikaci </t>
  </si>
  <si>
    <t>460080001RT1</t>
  </si>
  <si>
    <t>Montážní práce elektro - dopojení PO SO</t>
  </si>
  <si>
    <t>KPT 016</t>
  </si>
  <si>
    <t>Technologický dozor při vrtacích pracích včetně technické zprávy</t>
  </si>
  <si>
    <t>Založení trávníku parkového výsevem v rovině (výkopy 130 x 2 m + vrtná souprava 90 m2)</t>
  </si>
  <si>
    <t xml:space="preserve">Sejmutí ornice ručně tř.2 -15cm nad kabelovým výkopem 130 x 0,4 x 0,15 m) </t>
  </si>
  <si>
    <t>Betonový základ do zeminy bez bednění uložení betonu do výkopu (podklad pod horní skruž HUA  a pod obrubníky)</t>
  </si>
  <si>
    <t>výstroj HUA … 14x Ti/MMO anody + 7x kabel YKOXS 1x4 (294 m) + nosná konstrukce + skříň SO-HUA</t>
  </si>
  <si>
    <t xml:space="preserve">Kabel CYKY-m 750 V 4 x 6 mm2 volně uložený (přeložka kabelů SKAO - I. etapa) </t>
  </si>
  <si>
    <t>Kabel CYKY-m 750 V 4 x 6 mm2 volně uložený (kabel od PO SO k HUA)</t>
  </si>
  <si>
    <t>Kabel CYKY-m 750 V 4 x 6 mm2 volně uložený (přeložka kabelů SKAO - II. etapa)</t>
  </si>
  <si>
    <t>Propojení kabelů silových celoplastových a s izolací spojkou do 1 kV Raychem EPKJ 0910 (I. etapa)</t>
  </si>
  <si>
    <t>Propojení kabelů silových celoplastových a s izolací spojkou do 1 kV Raychem EPKJ 0910 (II. etapa)</t>
  </si>
  <si>
    <t>MAT003A</t>
  </si>
  <si>
    <t>kabel CYKY-O 4x6 + 5% prořez (přeložka kabelů SKAO)</t>
  </si>
  <si>
    <t>kabel CYKY-O 4x6 + 5% prořez (kabel k HUA)</t>
  </si>
  <si>
    <t>3A</t>
  </si>
  <si>
    <t>HZS 6</t>
  </si>
  <si>
    <t>Demontáž kabelů SKAO mezi I. A II. etapou</t>
  </si>
  <si>
    <t xml:space="preserve">Slepý rozpočet </t>
  </si>
  <si>
    <t>Rozprostření ornice, rovina, tl. do 10 cm do 500m2  (nad kabelovým výkopem 130 x 0,4 m)</t>
  </si>
  <si>
    <t>182001112R00</t>
  </si>
  <si>
    <t>Plošná úprava terénu, nerovnosti do 10 cm svah 1:2 (úklid zeminy a bahna po skončení vrtacích prací)</t>
  </si>
  <si>
    <t>únor_2018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</si>
</sst>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name val="Symbol"/>
      <family val="1"/>
    </font>
    <font>
      <u val="single"/>
      <sz val="1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49" xfId="0" applyFont="1" applyFill="1" applyBorder="1" applyAlignment="1">
      <alignment horizontal="center"/>
    </xf>
    <xf numFmtId="0" fontId="24" fillId="18" borderId="50" xfId="0" applyFont="1" applyFill="1" applyBorder="1" applyAlignment="1">
      <alignment horizontal="center"/>
    </xf>
    <xf numFmtId="0" fontId="24" fillId="18" borderId="51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49" xfId="0" applyNumberFormat="1" applyFont="1" applyFill="1" applyBorder="1" applyAlignment="1">
      <alignment/>
    </xf>
    <xf numFmtId="3" fontId="24" fillId="18" borderId="50" xfId="0" applyNumberFormat="1" applyFont="1" applyFill="1" applyBorder="1" applyAlignment="1">
      <alignment/>
    </xf>
    <xf numFmtId="3" fontId="24" fillId="18" borderId="51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2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3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4" fillId="0" borderId="54" xfId="47" applyNumberFormat="1" applyFont="1" applyBorder="1" applyAlignment="1">
      <alignment horizontal="left"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49" fontId="35" fillId="0" borderId="55" xfId="47" applyNumberFormat="1" applyFont="1" applyBorder="1" applyAlignment="1">
      <alignment horizontal="left" vertical="top"/>
      <protection/>
    </xf>
    <xf numFmtId="0" fontId="35" fillId="0" borderId="55" xfId="47" applyFont="1" applyBorder="1" applyAlignment="1">
      <alignment vertical="top" wrapText="1"/>
      <protection/>
    </xf>
    <xf numFmtId="49" fontId="35" fillId="0" borderId="55" xfId="47" applyNumberFormat="1" applyFont="1" applyBorder="1" applyAlignment="1">
      <alignment horizontal="center" shrinkToFit="1"/>
      <protection/>
    </xf>
    <xf numFmtId="4" fontId="35" fillId="0" borderId="55" xfId="47" applyNumberFormat="1" applyFont="1" applyBorder="1" applyAlignment="1">
      <alignment horizontal="right"/>
      <protection/>
    </xf>
    <xf numFmtId="0" fontId="34" fillId="0" borderId="0" xfId="47" applyFont="1">
      <alignment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56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4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0" fontId="24" fillId="0" borderId="58" xfId="47" applyFont="1" applyBorder="1">
      <alignment/>
      <protection/>
    </xf>
    <xf numFmtId="0" fontId="23" fillId="0" borderId="47" xfId="47" applyFont="1" applyBorder="1" applyAlignment="1">
      <alignment horizontal="center"/>
      <protection/>
    </xf>
    <xf numFmtId="0" fontId="23" fillId="0" borderId="47" xfId="47" applyNumberFormat="1" applyFont="1" applyBorder="1" applyAlignment="1">
      <alignment horizontal="right"/>
      <protection/>
    </xf>
    <xf numFmtId="0" fontId="29" fillId="0" borderId="19" xfId="47" applyFont="1" applyFill="1" applyBorder="1" applyAlignment="1">
      <alignment wrapText="1"/>
      <protection/>
    </xf>
    <xf numFmtId="49" fontId="29" fillId="0" borderId="19" xfId="47" applyNumberFormat="1" applyFont="1" applyFill="1" applyBorder="1" applyAlignment="1">
      <alignment horizontal="center"/>
      <protection/>
    </xf>
    <xf numFmtId="4" fontId="29" fillId="0" borderId="19" xfId="47" applyNumberFormat="1" applyFont="1" applyFill="1" applyBorder="1" applyAlignment="1">
      <alignment horizontal="right"/>
      <protection/>
    </xf>
    <xf numFmtId="4" fontId="29" fillId="0" borderId="20" xfId="47" applyNumberFormat="1" applyFont="1" applyFill="1" applyBorder="1">
      <alignment/>
      <protection/>
    </xf>
    <xf numFmtId="4" fontId="29" fillId="0" borderId="0" xfId="47" applyNumberFormat="1" applyFont="1" applyFill="1" applyBorder="1">
      <alignment/>
      <protection/>
    </xf>
    <xf numFmtId="49" fontId="29" fillId="0" borderId="19" xfId="47" applyNumberFormat="1" applyFont="1" applyFill="1" applyBorder="1" applyAlignment="1">
      <alignment horizontal="center"/>
      <protection/>
    </xf>
    <xf numFmtId="0" fontId="1" fillId="0" borderId="59" xfId="47" applyFont="1" applyFill="1" applyBorder="1" applyAlignment="1">
      <alignment horizontal="center"/>
      <protection/>
    </xf>
    <xf numFmtId="0" fontId="1" fillId="0" borderId="60" xfId="47" applyFont="1" applyFill="1" applyBorder="1">
      <alignment/>
      <protection/>
    </xf>
    <xf numFmtId="0" fontId="0" fillId="0" borderId="60" xfId="47" applyFill="1" applyBorder="1" applyAlignment="1">
      <alignment horizontal="center"/>
      <protection/>
    </xf>
    <xf numFmtId="166" fontId="0" fillId="0" borderId="60" xfId="47" applyNumberFormat="1" applyFill="1" applyBorder="1" applyAlignment="1">
      <alignment/>
      <protection/>
    </xf>
    <xf numFmtId="4" fontId="0" fillId="0" borderId="60" xfId="47" applyNumberFormat="1" applyFill="1" applyBorder="1" applyAlignment="1">
      <alignment horizontal="right"/>
      <protection/>
    </xf>
    <xf numFmtId="0" fontId="29" fillId="0" borderId="19" xfId="47" applyFont="1" applyFill="1" applyBorder="1" applyAlignment="1">
      <alignment/>
      <protection/>
    </xf>
    <xf numFmtId="2" fontId="29" fillId="0" borderId="19" xfId="47" applyNumberFormat="1" applyFont="1" applyFill="1" applyBorder="1" applyAlignment="1">
      <alignment/>
      <protection/>
    </xf>
    <xf numFmtId="2" fontId="29" fillId="0" borderId="19" xfId="34" applyNumberFormat="1" applyFont="1" applyFill="1" applyBorder="1" applyAlignment="1">
      <alignment horizontal="right"/>
    </xf>
    <xf numFmtId="49" fontId="36" fillId="18" borderId="61" xfId="47" applyNumberFormat="1" applyFont="1" applyFill="1" applyBorder="1" applyAlignment="1">
      <alignment horizontal="left"/>
      <protection/>
    </xf>
    <xf numFmtId="0" fontId="36" fillId="18" borderId="62" xfId="47" applyFont="1" applyFill="1" applyBorder="1">
      <alignment/>
      <protection/>
    </xf>
    <xf numFmtId="0" fontId="0" fillId="18" borderId="38" xfId="47" applyFill="1" applyBorder="1">
      <alignment/>
      <protection/>
    </xf>
    <xf numFmtId="2" fontId="29" fillId="0" borderId="19" xfId="47" applyNumberFormat="1" applyFont="1" applyFill="1" applyBorder="1" applyAlignment="1">
      <alignment/>
      <protection/>
    </xf>
    <xf numFmtId="0" fontId="23" fillId="18" borderId="38" xfId="47" applyFont="1" applyFill="1" applyBorder="1" applyAlignment="1">
      <alignment horizontal="center"/>
      <protection/>
    </xf>
    <xf numFmtId="4" fontId="23" fillId="18" borderId="38" xfId="47" applyNumberFormat="1" applyFont="1" applyFill="1" applyBorder="1" applyAlignment="1">
      <alignment horizontal="right"/>
      <protection/>
    </xf>
    <xf numFmtId="4" fontId="23" fillId="18" borderId="39" xfId="47" applyNumberFormat="1" applyFont="1" applyFill="1" applyBorder="1" applyAlignment="1">
      <alignment horizontal="right"/>
      <protection/>
    </xf>
    <xf numFmtId="0" fontId="29" fillId="18" borderId="63" xfId="47" applyFont="1" applyFill="1" applyBorder="1" applyAlignment="1">
      <alignment horizontal="center"/>
      <protection/>
    </xf>
    <xf numFmtId="0" fontId="24" fillId="0" borderId="32" xfId="47" applyFont="1" applyBorder="1" applyAlignment="1">
      <alignment horizontal="center"/>
      <protection/>
    </xf>
    <xf numFmtId="0" fontId="35" fillId="0" borderId="64" xfId="47" applyFont="1" applyBorder="1" applyAlignment="1">
      <alignment horizontal="center" vertical="top"/>
      <protection/>
    </xf>
    <xf numFmtId="4" fontId="35" fillId="0" borderId="65" xfId="47" applyNumberFormat="1" applyFont="1" applyBorder="1">
      <alignment/>
      <protection/>
    </xf>
    <xf numFmtId="0" fontId="23" fillId="18" borderId="23" xfId="47" applyFont="1" applyFill="1" applyBorder="1" applyAlignment="1">
      <alignment horizontal="center"/>
      <protection/>
    </xf>
    <xf numFmtId="4" fontId="24" fillId="18" borderId="20" xfId="47" applyNumberFormat="1" applyFont="1" applyFill="1" applyBorder="1">
      <alignment/>
      <protection/>
    </xf>
    <xf numFmtId="4" fontId="1" fillId="0" borderId="66" xfId="47" applyNumberFormat="1" applyFont="1" applyFill="1" applyBorder="1">
      <alignment/>
      <protection/>
    </xf>
    <xf numFmtId="4" fontId="24" fillId="18" borderId="36" xfId="47" applyNumberFormat="1" applyFont="1" applyFill="1" applyBorder="1">
      <alignment/>
      <protection/>
    </xf>
    <xf numFmtId="0" fontId="23" fillId="18" borderId="63" xfId="47" applyFont="1" applyFill="1" applyBorder="1" applyAlignment="1">
      <alignment horizontal="center"/>
      <protection/>
    </xf>
    <xf numFmtId="0" fontId="23" fillId="0" borderId="67" xfId="47" applyNumberFormat="1" applyFont="1" applyBorder="1">
      <alignment/>
      <protection/>
    </xf>
    <xf numFmtId="0" fontId="35" fillId="0" borderId="19" xfId="47" applyFont="1" applyBorder="1" applyAlignment="1">
      <alignment vertical="top" wrapText="1"/>
      <protection/>
    </xf>
    <xf numFmtId="49" fontId="35" fillId="0" borderId="19" xfId="47" applyNumberFormat="1" applyFont="1" applyBorder="1" applyAlignment="1">
      <alignment horizontal="center" shrinkToFit="1"/>
      <protection/>
    </xf>
    <xf numFmtId="4" fontId="35" fillId="0" borderId="19" xfId="47" applyNumberFormat="1" applyFont="1" applyBorder="1" applyAlignment="1">
      <alignment horizontal="right"/>
      <protection/>
    </xf>
    <xf numFmtId="4" fontId="35" fillId="0" borderId="20" xfId="47" applyNumberFormat="1" applyFont="1" applyBorder="1">
      <alignment/>
      <protection/>
    </xf>
    <xf numFmtId="0" fontId="24" fillId="0" borderId="45" xfId="47" applyFont="1" applyBorder="1">
      <alignment/>
      <protection/>
    </xf>
    <xf numFmtId="0" fontId="23" fillId="0" borderId="33" xfId="47" applyFont="1" applyBorder="1" applyAlignment="1">
      <alignment horizontal="center"/>
      <protection/>
    </xf>
    <xf numFmtId="0" fontId="23" fillId="0" borderId="33" xfId="47" applyNumberFormat="1" applyFont="1" applyBorder="1" applyAlignment="1">
      <alignment horizontal="right"/>
      <protection/>
    </xf>
    <xf numFmtId="0" fontId="23" fillId="0" borderId="25" xfId="47" applyNumberFormat="1" applyFont="1" applyBorder="1">
      <alignment/>
      <protection/>
    </xf>
    <xf numFmtId="49" fontId="35" fillId="0" borderId="19" xfId="47" applyNumberFormat="1" applyFont="1" applyBorder="1" applyAlignment="1">
      <alignment vertical="top"/>
      <protection/>
    </xf>
    <xf numFmtId="0" fontId="29" fillId="0" borderId="19" xfId="47" applyFont="1" applyFill="1" applyBorder="1" applyAlignment="1">
      <alignment vertical="top" wrapText="1"/>
      <protection/>
    </xf>
    <xf numFmtId="49" fontId="35" fillId="0" borderId="55" xfId="47" applyNumberFormat="1" applyFont="1" applyBorder="1" applyAlignment="1">
      <alignment vertical="top"/>
      <protection/>
    </xf>
    <xf numFmtId="49" fontId="35" fillId="0" borderId="19" xfId="47" applyNumberFormat="1" applyFont="1" applyFill="1" applyBorder="1" applyAlignment="1">
      <alignment horizontal="center"/>
      <protection/>
    </xf>
    <xf numFmtId="0" fontId="35" fillId="0" borderId="19" xfId="47" applyFont="1" applyFill="1" applyBorder="1" applyAlignment="1">
      <alignment vertical="top" wrapText="1"/>
      <protection/>
    </xf>
    <xf numFmtId="4" fontId="35" fillId="0" borderId="19" xfId="47" applyNumberFormat="1" applyFont="1" applyFill="1" applyBorder="1" applyAlignment="1">
      <alignment/>
      <protection/>
    </xf>
    <xf numFmtId="4" fontId="35" fillId="0" borderId="20" xfId="47" applyNumberFormat="1" applyFont="1" applyFill="1" applyBorder="1" applyAlignment="1">
      <alignment/>
      <protection/>
    </xf>
    <xf numFmtId="2" fontId="35" fillId="0" borderId="19" xfId="34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57" xfId="0" applyFill="1" applyBorder="1" applyAlignment="1">
      <alignment/>
    </xf>
    <xf numFmtId="0" fontId="0" fillId="0" borderId="68" xfId="0" applyBorder="1" applyAlignment="1">
      <alignment/>
    </xf>
    <xf numFmtId="0" fontId="0" fillId="0" borderId="10" xfId="0" applyBorder="1" applyAlignment="1">
      <alignment/>
    </xf>
    <xf numFmtId="0" fontId="0" fillId="0" borderId="69" xfId="0" applyBorder="1" applyAlignment="1">
      <alignment/>
    </xf>
    <xf numFmtId="3" fontId="0" fillId="0" borderId="69" xfId="0" applyNumberFormat="1" applyBorder="1" applyAlignment="1">
      <alignment/>
    </xf>
    <xf numFmtId="0" fontId="0" fillId="0" borderId="70" xfId="0" applyFill="1" applyBorder="1" applyAlignment="1">
      <alignment/>
    </xf>
    <xf numFmtId="0" fontId="0" fillId="0" borderId="0" xfId="0" applyFill="1" applyBorder="1" applyAlignment="1">
      <alignment/>
    </xf>
    <xf numFmtId="2" fontId="29" fillId="0" borderId="19" xfId="47" applyNumberFormat="1" applyFont="1" applyFill="1" applyBorder="1" applyAlignment="1">
      <alignment horizontal="right"/>
      <protection/>
    </xf>
    <xf numFmtId="4" fontId="1" fillId="0" borderId="0" xfId="47" applyNumberFormat="1" applyFont="1" applyFill="1" applyBorder="1">
      <alignment/>
      <protection/>
    </xf>
    <xf numFmtId="4" fontId="29" fillId="0" borderId="0" xfId="47" applyNumberFormat="1" applyFont="1" applyFill="1" applyBorder="1" applyAlignment="1">
      <alignment/>
      <protection/>
    </xf>
    <xf numFmtId="4" fontId="29" fillId="0" borderId="0" xfId="47" applyNumberFormat="1" applyFont="1" applyFill="1" applyBorder="1">
      <alignment/>
      <protection/>
    </xf>
    <xf numFmtId="4" fontId="35" fillId="0" borderId="0" xfId="47" applyNumberFormat="1" applyFont="1" applyFill="1" applyBorder="1" applyAlignment="1">
      <alignment/>
      <protection/>
    </xf>
    <xf numFmtId="0" fontId="31" fillId="0" borderId="0" xfId="47" applyFont="1" applyFill="1" applyAlignment="1">
      <alignment horizontal="center"/>
      <protection/>
    </xf>
    <xf numFmtId="0" fontId="33" fillId="0" borderId="0" xfId="47" applyFont="1" applyFill="1" applyAlignment="1">
      <alignment horizontal="centerContinuous"/>
      <protection/>
    </xf>
    <xf numFmtId="0" fontId="23" fillId="0" borderId="0" xfId="47" applyFont="1" applyFill="1" applyBorder="1">
      <alignment/>
      <protection/>
    </xf>
    <xf numFmtId="0" fontId="23" fillId="0" borderId="0" xfId="47" applyFont="1" applyFill="1" applyBorder="1" applyAlignment="1">
      <alignment horizontal="center" shrinkToFit="1"/>
      <protection/>
    </xf>
    <xf numFmtId="0" fontId="23" fillId="0" borderId="0" xfId="47" applyFont="1" applyFill="1" applyAlignment="1">
      <alignment/>
      <protection/>
    </xf>
    <xf numFmtId="0" fontId="25" fillId="0" borderId="0" xfId="47" applyFont="1" applyFill="1" applyBorder="1" applyAlignment="1">
      <alignment horizontal="center"/>
      <protection/>
    </xf>
    <xf numFmtId="0" fontId="23" fillId="0" borderId="0" xfId="47" applyNumberFormat="1" applyFont="1" applyFill="1" applyBorder="1">
      <alignment/>
      <protection/>
    </xf>
    <xf numFmtId="4" fontId="35" fillId="0" borderId="0" xfId="47" applyNumberFormat="1" applyFont="1" applyFill="1" applyBorder="1">
      <alignment/>
      <protection/>
    </xf>
    <xf numFmtId="4" fontId="24" fillId="0" borderId="0" xfId="47" applyNumberFormat="1" applyFont="1" applyFill="1" applyBorder="1">
      <alignment/>
      <protection/>
    </xf>
    <xf numFmtId="4" fontId="35" fillId="0" borderId="0" xfId="47" applyNumberFormat="1" applyFont="1" applyFill="1" applyBorder="1" applyAlignment="1">
      <alignment horizontal="right"/>
      <protection/>
    </xf>
    <xf numFmtId="0" fontId="0" fillId="0" borderId="0" xfId="47" applyFill="1">
      <alignment/>
      <protection/>
    </xf>
    <xf numFmtId="4" fontId="38" fillId="0" borderId="0" xfId="47" applyNumberFormat="1" applyFont="1" applyFill="1" applyBorder="1">
      <alignment/>
      <protection/>
    </xf>
    <xf numFmtId="0" fontId="0" fillId="0" borderId="0" xfId="47" applyFill="1" applyBorder="1">
      <alignment/>
      <protection/>
    </xf>
    <xf numFmtId="0" fontId="29" fillId="0" borderId="19" xfId="47" applyFont="1" applyFill="1" applyBorder="1" applyAlignment="1">
      <alignment horizontal="center" vertical="top"/>
      <protection/>
    </xf>
    <xf numFmtId="0" fontId="24" fillId="0" borderId="23" xfId="47" applyFont="1" applyBorder="1" applyAlignment="1">
      <alignment horizontal="center"/>
      <protection/>
    </xf>
    <xf numFmtId="0" fontId="29" fillId="0" borderId="19" xfId="47" applyFont="1" applyBorder="1" applyAlignment="1" quotePrefix="1">
      <alignment horizontal="left" vertical="top"/>
      <protection/>
    </xf>
    <xf numFmtId="49" fontId="24" fillId="0" borderId="71" xfId="47" applyNumberFormat="1" applyFont="1" applyBorder="1" applyAlignment="1">
      <alignment horizontal="left"/>
      <protection/>
    </xf>
    <xf numFmtId="4" fontId="35" fillId="0" borderId="19" xfId="47" applyNumberFormat="1" applyFont="1" applyBorder="1" applyAlignment="1">
      <alignment/>
      <protection/>
    </xf>
    <xf numFmtId="4" fontId="35" fillId="0" borderId="20" xfId="47" applyNumberFormat="1" applyFont="1" applyBorder="1" applyAlignment="1">
      <alignment/>
      <protection/>
    </xf>
    <xf numFmtId="0" fontId="35" fillId="0" borderId="55" xfId="47" applyFont="1" applyBorder="1" applyAlignment="1" quotePrefix="1">
      <alignment horizontal="left" vertical="top" wrapText="1"/>
      <protection/>
    </xf>
    <xf numFmtId="49" fontId="35" fillId="0" borderId="55" xfId="47" applyNumberFormat="1" applyFont="1" applyBorder="1" applyAlignment="1" quotePrefix="1">
      <alignment horizontal="left" vertical="top"/>
      <protection/>
    </xf>
    <xf numFmtId="49" fontId="35" fillId="0" borderId="19" xfId="47" applyNumberFormat="1" applyFont="1" applyBorder="1" applyAlignment="1" quotePrefix="1">
      <alignment horizontal="left" vertical="top"/>
      <protection/>
    </xf>
    <xf numFmtId="0" fontId="23" fillId="0" borderId="42" xfId="0" applyFont="1" applyFill="1" applyBorder="1" applyAlignment="1">
      <alignment/>
    </xf>
    <xf numFmtId="4" fontId="29" fillId="0" borderId="19" xfId="47" applyNumberFormat="1" applyFont="1" applyBorder="1">
      <alignment/>
      <protection/>
    </xf>
    <xf numFmtId="0" fontId="29" fillId="0" borderId="19" xfId="47" applyFont="1" applyFill="1" applyBorder="1" applyAlignment="1" quotePrefix="1">
      <alignment horizontal="left" vertical="top" wrapText="1"/>
      <protection/>
    </xf>
    <xf numFmtId="0" fontId="29" fillId="0" borderId="18" xfId="47" applyFont="1" applyBorder="1" applyAlignment="1" quotePrefix="1">
      <alignment horizontal="left" vertical="top" wrapText="1"/>
      <protection/>
    </xf>
    <xf numFmtId="0" fontId="35" fillId="0" borderId="19" xfId="47" applyFont="1" applyFill="1" applyBorder="1" applyAlignment="1" quotePrefix="1">
      <alignment horizontal="left" vertical="top" wrapText="1"/>
      <protection/>
    </xf>
    <xf numFmtId="0" fontId="24" fillId="0" borderId="59" xfId="47" applyFont="1" applyBorder="1" applyAlignment="1">
      <alignment horizontal="center"/>
      <protection/>
    </xf>
    <xf numFmtId="49" fontId="24" fillId="0" borderId="60" xfId="47" applyNumberFormat="1" applyFont="1" applyBorder="1" applyAlignment="1">
      <alignment horizontal="left"/>
      <protection/>
    </xf>
    <xf numFmtId="0" fontId="24" fillId="0" borderId="72" xfId="47" applyFont="1" applyBorder="1">
      <alignment/>
      <protection/>
    </xf>
    <xf numFmtId="0" fontId="23" fillId="0" borderId="73" xfId="47" applyFont="1" applyBorder="1" applyAlignment="1">
      <alignment horizontal="center"/>
      <protection/>
    </xf>
    <xf numFmtId="0" fontId="23" fillId="0" borderId="73" xfId="47" applyNumberFormat="1" applyFont="1" applyBorder="1" applyAlignment="1">
      <alignment horizontal="right"/>
      <protection/>
    </xf>
    <xf numFmtId="0" fontId="23" fillId="0" borderId="74" xfId="47" applyNumberFormat="1" applyFont="1" applyBorder="1">
      <alignment/>
      <protection/>
    </xf>
    <xf numFmtId="49" fontId="25" fillId="18" borderId="75" xfId="47" applyNumberFormat="1" applyFont="1" applyFill="1" applyBorder="1">
      <alignment/>
      <protection/>
    </xf>
    <xf numFmtId="0" fontId="25" fillId="18" borderId="49" xfId="47" applyFont="1" applyFill="1" applyBorder="1" applyAlignment="1">
      <alignment horizontal="center"/>
      <protection/>
    </xf>
    <xf numFmtId="0" fontId="25" fillId="18" borderId="49" xfId="47" applyNumberFormat="1" applyFont="1" applyFill="1" applyBorder="1" applyAlignment="1">
      <alignment horizontal="center"/>
      <protection/>
    </xf>
    <xf numFmtId="0" fontId="25" fillId="18" borderId="51" xfId="47" applyFont="1" applyFill="1" applyBorder="1" applyAlignment="1">
      <alignment horizontal="center"/>
      <protection/>
    </xf>
    <xf numFmtId="0" fontId="23" fillId="18" borderId="76" xfId="47" applyFont="1" applyFill="1" applyBorder="1" applyAlignment="1">
      <alignment horizontal="center"/>
      <protection/>
    </xf>
    <xf numFmtId="49" fontId="36" fillId="18" borderId="77" xfId="47" applyNumberFormat="1" applyFont="1" applyFill="1" applyBorder="1" applyAlignment="1">
      <alignment horizontal="left"/>
      <protection/>
    </xf>
    <xf numFmtId="0" fontId="36" fillId="18" borderId="69" xfId="47" applyFont="1" applyFill="1" applyBorder="1">
      <alignment/>
      <protection/>
    </xf>
    <xf numFmtId="0" fontId="23" fillId="18" borderId="10" xfId="47" applyFont="1" applyFill="1" applyBorder="1" applyAlignment="1">
      <alignment horizontal="center"/>
      <protection/>
    </xf>
    <xf numFmtId="4" fontId="23" fillId="18" borderId="10" xfId="47" applyNumberFormat="1" applyFont="1" applyFill="1" applyBorder="1" applyAlignment="1">
      <alignment horizontal="right"/>
      <protection/>
    </xf>
    <xf numFmtId="4" fontId="23" fillId="18" borderId="78" xfId="47" applyNumberFormat="1" applyFont="1" applyFill="1" applyBorder="1" applyAlignment="1">
      <alignment horizontal="right"/>
      <protection/>
    </xf>
    <xf numFmtId="4" fontId="24" fillId="18" borderId="70" xfId="47" applyNumberFormat="1" applyFont="1" applyFill="1" applyBorder="1">
      <alignment/>
      <protection/>
    </xf>
    <xf numFmtId="0" fontId="24" fillId="0" borderId="40" xfId="47" applyFont="1" applyBorder="1">
      <alignment/>
      <protection/>
    </xf>
    <xf numFmtId="0" fontId="23" fillId="0" borderId="13" xfId="47" applyFont="1" applyBorder="1" applyAlignment="1">
      <alignment horizontal="center"/>
      <protection/>
    </xf>
    <xf numFmtId="0" fontId="23" fillId="0" borderId="13" xfId="47" applyNumberFormat="1" applyFont="1" applyBorder="1" applyAlignment="1">
      <alignment horizontal="right"/>
      <protection/>
    </xf>
    <xf numFmtId="0" fontId="23" fillId="0" borderId="41" xfId="47" applyNumberFormat="1" applyFont="1" applyBorder="1">
      <alignment/>
      <protection/>
    </xf>
    <xf numFmtId="0" fontId="1" fillId="0" borderId="79" xfId="47" applyFont="1" applyFill="1" applyBorder="1" applyAlignment="1">
      <alignment horizontal="left"/>
      <protection/>
    </xf>
    <xf numFmtId="0" fontId="35" fillId="0" borderId="48" xfId="0" applyFont="1" applyBorder="1" applyAlignment="1">
      <alignment wrapText="1"/>
    </xf>
    <xf numFmtId="0" fontId="35" fillId="0" borderId="48" xfId="0" applyFont="1" applyBorder="1" applyAlignment="1">
      <alignment horizontal="center"/>
    </xf>
    <xf numFmtId="2" fontId="35" fillId="0" borderId="47" xfId="0" applyNumberFormat="1" applyFont="1" applyBorder="1" applyAlignment="1">
      <alignment horizontal="right"/>
    </xf>
    <xf numFmtId="0" fontId="23" fillId="0" borderId="40" xfId="47" applyFont="1" applyBorder="1">
      <alignment/>
      <protection/>
    </xf>
    <xf numFmtId="0" fontId="23" fillId="0" borderId="41" xfId="0" applyNumberFormat="1" applyFont="1" applyBorder="1" applyAlignment="1">
      <alignment horizontal="left"/>
    </xf>
    <xf numFmtId="0" fontId="24" fillId="0" borderId="10" xfId="47" applyFont="1" applyBorder="1">
      <alignment/>
      <protection/>
    </xf>
    <xf numFmtId="0" fontId="23" fillId="0" borderId="10" xfId="47" applyFont="1" applyBorder="1">
      <alignment/>
      <protection/>
    </xf>
    <xf numFmtId="0" fontId="23" fillId="0" borderId="10" xfId="47" applyFont="1" applyBorder="1" applyAlignment="1">
      <alignment horizontal="right"/>
      <protection/>
    </xf>
    <xf numFmtId="0" fontId="23" fillId="0" borderId="69" xfId="47" applyFont="1" applyBorder="1" applyAlignment="1">
      <alignment horizontal="left"/>
      <protection/>
    </xf>
    <xf numFmtId="0" fontId="23" fillId="0" borderId="80" xfId="47" applyFont="1" applyBorder="1" applyAlignment="1">
      <alignment horizontal="left"/>
      <protection/>
    </xf>
    <xf numFmtId="0" fontId="0" fillId="0" borderId="10" xfId="47" applyBorder="1" applyAlignment="1">
      <alignment horizontal="right"/>
      <protection/>
    </xf>
    <xf numFmtId="0" fontId="23" fillId="0" borderId="69" xfId="47" applyFont="1" applyBorder="1" applyAlignment="1">
      <alignment horizontal="center"/>
      <protection/>
    </xf>
    <xf numFmtId="0" fontId="23" fillId="0" borderId="80" xfId="47" applyFont="1" applyBorder="1" applyAlignment="1">
      <alignment horizontal="center"/>
      <protection/>
    </xf>
    <xf numFmtId="0" fontId="25" fillId="0" borderId="40" xfId="47" applyFont="1" applyBorder="1" applyAlignment="1">
      <alignment horizontal="right"/>
      <protection/>
    </xf>
    <xf numFmtId="0" fontId="23" fillId="0" borderId="41" xfId="47" applyFont="1" applyBorder="1" applyAlignment="1">
      <alignment horizontal="left"/>
      <protection/>
    </xf>
    <xf numFmtId="0" fontId="24" fillId="18" borderId="18" xfId="0" applyFont="1" applyFill="1" applyBorder="1" applyAlignment="1" quotePrefix="1">
      <alignment horizontal="left"/>
    </xf>
    <xf numFmtId="0" fontId="29" fillId="0" borderId="19" xfId="0" applyFont="1" applyBorder="1" applyAlignment="1">
      <alignment horizontal="center" vertical="top"/>
    </xf>
    <xf numFmtId="0" fontId="29" fillId="0" borderId="19" xfId="0" applyFont="1" applyBorder="1" applyAlignment="1">
      <alignment wrapText="1"/>
    </xf>
    <xf numFmtId="0" fontId="29" fillId="0" borderId="19" xfId="0" applyFont="1" applyBorder="1" applyAlignment="1">
      <alignment horizontal="center"/>
    </xf>
    <xf numFmtId="4" fontId="35" fillId="0" borderId="19" xfId="47" applyNumberFormat="1" applyFont="1" applyBorder="1" applyAlignment="1">
      <alignment/>
      <protection/>
    </xf>
    <xf numFmtId="0" fontId="29" fillId="0" borderId="19" xfId="47" applyFont="1" applyFill="1" applyBorder="1" applyAlignment="1" quotePrefix="1">
      <alignment horizontal="left" wrapText="1"/>
      <protection/>
    </xf>
    <xf numFmtId="4" fontId="35" fillId="0" borderId="48" xfId="47" applyNumberFormat="1" applyFont="1" applyBorder="1" applyAlignment="1">
      <alignment horizontal="right"/>
      <protection/>
    </xf>
    <xf numFmtId="4" fontId="35" fillId="0" borderId="17" xfId="47" applyNumberFormat="1" applyFont="1" applyBorder="1" applyAlignment="1">
      <alignment horizontal="right"/>
      <protection/>
    </xf>
    <xf numFmtId="3" fontId="23" fillId="0" borderId="21" xfId="0" applyNumberFormat="1" applyFont="1" applyBorder="1" applyAlignment="1">
      <alignment/>
    </xf>
    <xf numFmtId="4" fontId="29" fillId="0" borderId="17" xfId="47" applyNumberFormat="1" applyFont="1" applyBorder="1">
      <alignment/>
      <protection/>
    </xf>
    <xf numFmtId="0" fontId="35" fillId="0" borderId="19" xfId="47" applyFont="1" applyBorder="1" applyAlignment="1" quotePrefix="1">
      <alignment horizontal="left" vertical="top" wrapText="1"/>
      <protection/>
    </xf>
    <xf numFmtId="4" fontId="35" fillId="0" borderId="55" xfId="47" applyNumberFormat="1" applyFont="1" applyBorder="1" applyAlignment="1">
      <alignment/>
      <protection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6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3" xfId="0" applyNumberFormat="1" applyFont="1" applyFill="1" applyBorder="1" applyAlignment="1">
      <alignment horizontal="right" indent="2"/>
    </xf>
    <xf numFmtId="0" fontId="24" fillId="18" borderId="56" xfId="0" applyFont="1" applyFill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56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4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24" fillId="18" borderId="38" xfId="0" applyNumberFormat="1" applyFont="1" applyFill="1" applyBorder="1" applyAlignment="1">
      <alignment horizontal="right"/>
    </xf>
    <xf numFmtId="3" fontId="24" fillId="18" borderId="53" xfId="0" applyNumberFormat="1" applyFont="1" applyFill="1" applyBorder="1" applyAlignment="1">
      <alignment horizontal="right"/>
    </xf>
    <xf numFmtId="0" fontId="23" fillId="0" borderId="11" xfId="47" applyFont="1" applyBorder="1" applyAlignment="1">
      <alignment horizontal="center"/>
      <protection/>
    </xf>
    <xf numFmtId="0" fontId="23" fillId="0" borderId="12" xfId="47" applyFont="1" applyBorder="1" applyAlignment="1">
      <alignment horizontal="center"/>
      <protection/>
    </xf>
    <xf numFmtId="0" fontId="23" fillId="0" borderId="68" xfId="47" applyFont="1" applyBorder="1" applyAlignment="1">
      <alignment horizontal="center"/>
      <protection/>
    </xf>
    <xf numFmtId="0" fontId="23" fillId="0" borderId="78" xfId="47" applyFont="1" applyBorder="1" applyAlignment="1">
      <alignment horizontal="center"/>
      <protection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23" fillId="0" borderId="16" xfId="0" applyFont="1" applyBorder="1" applyAlignment="1" quotePrefix="1">
      <alignment horizontal="left" wrapText="1"/>
    </xf>
    <xf numFmtId="0" fontId="0" fillId="0" borderId="18" xfId="0" applyBorder="1" applyAlignment="1">
      <alignment wrapText="1"/>
    </xf>
    <xf numFmtId="0" fontId="0" fillId="0" borderId="24" xfId="0" applyBorder="1" applyAlignment="1">
      <alignment wrapText="1"/>
    </xf>
    <xf numFmtId="0" fontId="24" fillId="0" borderId="40" xfId="47" applyFont="1" applyBorder="1" applyAlignment="1">
      <alignment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1" fillId="0" borderId="0" xfId="47" applyFont="1" applyAlignment="1">
      <alignment horizontal="center"/>
      <protection/>
    </xf>
    <xf numFmtId="49" fontId="23" fillId="0" borderId="68" xfId="47" applyNumberFormat="1" applyFont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9" fillId="0" borderId="56" xfId="0" applyNumberFormat="1" applyFont="1" applyBorder="1" applyAlignment="1">
      <alignment vertical="top" wrapText="1"/>
    </xf>
    <xf numFmtId="0" fontId="29" fillId="0" borderId="19" xfId="0" applyNumberFormat="1" applyFont="1" applyBorder="1" applyAlignment="1" quotePrefix="1">
      <alignment horizontal="left" vertical="top" wrapText="1" shrinkToFit="1"/>
    </xf>
    <xf numFmtId="0" fontId="29" fillId="0" borderId="19" xfId="0" applyFont="1" applyBorder="1" applyAlignment="1">
      <alignment horizontal="center" wrapText="1" shrinkToFit="1"/>
    </xf>
    <xf numFmtId="4" fontId="29" fillId="0" borderId="19" xfId="0" applyNumberFormat="1" applyFont="1" applyBorder="1" applyAlignment="1">
      <alignment horizontal="right" wrapText="1" shrinkToFit="1"/>
    </xf>
    <xf numFmtId="4" fontId="29" fillId="0" borderId="20" xfId="0" applyNumberFormat="1" applyFont="1" applyBorder="1" applyAlignment="1">
      <alignment horizontal="right" wrapText="1" shrinkToFi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0</xdr:rowOff>
    </xdr:from>
    <xdr:to>
      <xdr:col>3</xdr:col>
      <xdr:colOff>619125</xdr:colOff>
      <xdr:row>28</xdr:row>
      <xdr:rowOff>76200</xdr:rowOff>
    </xdr:to>
    <xdr:pic>
      <xdr:nvPicPr>
        <xdr:cNvPr id="1" name="Picture 1" descr="Dolejš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286375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26</xdr:row>
      <xdr:rowOff>85725</xdr:rowOff>
    </xdr:from>
    <xdr:to>
      <xdr:col>5</xdr:col>
      <xdr:colOff>628650</xdr:colOff>
      <xdr:row>27</xdr:row>
      <xdr:rowOff>247650</xdr:rowOff>
    </xdr:to>
    <xdr:pic>
      <xdr:nvPicPr>
        <xdr:cNvPr id="2" name="Picture 2" descr="PODP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51054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KPTECH\183-SKAO_Pribor-Zavisice_DSP_DPS\Ro-kp_ko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2">
        <row r="14">
          <cell r="B14" t="str">
            <v>KPT1</v>
          </cell>
          <cell r="C14" t="str">
            <v>Inženýrská činnost</v>
          </cell>
        </row>
        <row r="24">
          <cell r="BC24">
            <v>0</v>
          </cell>
          <cell r="BE24">
            <v>0</v>
          </cell>
        </row>
        <row r="25">
          <cell r="B25" t="str">
            <v>HZS</v>
          </cell>
          <cell r="C25" t="str">
            <v>Práce v HZS</v>
          </cell>
        </row>
        <row r="33">
          <cell r="BA33">
            <v>0</v>
          </cell>
          <cell r="BB33">
            <v>0</v>
          </cell>
          <cell r="BC33">
            <v>0</v>
          </cell>
          <cell r="BD33">
            <v>0</v>
          </cell>
        </row>
        <row r="67">
          <cell r="B67" t="str">
            <v>MAT</v>
          </cell>
          <cell r="C67" t="str">
            <v>Nosný materiál</v>
          </cell>
        </row>
        <row r="90">
          <cell r="BA90">
            <v>0</v>
          </cell>
          <cell r="BB90">
            <v>0</v>
          </cell>
          <cell r="BE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55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1" max="1" width="1.875" style="0" customWidth="1"/>
    <col min="2" max="2" width="2.00390625" style="0" customWidth="1"/>
    <col min="3" max="3" width="15.00390625" style="0" customWidth="1"/>
    <col min="4" max="4" width="15.875" style="0" customWidth="1"/>
    <col min="5" max="5" width="14.625" style="0" customWidth="1"/>
    <col min="6" max="6" width="20.75390625" style="0" customWidth="1"/>
    <col min="7" max="7" width="13.625" style="0" customWidth="1"/>
    <col min="8" max="8" width="10.375" style="0" customWidth="1"/>
    <col min="9" max="9" width="1.37890625" style="0" customWidth="1"/>
  </cols>
  <sheetData>
    <row r="1" spans="2:8" ht="24.75" customHeight="1" thickBot="1">
      <c r="B1" s="1" t="s">
        <v>0</v>
      </c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4"/>
      <c r="D2" s="5">
        <f>Rekapitulace!I1</f>
        <v>2</v>
      </c>
      <c r="E2" s="5"/>
      <c r="F2" s="4"/>
      <c r="G2" s="6" t="s">
        <v>2</v>
      </c>
      <c r="H2" s="7"/>
    </row>
    <row r="3" spans="2:8" ht="3" customHeight="1" hidden="1">
      <c r="B3" s="8"/>
      <c r="C3" s="9"/>
      <c r="D3" s="10"/>
      <c r="E3" s="10"/>
      <c r="F3" s="9"/>
      <c r="G3" s="11"/>
      <c r="H3" s="12"/>
    </row>
    <row r="4" spans="2:8" ht="12" customHeight="1">
      <c r="B4" s="13" t="s">
        <v>3</v>
      </c>
      <c r="C4" s="9"/>
      <c r="D4" s="10" t="s">
        <v>4</v>
      </c>
      <c r="E4" s="10"/>
      <c r="F4" s="9"/>
      <c r="G4" s="11" t="s">
        <v>5</v>
      </c>
      <c r="H4" s="14"/>
    </row>
    <row r="5" spans="2:8" ht="12.75" customHeight="1">
      <c r="B5" s="15"/>
      <c r="C5" s="16"/>
      <c r="D5" s="296" t="s">
        <v>205</v>
      </c>
      <c r="E5" s="17"/>
      <c r="F5" s="18"/>
      <c r="G5" s="11" t="s">
        <v>7</v>
      </c>
      <c r="H5" s="12"/>
    </row>
    <row r="6" spans="2:16" ht="12.75" customHeight="1">
      <c r="B6" s="13" t="s">
        <v>8</v>
      </c>
      <c r="C6" s="9"/>
      <c r="D6" s="10" t="s">
        <v>9</v>
      </c>
      <c r="E6" s="10"/>
      <c r="F6" s="9"/>
      <c r="G6" s="19" t="s">
        <v>10</v>
      </c>
      <c r="H6" s="20">
        <v>0</v>
      </c>
      <c r="P6" s="21"/>
    </row>
    <row r="7" spans="2:8" ht="25.5" customHeight="1">
      <c r="B7" s="22"/>
      <c r="C7" s="23"/>
      <c r="D7" s="314" t="s">
        <v>203</v>
      </c>
      <c r="E7" s="315"/>
      <c r="F7" s="316"/>
      <c r="G7" s="24" t="s">
        <v>11</v>
      </c>
      <c r="H7" s="20">
        <f>IF(PocetMJ=0,,ROUND((G30+G32)/PocetMJ,1))</f>
        <v>0</v>
      </c>
    </row>
    <row r="8" spans="2:10" ht="12.75">
      <c r="B8" s="25" t="s">
        <v>12</v>
      </c>
      <c r="C8" s="11"/>
      <c r="D8" s="317" t="s">
        <v>158</v>
      </c>
      <c r="E8" s="317"/>
      <c r="F8" s="318"/>
      <c r="G8" s="26" t="s">
        <v>13</v>
      </c>
      <c r="H8" s="27"/>
      <c r="I8" s="28"/>
      <c r="J8" s="29"/>
    </row>
    <row r="9" spans="2:9" ht="12.75">
      <c r="B9" s="25" t="s">
        <v>14</v>
      </c>
      <c r="C9" s="11"/>
      <c r="D9" s="317" t="s">
        <v>159</v>
      </c>
      <c r="E9" s="317"/>
      <c r="F9" s="318"/>
      <c r="G9" s="11"/>
      <c r="H9" s="30"/>
      <c r="I9" s="31"/>
    </row>
    <row r="10" spans="2:9" ht="12.75">
      <c r="B10" s="25" t="s">
        <v>15</v>
      </c>
      <c r="C10" s="11"/>
      <c r="D10" s="317"/>
      <c r="E10" s="317"/>
      <c r="F10" s="317"/>
      <c r="G10" s="32"/>
      <c r="H10" s="33"/>
      <c r="I10" s="34"/>
    </row>
    <row r="11" spans="2:58" ht="13.5" customHeight="1">
      <c r="B11" s="25" t="s">
        <v>16</v>
      </c>
      <c r="C11" s="11"/>
      <c r="D11" s="317"/>
      <c r="E11" s="317"/>
      <c r="F11" s="317"/>
      <c r="G11" s="35" t="s">
        <v>17</v>
      </c>
      <c r="H11" s="30" t="s">
        <v>204</v>
      </c>
      <c r="I11" s="31"/>
      <c r="BB11" s="36"/>
      <c r="BC11" s="36"/>
      <c r="BD11" s="36"/>
      <c r="BE11" s="36"/>
      <c r="BF11" s="36"/>
    </row>
    <row r="12" spans="2:9" ht="12.75" customHeight="1">
      <c r="B12" s="37" t="s">
        <v>18</v>
      </c>
      <c r="C12" s="9"/>
      <c r="D12" s="318"/>
      <c r="E12" s="319"/>
      <c r="F12" s="320"/>
      <c r="G12" s="38" t="s">
        <v>19</v>
      </c>
      <c r="H12" s="39">
        <v>3</v>
      </c>
      <c r="I12" s="31"/>
    </row>
    <row r="13" spans="2:9" ht="28.5" customHeight="1" thickBot="1">
      <c r="B13" s="40" t="s">
        <v>20</v>
      </c>
      <c r="C13" s="41"/>
      <c r="D13" s="41"/>
      <c r="E13" s="41"/>
      <c r="F13" s="42"/>
      <c r="G13" s="42"/>
      <c r="H13" s="43"/>
      <c r="I13" s="31"/>
    </row>
    <row r="14" spans="2:8" ht="17.25" customHeight="1" thickBot="1">
      <c r="B14" s="44" t="s">
        <v>21</v>
      </c>
      <c r="C14" s="45"/>
      <c r="D14" s="46"/>
      <c r="E14" s="47" t="s">
        <v>22</v>
      </c>
      <c r="F14" s="48"/>
      <c r="G14" s="48"/>
      <c r="H14" s="46"/>
    </row>
    <row r="15" spans="2:8" ht="15.75" customHeight="1">
      <c r="B15" s="49"/>
      <c r="C15" s="50" t="s">
        <v>23</v>
      </c>
      <c r="D15" s="51">
        <f>HSV</f>
        <v>0</v>
      </c>
      <c r="E15" s="52" t="str">
        <f>Rekapitulace!A24</f>
        <v>Ztížené výrobní podmínky</v>
      </c>
      <c r="F15" s="53"/>
      <c r="G15" s="54"/>
      <c r="H15" s="51">
        <f>Rekapitulace!I24</f>
        <v>0</v>
      </c>
    </row>
    <row r="16" spans="2:8" ht="15.75" customHeight="1">
      <c r="B16" s="49" t="s">
        <v>24</v>
      </c>
      <c r="C16" s="50" t="s">
        <v>25</v>
      </c>
      <c r="D16" s="51">
        <f>PSV</f>
        <v>0</v>
      </c>
      <c r="E16" s="8" t="str">
        <f>Rekapitulace!A25</f>
        <v>Oborová přirážka</v>
      </c>
      <c r="F16" s="55"/>
      <c r="G16" s="56"/>
      <c r="H16" s="51">
        <f>Rekapitulace!I25</f>
        <v>0</v>
      </c>
    </row>
    <row r="17" spans="2:8" ht="15.75" customHeight="1">
      <c r="B17" s="49" t="s">
        <v>26</v>
      </c>
      <c r="C17" s="50" t="s">
        <v>27</v>
      </c>
      <c r="D17" s="51">
        <f>Mont</f>
        <v>0</v>
      </c>
      <c r="E17" s="8" t="str">
        <f>Rekapitulace!A26</f>
        <v>Přesun stavebních kapacit</v>
      </c>
      <c r="F17" s="55"/>
      <c r="G17" s="56"/>
      <c r="H17" s="51">
        <f>Rekapitulace!I26</f>
        <v>0</v>
      </c>
    </row>
    <row r="18" spans="2:8" ht="15.75" customHeight="1">
      <c r="B18" s="57" t="s">
        <v>28</v>
      </c>
      <c r="C18" s="58" t="s">
        <v>29</v>
      </c>
      <c r="D18" s="51">
        <f>Dodavka</f>
        <v>0</v>
      </c>
      <c r="E18" s="8" t="str">
        <f>Rekapitulace!A27</f>
        <v>Mimostaveništní doprava</v>
      </c>
      <c r="F18" s="55"/>
      <c r="G18" s="56"/>
      <c r="H18" s="51">
        <f>Rekapitulace!I27</f>
        <v>0</v>
      </c>
    </row>
    <row r="19" spans="2:8" ht="15.75" customHeight="1">
      <c r="B19" s="59" t="s">
        <v>30</v>
      </c>
      <c r="C19" s="50"/>
      <c r="D19" s="51">
        <f>SUM(D15:D18)</f>
        <v>0</v>
      </c>
      <c r="E19" s="8" t="str">
        <f>Rekapitulace!A29</f>
        <v>Zařízení staveniště (včetně ohrazení, mobilních WC, čištění komunikace atd.)</v>
      </c>
      <c r="F19" s="55"/>
      <c r="G19" s="56"/>
      <c r="H19" s="51">
        <f>Rekapitulace!I29</f>
        <v>0</v>
      </c>
    </row>
    <row r="20" spans="2:8" ht="15.75" customHeight="1">
      <c r="B20" s="59"/>
      <c r="C20" s="50"/>
      <c r="D20" s="51"/>
      <c r="E20" s="8" t="str">
        <f>Rekapitulace!A30</f>
        <v>Provoz investora</v>
      </c>
      <c r="F20" s="55"/>
      <c r="G20" s="56"/>
      <c r="H20" s="51">
        <f>Rekapitulace!I30</f>
        <v>0</v>
      </c>
    </row>
    <row r="21" spans="2:8" ht="15.75" customHeight="1">
      <c r="B21" s="59" t="s">
        <v>31</v>
      </c>
      <c r="C21" s="50"/>
      <c r="D21" s="51">
        <f>HZS</f>
        <v>0</v>
      </c>
      <c r="E21" s="8" t="str">
        <f>Rekapitulace!A31</f>
        <v>Kompletační činnost (IČD)</v>
      </c>
      <c r="F21" s="55"/>
      <c r="G21" s="56"/>
      <c r="H21" s="51">
        <f>Rekapitulace!I31</f>
        <v>0</v>
      </c>
    </row>
    <row r="22" spans="2:8" ht="15.75" customHeight="1">
      <c r="B22" s="60" t="s">
        <v>32</v>
      </c>
      <c r="C22" s="61"/>
      <c r="D22" s="51">
        <f>D19+D21</f>
        <v>0</v>
      </c>
      <c r="E22" s="8" t="s">
        <v>33</v>
      </c>
      <c r="F22" s="55"/>
      <c r="G22" s="56"/>
      <c r="H22" s="51">
        <f>H23-SUM(H15:H21)</f>
        <v>0</v>
      </c>
    </row>
    <row r="23" spans="2:8" ht="15.75" customHeight="1" thickBot="1">
      <c r="B23" s="308" t="s">
        <v>34</v>
      </c>
      <c r="C23" s="309"/>
      <c r="D23" s="62">
        <f>D22+H23</f>
        <v>0</v>
      </c>
      <c r="E23" s="63" t="s">
        <v>35</v>
      </c>
      <c r="F23" s="64"/>
      <c r="G23" s="65"/>
      <c r="H23" s="51">
        <f>VRN</f>
        <v>0</v>
      </c>
    </row>
    <row r="24" spans="2:8" ht="12.75">
      <c r="B24" s="66" t="s">
        <v>36</v>
      </c>
      <c r="C24" s="67"/>
      <c r="D24" s="68"/>
      <c r="E24" s="67" t="s">
        <v>37</v>
      </c>
      <c r="F24" s="67"/>
      <c r="G24" s="69" t="s">
        <v>38</v>
      </c>
      <c r="H24" s="70"/>
    </row>
    <row r="25" spans="2:8" ht="12.75">
      <c r="B25" s="60" t="s">
        <v>39</v>
      </c>
      <c r="C25" s="61"/>
      <c r="D25" s="71" t="s">
        <v>158</v>
      </c>
      <c r="E25" s="61" t="s">
        <v>39</v>
      </c>
      <c r="F25" s="72" t="s">
        <v>160</v>
      </c>
      <c r="G25" s="73" t="s">
        <v>39</v>
      </c>
      <c r="H25" s="74"/>
    </row>
    <row r="26" spans="2:8" ht="17.25" customHeight="1">
      <c r="B26" s="60" t="s">
        <v>40</v>
      </c>
      <c r="C26" s="75"/>
      <c r="D26" s="71" t="s">
        <v>248</v>
      </c>
      <c r="E26" s="61" t="s">
        <v>40</v>
      </c>
      <c r="F26" s="72" t="s">
        <v>248</v>
      </c>
      <c r="G26" s="73" t="s">
        <v>40</v>
      </c>
      <c r="H26" s="74"/>
    </row>
    <row r="27" spans="2:8" ht="21" customHeight="1">
      <c r="B27" s="60"/>
      <c r="C27" s="76"/>
      <c r="D27" s="71"/>
      <c r="E27" s="61"/>
      <c r="F27" s="72"/>
      <c r="G27" s="73"/>
      <c r="H27" s="74"/>
    </row>
    <row r="28" spans="2:8" ht="21.75" customHeight="1">
      <c r="B28" s="60" t="s">
        <v>41</v>
      </c>
      <c r="C28" s="61"/>
      <c r="E28" s="73" t="s">
        <v>42</v>
      </c>
      <c r="G28" s="254" t="s">
        <v>42</v>
      </c>
      <c r="H28" s="74"/>
    </row>
    <row r="29" spans="2:8" ht="43.5" customHeight="1">
      <c r="B29" s="60"/>
      <c r="C29" s="61"/>
      <c r="D29" s="77"/>
      <c r="E29" s="78"/>
      <c r="F29" s="77"/>
      <c r="G29" s="61"/>
      <c r="H29" s="74"/>
    </row>
    <row r="30" spans="2:8" ht="12.75">
      <c r="B30" s="79" t="s">
        <v>43</v>
      </c>
      <c r="C30" s="80"/>
      <c r="D30" s="81">
        <v>21</v>
      </c>
      <c r="E30" s="80" t="s">
        <v>44</v>
      </c>
      <c r="F30" s="82"/>
      <c r="G30" s="310">
        <f>D23-G32</f>
        <v>0</v>
      </c>
      <c r="H30" s="311"/>
    </row>
    <row r="31" spans="2:8" ht="12.75">
      <c r="B31" s="79" t="s">
        <v>45</v>
      </c>
      <c r="C31" s="80"/>
      <c r="D31" s="81">
        <v>20</v>
      </c>
      <c r="E31" s="80" t="s">
        <v>46</v>
      </c>
      <c r="F31" s="82"/>
      <c r="G31" s="310">
        <f>ROUND(PRODUCT(G30,D31/100),0)</f>
        <v>0</v>
      </c>
      <c r="H31" s="311"/>
    </row>
    <row r="32" spans="2:8" ht="12.75">
      <c r="B32" s="79" t="s">
        <v>43</v>
      </c>
      <c r="C32" s="80"/>
      <c r="D32" s="81">
        <v>15</v>
      </c>
      <c r="E32" s="80" t="s">
        <v>46</v>
      </c>
      <c r="F32" s="82"/>
      <c r="G32" s="310">
        <v>0</v>
      </c>
      <c r="H32" s="311"/>
    </row>
    <row r="33" spans="2:8" ht="12.75">
      <c r="B33" s="79" t="s">
        <v>45</v>
      </c>
      <c r="C33" s="83"/>
      <c r="D33" s="84">
        <f>SazbaDPH2</f>
        <v>15</v>
      </c>
      <c r="E33" s="80" t="s">
        <v>46</v>
      </c>
      <c r="F33" s="56"/>
      <c r="G33" s="310">
        <f>ROUND(PRODUCT(G32,D33/100),0)</f>
        <v>0</v>
      </c>
      <c r="H33" s="311"/>
    </row>
    <row r="34" spans="2:8" s="88" customFormat="1" ht="19.5" customHeight="1" thickBot="1">
      <c r="B34" s="85" t="s">
        <v>47</v>
      </c>
      <c r="C34" s="86"/>
      <c r="D34" s="86"/>
      <c r="E34" s="86"/>
      <c r="F34" s="87"/>
      <c r="G34" s="312">
        <f>ROUND(SUM(G30:G33),0)</f>
        <v>0</v>
      </c>
      <c r="H34" s="313"/>
    </row>
    <row r="36" spans="2:9" ht="12.75">
      <c r="B36" s="89" t="s">
        <v>48</v>
      </c>
      <c r="C36" s="89"/>
      <c r="D36" s="89"/>
      <c r="E36" s="89"/>
      <c r="F36" s="89"/>
      <c r="G36" s="89"/>
      <c r="H36" s="89"/>
      <c r="I36" t="s">
        <v>6</v>
      </c>
    </row>
    <row r="37" spans="2:9" ht="14.25" customHeight="1">
      <c r="B37" s="89"/>
      <c r="C37" s="322"/>
      <c r="D37" s="322"/>
      <c r="E37" s="322"/>
      <c r="F37" s="322"/>
      <c r="G37" s="322"/>
      <c r="H37" s="322"/>
      <c r="I37" t="s">
        <v>6</v>
      </c>
    </row>
    <row r="38" spans="2:9" ht="12.75" customHeight="1">
      <c r="B38" s="90"/>
      <c r="C38" s="322"/>
      <c r="D38" s="322"/>
      <c r="E38" s="322"/>
      <c r="F38" s="322"/>
      <c r="G38" s="322"/>
      <c r="H38" s="322"/>
      <c r="I38" t="s">
        <v>6</v>
      </c>
    </row>
    <row r="39" spans="2:9" ht="12.75">
      <c r="B39" s="90"/>
      <c r="C39" s="322"/>
      <c r="D39" s="322"/>
      <c r="E39" s="322"/>
      <c r="F39" s="322"/>
      <c r="G39" s="322"/>
      <c r="H39" s="322"/>
      <c r="I39" t="s">
        <v>6</v>
      </c>
    </row>
    <row r="40" spans="2:9" ht="12.75">
      <c r="B40" s="90"/>
      <c r="C40" s="322"/>
      <c r="D40" s="322"/>
      <c r="E40" s="322"/>
      <c r="F40" s="322"/>
      <c r="G40" s="322"/>
      <c r="H40" s="322"/>
      <c r="I40" t="s">
        <v>6</v>
      </c>
    </row>
    <row r="41" spans="2:9" ht="12.75">
      <c r="B41" s="90"/>
      <c r="C41" s="322"/>
      <c r="D41" s="322"/>
      <c r="E41" s="322"/>
      <c r="F41" s="322"/>
      <c r="G41" s="322"/>
      <c r="H41" s="322"/>
      <c r="I41" t="s">
        <v>6</v>
      </c>
    </row>
    <row r="42" spans="2:9" ht="12.75">
      <c r="B42" s="90"/>
      <c r="C42" s="322"/>
      <c r="D42" s="322"/>
      <c r="E42" s="322"/>
      <c r="F42" s="322"/>
      <c r="G42" s="322"/>
      <c r="H42" s="322"/>
      <c r="I42" t="s">
        <v>6</v>
      </c>
    </row>
    <row r="43" spans="2:9" ht="12.75">
      <c r="B43" s="90"/>
      <c r="C43" s="322"/>
      <c r="D43" s="322"/>
      <c r="E43" s="322"/>
      <c r="F43" s="322"/>
      <c r="G43" s="322"/>
      <c r="H43" s="322"/>
      <c r="I43" t="s">
        <v>6</v>
      </c>
    </row>
    <row r="44" spans="2:9" ht="12.75">
      <c r="B44" s="90"/>
      <c r="C44" s="322"/>
      <c r="D44" s="322"/>
      <c r="E44" s="322"/>
      <c r="F44" s="322"/>
      <c r="G44" s="322"/>
      <c r="H44" s="322"/>
      <c r="I44" t="s">
        <v>6</v>
      </c>
    </row>
    <row r="45" spans="2:9" ht="0.75" customHeight="1">
      <c r="B45" s="90"/>
      <c r="C45" s="322"/>
      <c r="D45" s="322"/>
      <c r="E45" s="322"/>
      <c r="F45" s="322"/>
      <c r="G45" s="322"/>
      <c r="H45" s="322"/>
      <c r="I45" t="s">
        <v>6</v>
      </c>
    </row>
    <row r="46" spans="3:8" ht="12.75">
      <c r="C46" s="321"/>
      <c r="D46" s="321"/>
      <c r="E46" s="321"/>
      <c r="F46" s="321"/>
      <c r="G46" s="321"/>
      <c r="H46" s="321"/>
    </row>
    <row r="47" spans="3:8" ht="12.75">
      <c r="C47" s="321"/>
      <c r="D47" s="321"/>
      <c r="E47" s="321"/>
      <c r="F47" s="321"/>
      <c r="G47" s="321"/>
      <c r="H47" s="321"/>
    </row>
    <row r="48" spans="3:8" ht="12.75">
      <c r="C48" s="321"/>
      <c r="D48" s="321"/>
      <c r="E48" s="321"/>
      <c r="F48" s="321"/>
      <c r="G48" s="321"/>
      <c r="H48" s="321"/>
    </row>
    <row r="49" spans="3:8" ht="12.75">
      <c r="C49" s="321"/>
      <c r="D49" s="321"/>
      <c r="E49" s="321"/>
      <c r="F49" s="321"/>
      <c r="G49" s="321"/>
      <c r="H49" s="321"/>
    </row>
    <row r="50" spans="3:8" ht="12.75">
      <c r="C50" s="321"/>
      <c r="D50" s="321"/>
      <c r="E50" s="321"/>
      <c r="F50" s="321"/>
      <c r="G50" s="321"/>
      <c r="H50" s="321"/>
    </row>
    <row r="51" spans="3:8" ht="12.75">
      <c r="C51" s="321"/>
      <c r="D51" s="321"/>
      <c r="E51" s="321"/>
      <c r="F51" s="321"/>
      <c r="G51" s="321"/>
      <c r="H51" s="321"/>
    </row>
    <row r="52" spans="3:8" ht="12.75">
      <c r="C52" s="321"/>
      <c r="D52" s="321"/>
      <c r="E52" s="321"/>
      <c r="F52" s="321"/>
      <c r="G52" s="321"/>
      <c r="H52" s="321"/>
    </row>
    <row r="53" spans="3:8" ht="12.75">
      <c r="C53" s="321"/>
      <c r="D53" s="321"/>
      <c r="E53" s="321"/>
      <c r="F53" s="321"/>
      <c r="G53" s="321"/>
      <c r="H53" s="321"/>
    </row>
    <row r="54" spans="3:8" ht="12.75">
      <c r="C54" s="321"/>
      <c r="D54" s="321"/>
      <c r="E54" s="321"/>
      <c r="F54" s="321"/>
      <c r="G54" s="321"/>
      <c r="H54" s="321"/>
    </row>
    <row r="55" spans="3:8" ht="12.75">
      <c r="C55" s="321"/>
      <c r="D55" s="321"/>
      <c r="E55" s="321"/>
      <c r="F55" s="321"/>
      <c r="G55" s="321"/>
      <c r="H55" s="321"/>
    </row>
  </sheetData>
  <sheetProtection/>
  <mergeCells count="23">
    <mergeCell ref="C47:H47"/>
    <mergeCell ref="C48:H48"/>
    <mergeCell ref="C37:H45"/>
    <mergeCell ref="C54:H54"/>
    <mergeCell ref="C46:H46"/>
    <mergeCell ref="C55:H55"/>
    <mergeCell ref="C49:H49"/>
    <mergeCell ref="C50:H50"/>
    <mergeCell ref="C51:H51"/>
    <mergeCell ref="C52:H52"/>
    <mergeCell ref="C53:H53"/>
    <mergeCell ref="D7:F7"/>
    <mergeCell ref="D9:F9"/>
    <mergeCell ref="D11:F11"/>
    <mergeCell ref="D8:F8"/>
    <mergeCell ref="D10:F10"/>
    <mergeCell ref="D12:F12"/>
    <mergeCell ref="B23:C23"/>
    <mergeCell ref="G30:H30"/>
    <mergeCell ref="G31:H31"/>
    <mergeCell ref="G32:H32"/>
    <mergeCell ref="G33:H33"/>
    <mergeCell ref="G34:H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2"/>
  <headerFooter alignWithMargins="0">
    <oddFooter>&amp;L&amp;9Zpracováno programem &amp;"Arial CE,tučné"BUILDpower&amp;CRo-Štěrk Hlučín&amp;R&amp;"Arial,obyčejné"str.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28.5" customHeight="1">
      <c r="A1" s="327" t="s">
        <v>49</v>
      </c>
      <c r="B1" s="328"/>
      <c r="C1" s="337" t="str">
        <f>CONCATENATE(" ",nazevstavby)</f>
        <v> Sanace, rekultivace a revitalizace území po těžbě štěrkopísku u Hlučína</v>
      </c>
      <c r="D1" s="338"/>
      <c r="E1" s="338"/>
      <c r="F1" s="338"/>
      <c r="G1" s="339"/>
      <c r="H1" s="284" t="s">
        <v>50</v>
      </c>
      <c r="I1" s="285">
        <v>2</v>
      </c>
    </row>
    <row r="2" spans="1:9" ht="15" customHeight="1" thickBot="1">
      <c r="A2" s="329" t="s">
        <v>51</v>
      </c>
      <c r="B2" s="330"/>
      <c r="C2" s="286" t="str">
        <f>CONCATENATE(" ",nazevobjektu)</f>
        <v> SO 418 - Přeložka NN u mostu SO 214</v>
      </c>
      <c r="D2" s="287"/>
      <c r="E2" s="288"/>
      <c r="F2" s="287"/>
      <c r="G2" s="222"/>
      <c r="H2" s="289"/>
      <c r="I2" s="290"/>
    </row>
    <row r="3" spans="1:9" ht="12.75">
      <c r="A3" s="72"/>
      <c r="B3" s="72"/>
      <c r="C3" s="72"/>
      <c r="D3" s="72"/>
      <c r="E3" s="72"/>
      <c r="F3" s="61"/>
      <c r="G3" s="72"/>
      <c r="H3" s="72"/>
      <c r="I3" s="72"/>
    </row>
    <row r="4" spans="1:9" ht="19.5" customHeight="1">
      <c r="A4" s="91" t="s">
        <v>52</v>
      </c>
      <c r="B4" s="92"/>
      <c r="C4" s="92"/>
      <c r="D4" s="92"/>
      <c r="E4" s="93"/>
      <c r="F4" s="92"/>
      <c r="G4" s="92"/>
      <c r="H4" s="92"/>
      <c r="I4" s="92"/>
    </row>
    <row r="5" spans="1:9" ht="13.5" thickBot="1">
      <c r="A5" s="72"/>
      <c r="B5" s="72"/>
      <c r="C5" s="72"/>
      <c r="D5" s="72"/>
      <c r="E5" s="72"/>
      <c r="F5" s="72"/>
      <c r="G5" s="72"/>
      <c r="H5" s="72"/>
      <c r="I5" s="72"/>
    </row>
    <row r="6" spans="1:9" s="31" customFormat="1" ht="13.5" thickBot="1">
      <c r="A6" s="94"/>
      <c r="B6" s="95" t="s">
        <v>53</v>
      </c>
      <c r="C6" s="95"/>
      <c r="D6" s="96"/>
      <c r="E6" s="97" t="s">
        <v>54</v>
      </c>
      <c r="F6" s="98" t="s">
        <v>55</v>
      </c>
      <c r="G6" s="98" t="s">
        <v>56</v>
      </c>
      <c r="H6" s="98" t="s">
        <v>57</v>
      </c>
      <c r="I6" s="99" t="s">
        <v>31</v>
      </c>
    </row>
    <row r="7" spans="1:9" s="31" customFormat="1" ht="12.75">
      <c r="A7" s="161" t="str">
        <f>Položky!C7</f>
        <v>1</v>
      </c>
      <c r="B7" s="100" t="str">
        <f>Položky!D7</f>
        <v>Zemní práce</v>
      </c>
      <c r="C7" s="61"/>
      <c r="D7" s="101"/>
      <c r="E7" s="162">
        <f>Položky!H12</f>
        <v>0</v>
      </c>
      <c r="F7" s="163">
        <f>Položky!BC12</f>
        <v>0</v>
      </c>
      <c r="G7" s="163">
        <f>Položky!BD12</f>
        <v>0</v>
      </c>
      <c r="H7" s="163">
        <f>Položky!BE12</f>
        <v>0</v>
      </c>
      <c r="I7" s="164">
        <f>Položky!BF12</f>
        <v>0</v>
      </c>
    </row>
    <row r="8" spans="1:9" s="31" customFormat="1" ht="12.75">
      <c r="A8" s="161" t="s">
        <v>216</v>
      </c>
      <c r="B8" s="100" t="s">
        <v>217</v>
      </c>
      <c r="C8" s="61"/>
      <c r="D8" s="101"/>
      <c r="E8" s="304">
        <f>Položky!H15</f>
        <v>0</v>
      </c>
      <c r="F8" s="162">
        <v>0</v>
      </c>
      <c r="G8" s="163">
        <v>0</v>
      </c>
      <c r="H8" s="163">
        <v>0</v>
      </c>
      <c r="I8" s="164">
        <v>0</v>
      </c>
    </row>
    <row r="9" spans="1:9" s="31" customFormat="1" ht="12.75">
      <c r="A9" s="161" t="s">
        <v>220</v>
      </c>
      <c r="B9" s="100" t="s">
        <v>224</v>
      </c>
      <c r="C9" s="61"/>
      <c r="D9" s="101"/>
      <c r="E9" s="304">
        <f>Položky!H18</f>
        <v>0</v>
      </c>
      <c r="F9" s="163">
        <v>0</v>
      </c>
      <c r="G9" s="163">
        <v>0</v>
      </c>
      <c r="H9" s="163">
        <v>0</v>
      </c>
      <c r="I9" s="164">
        <v>0</v>
      </c>
    </row>
    <row r="10" spans="1:9" s="31" customFormat="1" ht="12.75">
      <c r="A10" s="161" t="str">
        <f>Položky!C19</f>
        <v>M21</v>
      </c>
      <c r="B10" s="100" t="str">
        <f>Položky!D19</f>
        <v>Elektromontáže</v>
      </c>
      <c r="C10" s="61"/>
      <c r="D10" s="101"/>
      <c r="E10" s="162">
        <f>Položky!BB31</f>
        <v>0</v>
      </c>
      <c r="F10" s="163">
        <f>Položky!BC31</f>
        <v>0</v>
      </c>
      <c r="G10" s="163">
        <f>Položky!BD31</f>
        <v>0</v>
      </c>
      <c r="H10" s="163">
        <f>Položky!H31</f>
        <v>0</v>
      </c>
      <c r="I10" s="164">
        <f>Položky!BF31</f>
        <v>0</v>
      </c>
    </row>
    <row r="11" spans="1:9" s="31" customFormat="1" ht="12.75">
      <c r="A11" s="161" t="str">
        <f>Položky!C32</f>
        <v>M23</v>
      </c>
      <c r="B11" s="100" t="str">
        <f>Položky!D32</f>
        <v>Montáže potrubí</v>
      </c>
      <c r="C11" s="61"/>
      <c r="D11" s="101"/>
      <c r="E11" s="162">
        <f>Položky!BB37</f>
        <v>0</v>
      </c>
      <c r="F11" s="163">
        <f>Položky!BC37</f>
        <v>0</v>
      </c>
      <c r="G11" s="163">
        <f>Položky!BD37</f>
        <v>0</v>
      </c>
      <c r="H11" s="163">
        <f>Položky!H37</f>
        <v>0</v>
      </c>
      <c r="I11" s="164">
        <f>Položky!BF37</f>
        <v>0</v>
      </c>
    </row>
    <row r="12" spans="1:9" s="31" customFormat="1" ht="12.75">
      <c r="A12" s="161" t="str">
        <f>Položky!C38</f>
        <v>M46</v>
      </c>
      <c r="B12" s="100" t="str">
        <f>Položky!D38</f>
        <v>Zemní práce při montážích</v>
      </c>
      <c r="C12" s="61"/>
      <c r="D12" s="101"/>
      <c r="E12" s="162">
        <f>Položky!BB47</f>
        <v>0</v>
      </c>
      <c r="F12" s="163">
        <f>Položky!BC47</f>
        <v>0</v>
      </c>
      <c r="G12" s="163">
        <f>Položky!BD47</f>
        <v>0</v>
      </c>
      <c r="H12" s="163">
        <f>Položky!H47</f>
        <v>0</v>
      </c>
      <c r="I12" s="164">
        <f>Položky!BF47</f>
        <v>0</v>
      </c>
    </row>
    <row r="13" spans="1:9" s="31" customFormat="1" ht="12.75">
      <c r="A13" s="161" t="str">
        <f>'[1]Položky'!B14</f>
        <v>KPT1</v>
      </c>
      <c r="B13" s="100" t="str">
        <f>'[1]Položky'!C14</f>
        <v>Inženýrská činnost</v>
      </c>
      <c r="C13" s="61"/>
      <c r="D13" s="215"/>
      <c r="E13" s="216">
        <v>0</v>
      </c>
      <c r="F13" s="163">
        <v>0</v>
      </c>
      <c r="G13" s="163">
        <f>'[1]Položky'!BC24</f>
        <v>0</v>
      </c>
      <c r="H13" s="163">
        <f>Položky!H55</f>
        <v>0</v>
      </c>
      <c r="I13" s="164">
        <f>'[1]Položky'!BE24</f>
        <v>0</v>
      </c>
    </row>
    <row r="14" spans="1:9" s="31" customFormat="1" ht="12.75">
      <c r="A14" s="161" t="s">
        <v>163</v>
      </c>
      <c r="B14" s="100" t="s">
        <v>164</v>
      </c>
      <c r="C14" s="61"/>
      <c r="D14" s="215"/>
      <c r="E14" s="216">
        <v>0</v>
      </c>
      <c r="F14" s="163">
        <v>0</v>
      </c>
      <c r="G14" s="163">
        <v>0</v>
      </c>
      <c r="H14" s="163">
        <f>Položky!H59</f>
        <v>0</v>
      </c>
      <c r="I14" s="164">
        <v>0</v>
      </c>
    </row>
    <row r="15" spans="1:9" s="31" customFormat="1" ht="12.75">
      <c r="A15" s="161" t="str">
        <f>'[1]Položky'!B67</f>
        <v>MAT</v>
      </c>
      <c r="B15" s="100" t="str">
        <f>'[1]Položky'!C67</f>
        <v>Nosný materiál</v>
      </c>
      <c r="C15" s="61"/>
      <c r="D15" s="215"/>
      <c r="E15" s="216">
        <f>'[1]Položky'!BA90</f>
        <v>0</v>
      </c>
      <c r="F15" s="163">
        <f>'[1]Položky'!BB90</f>
        <v>0</v>
      </c>
      <c r="G15" s="163">
        <f>Položky!H81</f>
        <v>0</v>
      </c>
      <c r="H15" s="163">
        <v>0</v>
      </c>
      <c r="I15" s="164">
        <f>'[1]Položky'!BE90</f>
        <v>0</v>
      </c>
    </row>
    <row r="16" spans="1:9" s="31" customFormat="1" ht="12.75">
      <c r="A16" s="161" t="str">
        <f>'[1]Položky'!B25</f>
        <v>HZS</v>
      </c>
      <c r="B16" s="100" t="str">
        <f>'[1]Položky'!C25</f>
        <v>Práce v HZS</v>
      </c>
      <c r="C16" s="61"/>
      <c r="D16" s="215"/>
      <c r="E16" s="216">
        <f>'[1]Položky'!BA33</f>
        <v>0</v>
      </c>
      <c r="F16" s="163">
        <f>'[1]Položky'!BB33</f>
        <v>0</v>
      </c>
      <c r="G16" s="163">
        <f>'[1]Položky'!BC33</f>
        <v>0</v>
      </c>
      <c r="H16" s="163">
        <f>'[1]Položky'!BD33</f>
        <v>0</v>
      </c>
      <c r="I16" s="164">
        <f>Položky!H89</f>
        <v>0</v>
      </c>
    </row>
    <row r="17" spans="1:9" s="31" customFormat="1" ht="24.75" customHeight="1">
      <c r="A17" s="217"/>
      <c r="B17" s="331" t="s">
        <v>161</v>
      </c>
      <c r="C17" s="332"/>
      <c r="D17" s="333"/>
      <c r="E17" s="217">
        <v>0</v>
      </c>
      <c r="F17" s="218">
        <v>0</v>
      </c>
      <c r="G17" s="219">
        <f>G15*5%</f>
        <v>0</v>
      </c>
      <c r="H17" s="218">
        <v>0</v>
      </c>
      <c r="I17" s="220">
        <v>0</v>
      </c>
    </row>
    <row r="18" spans="1:9" s="31" customFormat="1" ht="13.5" thickBot="1">
      <c r="A18" s="221"/>
      <c r="B18" s="222" t="s">
        <v>162</v>
      </c>
      <c r="C18" s="222"/>
      <c r="D18" s="222"/>
      <c r="E18" s="221">
        <v>0</v>
      </c>
      <c r="F18" s="223">
        <v>0</v>
      </c>
      <c r="G18" s="223">
        <v>0</v>
      </c>
      <c r="H18" s="224">
        <f>(H10*6%)+(G15*6%)+(G17*6%)+(H12*1%)</f>
        <v>0</v>
      </c>
      <c r="I18" s="225">
        <v>0</v>
      </c>
    </row>
    <row r="19" spans="1:9" s="108" customFormat="1" ht="13.5" thickBot="1">
      <c r="A19" s="102"/>
      <c r="B19" s="103" t="s">
        <v>58</v>
      </c>
      <c r="C19" s="103"/>
      <c r="D19" s="104"/>
      <c r="E19" s="105">
        <f>SUM(E7:E18)</f>
        <v>0</v>
      </c>
      <c r="F19" s="106">
        <f>SUM(F7:F18)</f>
        <v>0</v>
      </c>
      <c r="G19" s="106">
        <f>SUM(G7:G18)</f>
        <v>0</v>
      </c>
      <c r="H19" s="106">
        <f>SUM(H7:H18)</f>
        <v>0</v>
      </c>
      <c r="I19" s="107">
        <f>SUM(I7:I18)</f>
        <v>0</v>
      </c>
    </row>
    <row r="20" spans="1:9" ht="12.75">
      <c r="A20" s="61"/>
      <c r="B20" s="61"/>
      <c r="C20" s="61"/>
      <c r="D20" s="61"/>
      <c r="E20" s="61"/>
      <c r="F20" s="61"/>
      <c r="G20" s="61"/>
      <c r="H20" s="61"/>
      <c r="I20" s="61"/>
    </row>
    <row r="21" spans="1:57" ht="19.5" customHeight="1">
      <c r="A21" s="92" t="s">
        <v>59</v>
      </c>
      <c r="B21" s="92"/>
      <c r="C21" s="92"/>
      <c r="D21" s="92"/>
      <c r="E21" s="92"/>
      <c r="F21" s="92"/>
      <c r="G21" s="109"/>
      <c r="H21" s="92"/>
      <c r="I21" s="92"/>
      <c r="BA21" s="36"/>
      <c r="BB21" s="36"/>
      <c r="BC21" s="36"/>
      <c r="BD21" s="36"/>
      <c r="BE21" s="36"/>
    </row>
    <row r="22" spans="1:9" ht="13.5" thickBot="1">
      <c r="A22" s="72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66" t="s">
        <v>60</v>
      </c>
      <c r="B23" s="67"/>
      <c r="C23" s="67"/>
      <c r="D23" s="110"/>
      <c r="E23" s="111" t="s">
        <v>61</v>
      </c>
      <c r="F23" s="112" t="s">
        <v>62</v>
      </c>
      <c r="G23" s="113" t="s">
        <v>63</v>
      </c>
      <c r="H23" s="114"/>
      <c r="I23" s="115" t="s">
        <v>61</v>
      </c>
    </row>
    <row r="24" spans="1:53" ht="12.75">
      <c r="A24" s="59" t="s">
        <v>105</v>
      </c>
      <c r="B24" s="50"/>
      <c r="C24" s="50"/>
      <c r="D24" s="116"/>
      <c r="E24" s="117">
        <v>0</v>
      </c>
      <c r="F24" s="118">
        <v>1.6</v>
      </c>
      <c r="G24" s="119">
        <f aca="true" t="shared" si="0" ref="G24:G32">CHOOSE(BA24+1,HSV+PSV,HSV+PSV+Mont,HSV+PSV+Dodavka+Mont,HSV,PSV,Mont,Dodavka,Mont+Dodavka,0)</f>
        <v>0</v>
      </c>
      <c r="H24" s="120"/>
      <c r="I24" s="121">
        <f aca="true" t="shared" si="1" ref="I24:I32">E24+F24*G24/100</f>
        <v>0</v>
      </c>
      <c r="BA24">
        <v>0</v>
      </c>
    </row>
    <row r="25" spans="1:53" ht="12.75">
      <c r="A25" s="59" t="s">
        <v>106</v>
      </c>
      <c r="B25" s="50"/>
      <c r="C25" s="50"/>
      <c r="D25" s="116"/>
      <c r="E25" s="117">
        <v>0</v>
      </c>
      <c r="F25" s="118">
        <v>0</v>
      </c>
      <c r="G25" s="119">
        <f t="shared" si="0"/>
        <v>0</v>
      </c>
      <c r="H25" s="120"/>
      <c r="I25" s="121">
        <f t="shared" si="1"/>
        <v>0</v>
      </c>
      <c r="BA25">
        <v>0</v>
      </c>
    </row>
    <row r="26" spans="1:53" ht="12.75">
      <c r="A26" s="59" t="s">
        <v>107</v>
      </c>
      <c r="B26" s="50"/>
      <c r="C26" s="50"/>
      <c r="D26" s="116"/>
      <c r="E26" s="117">
        <v>0</v>
      </c>
      <c r="F26" s="118">
        <v>0</v>
      </c>
      <c r="G26" s="119">
        <f t="shared" si="0"/>
        <v>0</v>
      </c>
      <c r="H26" s="120"/>
      <c r="I26" s="121">
        <f t="shared" si="1"/>
        <v>0</v>
      </c>
      <c r="BA26">
        <v>0</v>
      </c>
    </row>
    <row r="27" spans="1:53" ht="12.75">
      <c r="A27" s="59" t="s">
        <v>108</v>
      </c>
      <c r="B27" s="50"/>
      <c r="C27" s="50"/>
      <c r="D27" s="116"/>
      <c r="E27" s="117">
        <v>0</v>
      </c>
      <c r="F27" s="118">
        <v>3</v>
      </c>
      <c r="G27" s="119">
        <f t="shared" si="0"/>
        <v>0</v>
      </c>
      <c r="H27" s="120"/>
      <c r="I27" s="121">
        <f t="shared" si="1"/>
        <v>0</v>
      </c>
      <c r="BA27">
        <v>0</v>
      </c>
    </row>
    <row r="28" spans="1:9" ht="12.75">
      <c r="A28" s="59" t="s">
        <v>168</v>
      </c>
      <c r="B28" s="50"/>
      <c r="C28" s="50"/>
      <c r="D28" s="116"/>
      <c r="E28" s="117">
        <v>0</v>
      </c>
      <c r="F28" s="118" t="s">
        <v>167</v>
      </c>
      <c r="G28" s="119"/>
      <c r="H28" s="120"/>
      <c r="I28" s="121">
        <f>E28</f>
        <v>0</v>
      </c>
    </row>
    <row r="29" spans="1:53" ht="27.75" customHeight="1">
      <c r="A29" s="334" t="s">
        <v>214</v>
      </c>
      <c r="B29" s="335"/>
      <c r="C29" s="335"/>
      <c r="D29" s="336"/>
      <c r="E29" s="117">
        <v>0</v>
      </c>
      <c r="F29" s="118">
        <v>5</v>
      </c>
      <c r="G29" s="119">
        <f t="shared" si="0"/>
        <v>0</v>
      </c>
      <c r="H29" s="120"/>
      <c r="I29" s="121">
        <f t="shared" si="1"/>
        <v>0</v>
      </c>
      <c r="BA29">
        <v>1</v>
      </c>
    </row>
    <row r="30" spans="1:53" ht="12.75">
      <c r="A30" s="59" t="s">
        <v>109</v>
      </c>
      <c r="B30" s="50"/>
      <c r="C30" s="50"/>
      <c r="D30" s="116"/>
      <c r="E30" s="117">
        <v>0</v>
      </c>
      <c r="F30" s="118">
        <v>0</v>
      </c>
      <c r="G30" s="119">
        <f t="shared" si="0"/>
        <v>0</v>
      </c>
      <c r="H30" s="120"/>
      <c r="I30" s="121">
        <f t="shared" si="1"/>
        <v>0</v>
      </c>
      <c r="BA30">
        <v>1</v>
      </c>
    </row>
    <row r="31" spans="1:53" ht="12.75">
      <c r="A31" s="59" t="s">
        <v>110</v>
      </c>
      <c r="B31" s="50"/>
      <c r="C31" s="50"/>
      <c r="D31" s="116"/>
      <c r="E31" s="117">
        <v>0</v>
      </c>
      <c r="F31" s="118">
        <v>0</v>
      </c>
      <c r="G31" s="119">
        <f t="shared" si="0"/>
        <v>0</v>
      </c>
      <c r="H31" s="120"/>
      <c r="I31" s="121">
        <f t="shared" si="1"/>
        <v>0</v>
      </c>
      <c r="BA31">
        <v>2</v>
      </c>
    </row>
    <row r="32" spans="1:53" ht="12.75">
      <c r="A32" s="59" t="s">
        <v>111</v>
      </c>
      <c r="B32" s="50"/>
      <c r="C32" s="50"/>
      <c r="D32" s="116"/>
      <c r="E32" s="117">
        <v>0</v>
      </c>
      <c r="F32" s="118">
        <v>5</v>
      </c>
      <c r="G32" s="119">
        <f t="shared" si="0"/>
        <v>0</v>
      </c>
      <c r="H32" s="120"/>
      <c r="I32" s="121">
        <f t="shared" si="1"/>
        <v>0</v>
      </c>
      <c r="BA32">
        <v>2</v>
      </c>
    </row>
    <row r="33" spans="1:9" ht="13.5" thickBot="1">
      <c r="A33" s="122"/>
      <c r="B33" s="123" t="s">
        <v>64</v>
      </c>
      <c r="C33" s="124"/>
      <c r="D33" s="125"/>
      <c r="E33" s="126"/>
      <c r="F33" s="127"/>
      <c r="G33" s="127"/>
      <c r="H33" s="325">
        <f>SUM(I24:I32)</f>
        <v>0</v>
      </c>
      <c r="I33" s="326"/>
    </row>
    <row r="35" spans="2:9" ht="12.75">
      <c r="B35" s="323" t="s">
        <v>165</v>
      </c>
      <c r="C35" s="324"/>
      <c r="D35" s="324"/>
      <c r="E35" s="324"/>
      <c r="F35" s="324"/>
      <c r="G35" s="324"/>
      <c r="H35" s="324"/>
      <c r="I35" s="324"/>
    </row>
    <row r="36" spans="2:9" ht="12.75">
      <c r="B36" s="226" t="s">
        <v>166</v>
      </c>
      <c r="C36" s="108"/>
      <c r="F36" s="128"/>
      <c r="G36" s="129"/>
      <c r="H36" s="129"/>
      <c r="I36" s="130"/>
    </row>
    <row r="37" spans="6:9" ht="12.75">
      <c r="F37" s="128"/>
      <c r="G37" s="129"/>
      <c r="H37" s="129"/>
      <c r="I37" s="130"/>
    </row>
    <row r="38" spans="6:9" ht="12.75">
      <c r="F38" s="128"/>
      <c r="G38" s="129"/>
      <c r="H38" s="129"/>
      <c r="I38" s="130"/>
    </row>
    <row r="39" spans="6:9" ht="12.75">
      <c r="F39" s="128"/>
      <c r="G39" s="129"/>
      <c r="H39" s="129"/>
      <c r="I39" s="130"/>
    </row>
    <row r="40" spans="6:9" ht="12.75">
      <c r="F40" s="128"/>
      <c r="G40" s="129"/>
      <c r="H40" s="129"/>
      <c r="I40" s="130"/>
    </row>
    <row r="41" spans="6:9" ht="12.75">
      <c r="F41" s="128"/>
      <c r="G41" s="129"/>
      <c r="H41" s="129"/>
      <c r="I41" s="130"/>
    </row>
    <row r="42" spans="6:9" ht="12.75">
      <c r="F42" s="128"/>
      <c r="G42" s="129"/>
      <c r="H42" s="129"/>
      <c r="I42" s="130"/>
    </row>
    <row r="43" spans="6:9" ht="12.75">
      <c r="F43" s="128"/>
      <c r="G43" s="129"/>
      <c r="H43" s="129"/>
      <c r="I43" s="130"/>
    </row>
    <row r="44" spans="6:9" ht="12.75">
      <c r="F44" s="128"/>
      <c r="G44" s="129"/>
      <c r="H44" s="129"/>
      <c r="I44" s="130"/>
    </row>
    <row r="45" spans="6:9" ht="12.75">
      <c r="F45" s="128"/>
      <c r="G45" s="129"/>
      <c r="H45" s="129"/>
      <c r="I45" s="130"/>
    </row>
    <row r="46" spans="6:9" ht="12.75">
      <c r="F46" s="128"/>
      <c r="G46" s="129"/>
      <c r="H46" s="129"/>
      <c r="I46" s="130"/>
    </row>
    <row r="47" spans="6:9" ht="12.75">
      <c r="F47" s="128"/>
      <c r="G47" s="129"/>
      <c r="H47" s="129"/>
      <c r="I47" s="130"/>
    </row>
    <row r="48" spans="6:9" ht="12.75">
      <c r="F48" s="128"/>
      <c r="G48" s="129"/>
      <c r="H48" s="129"/>
      <c r="I48" s="130"/>
    </row>
    <row r="49" spans="6:9" ht="12.75">
      <c r="F49" s="128"/>
      <c r="G49" s="129"/>
      <c r="H49" s="129"/>
      <c r="I49" s="130"/>
    </row>
    <row r="50" spans="6:9" ht="12.75">
      <c r="F50" s="128"/>
      <c r="G50" s="129"/>
      <c r="H50" s="129"/>
      <c r="I50" s="130"/>
    </row>
    <row r="51" spans="6:9" ht="12.75">
      <c r="F51" s="128"/>
      <c r="G51" s="129"/>
      <c r="H51" s="129"/>
      <c r="I51" s="130"/>
    </row>
    <row r="52" spans="6:9" ht="12.75">
      <c r="F52" s="128"/>
      <c r="G52" s="129"/>
      <c r="H52" s="129"/>
      <c r="I52" s="130"/>
    </row>
    <row r="53" spans="6:9" ht="12.75">
      <c r="F53" s="128"/>
      <c r="G53" s="129"/>
      <c r="H53" s="129"/>
      <c r="I53" s="130"/>
    </row>
    <row r="54" spans="6:9" ht="12.75">
      <c r="F54" s="128"/>
      <c r="G54" s="129"/>
      <c r="H54" s="129"/>
      <c r="I54" s="130"/>
    </row>
    <row r="55" spans="6:9" ht="12.75">
      <c r="F55" s="128"/>
      <c r="G55" s="129"/>
      <c r="H55" s="129"/>
      <c r="I55" s="130"/>
    </row>
    <row r="56" spans="6:9" ht="12.75">
      <c r="F56" s="128"/>
      <c r="G56" s="129"/>
      <c r="H56" s="129"/>
      <c r="I56" s="130"/>
    </row>
    <row r="57" spans="6:9" ht="12.75">
      <c r="F57" s="128"/>
      <c r="G57" s="129"/>
      <c r="H57" s="129"/>
      <c r="I57" s="130"/>
    </row>
    <row r="58" spans="6:9" ht="12.75">
      <c r="F58" s="128"/>
      <c r="G58" s="129"/>
      <c r="H58" s="129"/>
      <c r="I58" s="130"/>
    </row>
    <row r="59" spans="6:9" ht="12.75">
      <c r="F59" s="128"/>
      <c r="G59" s="129"/>
      <c r="H59" s="129"/>
      <c r="I59" s="130"/>
    </row>
    <row r="60" spans="6:9" ht="12.75">
      <c r="F60" s="128"/>
      <c r="G60" s="129"/>
      <c r="H60" s="129"/>
      <c r="I60" s="130"/>
    </row>
    <row r="61" spans="6:9" ht="12.75">
      <c r="F61" s="128"/>
      <c r="G61" s="129"/>
      <c r="H61" s="129"/>
      <c r="I61" s="130"/>
    </row>
    <row r="62" spans="6:9" ht="12.75">
      <c r="F62" s="128"/>
      <c r="G62" s="129"/>
      <c r="H62" s="129"/>
      <c r="I62" s="130"/>
    </row>
    <row r="63" spans="6:9" ht="12.75">
      <c r="F63" s="128"/>
      <c r="G63" s="129"/>
      <c r="H63" s="129"/>
      <c r="I63" s="130"/>
    </row>
    <row r="64" spans="6:9" ht="12.75">
      <c r="F64" s="128"/>
      <c r="G64" s="129"/>
      <c r="H64" s="129"/>
      <c r="I64" s="130"/>
    </row>
    <row r="65" spans="6:9" ht="12.75">
      <c r="F65" s="128"/>
      <c r="G65" s="129"/>
      <c r="H65" s="129"/>
      <c r="I65" s="130"/>
    </row>
    <row r="66" spans="6:9" ht="12.75">
      <c r="F66" s="128"/>
      <c r="G66" s="129"/>
      <c r="H66" s="129"/>
      <c r="I66" s="130"/>
    </row>
    <row r="67" spans="6:9" ht="12.75">
      <c r="F67" s="128"/>
      <c r="G67" s="129"/>
      <c r="H67" s="129"/>
      <c r="I67" s="130"/>
    </row>
    <row r="68" spans="6:9" ht="12.75">
      <c r="F68" s="128"/>
      <c r="G68" s="129"/>
      <c r="H68" s="129"/>
      <c r="I68" s="130"/>
    </row>
    <row r="69" spans="6:9" ht="12.75">
      <c r="F69" s="128"/>
      <c r="G69" s="129"/>
      <c r="H69" s="129"/>
      <c r="I69" s="130"/>
    </row>
    <row r="70" spans="6:9" ht="12.75">
      <c r="F70" s="128"/>
      <c r="G70" s="129"/>
      <c r="H70" s="129"/>
      <c r="I70" s="130"/>
    </row>
    <row r="71" spans="6:9" ht="12.75">
      <c r="F71" s="128"/>
      <c r="G71" s="129"/>
      <c r="H71" s="129"/>
      <c r="I71" s="130"/>
    </row>
    <row r="72" spans="6:9" ht="12.75">
      <c r="F72" s="128"/>
      <c r="G72" s="129"/>
      <c r="H72" s="129"/>
      <c r="I72" s="130"/>
    </row>
    <row r="73" spans="6:9" ht="12.75">
      <c r="F73" s="128"/>
      <c r="G73" s="129"/>
      <c r="H73" s="129"/>
      <c r="I73" s="130"/>
    </row>
    <row r="74" spans="6:9" ht="12.75">
      <c r="F74" s="128"/>
      <c r="G74" s="129"/>
      <c r="H74" s="129"/>
      <c r="I74" s="130"/>
    </row>
    <row r="75" spans="6:9" ht="12.75">
      <c r="F75" s="128"/>
      <c r="G75" s="129"/>
      <c r="H75" s="129"/>
      <c r="I75" s="130"/>
    </row>
    <row r="76" spans="6:9" ht="12.75">
      <c r="F76" s="128"/>
      <c r="G76" s="129"/>
      <c r="H76" s="129"/>
      <c r="I76" s="130"/>
    </row>
    <row r="77" spans="6:9" ht="12.75">
      <c r="F77" s="128"/>
      <c r="G77" s="129"/>
      <c r="H77" s="129"/>
      <c r="I77" s="130"/>
    </row>
    <row r="78" spans="6:9" ht="12.75">
      <c r="F78" s="128"/>
      <c r="G78" s="129"/>
      <c r="H78" s="129"/>
      <c r="I78" s="130"/>
    </row>
    <row r="79" spans="6:9" ht="12.75">
      <c r="F79" s="128"/>
      <c r="G79" s="129"/>
      <c r="H79" s="129"/>
      <c r="I79" s="130"/>
    </row>
    <row r="80" spans="6:9" ht="12.75">
      <c r="F80" s="128"/>
      <c r="G80" s="129"/>
      <c r="H80" s="129"/>
      <c r="I80" s="130"/>
    </row>
    <row r="81" spans="6:9" ht="12.75">
      <c r="F81" s="128"/>
      <c r="G81" s="129"/>
      <c r="H81" s="129"/>
      <c r="I81" s="130"/>
    </row>
    <row r="82" spans="6:9" ht="12.75">
      <c r="F82" s="128"/>
      <c r="G82" s="129"/>
      <c r="H82" s="129"/>
      <c r="I82" s="130"/>
    </row>
    <row r="83" spans="6:9" ht="12.75">
      <c r="F83" s="128"/>
      <c r="G83" s="129"/>
      <c r="H83" s="129"/>
      <c r="I83" s="130"/>
    </row>
    <row r="84" spans="6:9" ht="12.75">
      <c r="F84" s="128"/>
      <c r="G84" s="129"/>
      <c r="H84" s="129"/>
      <c r="I84" s="130"/>
    </row>
  </sheetData>
  <sheetProtection/>
  <mergeCells count="7">
    <mergeCell ref="B35:I35"/>
    <mergeCell ref="H33:I33"/>
    <mergeCell ref="A1:B1"/>
    <mergeCell ref="A2:B2"/>
    <mergeCell ref="B17:D17"/>
    <mergeCell ref="A29:D29"/>
    <mergeCell ref="C1:G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CE,tučné"BUILDpower&amp;CRo-Štěrk Hlučín&amp;R&amp;"Arial,obyčejné"str.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A111"/>
  <sheetViews>
    <sheetView showGridLines="0" showZeros="0" zoomScalePageLayoutView="0" workbookViewId="0" topLeftCell="A1">
      <selection activeCell="M14" sqref="M14:M15"/>
    </sheetView>
  </sheetViews>
  <sheetFormatPr defaultColWidth="9.00390625" defaultRowHeight="12.75"/>
  <cols>
    <col min="1" max="1" width="2.00390625" style="131" customWidth="1"/>
    <col min="2" max="2" width="4.375" style="131" customWidth="1"/>
    <col min="3" max="3" width="11.625" style="131" customWidth="1"/>
    <col min="4" max="4" width="40.25390625" style="131" customWidth="1"/>
    <col min="5" max="5" width="5.625" style="131" customWidth="1"/>
    <col min="6" max="6" width="8.625" style="155" customWidth="1"/>
    <col min="7" max="7" width="9.125" style="131" customWidth="1"/>
    <col min="8" max="8" width="10.00390625" style="131" customWidth="1"/>
    <col min="9" max="9" width="2.625" style="242" customWidth="1"/>
    <col min="10" max="10" width="6.375" style="131" customWidth="1"/>
    <col min="11" max="12" width="9.125" style="131" customWidth="1"/>
    <col min="13" max="13" width="75.375" style="131" customWidth="1"/>
    <col min="14" max="14" width="45.25390625" style="131" customWidth="1"/>
    <col min="15" max="16384" width="9.125" style="131" customWidth="1"/>
  </cols>
  <sheetData>
    <row r="1" spans="2:9" ht="15.75">
      <c r="B1" s="340" t="s">
        <v>244</v>
      </c>
      <c r="C1" s="340"/>
      <c r="D1" s="340"/>
      <c r="E1" s="340"/>
      <c r="F1" s="340"/>
      <c r="G1" s="340"/>
      <c r="H1" s="340"/>
      <c r="I1" s="232"/>
    </row>
    <row r="2" spans="2:9" ht="14.25" customHeight="1" thickBot="1">
      <c r="B2" s="132"/>
      <c r="C2" s="133"/>
      <c r="D2" s="134"/>
      <c r="E2" s="134"/>
      <c r="F2" s="135"/>
      <c r="G2" s="134"/>
      <c r="H2" s="134"/>
      <c r="I2" s="233"/>
    </row>
    <row r="3" spans="2:9" ht="30.75" customHeight="1">
      <c r="B3" s="327" t="s">
        <v>49</v>
      </c>
      <c r="C3" s="328"/>
      <c r="D3" s="337" t="str">
        <f>CONCATENATE(" ",nazevstavby)</f>
        <v> Sanace, rekultivace a revitalizace území po těžbě štěrkopísku u Hlučína</v>
      </c>
      <c r="E3" s="342"/>
      <c r="F3" s="343"/>
      <c r="G3" s="294" t="s">
        <v>65</v>
      </c>
      <c r="H3" s="295">
        <f>Rekapitulace!I1</f>
        <v>2</v>
      </c>
      <c r="I3" s="234"/>
    </row>
    <row r="4" spans="2:9" ht="15" customHeight="1" thickBot="1">
      <c r="B4" s="341" t="s">
        <v>51</v>
      </c>
      <c r="C4" s="330"/>
      <c r="D4" s="286" t="str">
        <f>CONCATENATE(" ",nazevobjektu)</f>
        <v> SO 418 - Přeložka NN u mostu SO 214</v>
      </c>
      <c r="E4" s="287"/>
      <c r="F4" s="291"/>
      <c r="G4" s="292">
        <f>Rekapitulace!H2</f>
        <v>0</v>
      </c>
      <c r="H4" s="293"/>
      <c r="I4" s="235"/>
    </row>
    <row r="5" spans="2:9" ht="13.5" thickBot="1">
      <c r="B5" s="136"/>
      <c r="C5" s="132"/>
      <c r="D5" s="132"/>
      <c r="E5" s="132"/>
      <c r="F5" s="137"/>
      <c r="G5" s="132"/>
      <c r="H5" s="138"/>
      <c r="I5" s="236"/>
    </row>
    <row r="6" spans="2:9" ht="13.5" thickBot="1">
      <c r="B6" s="265" t="s">
        <v>66</v>
      </c>
      <c r="C6" s="266" t="s">
        <v>67</v>
      </c>
      <c r="D6" s="266" t="s">
        <v>68</v>
      </c>
      <c r="E6" s="266" t="s">
        <v>69</v>
      </c>
      <c r="F6" s="267" t="s">
        <v>70</v>
      </c>
      <c r="G6" s="266" t="s">
        <v>71</v>
      </c>
      <c r="H6" s="268" t="s">
        <v>72</v>
      </c>
      <c r="I6" s="237"/>
    </row>
    <row r="7" spans="2:16" ht="12.75">
      <c r="B7" s="259" t="s">
        <v>73</v>
      </c>
      <c r="C7" s="260" t="s">
        <v>74</v>
      </c>
      <c r="D7" s="276" t="s">
        <v>75</v>
      </c>
      <c r="E7" s="277"/>
      <c r="F7" s="278"/>
      <c r="G7" s="278"/>
      <c r="H7" s="279"/>
      <c r="I7" s="238"/>
      <c r="J7" s="140"/>
      <c r="P7" s="141">
        <v>1</v>
      </c>
    </row>
    <row r="8" spans="2:16" ht="22.5">
      <c r="B8" s="191">
        <v>1</v>
      </c>
      <c r="C8" s="142" t="s">
        <v>215</v>
      </c>
      <c r="D8" s="251" t="s">
        <v>230</v>
      </c>
      <c r="E8" s="144" t="s">
        <v>78</v>
      </c>
      <c r="F8" s="145">
        <v>7.8</v>
      </c>
      <c r="G8" s="145">
        <v>0</v>
      </c>
      <c r="H8" s="192">
        <f>F8*G8</f>
        <v>0</v>
      </c>
      <c r="I8" s="238"/>
      <c r="J8" s="140"/>
      <c r="P8" s="141"/>
    </row>
    <row r="9" spans="2:16" ht="22.5">
      <c r="B9" s="191">
        <v>2</v>
      </c>
      <c r="C9" s="344" t="s">
        <v>246</v>
      </c>
      <c r="D9" s="345" t="s">
        <v>247</v>
      </c>
      <c r="E9" s="346" t="s">
        <v>100</v>
      </c>
      <c r="F9" s="347">
        <v>90</v>
      </c>
      <c r="G9" s="347">
        <v>0</v>
      </c>
      <c r="H9" s="348">
        <f>F9*G9</f>
        <v>0</v>
      </c>
      <c r="I9" s="238"/>
      <c r="J9" s="140"/>
      <c r="P9" s="141"/>
    </row>
    <row r="10" spans="2:105" ht="22.5">
      <c r="B10" s="191">
        <v>3</v>
      </c>
      <c r="C10" s="142" t="s">
        <v>196</v>
      </c>
      <c r="D10" s="251" t="s">
        <v>229</v>
      </c>
      <c r="E10" s="144" t="s">
        <v>100</v>
      </c>
      <c r="F10" s="145">
        <v>350</v>
      </c>
      <c r="G10" s="145">
        <v>0</v>
      </c>
      <c r="H10" s="192">
        <f>F10*G10</f>
        <v>0</v>
      </c>
      <c r="I10" s="239"/>
      <c r="P10" s="141">
        <v>2</v>
      </c>
      <c r="AB10" s="131">
        <v>1</v>
      </c>
      <c r="AC10" s="131">
        <v>1</v>
      </c>
      <c r="AD10" s="131">
        <v>1</v>
      </c>
      <c r="BA10" s="131">
        <v>1</v>
      </c>
      <c r="BB10" s="131" t="e">
        <f>IF(BA10=1,#REF!,0)</f>
        <v>#REF!</v>
      </c>
      <c r="BC10" s="131">
        <f>IF(BA10=2,#REF!,0)</f>
        <v>0</v>
      </c>
      <c r="BD10" s="131">
        <f>IF(BA10=3,#REF!,0)</f>
        <v>0</v>
      </c>
      <c r="BE10" s="131">
        <f>IF(BA10=4,#REF!,0)</f>
        <v>0</v>
      </c>
      <c r="BF10" s="131">
        <f>IF(BA10=5,#REF!,0)</f>
        <v>0</v>
      </c>
      <c r="CB10" s="146">
        <v>1</v>
      </c>
      <c r="CC10" s="146">
        <v>1</v>
      </c>
      <c r="DA10" s="131">
        <v>0</v>
      </c>
    </row>
    <row r="11" spans="2:81" ht="22.5">
      <c r="B11" s="191">
        <v>4</v>
      </c>
      <c r="C11" s="142" t="s">
        <v>197</v>
      </c>
      <c r="D11" s="143" t="s">
        <v>245</v>
      </c>
      <c r="E11" s="144" t="s">
        <v>100</v>
      </c>
      <c r="F11" s="145">
        <v>52</v>
      </c>
      <c r="G11" s="145">
        <v>0</v>
      </c>
      <c r="H11" s="192">
        <f>F11*G11</f>
        <v>0</v>
      </c>
      <c r="I11" s="239"/>
      <c r="P11" s="141"/>
      <c r="CB11" s="146"/>
      <c r="CC11" s="146"/>
    </row>
    <row r="12" spans="2:58" ht="13.5" thickBot="1">
      <c r="B12" s="269"/>
      <c r="C12" s="270" t="s">
        <v>77</v>
      </c>
      <c r="D12" s="271" t="str">
        <f>CONCATENATE(C7," ",D7)</f>
        <v>1 Zemní práce</v>
      </c>
      <c r="E12" s="272"/>
      <c r="F12" s="273"/>
      <c r="G12" s="274"/>
      <c r="H12" s="275">
        <f>SUM(H7:H11)</f>
        <v>0</v>
      </c>
      <c r="I12" s="240"/>
      <c r="P12" s="141">
        <v>4</v>
      </c>
      <c r="BB12" s="152" t="e">
        <f>SUM(BB7:BB11)</f>
        <v>#REF!</v>
      </c>
      <c r="BC12" s="152">
        <f>SUM(BC7:BC11)</f>
        <v>0</v>
      </c>
      <c r="BD12" s="152">
        <f>SUM(BD7:BD11)</f>
        <v>0</v>
      </c>
      <c r="BE12" s="152">
        <f>SUM(BE7:BE11)</f>
        <v>0</v>
      </c>
      <c r="BF12" s="152">
        <f>SUM(BF7:BF11)</f>
        <v>0</v>
      </c>
    </row>
    <row r="13" spans="2:58" ht="12.75">
      <c r="B13" s="259" t="s">
        <v>73</v>
      </c>
      <c r="C13" s="260" t="s">
        <v>216</v>
      </c>
      <c r="D13" s="276" t="s">
        <v>217</v>
      </c>
      <c r="E13" s="277"/>
      <c r="F13" s="278"/>
      <c r="G13" s="278"/>
      <c r="H13" s="279"/>
      <c r="I13" s="240"/>
      <c r="P13" s="141"/>
      <c r="BB13" s="152"/>
      <c r="BC13" s="152"/>
      <c r="BD13" s="152"/>
      <c r="BE13" s="152"/>
      <c r="BF13" s="152"/>
    </row>
    <row r="14" spans="2:58" ht="12.75">
      <c r="B14" s="191">
        <v>1</v>
      </c>
      <c r="C14" s="142" t="s">
        <v>218</v>
      </c>
      <c r="D14" s="143" t="s">
        <v>219</v>
      </c>
      <c r="E14" s="144" t="s">
        <v>78</v>
      </c>
      <c r="F14" s="145">
        <v>0.4</v>
      </c>
      <c r="G14" s="145">
        <v>0</v>
      </c>
      <c r="H14" s="192">
        <f>F14*G14</f>
        <v>0</v>
      </c>
      <c r="I14" s="240"/>
      <c r="P14" s="141"/>
      <c r="BB14" s="152"/>
      <c r="BC14" s="152"/>
      <c r="BD14" s="152"/>
      <c r="BE14" s="152"/>
      <c r="BF14" s="152"/>
    </row>
    <row r="15" spans="2:58" ht="13.5" thickBot="1">
      <c r="B15" s="197"/>
      <c r="C15" s="182" t="s">
        <v>77</v>
      </c>
      <c r="D15" s="183" t="str">
        <f>CONCATENATE(C13," ",D13)</f>
        <v>63 Podlahy a podlahové konstrukce</v>
      </c>
      <c r="E15" s="186"/>
      <c r="F15" s="187"/>
      <c r="G15" s="188"/>
      <c r="H15" s="196">
        <f>SUM(H13:H14)</f>
        <v>0</v>
      </c>
      <c r="I15" s="240"/>
      <c r="P15" s="141"/>
      <c r="BB15" s="152"/>
      <c r="BC15" s="152"/>
      <c r="BD15" s="152"/>
      <c r="BE15" s="152"/>
      <c r="BF15" s="152"/>
    </row>
    <row r="16" spans="2:58" ht="12.75">
      <c r="B16" s="259" t="s">
        <v>73</v>
      </c>
      <c r="C16" s="260" t="s">
        <v>220</v>
      </c>
      <c r="D16" s="276" t="s">
        <v>221</v>
      </c>
      <c r="E16" s="277"/>
      <c r="F16" s="278"/>
      <c r="G16" s="278"/>
      <c r="H16" s="279"/>
      <c r="I16" s="240"/>
      <c r="P16" s="141"/>
      <c r="BB16" s="152"/>
      <c r="BC16" s="152"/>
      <c r="BD16" s="152"/>
      <c r="BE16" s="152"/>
      <c r="BF16" s="152"/>
    </row>
    <row r="17" spans="2:58" ht="12.75">
      <c r="B17" s="191">
        <v>1</v>
      </c>
      <c r="C17" s="142" t="s">
        <v>222</v>
      </c>
      <c r="D17" s="143" t="s">
        <v>223</v>
      </c>
      <c r="E17" s="144" t="s">
        <v>88</v>
      </c>
      <c r="F17" s="145">
        <v>8</v>
      </c>
      <c r="G17" s="145">
        <v>0</v>
      </c>
      <c r="H17" s="192">
        <f>F17*G17</f>
        <v>0</v>
      </c>
      <c r="I17" s="240"/>
      <c r="P17" s="141"/>
      <c r="BB17" s="152"/>
      <c r="BC17" s="152"/>
      <c r="BD17" s="152"/>
      <c r="BE17" s="152"/>
      <c r="BF17" s="152"/>
    </row>
    <row r="18" spans="2:58" ht="13.5" thickBot="1">
      <c r="B18" s="197"/>
      <c r="C18" s="182" t="s">
        <v>77</v>
      </c>
      <c r="D18" s="183" t="str">
        <f>CONCATENATE(C16," ",D16)</f>
        <v>91 Doplňující práce na komunikaci</v>
      </c>
      <c r="E18" s="186"/>
      <c r="F18" s="187"/>
      <c r="G18" s="188"/>
      <c r="H18" s="196">
        <f>SUM(H16:H17)</f>
        <v>0</v>
      </c>
      <c r="I18" s="240"/>
      <c r="P18" s="141"/>
      <c r="BB18" s="152"/>
      <c r="BC18" s="152"/>
      <c r="BD18" s="152"/>
      <c r="BE18" s="152"/>
      <c r="BF18" s="152"/>
    </row>
    <row r="19" spans="2:16" ht="12.75">
      <c r="B19" s="190" t="s">
        <v>73</v>
      </c>
      <c r="C19" s="139" t="s">
        <v>79</v>
      </c>
      <c r="D19" s="203" t="s">
        <v>80</v>
      </c>
      <c r="E19" s="204"/>
      <c r="F19" s="205"/>
      <c r="G19" s="205"/>
      <c r="H19" s="206"/>
      <c r="I19" s="238"/>
      <c r="J19" s="140"/>
      <c r="P19" s="141">
        <v>1</v>
      </c>
    </row>
    <row r="20" spans="2:105" ht="12.75">
      <c r="B20" s="191">
        <v>1</v>
      </c>
      <c r="C20" s="142" t="s">
        <v>82</v>
      </c>
      <c r="D20" s="143" t="s">
        <v>83</v>
      </c>
      <c r="E20" s="144" t="s">
        <v>81</v>
      </c>
      <c r="F20" s="145">
        <v>12</v>
      </c>
      <c r="G20" s="145">
        <v>0</v>
      </c>
      <c r="H20" s="250">
        <f aca="true" t="shared" si="0" ref="H20:H30">F20*G20</f>
        <v>0</v>
      </c>
      <c r="I20" s="239"/>
      <c r="P20" s="141">
        <v>2</v>
      </c>
      <c r="AB20" s="131">
        <v>1</v>
      </c>
      <c r="AC20" s="131">
        <v>9</v>
      </c>
      <c r="AD20" s="131">
        <v>9</v>
      </c>
      <c r="BA20" s="131">
        <v>4</v>
      </c>
      <c r="BB20" s="131">
        <f>IF(BA20=1,#REF!,0)</f>
        <v>0</v>
      </c>
      <c r="BC20" s="131">
        <f>IF(BA20=2,#REF!,0)</f>
        <v>0</v>
      </c>
      <c r="BD20" s="131">
        <f>IF(BA20=3,#REF!,0)</f>
        <v>0</v>
      </c>
      <c r="BE20" s="131" t="e">
        <f>IF(BA20=4,#REF!,0)</f>
        <v>#REF!</v>
      </c>
      <c r="BF20" s="131">
        <f>IF(BA20=5,#REF!,0)</f>
        <v>0</v>
      </c>
      <c r="CB20" s="146">
        <v>1</v>
      </c>
      <c r="CC20" s="146">
        <v>9</v>
      </c>
      <c r="DA20" s="131">
        <v>0</v>
      </c>
    </row>
    <row r="21" spans="2:105" ht="12.75">
      <c r="B21" s="191">
        <v>2</v>
      </c>
      <c r="C21" s="142" t="s">
        <v>84</v>
      </c>
      <c r="D21" s="143" t="s">
        <v>85</v>
      </c>
      <c r="E21" s="144" t="s">
        <v>81</v>
      </c>
      <c r="F21" s="145">
        <v>2</v>
      </c>
      <c r="G21" s="145">
        <v>0</v>
      </c>
      <c r="H21" s="250">
        <f t="shared" si="0"/>
        <v>0</v>
      </c>
      <c r="I21" s="239"/>
      <c r="P21" s="141">
        <v>2</v>
      </c>
      <c r="AB21" s="131">
        <v>1</v>
      </c>
      <c r="AC21" s="131">
        <v>9</v>
      </c>
      <c r="AD21" s="131">
        <v>9</v>
      </c>
      <c r="BA21" s="131">
        <v>4</v>
      </c>
      <c r="BB21" s="131">
        <f>IF(BA21=1,#REF!,0)</f>
        <v>0</v>
      </c>
      <c r="BC21" s="131">
        <f>IF(BA21=2,#REF!,0)</f>
        <v>0</v>
      </c>
      <c r="BD21" s="131">
        <f>IF(BA21=3,#REF!,0)</f>
        <v>0</v>
      </c>
      <c r="BE21" s="131" t="e">
        <f>IF(BA21=4,#REF!,0)</f>
        <v>#REF!</v>
      </c>
      <c r="BF21" s="131">
        <f>IF(BA21=5,#REF!,0)</f>
        <v>0</v>
      </c>
      <c r="CB21" s="146">
        <v>1</v>
      </c>
      <c r="CC21" s="146">
        <v>9</v>
      </c>
      <c r="DA21" s="131">
        <v>0</v>
      </c>
    </row>
    <row r="22" spans="2:105" ht="12.75">
      <c r="B22" s="191">
        <v>3</v>
      </c>
      <c r="C22" s="142" t="s">
        <v>86</v>
      </c>
      <c r="D22" s="143" t="s">
        <v>87</v>
      </c>
      <c r="E22" s="144" t="s">
        <v>81</v>
      </c>
      <c r="F22" s="145">
        <v>6</v>
      </c>
      <c r="G22" s="145">
        <v>0</v>
      </c>
      <c r="H22" s="250">
        <f t="shared" si="0"/>
        <v>0</v>
      </c>
      <c r="I22" s="239"/>
      <c r="P22" s="141">
        <v>2</v>
      </c>
      <c r="AB22" s="131">
        <v>1</v>
      </c>
      <c r="AC22" s="131">
        <v>9</v>
      </c>
      <c r="AD22" s="131">
        <v>9</v>
      </c>
      <c r="BA22" s="131">
        <v>4</v>
      </c>
      <c r="BB22" s="131">
        <f>IF(BA22=1,#REF!,0)</f>
        <v>0</v>
      </c>
      <c r="BC22" s="131">
        <f>IF(BA22=2,#REF!,0)</f>
        <v>0</v>
      </c>
      <c r="BD22" s="131">
        <f>IF(BA22=3,#REF!,0)</f>
        <v>0</v>
      </c>
      <c r="BE22" s="131" t="e">
        <f>IF(BA22=4,#REF!,0)</f>
        <v>#REF!</v>
      </c>
      <c r="BF22" s="131">
        <f>IF(BA22=5,#REF!,0)</f>
        <v>0</v>
      </c>
      <c r="CB22" s="146">
        <v>1</v>
      </c>
      <c r="CC22" s="146">
        <v>9</v>
      </c>
      <c r="DA22" s="131">
        <v>0</v>
      </c>
    </row>
    <row r="23" spans="2:105" ht="22.5">
      <c r="B23" s="191">
        <v>4</v>
      </c>
      <c r="C23" s="252" t="s">
        <v>206</v>
      </c>
      <c r="D23" s="251" t="s">
        <v>233</v>
      </c>
      <c r="E23" s="144" t="s">
        <v>88</v>
      </c>
      <c r="F23" s="145">
        <v>130</v>
      </c>
      <c r="G23" s="145">
        <v>0</v>
      </c>
      <c r="H23" s="192">
        <f t="shared" si="0"/>
        <v>0</v>
      </c>
      <c r="I23" s="239"/>
      <c r="P23" s="141">
        <v>2</v>
      </c>
      <c r="AB23" s="131">
        <v>1</v>
      </c>
      <c r="AC23" s="131">
        <v>9</v>
      </c>
      <c r="AD23" s="131">
        <v>9</v>
      </c>
      <c r="BA23" s="131">
        <v>4</v>
      </c>
      <c r="BB23" s="131">
        <f>IF(BA23=1,H20,0)</f>
        <v>0</v>
      </c>
      <c r="BC23" s="131">
        <f>IF(BA23=2,H20,0)</f>
        <v>0</v>
      </c>
      <c r="BD23" s="131">
        <f>IF(BA23=3,H20,0)</f>
        <v>0</v>
      </c>
      <c r="BE23" s="131">
        <f>IF(BA23=4,H20,0)</f>
        <v>0</v>
      </c>
      <c r="BF23" s="131">
        <f>IF(BA23=5,H20,0)</f>
        <v>0</v>
      </c>
      <c r="CB23" s="146">
        <v>1</v>
      </c>
      <c r="CC23" s="146">
        <v>9</v>
      </c>
      <c r="DA23" s="131">
        <v>0</v>
      </c>
    </row>
    <row r="24" spans="2:81" ht="22.5">
      <c r="B24" s="191">
        <v>5</v>
      </c>
      <c r="C24" s="252" t="s">
        <v>206</v>
      </c>
      <c r="D24" s="251" t="s">
        <v>235</v>
      </c>
      <c r="E24" s="144" t="s">
        <v>88</v>
      </c>
      <c r="F24" s="145">
        <v>130</v>
      </c>
      <c r="G24" s="145">
        <v>0</v>
      </c>
      <c r="H24" s="192">
        <f t="shared" si="0"/>
        <v>0</v>
      </c>
      <c r="I24" s="239"/>
      <c r="P24" s="141"/>
      <c r="CB24" s="146"/>
      <c r="CC24" s="146"/>
    </row>
    <row r="25" spans="2:81" ht="22.5">
      <c r="B25" s="191">
        <v>6</v>
      </c>
      <c r="C25" s="252" t="s">
        <v>206</v>
      </c>
      <c r="D25" s="251" t="s">
        <v>234</v>
      </c>
      <c r="E25" s="144" t="s">
        <v>88</v>
      </c>
      <c r="F25" s="145">
        <v>140</v>
      </c>
      <c r="G25" s="145">
        <v>0</v>
      </c>
      <c r="H25" s="192">
        <f t="shared" si="0"/>
        <v>0</v>
      </c>
      <c r="I25" s="239"/>
      <c r="P25" s="141"/>
      <c r="CB25" s="146"/>
      <c r="CC25" s="146"/>
    </row>
    <row r="26" spans="2:105" ht="12.75">
      <c r="B26" s="191">
        <v>7</v>
      </c>
      <c r="C26" s="142" t="s">
        <v>194</v>
      </c>
      <c r="D26" s="143" t="s">
        <v>195</v>
      </c>
      <c r="E26" s="144" t="s">
        <v>88</v>
      </c>
      <c r="F26" s="145">
        <v>65</v>
      </c>
      <c r="G26" s="255">
        <v>0</v>
      </c>
      <c r="H26" s="192">
        <f t="shared" si="0"/>
        <v>0</v>
      </c>
      <c r="I26" s="239"/>
      <c r="P26" s="141">
        <v>2</v>
      </c>
      <c r="AB26" s="131">
        <v>1</v>
      </c>
      <c r="AC26" s="131">
        <v>9</v>
      </c>
      <c r="AD26" s="131">
        <v>9</v>
      </c>
      <c r="BA26" s="131">
        <v>4</v>
      </c>
      <c r="BB26" s="131">
        <f>IF(BA26=1,#REF!,0)</f>
        <v>0</v>
      </c>
      <c r="BC26" s="131">
        <f>IF(BA26=2,#REF!,0)</f>
        <v>0</v>
      </c>
      <c r="BD26" s="131">
        <f>IF(BA26=3,#REF!,0)</f>
        <v>0</v>
      </c>
      <c r="BE26" s="131" t="e">
        <f>IF(BA26=4,#REF!,0)</f>
        <v>#REF!</v>
      </c>
      <c r="BF26" s="131">
        <f>IF(BA26=5,#REF!,0)</f>
        <v>0</v>
      </c>
      <c r="CB26" s="146">
        <v>1</v>
      </c>
      <c r="CC26" s="146">
        <v>9</v>
      </c>
      <c r="DA26" s="131">
        <v>0</v>
      </c>
    </row>
    <row r="27" spans="2:105" ht="12.75" customHeight="1">
      <c r="B27" s="191">
        <v>8</v>
      </c>
      <c r="C27" s="245">
        <v>210260120</v>
      </c>
      <c r="D27" s="256" t="s">
        <v>176</v>
      </c>
      <c r="E27" s="169" t="s">
        <v>88</v>
      </c>
      <c r="F27" s="227">
        <v>32</v>
      </c>
      <c r="G27" s="145">
        <v>0</v>
      </c>
      <c r="H27" s="250">
        <f t="shared" si="0"/>
        <v>0</v>
      </c>
      <c r="I27" s="239"/>
      <c r="P27" s="141">
        <v>2</v>
      </c>
      <c r="AB27" s="131">
        <v>1</v>
      </c>
      <c r="AC27" s="131">
        <v>9</v>
      </c>
      <c r="AD27" s="131">
        <v>9</v>
      </c>
      <c r="BA27" s="131">
        <v>4</v>
      </c>
      <c r="BB27" s="131">
        <f>IF(BA27=1,#REF!,0)</f>
        <v>0</v>
      </c>
      <c r="BC27" s="131">
        <f>IF(BA27=2,#REF!,0)</f>
        <v>0</v>
      </c>
      <c r="BD27" s="131">
        <f>IF(BA27=3,#REF!,0)</f>
        <v>0</v>
      </c>
      <c r="BE27" s="131" t="e">
        <f>IF(BA27=4,#REF!,0)</f>
        <v>#REF!</v>
      </c>
      <c r="BF27" s="131">
        <f>IF(BA27=5,#REF!,0)</f>
        <v>0</v>
      </c>
      <c r="CB27" s="146">
        <v>1</v>
      </c>
      <c r="CC27" s="146">
        <v>9</v>
      </c>
      <c r="DA27" s="131">
        <v>0</v>
      </c>
    </row>
    <row r="28" spans="2:81" ht="22.5" customHeight="1">
      <c r="B28" s="191">
        <v>9</v>
      </c>
      <c r="C28" s="297">
        <v>210102303</v>
      </c>
      <c r="D28" s="298" t="s">
        <v>236</v>
      </c>
      <c r="E28" s="299" t="s">
        <v>81</v>
      </c>
      <c r="F28" s="249">
        <v>6</v>
      </c>
      <c r="G28" s="300">
        <v>0</v>
      </c>
      <c r="H28" s="250">
        <f t="shared" si="0"/>
        <v>0</v>
      </c>
      <c r="I28" s="239"/>
      <c r="P28" s="141"/>
      <c r="CB28" s="146"/>
      <c r="CC28" s="146"/>
    </row>
    <row r="29" spans="2:105" ht="22.5">
      <c r="B29" s="191">
        <v>10</v>
      </c>
      <c r="C29" s="297">
        <v>210102303</v>
      </c>
      <c r="D29" s="298" t="s">
        <v>237</v>
      </c>
      <c r="E29" s="299" t="s">
        <v>81</v>
      </c>
      <c r="F29" s="249">
        <v>6</v>
      </c>
      <c r="G29" s="300">
        <v>0</v>
      </c>
      <c r="H29" s="250">
        <f t="shared" si="0"/>
        <v>0</v>
      </c>
      <c r="I29" s="239"/>
      <c r="P29" s="141">
        <v>2</v>
      </c>
      <c r="AB29" s="131">
        <v>1</v>
      </c>
      <c r="AC29" s="131">
        <v>9</v>
      </c>
      <c r="AD29" s="131">
        <v>9</v>
      </c>
      <c r="BA29" s="131">
        <v>4</v>
      </c>
      <c r="BB29" s="131">
        <f>IF(BA29=1,H21,0)</f>
        <v>0</v>
      </c>
      <c r="BC29" s="131">
        <f>IF(BA29=2,H21,0)</f>
        <v>0</v>
      </c>
      <c r="BD29" s="131">
        <f>IF(BA29=3,H21,0)</f>
        <v>0</v>
      </c>
      <c r="BE29" s="131">
        <f>IF(BA29=4,H21,0)</f>
        <v>0</v>
      </c>
      <c r="BF29" s="131">
        <f>IF(BA29=5,H21,0)</f>
        <v>0</v>
      </c>
      <c r="CB29" s="146">
        <v>1</v>
      </c>
      <c r="CC29" s="146">
        <v>9</v>
      </c>
      <c r="DA29" s="131">
        <v>0</v>
      </c>
    </row>
    <row r="30" spans="2:105" ht="12.75">
      <c r="B30" s="191">
        <v>11</v>
      </c>
      <c r="C30" s="142" t="s">
        <v>89</v>
      </c>
      <c r="D30" s="143" t="s">
        <v>90</v>
      </c>
      <c r="E30" s="144" t="s">
        <v>81</v>
      </c>
      <c r="F30" s="145">
        <v>16</v>
      </c>
      <c r="G30" s="145">
        <v>0</v>
      </c>
      <c r="H30" s="250">
        <f t="shared" si="0"/>
        <v>0</v>
      </c>
      <c r="I30" s="239"/>
      <c r="P30" s="141">
        <v>2</v>
      </c>
      <c r="AB30" s="131">
        <v>1</v>
      </c>
      <c r="AC30" s="131">
        <v>9</v>
      </c>
      <c r="AD30" s="131">
        <v>9</v>
      </c>
      <c r="BA30" s="131">
        <v>4</v>
      </c>
      <c r="BB30" s="131">
        <f>IF(BA30=1,H22,0)</f>
        <v>0</v>
      </c>
      <c r="BC30" s="131">
        <f>IF(BA30=2,H22,0)</f>
        <v>0</v>
      </c>
      <c r="BD30" s="131">
        <f>IF(BA30=3,H22,0)</f>
        <v>0</v>
      </c>
      <c r="BE30" s="131">
        <f>IF(BA30=4,H22,0)</f>
        <v>0</v>
      </c>
      <c r="BF30" s="131">
        <f>IF(BA30=5,H22,0)</f>
        <v>0</v>
      </c>
      <c r="CB30" s="146">
        <v>1</v>
      </c>
      <c r="CC30" s="146">
        <v>9</v>
      </c>
      <c r="DA30" s="131">
        <v>0</v>
      </c>
    </row>
    <row r="31" spans="2:58" ht="13.5" thickBot="1">
      <c r="B31" s="197"/>
      <c r="C31" s="182" t="s">
        <v>77</v>
      </c>
      <c r="D31" s="183" t="str">
        <f>CONCATENATE(C19," ",D19)</f>
        <v>M21 Elektromontáže</v>
      </c>
      <c r="E31" s="186"/>
      <c r="F31" s="187"/>
      <c r="G31" s="188"/>
      <c r="H31" s="196">
        <f>SUM(H19:H30)</f>
        <v>0</v>
      </c>
      <c r="I31" s="240"/>
      <c r="P31" s="141">
        <v>4</v>
      </c>
      <c r="BB31" s="152">
        <f>SUM(BB19:BB30)</f>
        <v>0</v>
      </c>
      <c r="BC31" s="152">
        <f>SUM(BC19:BC30)</f>
        <v>0</v>
      </c>
      <c r="BD31" s="152">
        <f>SUM(BD19:BD30)</f>
        <v>0</v>
      </c>
      <c r="BE31" s="152" t="e">
        <f>SUM(BE19:BE30)</f>
        <v>#REF!</v>
      </c>
      <c r="BF31" s="152">
        <f>SUM(BF19:BF30)</f>
        <v>0</v>
      </c>
    </row>
    <row r="32" spans="2:16" ht="12.75">
      <c r="B32" s="190" t="s">
        <v>73</v>
      </c>
      <c r="C32" s="139" t="s">
        <v>91</v>
      </c>
      <c r="D32" s="203" t="s">
        <v>92</v>
      </c>
      <c r="E32" s="204"/>
      <c r="F32" s="205"/>
      <c r="G32" s="205"/>
      <c r="H32" s="206"/>
      <c r="I32" s="238"/>
      <c r="J32" s="140"/>
      <c r="P32" s="141">
        <v>1</v>
      </c>
    </row>
    <row r="33" spans="2:105" ht="12.75">
      <c r="B33" s="191">
        <v>1</v>
      </c>
      <c r="C33" s="142" t="s">
        <v>177</v>
      </c>
      <c r="D33" s="143" t="s">
        <v>178</v>
      </c>
      <c r="E33" s="144" t="s">
        <v>81</v>
      </c>
      <c r="F33" s="145">
        <v>1</v>
      </c>
      <c r="G33" s="145">
        <v>0</v>
      </c>
      <c r="H33" s="192">
        <f>F33*G33</f>
        <v>0</v>
      </c>
      <c r="I33" s="239"/>
      <c r="P33" s="141">
        <v>2</v>
      </c>
      <c r="AB33" s="131">
        <v>1</v>
      </c>
      <c r="AC33" s="131">
        <v>9</v>
      </c>
      <c r="AD33" s="131">
        <v>9</v>
      </c>
      <c r="BA33" s="131">
        <v>4</v>
      </c>
      <c r="BB33" s="131">
        <f>IF(BA33=1,#REF!,0)</f>
        <v>0</v>
      </c>
      <c r="BC33" s="131">
        <f>IF(BA33=2,#REF!,0)</f>
        <v>0</v>
      </c>
      <c r="BD33" s="131">
        <f>IF(BA33=3,#REF!,0)</f>
        <v>0</v>
      </c>
      <c r="BE33" s="131" t="e">
        <f>IF(BA33=4,#REF!,0)</f>
        <v>#REF!</v>
      </c>
      <c r="BF33" s="131">
        <f>IF(BA33=5,#REF!,0)</f>
        <v>0</v>
      </c>
      <c r="CB33" s="146">
        <v>1</v>
      </c>
      <c r="CC33" s="146">
        <v>9</v>
      </c>
      <c r="DA33" s="131">
        <v>0.0037</v>
      </c>
    </row>
    <row r="34" spans="2:81" ht="12.75">
      <c r="B34" s="191">
        <v>2</v>
      </c>
      <c r="C34" s="142" t="s">
        <v>179</v>
      </c>
      <c r="D34" s="143" t="s">
        <v>180</v>
      </c>
      <c r="E34" s="144" t="s">
        <v>81</v>
      </c>
      <c r="F34" s="145">
        <v>1</v>
      </c>
      <c r="G34" s="145">
        <v>0</v>
      </c>
      <c r="H34" s="192">
        <f>F34*G34</f>
        <v>0</v>
      </c>
      <c r="I34" s="239"/>
      <c r="P34" s="141"/>
      <c r="CB34" s="146"/>
      <c r="CC34" s="146"/>
    </row>
    <row r="35" spans="2:81" ht="12.75">
      <c r="B35" s="191">
        <v>3</v>
      </c>
      <c r="C35" s="142" t="s">
        <v>93</v>
      </c>
      <c r="D35" s="143" t="s">
        <v>94</v>
      </c>
      <c r="E35" s="144" t="s">
        <v>81</v>
      </c>
      <c r="F35" s="145">
        <v>1</v>
      </c>
      <c r="G35" s="145">
        <v>0</v>
      </c>
      <c r="H35" s="250">
        <f>F35*G35</f>
        <v>0</v>
      </c>
      <c r="I35" s="239"/>
      <c r="P35" s="141"/>
      <c r="CB35" s="146"/>
      <c r="CC35" s="146"/>
    </row>
    <row r="36" spans="2:81" ht="12.75">
      <c r="B36" s="191">
        <v>4</v>
      </c>
      <c r="C36" s="142" t="s">
        <v>181</v>
      </c>
      <c r="D36" s="143" t="s">
        <v>182</v>
      </c>
      <c r="E36" s="144" t="s">
        <v>81</v>
      </c>
      <c r="F36" s="145">
        <v>1</v>
      </c>
      <c r="G36" s="145">
        <v>0</v>
      </c>
      <c r="H36" s="192">
        <f>F36*G36</f>
        <v>0</v>
      </c>
      <c r="I36" s="239"/>
      <c r="P36" s="141"/>
      <c r="CB36" s="146"/>
      <c r="CC36" s="146"/>
    </row>
    <row r="37" spans="2:58" ht="13.5" thickBot="1">
      <c r="B37" s="197"/>
      <c r="C37" s="182" t="s">
        <v>77</v>
      </c>
      <c r="D37" s="183" t="str">
        <f>CONCATENATE(C32," ",D32)</f>
        <v>M23 Montáže potrubí</v>
      </c>
      <c r="E37" s="186"/>
      <c r="F37" s="187"/>
      <c r="G37" s="188"/>
      <c r="H37" s="196">
        <f>SUM(H32:H36)</f>
        <v>0</v>
      </c>
      <c r="I37" s="240"/>
      <c r="P37" s="141">
        <v>4</v>
      </c>
      <c r="BB37" s="152">
        <f>SUM(BB32:BB36)</f>
        <v>0</v>
      </c>
      <c r="BC37" s="152">
        <f>SUM(BC32:BC36)</f>
        <v>0</v>
      </c>
      <c r="BD37" s="152">
        <f>SUM(BD32:BD36)</f>
        <v>0</v>
      </c>
      <c r="BE37" s="152" t="e">
        <f>SUM(BE32:BE36)</f>
        <v>#REF!</v>
      </c>
      <c r="BF37" s="152">
        <f>SUM(BF32:BF36)</f>
        <v>0</v>
      </c>
    </row>
    <row r="38" spans="2:16" ht="12.75">
      <c r="B38" s="190" t="s">
        <v>73</v>
      </c>
      <c r="C38" s="139" t="s">
        <v>95</v>
      </c>
      <c r="D38" s="203" t="s">
        <v>96</v>
      </c>
      <c r="E38" s="204"/>
      <c r="F38" s="205"/>
      <c r="G38" s="205"/>
      <c r="H38" s="206"/>
      <c r="I38" s="238"/>
      <c r="J38" s="140"/>
      <c r="P38" s="141">
        <v>1</v>
      </c>
    </row>
    <row r="39" spans="2:105" ht="12.75">
      <c r="B39" s="191">
        <v>1</v>
      </c>
      <c r="C39" s="142" t="s">
        <v>97</v>
      </c>
      <c r="D39" s="143" t="s">
        <v>98</v>
      </c>
      <c r="E39" s="144" t="s">
        <v>99</v>
      </c>
      <c r="F39" s="145">
        <v>0.2</v>
      </c>
      <c r="G39" s="145">
        <v>0</v>
      </c>
      <c r="H39" s="250">
        <f aca="true" t="shared" si="1" ref="H39:H46">F39*G39</f>
        <v>0</v>
      </c>
      <c r="I39" s="239"/>
      <c r="P39" s="141">
        <v>2</v>
      </c>
      <c r="AB39" s="131">
        <v>1</v>
      </c>
      <c r="AC39" s="131">
        <v>9</v>
      </c>
      <c r="AD39" s="131">
        <v>9</v>
      </c>
      <c r="BA39" s="131">
        <v>4</v>
      </c>
      <c r="BB39" s="131">
        <f>IF(BA39=1,H39,0)</f>
        <v>0</v>
      </c>
      <c r="BC39" s="131">
        <f>IF(BA39=2,H39,0)</f>
        <v>0</v>
      </c>
      <c r="BD39" s="131">
        <f>IF(BA39=3,H39,0)</f>
        <v>0</v>
      </c>
      <c r="BE39" s="131">
        <f>IF(BA39=4,H39,0)</f>
        <v>0</v>
      </c>
      <c r="BF39" s="131">
        <f>IF(BA39=5,H39,0)</f>
        <v>0</v>
      </c>
      <c r="CB39" s="146">
        <v>1</v>
      </c>
      <c r="CC39" s="146">
        <v>9</v>
      </c>
      <c r="DA39" s="131">
        <v>0.01124</v>
      </c>
    </row>
    <row r="40" spans="2:105" ht="12.75">
      <c r="B40" s="191">
        <v>2</v>
      </c>
      <c r="C40" s="252" t="s">
        <v>183</v>
      </c>
      <c r="D40" s="251" t="s">
        <v>184</v>
      </c>
      <c r="E40" s="144" t="s">
        <v>88</v>
      </c>
      <c r="F40" s="145">
        <v>150</v>
      </c>
      <c r="G40" s="145">
        <v>0</v>
      </c>
      <c r="H40" s="192">
        <f t="shared" si="1"/>
        <v>0</v>
      </c>
      <c r="I40" s="239"/>
      <c r="P40" s="141">
        <v>2</v>
      </c>
      <c r="AB40" s="131">
        <v>1</v>
      </c>
      <c r="AC40" s="131">
        <v>9</v>
      </c>
      <c r="AD40" s="131">
        <v>9</v>
      </c>
      <c r="BA40" s="131">
        <v>4</v>
      </c>
      <c r="BB40" s="131">
        <f>IF(BA40=1,#REF!,0)</f>
        <v>0</v>
      </c>
      <c r="BC40" s="131">
        <f>IF(BA40=2,#REF!,0)</f>
        <v>0</v>
      </c>
      <c r="BD40" s="131">
        <f>IF(BA40=3,#REF!,0)</f>
        <v>0</v>
      </c>
      <c r="BE40" s="131" t="e">
        <f>IF(BA40=4,#REF!,0)</f>
        <v>#REF!</v>
      </c>
      <c r="BF40" s="131">
        <f>IF(BA40=5,#REF!,0)</f>
        <v>0</v>
      </c>
      <c r="CB40" s="146">
        <v>1</v>
      </c>
      <c r="CC40" s="146">
        <v>9</v>
      </c>
      <c r="DA40" s="131">
        <v>0</v>
      </c>
    </row>
    <row r="41" spans="2:105" ht="12.75">
      <c r="B41" s="191">
        <v>3</v>
      </c>
      <c r="C41" s="142" t="s">
        <v>101</v>
      </c>
      <c r="D41" s="143" t="s">
        <v>102</v>
      </c>
      <c r="E41" s="144" t="s">
        <v>88</v>
      </c>
      <c r="F41" s="145">
        <v>150</v>
      </c>
      <c r="G41" s="145">
        <v>0</v>
      </c>
      <c r="H41" s="250">
        <f t="shared" si="1"/>
        <v>0</v>
      </c>
      <c r="I41" s="239"/>
      <c r="P41" s="141">
        <v>2</v>
      </c>
      <c r="AB41" s="131">
        <v>1</v>
      </c>
      <c r="AC41" s="131">
        <v>9</v>
      </c>
      <c r="AD41" s="131">
        <v>9</v>
      </c>
      <c r="BA41" s="131">
        <v>4</v>
      </c>
      <c r="BB41" s="131">
        <f>IF(BA41=1,H40,0)</f>
        <v>0</v>
      </c>
      <c r="BC41" s="131">
        <f>IF(BA41=2,H40,0)</f>
        <v>0</v>
      </c>
      <c r="BD41" s="131">
        <f>IF(BA41=3,H40,0)</f>
        <v>0</v>
      </c>
      <c r="BE41" s="131">
        <f>IF(BA41=4,H40,0)</f>
        <v>0</v>
      </c>
      <c r="BF41" s="131">
        <f>IF(BA41=5,H40,0)</f>
        <v>0</v>
      </c>
      <c r="CB41" s="146">
        <v>1</v>
      </c>
      <c r="CC41" s="146">
        <v>9</v>
      </c>
      <c r="DA41" s="131">
        <v>0.12024</v>
      </c>
    </row>
    <row r="42" spans="2:105" ht="12.75">
      <c r="B42" s="191">
        <v>4</v>
      </c>
      <c r="C42" s="142" t="s">
        <v>185</v>
      </c>
      <c r="D42" s="143" t="s">
        <v>186</v>
      </c>
      <c r="E42" s="144" t="s">
        <v>88</v>
      </c>
      <c r="F42" s="145">
        <v>150</v>
      </c>
      <c r="G42" s="145">
        <v>0</v>
      </c>
      <c r="H42" s="192">
        <f t="shared" si="1"/>
        <v>0</v>
      </c>
      <c r="I42" s="239"/>
      <c r="P42" s="141">
        <v>2</v>
      </c>
      <c r="AB42" s="131">
        <v>1</v>
      </c>
      <c r="AC42" s="131">
        <v>9</v>
      </c>
      <c r="AD42" s="131">
        <v>9</v>
      </c>
      <c r="BA42" s="131">
        <v>4</v>
      </c>
      <c r="BB42" s="131">
        <f>IF(BA42=1,H41,0)</f>
        <v>0</v>
      </c>
      <c r="BC42" s="131">
        <f>IF(BA42=2,H41,0)</f>
        <v>0</v>
      </c>
      <c r="BD42" s="131">
        <f>IF(BA42=3,H41,0)</f>
        <v>0</v>
      </c>
      <c r="BE42" s="131">
        <f>IF(BA42=4,H41,0)</f>
        <v>0</v>
      </c>
      <c r="BF42" s="131">
        <f>IF(BA42=5,H41,0)</f>
        <v>0</v>
      </c>
      <c r="CB42" s="146">
        <v>1</v>
      </c>
      <c r="CC42" s="146">
        <v>9</v>
      </c>
      <c r="DA42" s="131">
        <v>0</v>
      </c>
    </row>
    <row r="43" spans="2:81" ht="33.75">
      <c r="B43" s="191">
        <v>5</v>
      </c>
      <c r="C43" s="142" t="s">
        <v>225</v>
      </c>
      <c r="D43" s="251" t="s">
        <v>231</v>
      </c>
      <c r="E43" s="144" t="s">
        <v>78</v>
      </c>
      <c r="F43" s="145">
        <v>1</v>
      </c>
      <c r="G43" s="305">
        <v>0</v>
      </c>
      <c r="H43" s="192">
        <f t="shared" si="1"/>
        <v>0</v>
      </c>
      <c r="I43" s="239"/>
      <c r="P43" s="141"/>
      <c r="CB43" s="146"/>
      <c r="CC43" s="146"/>
    </row>
    <row r="44" spans="2:105" ht="22.5">
      <c r="B44" s="191">
        <v>6</v>
      </c>
      <c r="C44" s="209" t="s">
        <v>114</v>
      </c>
      <c r="D44" s="256" t="s">
        <v>187</v>
      </c>
      <c r="E44" s="169" t="s">
        <v>88</v>
      </c>
      <c r="F44" s="227">
        <v>50</v>
      </c>
      <c r="G44" s="170">
        <v>0</v>
      </c>
      <c r="H44" s="250">
        <f t="shared" si="1"/>
        <v>0</v>
      </c>
      <c r="I44" s="239"/>
      <c r="P44" s="141">
        <v>2</v>
      </c>
      <c r="AB44" s="131">
        <v>1</v>
      </c>
      <c r="AC44" s="131">
        <v>9</v>
      </c>
      <c r="AD44" s="131">
        <v>9</v>
      </c>
      <c r="BA44" s="131">
        <v>4</v>
      </c>
      <c r="BB44" s="131">
        <f>IF(BA44=1,#REF!,0)</f>
        <v>0</v>
      </c>
      <c r="BC44" s="131">
        <f>IF(BA44=2,#REF!,0)</f>
        <v>0</v>
      </c>
      <c r="BD44" s="131">
        <f>IF(BA44=3,#REF!,0)</f>
        <v>0</v>
      </c>
      <c r="BE44" s="131" t="e">
        <f>IF(BA44=4,#REF!,0)</f>
        <v>#REF!</v>
      </c>
      <c r="BF44" s="131">
        <f>IF(BA44=5,#REF!,0)</f>
        <v>0</v>
      </c>
      <c r="CB44" s="146">
        <v>1</v>
      </c>
      <c r="CC44" s="146">
        <v>9</v>
      </c>
      <c r="DA44" s="131">
        <v>2.37855</v>
      </c>
    </row>
    <row r="45" spans="2:105" ht="22.5">
      <c r="B45" s="191">
        <v>7</v>
      </c>
      <c r="C45" s="142" t="s">
        <v>103</v>
      </c>
      <c r="D45" s="143" t="s">
        <v>122</v>
      </c>
      <c r="E45" s="144" t="s">
        <v>78</v>
      </c>
      <c r="F45" s="145">
        <v>10</v>
      </c>
      <c r="G45" s="145">
        <v>0</v>
      </c>
      <c r="H45" s="250">
        <f t="shared" si="1"/>
        <v>0</v>
      </c>
      <c r="I45" s="239"/>
      <c r="P45" s="141">
        <v>2</v>
      </c>
      <c r="AB45" s="131">
        <v>1</v>
      </c>
      <c r="AC45" s="131">
        <v>9</v>
      </c>
      <c r="AD45" s="131">
        <v>9</v>
      </c>
      <c r="BA45" s="131">
        <v>4</v>
      </c>
      <c r="BB45" s="131">
        <f>IF(BA45=1,H42,0)</f>
        <v>0</v>
      </c>
      <c r="BC45" s="131">
        <f>IF(BA45=2,H42,0)</f>
        <v>0</v>
      </c>
      <c r="BD45" s="131">
        <f>IF(BA45=3,H42,0)</f>
        <v>0</v>
      </c>
      <c r="BE45" s="131">
        <f>IF(BA45=4,H42,0)</f>
        <v>0</v>
      </c>
      <c r="BF45" s="131">
        <f>IF(BA45=5,H42,0)</f>
        <v>0</v>
      </c>
      <c r="CB45" s="146">
        <v>1</v>
      </c>
      <c r="CC45" s="146">
        <v>9</v>
      </c>
      <c r="DA45" s="131">
        <v>0</v>
      </c>
    </row>
    <row r="46" spans="2:105" ht="12.75">
      <c r="B46" s="191">
        <v>8</v>
      </c>
      <c r="C46" s="207" t="s">
        <v>113</v>
      </c>
      <c r="D46" s="208" t="s">
        <v>112</v>
      </c>
      <c r="E46" s="169" t="s">
        <v>78</v>
      </c>
      <c r="F46" s="227">
        <v>10</v>
      </c>
      <c r="G46" s="170">
        <v>0</v>
      </c>
      <c r="H46" s="250">
        <f t="shared" si="1"/>
        <v>0</v>
      </c>
      <c r="I46" s="239"/>
      <c r="P46" s="141">
        <v>2</v>
      </c>
      <c r="AB46" s="131">
        <v>1</v>
      </c>
      <c r="AC46" s="131">
        <v>9</v>
      </c>
      <c r="AD46" s="131">
        <v>9</v>
      </c>
      <c r="BA46" s="131">
        <v>4</v>
      </c>
      <c r="BB46" s="131">
        <f>IF(BA46=1,H44,0)</f>
        <v>0</v>
      </c>
      <c r="BC46" s="131">
        <f>IF(BA46=2,H44,0)</f>
        <v>0</v>
      </c>
      <c r="BD46" s="131">
        <f>IF(BA46=3,H44,0)</f>
        <v>0</v>
      </c>
      <c r="BE46" s="131">
        <f>IF(BA46=4,H44,0)</f>
        <v>0</v>
      </c>
      <c r="BF46" s="131">
        <f>IF(BA46=5,H44,0)</f>
        <v>0</v>
      </c>
      <c r="CB46" s="146">
        <v>1</v>
      </c>
      <c r="CC46" s="146">
        <v>9</v>
      </c>
      <c r="DA46" s="131">
        <v>0.13243</v>
      </c>
    </row>
    <row r="47" spans="2:58" ht="13.5" thickBot="1">
      <c r="B47" s="197"/>
      <c r="C47" s="182" t="s">
        <v>77</v>
      </c>
      <c r="D47" s="183" t="str">
        <f>CONCATENATE(C38," ",D38)</f>
        <v>M46 Zemní práce při montážích</v>
      </c>
      <c r="E47" s="186"/>
      <c r="F47" s="187"/>
      <c r="G47" s="188"/>
      <c r="H47" s="196">
        <f>SUM(H38:H46)</f>
        <v>0</v>
      </c>
      <c r="I47" s="240"/>
      <c r="P47" s="141">
        <v>4</v>
      </c>
      <c r="BB47" s="152">
        <f>SUM(BB38:BB46)</f>
        <v>0</v>
      </c>
      <c r="BC47" s="152">
        <f>SUM(BC38:BC46)</f>
        <v>0</v>
      </c>
      <c r="BD47" s="152">
        <f>SUM(BD38:BD46)</f>
        <v>0</v>
      </c>
      <c r="BE47" s="152" t="e">
        <f>SUM(BE38:BE46)</f>
        <v>#REF!</v>
      </c>
      <c r="BF47" s="152">
        <f>SUM(BF38:BF46)</f>
        <v>0</v>
      </c>
    </row>
    <row r="48" spans="2:9" ht="12.75">
      <c r="B48" s="190" t="s">
        <v>73</v>
      </c>
      <c r="C48" s="139" t="s">
        <v>115</v>
      </c>
      <c r="D48" s="203" t="s">
        <v>116</v>
      </c>
      <c r="E48" s="204"/>
      <c r="F48" s="205"/>
      <c r="G48" s="205"/>
      <c r="H48" s="206"/>
      <c r="I48" s="238"/>
    </row>
    <row r="49" spans="2:9" ht="12.75">
      <c r="B49" s="191">
        <v>1</v>
      </c>
      <c r="C49" s="252" t="s">
        <v>190</v>
      </c>
      <c r="D49" s="143" t="s">
        <v>118</v>
      </c>
      <c r="E49" s="144" t="s">
        <v>117</v>
      </c>
      <c r="F49" s="145">
        <v>1</v>
      </c>
      <c r="G49" s="145">
        <v>0</v>
      </c>
      <c r="H49" s="192">
        <f aca="true" t="shared" si="2" ref="H49:H54">F49*G49</f>
        <v>0</v>
      </c>
      <c r="I49" s="239"/>
    </row>
    <row r="50" spans="2:9" ht="12.75">
      <c r="B50" s="191">
        <v>2</v>
      </c>
      <c r="C50" s="142" t="s">
        <v>144</v>
      </c>
      <c r="D50" s="143" t="s">
        <v>120</v>
      </c>
      <c r="E50" s="144" t="s">
        <v>117</v>
      </c>
      <c r="F50" s="145">
        <v>1</v>
      </c>
      <c r="G50" s="145">
        <v>0</v>
      </c>
      <c r="H50" s="192">
        <f t="shared" si="2"/>
        <v>0</v>
      </c>
      <c r="I50" s="239"/>
    </row>
    <row r="51" spans="2:9" ht="12.75">
      <c r="B51" s="191">
        <v>3</v>
      </c>
      <c r="C51" s="142" t="s">
        <v>145</v>
      </c>
      <c r="D51" s="143" t="s">
        <v>202</v>
      </c>
      <c r="E51" s="144" t="s">
        <v>117</v>
      </c>
      <c r="F51" s="145">
        <v>1</v>
      </c>
      <c r="G51" s="145">
        <v>0</v>
      </c>
      <c r="H51" s="192">
        <f t="shared" si="2"/>
        <v>0</v>
      </c>
      <c r="I51" s="239"/>
    </row>
    <row r="52" spans="2:9" ht="22.5">
      <c r="B52" s="191">
        <v>4</v>
      </c>
      <c r="C52" s="142" t="s">
        <v>146</v>
      </c>
      <c r="D52" s="143" t="s">
        <v>228</v>
      </c>
      <c r="E52" s="144" t="s">
        <v>117</v>
      </c>
      <c r="F52" s="145">
        <v>1</v>
      </c>
      <c r="G52" s="145">
        <v>0</v>
      </c>
      <c r="H52" s="192">
        <f t="shared" si="2"/>
        <v>0</v>
      </c>
      <c r="I52" s="239"/>
    </row>
    <row r="53" spans="2:9" ht="12.75">
      <c r="B53" s="191">
        <v>5</v>
      </c>
      <c r="C53" s="142" t="s">
        <v>147</v>
      </c>
      <c r="D53" s="199" t="s">
        <v>121</v>
      </c>
      <c r="E53" s="200" t="s">
        <v>117</v>
      </c>
      <c r="F53" s="201">
        <v>1</v>
      </c>
      <c r="G53" s="201">
        <v>0</v>
      </c>
      <c r="H53" s="202">
        <f t="shared" si="2"/>
        <v>0</v>
      </c>
      <c r="I53" s="239"/>
    </row>
    <row r="54" spans="2:9" ht="12.75">
      <c r="B54" s="191">
        <v>6</v>
      </c>
      <c r="C54" s="252" t="s">
        <v>227</v>
      </c>
      <c r="D54" s="281" t="s">
        <v>119</v>
      </c>
      <c r="E54" s="282" t="s">
        <v>117</v>
      </c>
      <c r="F54" s="283">
        <v>1</v>
      </c>
      <c r="G54" s="201">
        <v>0</v>
      </c>
      <c r="H54" s="192">
        <f t="shared" si="2"/>
        <v>0</v>
      </c>
      <c r="I54" s="239"/>
    </row>
    <row r="55" spans="2:9" ht="13.5" thickBot="1">
      <c r="B55" s="193"/>
      <c r="C55" s="147" t="s">
        <v>77</v>
      </c>
      <c r="D55" s="148" t="str">
        <f>CONCATENATE(C48," ",D48)</f>
        <v>KPT1 Inženýrská činnost</v>
      </c>
      <c r="E55" s="149"/>
      <c r="F55" s="150"/>
      <c r="G55" s="151"/>
      <c r="H55" s="194">
        <f>SUM(H48:H54)</f>
        <v>0</v>
      </c>
      <c r="I55" s="240"/>
    </row>
    <row r="56" spans="2:9" ht="12.75">
      <c r="B56" s="174" t="s">
        <v>73</v>
      </c>
      <c r="C56" s="280" t="s">
        <v>163</v>
      </c>
      <c r="D56" s="175" t="s">
        <v>164</v>
      </c>
      <c r="E56" s="176"/>
      <c r="F56" s="177"/>
      <c r="G56" s="178"/>
      <c r="H56" s="195"/>
      <c r="I56" s="228"/>
    </row>
    <row r="57" spans="2:9" ht="12.75">
      <c r="B57" s="191">
        <v>1</v>
      </c>
      <c r="C57" s="179" t="s">
        <v>142</v>
      </c>
      <c r="D57" s="301" t="s">
        <v>207</v>
      </c>
      <c r="E57" s="169" t="s">
        <v>117</v>
      </c>
      <c r="F57" s="180">
        <v>1</v>
      </c>
      <c r="G57" s="170">
        <v>0</v>
      </c>
      <c r="H57" s="171">
        <f>F57*G57</f>
        <v>0</v>
      </c>
      <c r="I57" s="172"/>
    </row>
    <row r="58" spans="2:9" ht="12.75">
      <c r="B58" s="191">
        <v>2</v>
      </c>
      <c r="C58" s="179" t="s">
        <v>143</v>
      </c>
      <c r="D58" s="168" t="s">
        <v>148</v>
      </c>
      <c r="E58" s="169" t="s">
        <v>76</v>
      </c>
      <c r="F58" s="181">
        <v>1</v>
      </c>
      <c r="G58" s="170">
        <v>0</v>
      </c>
      <c r="H58" s="171">
        <f>F58*G58</f>
        <v>0</v>
      </c>
      <c r="I58" s="172"/>
    </row>
    <row r="59" spans="2:9" ht="13.5" thickBot="1">
      <c r="B59" s="189"/>
      <c r="C59" s="182" t="s">
        <v>77</v>
      </c>
      <c r="D59" s="183" t="str">
        <f>CONCATENATE(C56," ",D56)</f>
        <v>KPT2 Montáž hloubkových uzemňovacích anod</v>
      </c>
      <c r="E59" s="184"/>
      <c r="F59" s="184"/>
      <c r="G59" s="184"/>
      <c r="H59" s="196">
        <f>SUM(H56:H58)</f>
        <v>0</v>
      </c>
      <c r="I59" s="240"/>
    </row>
    <row r="60" spans="2:9" ht="12.75">
      <c r="B60" s="259" t="s">
        <v>73</v>
      </c>
      <c r="C60" s="260" t="s">
        <v>123</v>
      </c>
      <c r="D60" s="261" t="s">
        <v>124</v>
      </c>
      <c r="E60" s="262"/>
      <c r="F60" s="263"/>
      <c r="G60" s="263"/>
      <c r="H60" s="264"/>
      <c r="I60" s="240"/>
    </row>
    <row r="61" spans="2:9" ht="12.75">
      <c r="B61" s="191">
        <v>1</v>
      </c>
      <c r="C61" s="142" t="s">
        <v>125</v>
      </c>
      <c r="D61" s="143" t="s">
        <v>170</v>
      </c>
      <c r="E61" s="144" t="s">
        <v>88</v>
      </c>
      <c r="F61" s="145">
        <v>35</v>
      </c>
      <c r="G61" s="145">
        <v>0</v>
      </c>
      <c r="H61" s="192">
        <f aca="true" t="shared" si="3" ref="H61:H80">F61*G61</f>
        <v>0</v>
      </c>
      <c r="I61" s="240"/>
    </row>
    <row r="62" spans="2:9" ht="12.75">
      <c r="B62" s="191">
        <v>2</v>
      </c>
      <c r="C62" s="142" t="s">
        <v>126</v>
      </c>
      <c r="D62" s="143" t="s">
        <v>198</v>
      </c>
      <c r="E62" s="144" t="s">
        <v>88</v>
      </c>
      <c r="F62" s="145">
        <v>70</v>
      </c>
      <c r="G62" s="145">
        <v>0</v>
      </c>
      <c r="H62" s="192">
        <f t="shared" si="3"/>
        <v>0</v>
      </c>
      <c r="I62" s="240"/>
    </row>
    <row r="63" spans="2:9" ht="12.75" customHeight="1">
      <c r="B63" s="191">
        <v>3</v>
      </c>
      <c r="C63" s="142" t="s">
        <v>127</v>
      </c>
      <c r="D63" s="143" t="s">
        <v>239</v>
      </c>
      <c r="E63" s="144" t="s">
        <v>88</v>
      </c>
      <c r="F63" s="145">
        <v>140</v>
      </c>
      <c r="G63" s="145">
        <v>0</v>
      </c>
      <c r="H63" s="192">
        <f t="shared" si="3"/>
        <v>0</v>
      </c>
      <c r="I63" s="238"/>
    </row>
    <row r="64" spans="2:9" ht="12.75">
      <c r="B64" s="191" t="s">
        <v>241</v>
      </c>
      <c r="C64" s="142" t="s">
        <v>238</v>
      </c>
      <c r="D64" s="143" t="s">
        <v>240</v>
      </c>
      <c r="E64" s="144" t="s">
        <v>88</v>
      </c>
      <c r="F64" s="145">
        <v>150</v>
      </c>
      <c r="G64" s="145">
        <v>0</v>
      </c>
      <c r="H64" s="192">
        <f>F64*G64</f>
        <v>0</v>
      </c>
      <c r="I64" s="238"/>
    </row>
    <row r="65" spans="2:9" ht="12.75">
      <c r="B65" s="191">
        <v>4</v>
      </c>
      <c r="C65" s="252" t="s">
        <v>128</v>
      </c>
      <c r="D65" s="143" t="s">
        <v>129</v>
      </c>
      <c r="E65" s="144" t="s">
        <v>88</v>
      </c>
      <c r="F65" s="145">
        <v>150</v>
      </c>
      <c r="G65" s="145">
        <v>0</v>
      </c>
      <c r="H65" s="192">
        <f t="shared" si="3"/>
        <v>0</v>
      </c>
      <c r="I65" s="241"/>
    </row>
    <row r="66" spans="2:9" ht="12.75">
      <c r="B66" s="191">
        <v>5</v>
      </c>
      <c r="C66" s="252" t="s">
        <v>130</v>
      </c>
      <c r="D66" s="251" t="s">
        <v>191</v>
      </c>
      <c r="E66" s="144" t="s">
        <v>76</v>
      </c>
      <c r="F66" s="145">
        <v>16</v>
      </c>
      <c r="G66" s="145">
        <v>0</v>
      </c>
      <c r="H66" s="192">
        <f t="shared" si="3"/>
        <v>0</v>
      </c>
      <c r="I66" s="241"/>
    </row>
    <row r="67" spans="2:9" ht="12.75">
      <c r="B67" s="191">
        <v>6</v>
      </c>
      <c r="C67" s="252" t="s">
        <v>131</v>
      </c>
      <c r="D67" s="256" t="s">
        <v>213</v>
      </c>
      <c r="E67" s="173" t="s">
        <v>88</v>
      </c>
      <c r="F67" s="185">
        <v>170</v>
      </c>
      <c r="G67" s="303">
        <v>0</v>
      </c>
      <c r="H67" s="202">
        <f t="shared" si="3"/>
        <v>0</v>
      </c>
      <c r="I67" s="241"/>
    </row>
    <row r="68" spans="2:9" ht="12.75">
      <c r="B68" s="191">
        <v>7</v>
      </c>
      <c r="C68" s="253" t="s">
        <v>174</v>
      </c>
      <c r="D68" s="199" t="s">
        <v>212</v>
      </c>
      <c r="E68" s="200" t="s">
        <v>76</v>
      </c>
      <c r="F68" s="249">
        <v>6</v>
      </c>
      <c r="G68" s="249">
        <v>0</v>
      </c>
      <c r="H68" s="250">
        <f t="shared" si="3"/>
        <v>0</v>
      </c>
      <c r="I68" s="241"/>
    </row>
    <row r="69" spans="2:9" ht="12.75">
      <c r="B69" s="191">
        <v>8</v>
      </c>
      <c r="C69" s="247" t="s">
        <v>132</v>
      </c>
      <c r="D69" s="211" t="s">
        <v>208</v>
      </c>
      <c r="E69" s="210" t="s">
        <v>76</v>
      </c>
      <c r="F69" s="214">
        <v>1</v>
      </c>
      <c r="G69" s="212">
        <v>0</v>
      </c>
      <c r="H69" s="213">
        <f t="shared" si="3"/>
        <v>0</v>
      </c>
      <c r="I69" s="239"/>
    </row>
    <row r="70" spans="2:9" ht="12.75">
      <c r="B70" s="191">
        <v>9</v>
      </c>
      <c r="C70" s="247" t="s">
        <v>133</v>
      </c>
      <c r="D70" s="211" t="s">
        <v>209</v>
      </c>
      <c r="E70" s="210" t="s">
        <v>76</v>
      </c>
      <c r="F70" s="214">
        <v>1</v>
      </c>
      <c r="G70" s="212">
        <v>0</v>
      </c>
      <c r="H70" s="213">
        <f t="shared" si="3"/>
        <v>0</v>
      </c>
      <c r="I70" s="239"/>
    </row>
    <row r="71" spans="2:9" ht="22.5">
      <c r="B71" s="191">
        <v>10</v>
      </c>
      <c r="C71" s="142" t="s">
        <v>134</v>
      </c>
      <c r="D71" s="257" t="s">
        <v>232</v>
      </c>
      <c r="E71" s="210" t="s">
        <v>117</v>
      </c>
      <c r="F71" s="214">
        <v>1</v>
      </c>
      <c r="G71" s="212">
        <v>0</v>
      </c>
      <c r="H71" s="213">
        <f t="shared" si="3"/>
        <v>0</v>
      </c>
      <c r="I71" s="239"/>
    </row>
    <row r="72" spans="2:9" ht="12.75">
      <c r="B72" s="191">
        <v>11</v>
      </c>
      <c r="C72" s="142" t="s">
        <v>135</v>
      </c>
      <c r="D72" s="211" t="s">
        <v>171</v>
      </c>
      <c r="E72" s="210" t="s">
        <v>88</v>
      </c>
      <c r="F72" s="214">
        <v>80</v>
      </c>
      <c r="G72" s="212">
        <v>0</v>
      </c>
      <c r="H72" s="213">
        <f t="shared" si="3"/>
        <v>0</v>
      </c>
      <c r="I72" s="239"/>
    </row>
    <row r="73" spans="2:9" ht="12" customHeight="1">
      <c r="B73" s="191">
        <v>12</v>
      </c>
      <c r="C73" s="142" t="s">
        <v>136</v>
      </c>
      <c r="D73" s="211" t="s">
        <v>188</v>
      </c>
      <c r="E73" s="210" t="s">
        <v>76</v>
      </c>
      <c r="F73" s="214">
        <v>1</v>
      </c>
      <c r="G73" s="212">
        <v>0</v>
      </c>
      <c r="H73" s="213">
        <f t="shared" si="3"/>
        <v>0</v>
      </c>
      <c r="I73" s="239"/>
    </row>
    <row r="74" spans="2:9" ht="22.5">
      <c r="B74" s="191">
        <v>13</v>
      </c>
      <c r="C74" s="142" t="s">
        <v>137</v>
      </c>
      <c r="D74" s="258" t="s">
        <v>189</v>
      </c>
      <c r="E74" s="210" t="s">
        <v>172</v>
      </c>
      <c r="F74" s="214">
        <v>0.8</v>
      </c>
      <c r="G74" s="212">
        <v>0</v>
      </c>
      <c r="H74" s="213">
        <f t="shared" si="3"/>
        <v>0</v>
      </c>
      <c r="I74" s="239"/>
    </row>
    <row r="75" spans="2:9" ht="12.75">
      <c r="B75" s="191">
        <v>14</v>
      </c>
      <c r="C75" s="142" t="s">
        <v>138</v>
      </c>
      <c r="D75" s="199" t="s">
        <v>169</v>
      </c>
      <c r="E75" s="200" t="s">
        <v>78</v>
      </c>
      <c r="F75" s="201">
        <v>1</v>
      </c>
      <c r="G75" s="201">
        <v>0</v>
      </c>
      <c r="H75" s="202">
        <f t="shared" si="3"/>
        <v>0</v>
      </c>
      <c r="I75" s="239"/>
    </row>
    <row r="76" spans="2:9" ht="12.75">
      <c r="B76" s="191">
        <v>15</v>
      </c>
      <c r="C76" s="142" t="s">
        <v>139</v>
      </c>
      <c r="D76" s="143" t="s">
        <v>210</v>
      </c>
      <c r="E76" s="144" t="s">
        <v>76</v>
      </c>
      <c r="F76" s="145">
        <v>8</v>
      </c>
      <c r="G76" s="302">
        <v>0</v>
      </c>
      <c r="H76" s="192">
        <f t="shared" si="3"/>
        <v>0</v>
      </c>
      <c r="I76" s="239"/>
    </row>
    <row r="77" spans="2:9" ht="12.75">
      <c r="B77" s="191">
        <v>16</v>
      </c>
      <c r="C77" s="252" t="s">
        <v>140</v>
      </c>
      <c r="D77" s="143" t="s">
        <v>211</v>
      </c>
      <c r="E77" s="144" t="s">
        <v>172</v>
      </c>
      <c r="F77" s="201">
        <v>1</v>
      </c>
      <c r="G77" s="302">
        <v>0</v>
      </c>
      <c r="H77" s="192">
        <f t="shared" si="3"/>
        <v>0</v>
      </c>
      <c r="I77" s="239"/>
    </row>
    <row r="78" spans="2:9" ht="12.75">
      <c r="B78" s="191">
        <v>17</v>
      </c>
      <c r="C78" s="252" t="s">
        <v>192</v>
      </c>
      <c r="D78" s="143" t="s">
        <v>193</v>
      </c>
      <c r="E78" s="144" t="s">
        <v>78</v>
      </c>
      <c r="F78" s="145">
        <v>3</v>
      </c>
      <c r="G78" s="145">
        <v>0</v>
      </c>
      <c r="H78" s="192">
        <f t="shared" si="3"/>
        <v>0</v>
      </c>
      <c r="I78" s="229"/>
    </row>
    <row r="79" spans="2:9" ht="12.75">
      <c r="B79" s="191">
        <v>18</v>
      </c>
      <c r="C79" s="142" t="s">
        <v>199</v>
      </c>
      <c r="D79" s="143" t="s">
        <v>200</v>
      </c>
      <c r="E79" s="144" t="s">
        <v>104</v>
      </c>
      <c r="F79" s="145">
        <v>10</v>
      </c>
      <c r="G79" s="145">
        <v>0</v>
      </c>
      <c r="H79" s="192">
        <f t="shared" si="3"/>
        <v>0</v>
      </c>
      <c r="I79" s="239"/>
    </row>
    <row r="80" spans="2:9" ht="22.5">
      <c r="B80" s="191">
        <v>19</v>
      </c>
      <c r="C80" s="252" t="s">
        <v>141</v>
      </c>
      <c r="D80" s="251" t="s">
        <v>175</v>
      </c>
      <c r="E80" s="144" t="s">
        <v>117</v>
      </c>
      <c r="F80" s="145">
        <v>1</v>
      </c>
      <c r="G80" s="145">
        <v>0</v>
      </c>
      <c r="H80" s="192">
        <f t="shared" si="3"/>
        <v>0</v>
      </c>
      <c r="I80" s="230"/>
    </row>
    <row r="81" spans="2:9" ht="13.5" thickBot="1">
      <c r="B81" s="197"/>
      <c r="C81" s="182" t="s">
        <v>77</v>
      </c>
      <c r="D81" s="183" t="str">
        <f>CONCATENATE(C60," ",D60)</f>
        <v>MAT Nosný materiál</v>
      </c>
      <c r="E81" s="186"/>
      <c r="F81" s="187"/>
      <c r="G81" s="188"/>
      <c r="H81" s="196">
        <f>SUM(H60:H80)</f>
        <v>0</v>
      </c>
      <c r="I81" s="231"/>
    </row>
    <row r="82" spans="2:9" ht="12.75">
      <c r="B82" s="246" t="s">
        <v>73</v>
      </c>
      <c r="C82" s="248" t="s">
        <v>31</v>
      </c>
      <c r="D82" s="165" t="s">
        <v>149</v>
      </c>
      <c r="E82" s="166"/>
      <c r="F82" s="167"/>
      <c r="G82" s="167"/>
      <c r="H82" s="198"/>
      <c r="I82" s="231"/>
    </row>
    <row r="83" spans="2:9" ht="12.75">
      <c r="B83" s="191">
        <v>1</v>
      </c>
      <c r="C83" s="142" t="s">
        <v>153</v>
      </c>
      <c r="D83" s="306" t="s">
        <v>226</v>
      </c>
      <c r="E83" s="200" t="s">
        <v>150</v>
      </c>
      <c r="F83" s="249">
        <v>16</v>
      </c>
      <c r="G83" s="249">
        <v>0</v>
      </c>
      <c r="H83" s="250">
        <f aca="true" t="shared" si="4" ref="H83:H88">F83*G83</f>
        <v>0</v>
      </c>
      <c r="I83" s="231"/>
    </row>
    <row r="84" spans="2:9" ht="12.75">
      <c r="B84" s="191">
        <v>2</v>
      </c>
      <c r="C84" s="142" t="s">
        <v>154</v>
      </c>
      <c r="D84" s="199" t="s">
        <v>201</v>
      </c>
      <c r="E84" s="200" t="s">
        <v>150</v>
      </c>
      <c r="F84" s="249">
        <v>8</v>
      </c>
      <c r="G84" s="249">
        <v>0</v>
      </c>
      <c r="H84" s="250">
        <f t="shared" si="4"/>
        <v>0</v>
      </c>
      <c r="I84" s="240"/>
    </row>
    <row r="85" spans="2:9" ht="12.75">
      <c r="B85" s="191">
        <v>3</v>
      </c>
      <c r="C85" s="142" t="s">
        <v>155</v>
      </c>
      <c r="D85" s="199" t="s">
        <v>173</v>
      </c>
      <c r="E85" s="200" t="s">
        <v>150</v>
      </c>
      <c r="F85" s="249">
        <v>8</v>
      </c>
      <c r="G85" s="249">
        <v>0</v>
      </c>
      <c r="H85" s="250">
        <f t="shared" si="4"/>
        <v>0</v>
      </c>
      <c r="I85" s="238"/>
    </row>
    <row r="86" spans="2:9" ht="12.75">
      <c r="B86" s="191">
        <v>4</v>
      </c>
      <c r="C86" s="142" t="s">
        <v>156</v>
      </c>
      <c r="D86" s="143" t="s">
        <v>243</v>
      </c>
      <c r="E86" s="144" t="s">
        <v>150</v>
      </c>
      <c r="F86" s="307">
        <v>20</v>
      </c>
      <c r="G86" s="307">
        <v>0</v>
      </c>
      <c r="H86" s="250">
        <f t="shared" si="4"/>
        <v>0</v>
      </c>
      <c r="I86" s="238"/>
    </row>
    <row r="87" spans="2:9" ht="12.75">
      <c r="B87" s="191">
        <v>5</v>
      </c>
      <c r="C87" s="142" t="s">
        <v>157</v>
      </c>
      <c r="D87" s="143" t="s">
        <v>151</v>
      </c>
      <c r="E87" s="144" t="s">
        <v>150</v>
      </c>
      <c r="F87" s="145">
        <v>8</v>
      </c>
      <c r="G87" s="145">
        <v>0</v>
      </c>
      <c r="H87" s="192">
        <f t="shared" si="4"/>
        <v>0</v>
      </c>
      <c r="I87" s="238"/>
    </row>
    <row r="88" spans="2:9" ht="12.75">
      <c r="B88" s="191">
        <v>6</v>
      </c>
      <c r="C88" s="142" t="s">
        <v>242</v>
      </c>
      <c r="D88" s="143" t="s">
        <v>152</v>
      </c>
      <c r="E88" s="144" t="s">
        <v>150</v>
      </c>
      <c r="F88" s="145">
        <v>24</v>
      </c>
      <c r="G88" s="145">
        <v>0</v>
      </c>
      <c r="H88" s="192">
        <f t="shared" si="4"/>
        <v>0</v>
      </c>
      <c r="I88" s="238"/>
    </row>
    <row r="89" spans="2:9" ht="13.5" thickBot="1">
      <c r="B89" s="197"/>
      <c r="C89" s="182" t="s">
        <v>77</v>
      </c>
      <c r="D89" s="183" t="str">
        <f>CONCATENATE(C82," ",D82)</f>
        <v>HZS Práce v HZS</v>
      </c>
      <c r="E89" s="186"/>
      <c r="F89" s="187"/>
      <c r="G89" s="188"/>
      <c r="H89" s="196">
        <f>SUM(H82:H88)</f>
        <v>0</v>
      </c>
      <c r="I89" s="230"/>
    </row>
    <row r="90" ht="12.75">
      <c r="F90" s="131"/>
    </row>
    <row r="91" ht="12.75">
      <c r="F91" s="131"/>
    </row>
    <row r="92" ht="12.75">
      <c r="F92" s="131"/>
    </row>
    <row r="93" ht="12.75">
      <c r="F93" s="131"/>
    </row>
    <row r="94" spans="2:3" ht="12.75">
      <c r="B94" s="154"/>
      <c r="C94" s="154"/>
    </row>
    <row r="95" spans="2:8" ht="12.75">
      <c r="B95" s="153"/>
      <c r="C95" s="153"/>
      <c r="D95" s="156"/>
      <c r="E95" s="156"/>
      <c r="F95" s="157"/>
      <c r="G95" s="156"/>
      <c r="H95" s="158"/>
    </row>
    <row r="96" spans="2:8" ht="12.75">
      <c r="B96" s="159"/>
      <c r="C96" s="159"/>
      <c r="D96" s="153"/>
      <c r="E96" s="153"/>
      <c r="F96" s="160"/>
      <c r="G96" s="153"/>
      <c r="H96" s="153"/>
    </row>
    <row r="97" spans="2:8" ht="12.75">
      <c r="B97" s="153"/>
      <c r="C97" s="153"/>
      <c r="D97" s="153"/>
      <c r="E97" s="153"/>
      <c r="F97" s="160"/>
      <c r="G97" s="153"/>
      <c r="H97" s="153"/>
    </row>
    <row r="98" spans="2:9" ht="12.75">
      <c r="B98" s="153"/>
      <c r="C98" s="153"/>
      <c r="D98" s="153"/>
      <c r="E98" s="153"/>
      <c r="F98" s="160"/>
      <c r="G98" s="153"/>
      <c r="H98" s="153"/>
      <c r="I98" s="243"/>
    </row>
    <row r="99" spans="2:9" ht="12.75">
      <c r="B99" s="153"/>
      <c r="C99" s="153"/>
      <c r="D99" s="153"/>
      <c r="E99" s="153"/>
      <c r="F99" s="160"/>
      <c r="G99" s="153"/>
      <c r="H99" s="153"/>
      <c r="I99" s="244"/>
    </row>
    <row r="100" spans="2:9" ht="12.75">
      <c r="B100" s="153"/>
      <c r="C100" s="153"/>
      <c r="D100" s="153"/>
      <c r="E100" s="153"/>
      <c r="F100" s="160"/>
      <c r="G100" s="153"/>
      <c r="H100" s="153"/>
      <c r="I100" s="244"/>
    </row>
    <row r="101" spans="2:9" ht="12.75">
      <c r="B101" s="153"/>
      <c r="C101" s="153"/>
      <c r="D101" s="153"/>
      <c r="E101" s="153"/>
      <c r="F101" s="160"/>
      <c r="G101" s="153"/>
      <c r="H101" s="153"/>
      <c r="I101" s="244"/>
    </row>
    <row r="102" spans="2:9" ht="12.75">
      <c r="B102" s="153"/>
      <c r="C102" s="153"/>
      <c r="D102" s="153"/>
      <c r="E102" s="153"/>
      <c r="F102" s="160"/>
      <c r="G102" s="153"/>
      <c r="H102" s="153"/>
      <c r="I102" s="244"/>
    </row>
    <row r="103" spans="2:9" ht="12.75">
      <c r="B103" s="153"/>
      <c r="C103" s="153"/>
      <c r="D103" s="153"/>
      <c r="E103" s="153"/>
      <c r="F103" s="160"/>
      <c r="G103" s="153"/>
      <c r="H103" s="153"/>
      <c r="I103" s="244"/>
    </row>
    <row r="104" spans="2:9" ht="12.75">
      <c r="B104" s="153"/>
      <c r="C104" s="153"/>
      <c r="D104" s="153"/>
      <c r="E104" s="153"/>
      <c r="F104" s="160"/>
      <c r="G104" s="153"/>
      <c r="H104" s="153"/>
      <c r="I104" s="244"/>
    </row>
    <row r="105" spans="2:9" ht="12.75">
      <c r="B105" s="153"/>
      <c r="C105" s="153"/>
      <c r="D105" s="153"/>
      <c r="E105" s="153"/>
      <c r="F105" s="160"/>
      <c r="G105" s="153"/>
      <c r="H105" s="153"/>
      <c r="I105" s="244"/>
    </row>
    <row r="106" spans="2:9" ht="12.75">
      <c r="B106" s="153"/>
      <c r="C106" s="153"/>
      <c r="D106" s="153"/>
      <c r="E106" s="153"/>
      <c r="F106" s="160"/>
      <c r="G106" s="153"/>
      <c r="H106" s="153"/>
      <c r="I106" s="244"/>
    </row>
    <row r="107" spans="2:9" ht="12.75">
      <c r="B107" s="153"/>
      <c r="C107" s="153"/>
      <c r="D107" s="153"/>
      <c r="E107" s="153"/>
      <c r="F107" s="160"/>
      <c r="G107" s="153"/>
      <c r="H107" s="153"/>
      <c r="I107" s="244"/>
    </row>
    <row r="108" spans="2:9" ht="12.75">
      <c r="B108" s="153"/>
      <c r="C108" s="153"/>
      <c r="D108" s="153"/>
      <c r="E108" s="153"/>
      <c r="F108" s="160"/>
      <c r="G108" s="153"/>
      <c r="H108" s="153"/>
      <c r="I108" s="244"/>
    </row>
    <row r="109" ht="12.75">
      <c r="I109" s="244"/>
    </row>
    <row r="110" ht="12.75">
      <c r="I110" s="244"/>
    </row>
    <row r="111" ht="12.75">
      <c r="I111" s="244"/>
    </row>
  </sheetData>
  <sheetProtection/>
  <mergeCells count="4">
    <mergeCell ref="B1:H1"/>
    <mergeCell ref="B3:C3"/>
    <mergeCell ref="B4:C4"/>
    <mergeCell ref="D3:F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CE,tučné"BUILDpower&amp;CRo-Štěrk Hlučín&amp;R&amp;"Arial,obyčejné"str.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Těšín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Dolejšek</dc:creator>
  <cp:keywords/>
  <dc:description/>
  <cp:lastModifiedBy>Josef Dolkejšek</cp:lastModifiedBy>
  <cp:lastPrinted>2013-06-17T10:12:17Z</cp:lastPrinted>
  <dcterms:created xsi:type="dcterms:W3CDTF">2011-10-22T16:07:05Z</dcterms:created>
  <dcterms:modified xsi:type="dcterms:W3CDTF">2018-03-01T08:48:59Z</dcterms:modified>
  <cp:category/>
  <cp:version/>
  <cp:contentType/>
  <cp:contentStatus/>
</cp:coreProperties>
</file>