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2190" yWindow="1635" windowWidth="13170" windowHeight="8565" activeTab="0"/>
  </bookViews>
  <sheets>
    <sheet name="Rozpocet" sheetId="4" r:id="rId1"/>
    <sheet name="Budova 1" sheetId="5" r:id="rId2"/>
    <sheet name="Budova 30" sheetId="6" r:id="rId3"/>
    <sheet name="Budova 14" sheetId="7" r:id="rId4"/>
    <sheet name="Budova 10" sheetId="8" r:id="rId5"/>
    <sheet name="Budova 20" sheetId="12" r:id="rId6"/>
    <sheet name="Plocha po budově 6" sheetId="13" r:id="rId7"/>
    <sheet name="Budova 7" sheetId="14" r:id="rId8"/>
    <sheet name="Areál sever" sheetId="9" r:id="rId9"/>
  </sheets>
  <definedNames>
    <definedName name="_xlnm.Print_Area" localSheetId="8">'Areál sever'!$A$1:$F$34</definedName>
    <definedName name="_xlnm.Print_Area" localSheetId="1">'Budova 1'!$A$1:$F$26</definedName>
    <definedName name="_xlnm.Print_Area" localSheetId="4">'Budova 10'!$A$1:$F$20</definedName>
    <definedName name="_xlnm.Print_Area" localSheetId="3">'Budova 14'!$A$1:$F$30</definedName>
    <definedName name="_xlnm.Print_Area" localSheetId="5">'Budova 20'!$A$1:$F$19</definedName>
    <definedName name="_xlnm.Print_Area" localSheetId="2">'Budova 30'!$A$1:$F$20</definedName>
    <definedName name="_xlnm.Print_Area" localSheetId="7">'Budova 7'!$A$1:$F$18</definedName>
    <definedName name="_xlnm.Print_Area" localSheetId="6">'Plocha po budově 6'!$A$1:$F$18</definedName>
    <definedName name="_xlnm.Print_Area" localSheetId="0">'Rozpocet'!$A$1:$F$236</definedName>
  </definedNames>
  <calcPr calcId="152511"/>
</workbook>
</file>

<file path=xl/sharedStrings.xml><?xml version="1.0" encoding="utf-8"?>
<sst xmlns="http://schemas.openxmlformats.org/spreadsheetml/2006/main" count="1051" uniqueCount="264">
  <si>
    <t>Jednotka</t>
  </si>
  <si>
    <t>geodetické zaměření vrtů</t>
  </si>
  <si>
    <t xml:space="preserve">SANACE PODZEMNÍCH VOD </t>
  </si>
  <si>
    <t>Položka</t>
  </si>
  <si>
    <t>Kód CPV</t>
  </si>
  <si>
    <t>Počet</t>
  </si>
  <si>
    <t>Jednotková</t>
  </si>
  <si>
    <t>Cena celkem</t>
  </si>
  <si>
    <t xml:space="preserve"> jednotek</t>
  </si>
  <si>
    <t>cena v Kč</t>
  </si>
  <si>
    <t>v Kč</t>
  </si>
  <si>
    <t>příprava staveniště</t>
  </si>
  <si>
    <t>45100000-8</t>
  </si>
  <si>
    <t>celek</t>
  </si>
  <si>
    <t>hod</t>
  </si>
  <si>
    <t>45255500-4</t>
  </si>
  <si>
    <t>bm</t>
  </si>
  <si>
    <t>jádrové vrtání TK 195 mm - beton, na sucho</t>
  </si>
  <si>
    <t>ks</t>
  </si>
  <si>
    <t>zhlaví vrtu - litinový šoupátkový poklop, vč. instalace</t>
  </si>
  <si>
    <t>km</t>
  </si>
  <si>
    <t>doprava materiálu</t>
  </si>
  <si>
    <t>90733700-1</t>
  </si>
  <si>
    <t>90722200-6</t>
  </si>
  <si>
    <t>měs</t>
  </si>
  <si>
    <t>výměna čerpadel ve vrtu 1x ročně</t>
  </si>
  <si>
    <t>elektrická energie</t>
  </si>
  <si>
    <t>kWh</t>
  </si>
  <si>
    <t>výměna a likvidace sorbentu</t>
  </si>
  <si>
    <t>kg</t>
  </si>
  <si>
    <t>SATUROVANÁ ZÓNA CELKEM</t>
  </si>
  <si>
    <t>Cena</t>
  </si>
  <si>
    <t>doprava vzorků</t>
  </si>
  <si>
    <t>90710000-7</t>
  </si>
  <si>
    <t>POSTSANAČNÍ MONITORING CELKEM</t>
  </si>
  <si>
    <t>72310000-1</t>
  </si>
  <si>
    <t>doprava osob</t>
  </si>
  <si>
    <t>Vybudování sanačního systému</t>
  </si>
  <si>
    <t>dynamický odběr vzorků podzemní vody (vč. měření fyz-chem. par. vody)</t>
  </si>
  <si>
    <t>sled a řízení prací</t>
  </si>
  <si>
    <t>vedení dokumentace</t>
  </si>
  <si>
    <t>průběžné vyhodnocování</t>
  </si>
  <si>
    <t>60140000-1</t>
  </si>
  <si>
    <t>zpracování dat na PC</t>
  </si>
  <si>
    <t>naplnění databáze SEKM</t>
  </si>
  <si>
    <t>Monitoring</t>
  </si>
  <si>
    <t>projednávání, schvalování, povolování</t>
  </si>
  <si>
    <t>v Kč (bez DPH)</t>
  </si>
  <si>
    <t xml:space="preserve">   příprava staveniště</t>
  </si>
  <si>
    <t>přípravné práce</t>
  </si>
  <si>
    <t>Areál Jih</t>
  </si>
  <si>
    <t xml:space="preserve">Celkem areál Jih </t>
  </si>
  <si>
    <t>Areál Sever</t>
  </si>
  <si>
    <t>Celkem areál Sever</t>
  </si>
  <si>
    <t>instalace sanační stanice (ionex)</t>
  </si>
  <si>
    <t>zprovoznění sanačního systému</t>
  </si>
  <si>
    <t>instalace čerpadel ve vrtech</t>
  </si>
  <si>
    <t xml:space="preserve">vstupní monitoring </t>
  </si>
  <si>
    <t xml:space="preserve">laboratorní analýzy Cd </t>
  </si>
  <si>
    <t>45112000-5</t>
  </si>
  <si>
    <t>t</t>
  </si>
  <si>
    <t>Saturovaná zóna - inženýrská činnost celkem</t>
  </si>
  <si>
    <t>projednávání a technická příprava</t>
  </si>
  <si>
    <t>celek dle rozp.</t>
  </si>
  <si>
    <t xml:space="preserve">celek </t>
  </si>
  <si>
    <t>Monitoring odtěžeb</t>
  </si>
  <si>
    <t>odběr vzorků - průběžné vzorkování</t>
  </si>
  <si>
    <t>odběr vzorků - koncové vzorkování</t>
  </si>
  <si>
    <t>laboratorní analýzy - Cd v sušině</t>
  </si>
  <si>
    <t>sanace jednotlivých objektů</t>
  </si>
  <si>
    <t xml:space="preserve">Celkem areál Sever </t>
  </si>
  <si>
    <t>zpracování závěrečné zprávy sanace</t>
  </si>
  <si>
    <t>POSTSANAČNÍ MONITORING PODZEMNÍ VODY</t>
  </si>
  <si>
    <t>45111000-8</t>
  </si>
  <si>
    <t>45110000-1</t>
  </si>
  <si>
    <t>jádrové vrtání TK 220/245 mm ,včet. vystrojení  PE 160 mm</t>
  </si>
  <si>
    <t>jádrové vrtání TK 220/245 mm - beton, na sucho</t>
  </si>
  <si>
    <t>geodetické zaměření vrtů a jímky zasakovacího drénu</t>
  </si>
  <si>
    <t>provoz a údržba sanačních stanic (2 ks)</t>
  </si>
  <si>
    <t>obsluha sanačních stanic (2 ks)</t>
  </si>
  <si>
    <t>odběr vzorků vody z výstupů sanačních stanic</t>
  </si>
  <si>
    <t>odběr vzorků podzemní vody z čerpaných vrtů</t>
  </si>
  <si>
    <t>odběr vzorků vzduchu - detekční trubičkou (např. Dräger)</t>
  </si>
  <si>
    <t>sanační monitoring (celoplošný, čtvrtletní)</t>
  </si>
  <si>
    <t>provozní monitoring sanačních stanic (měsíční)</t>
  </si>
  <si>
    <t>instalace kombinované sanační stanice (provzdušňovač s AU filtrem, ionex)</t>
  </si>
  <si>
    <t>sanační čerpání z vrtů (3 ks)</t>
  </si>
  <si>
    <t>vrt.měs</t>
  </si>
  <si>
    <t>vybudování monitorovacích vrtů (1 ks)</t>
  </si>
  <si>
    <t>jádrové vrtání TK 195 mm včet. vystrojení, PVC 125 mm</t>
  </si>
  <si>
    <t>Demontáž sanačního sytému</t>
  </si>
  <si>
    <t>odstrojení sanačních vrtů  (3 ks)</t>
  </si>
  <si>
    <t>m2</t>
  </si>
  <si>
    <t>Likvidace vrtů</t>
  </si>
  <si>
    <t xml:space="preserve">doprava vrtné soupravy </t>
  </si>
  <si>
    <t>vytyčení stávajících inženýrských sítí v místě vrtných prací</t>
  </si>
  <si>
    <t xml:space="preserve">montáž a demotáž vrtné soupravy </t>
  </si>
  <si>
    <t>Projekční a inženýrská činnost - saturovaná zóna</t>
  </si>
  <si>
    <t>zpracování RPD sanace - část saturovaná zóna</t>
  </si>
  <si>
    <t>zpracování RPD sanace - část nesaturovaná zóna a stavební objekty</t>
  </si>
  <si>
    <t>demolice - železobetonové konstrukce, podlaha</t>
  </si>
  <si>
    <t>45111100-9</t>
  </si>
  <si>
    <t>drcení - železobetonové konstrukce, podlaha</t>
  </si>
  <si>
    <t>přesun materiálu do 1 km vč. naložení</t>
  </si>
  <si>
    <t>45111220-6</t>
  </si>
  <si>
    <t>zneškodnění odpadů - biodegradace včet. uložení</t>
  </si>
  <si>
    <t>doprava k biodegradaci</t>
  </si>
  <si>
    <t>90500000-2</t>
  </si>
  <si>
    <t>sanace podloží</t>
  </si>
  <si>
    <t>odtěžení a naložení zemin</t>
  </si>
  <si>
    <t>zásyp včet. materiálu a hutnění</t>
  </si>
  <si>
    <t>45112310-1</t>
  </si>
  <si>
    <t>odpojení kanalizace</t>
  </si>
  <si>
    <t>45231113-0</t>
  </si>
  <si>
    <t>Budova 30</t>
  </si>
  <si>
    <t>odčerpání kontaminovaného materiálu z jímky</t>
  </si>
  <si>
    <t>demolice - zdivo, obvodové konstrukce</t>
  </si>
  <si>
    <t>demolice - ocelové konstrukce</t>
  </si>
  <si>
    <t>drcení - zdivo</t>
  </si>
  <si>
    <t>demolice - betonové podlahy, základové konstrukce</t>
  </si>
  <si>
    <t>drcení - betonové podlahy, základové konstrukce</t>
  </si>
  <si>
    <t>zneškodnění odpadů - solidifikace včet. uložení</t>
  </si>
  <si>
    <t>doprava odpadu kat. N</t>
  </si>
  <si>
    <t>sanace zemin</t>
  </si>
  <si>
    <t>zajištění severní opěrné zdi, délka 28 m, výš. 3,0 m</t>
  </si>
  <si>
    <t>uložení odpadu kat. N</t>
  </si>
  <si>
    <t>Budova 10</t>
  </si>
  <si>
    <t>demolice - dřevěné konstrukce</t>
  </si>
  <si>
    <t>KCD - dílčí rozpočet sanačních prací, areál Sever</t>
  </si>
  <si>
    <t>areál celkem</t>
  </si>
  <si>
    <t>zajištění výkopu hl. 3 m</t>
  </si>
  <si>
    <t>zpracování dílčích zpráv sanace</t>
  </si>
  <si>
    <t>odtěžení  a naložení zemin</t>
  </si>
  <si>
    <t>drcení základových konstrukcí a podlah</t>
  </si>
  <si>
    <t>odtěžení betonové podlahy, základových konstrukcí</t>
  </si>
  <si>
    <t>m3</t>
  </si>
  <si>
    <t>odtěžba  - povrchy</t>
  </si>
  <si>
    <t>Postsanační monitoring (2 roky, 4 kola ročně)</t>
  </si>
  <si>
    <t>odtěžba a naložení zemin</t>
  </si>
  <si>
    <t>sanace betonových podlah, suterénu a základových konstrukcí</t>
  </si>
  <si>
    <t>sanace zdiva, betonových podlah a základových konstrukcí</t>
  </si>
  <si>
    <t>sanace zdiva, betonových podlah, zákl. konstrukcí a podložních zemin</t>
  </si>
  <si>
    <t>m</t>
  </si>
  <si>
    <t>Budova 20</t>
  </si>
  <si>
    <t xml:space="preserve"> </t>
  </si>
  <si>
    <t>stanice.měs</t>
  </si>
  <si>
    <t>lokalita.měs</t>
  </si>
  <si>
    <t>vypracování projektu postsanačního monitoringu</t>
  </si>
  <si>
    <t>zpracování roční a závěrečné zprávy postsanačního monitoringu</t>
  </si>
  <si>
    <t>demontáž sanační technologie, včetně všech rozvodů a přepravy</t>
  </si>
  <si>
    <t>konečná úprava ploch po demontované sanační technologii</t>
  </si>
  <si>
    <t>manipulační šachtice sanačního vrtu</t>
  </si>
  <si>
    <t>zhlaví monitor. vrtu - litinový šoupátkový poklop, vč. instalace</t>
  </si>
  <si>
    <t>manipulační šachtice zasakovacího vrtu</t>
  </si>
  <si>
    <t>Stavebně sanační čerpání</t>
  </si>
  <si>
    <t>vybudování drenáží a jímek pro odčerpávání výkopu v ploše B14 a D1</t>
  </si>
  <si>
    <t>demontáž mobilní technologie stavebně sanačního čerpání</t>
  </si>
  <si>
    <t>90522200-4</t>
  </si>
  <si>
    <t>likvidace kontaminovaného vrtného jádra, uložení  S-NO vč. přepravy</t>
  </si>
  <si>
    <t>likvidace konaminovaného vrtného jádra, biodegradace vč. přepravy</t>
  </si>
  <si>
    <t>instalace mobilní sanační technologie (ClU, Cd, RU) s průtokem do 1,0 l/s, včetně čerpadel, elektroinstalace a propojovacích prací</t>
  </si>
  <si>
    <t>Plocha po demolici budovy 6</t>
  </si>
  <si>
    <t>demolice - železobetonové plochy</t>
  </si>
  <si>
    <t>drcení - železobetonu</t>
  </si>
  <si>
    <t>laboratorní analýzy dle vyhl. 294/2005 Sb. tab 10.1 + TOC</t>
  </si>
  <si>
    <t>laboratorní analýzy dle vyhl. 294/2005 Sb. tab 2.1 (tř. vyl. I.) + pH</t>
  </si>
  <si>
    <t>Budova 7</t>
  </si>
  <si>
    <t>laboratorní analýzy TK (Cd, Zn, Ni, Cu, Cr, Pb)</t>
  </si>
  <si>
    <t>zasakování přečištěné vody (2 oblasti)</t>
  </si>
  <si>
    <t>likvidace stávajících HG vrtů (2 ks)</t>
  </si>
  <si>
    <t>likvidace monitorovacích vrtů (1 ks)</t>
  </si>
  <si>
    <t>vybudování zasakovacího drénu v ploše B14 (po odtěžbě kont. zemin)</t>
  </si>
  <si>
    <t>položení geotextílie pro separaci,drenážní a ochranný účel,vč. dopravy</t>
  </si>
  <si>
    <t>vybudování jímky zasak. drénu a instalace drenážního potrubí</t>
  </si>
  <si>
    <r>
      <t>zásyp a doprava materiálu drénu - štěrkopísek (nezahliněný, kf 10</t>
    </r>
    <r>
      <rPr>
        <vertAlign val="superscript"/>
        <sz val="10"/>
        <rFont val="Times New Roman"/>
        <family val="1"/>
      </rPr>
      <t>-3</t>
    </r>
    <r>
      <rPr>
        <sz val="10"/>
        <rFont val="Times New Roman"/>
        <family val="1"/>
      </rPr>
      <t>m.s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</si>
  <si>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t>výkopy pro rozvody elektro, vodo</t>
  </si>
  <si>
    <t>instalace a napojení rozvodů elektro, vodo</t>
  </si>
  <si>
    <t>budova 20 (sanace podlah, zákl. konstrukcí, zemin)</t>
  </si>
  <si>
    <t>budova 30 (sanace podlah a zdiva suterénu, zákl. konstrukcí, zemin)</t>
  </si>
  <si>
    <t>budova 7 (sanace podlah, zákl. konstrukcí, zemin)</t>
  </si>
  <si>
    <t>budova 14 (sanace nadzemních konstrukcí, podlah, zákl. konstrukcí, zemin)</t>
  </si>
  <si>
    <t>budova 10  (sanace nadzemních konstrukcí, podlah, zákl. konstrukcí, zemin)</t>
  </si>
  <si>
    <t>budova 700a (sanace podlah, zákl. konstrukcí, zemin)</t>
  </si>
  <si>
    <t>budova 700 (sanace podlah, zákl. konstrukcí, zemin)</t>
  </si>
  <si>
    <t>budova 701 (sanace podlah, suterénu, zákl. konstrukcí, zemin)</t>
  </si>
  <si>
    <t>budova 1 (plocha A1, B1, D1),  sanace podlah, suterénu, zemin</t>
  </si>
  <si>
    <t>monitoring stavebně sanačního čerpání</t>
  </si>
  <si>
    <t>odběr vzorků vody - výstup/výstup san. stanice</t>
  </si>
  <si>
    <t>Sanační čerpání podzemních vod</t>
  </si>
  <si>
    <t>Biologické redukční srážení (BRS)</t>
  </si>
  <si>
    <t>litr</t>
  </si>
  <si>
    <t>sanace metodou BRS v okolí vrtu HV-3 (manipulace s chemikáliemi, příprava a zapouštění roztoku nutrientů, sulfátů, heterotrofního substrátu)</t>
  </si>
  <si>
    <t xml:space="preserve">laboratorní analýzy UCHR </t>
  </si>
  <si>
    <t>mikrobiologický rozbor vzorku vody</t>
  </si>
  <si>
    <t>laboratorní analýzy TOC</t>
  </si>
  <si>
    <t>vyhodnocení pilotního testu BRS</t>
  </si>
  <si>
    <t>manipulační šachtice monitorovacího vrtu</t>
  </si>
  <si>
    <t>pilotní test BRS v okolí vrtu HV-3 (manipulace s chemikáliemi, příprava a zapouštění roztoku nutrientů, sulfátů, heterotrofního substrátu)</t>
  </si>
  <si>
    <t>heterotrofní substrát (nákup, doprava)</t>
  </si>
  <si>
    <t>KOLBENOVA CITY DEVELOPMENT, a.s.</t>
  </si>
  <si>
    <t>Aktualizace projektové dokumentace sanace starých ekologických zátěží v areálech SEVER a JIH (dříve ČKD Trakce)</t>
  </si>
  <si>
    <t>SANACE NESATUROVANÉ ZÓNY A STAVEBNÍCH OBJEKTŮ CELKEM</t>
  </si>
  <si>
    <t>Projekční a inženýrská činnost - sanace nesaturované zóny a stavebních objektů</t>
  </si>
  <si>
    <t>Nesaturovaná zóna a stavební objekty - technické práce celkem</t>
  </si>
  <si>
    <t>Nesaturovaná zóna  a stavební objekty - inženýrská činnost celkem</t>
  </si>
  <si>
    <t xml:space="preserve"> CELKEM ČINNOSTI MIMO NESATUROVANOU ZÓNU A STAVEBNÍ OBJEKTY</t>
  </si>
  <si>
    <t>CENA CELKEM vč. DPH</t>
  </si>
  <si>
    <t>CENA CELKEM</t>
  </si>
  <si>
    <t>DPH 21 %</t>
  </si>
  <si>
    <t>odtěžba v prostoru bývalé budovy 6 (zpevněné povrchy, zeminy)</t>
  </si>
  <si>
    <t>odtěžba v prostoru mezi budovou 1 a 13 (plocha C1)</t>
  </si>
  <si>
    <t>Budova 14 (plocha A14, B14, C14)</t>
  </si>
  <si>
    <t>Odtěžba mezi objekty 1 a 13 (plocha C1)</t>
  </si>
  <si>
    <t>Budova 1 (plocha A1, B1, D1)</t>
  </si>
  <si>
    <t>budova 700 (plocha A700 , B700)</t>
  </si>
  <si>
    <t>budova 701 (plocha C701)</t>
  </si>
  <si>
    <t>budova 700a (plocha A700)</t>
  </si>
  <si>
    <t>sanace podlah a základových konstrukcí</t>
  </si>
  <si>
    <t>sanace zpevněné plochy</t>
  </si>
  <si>
    <r>
      <t>m</t>
    </r>
    <r>
      <rPr>
        <vertAlign val="superscript"/>
        <sz val="10"/>
        <rFont val="Times New Roman"/>
        <family val="1"/>
      </rPr>
      <t>2</t>
    </r>
  </si>
  <si>
    <t>SANACE NESATUROVANÉ ZÓNY A STAVEBNÍCH OBJEKTŮ - viz dílčí rozpočty</t>
  </si>
  <si>
    <r>
      <t>m</t>
    </r>
    <r>
      <rPr>
        <vertAlign val="superscript"/>
        <sz val="12"/>
        <rFont val="Times New Roman CE"/>
        <family val="2"/>
      </rPr>
      <t xml:space="preserve">3 </t>
    </r>
    <r>
      <rPr>
        <sz val="12"/>
        <rFont val="Times New Roman CE"/>
        <family val="2"/>
      </rPr>
      <t>op.</t>
    </r>
  </si>
  <si>
    <r>
      <t>m</t>
    </r>
    <r>
      <rPr>
        <vertAlign val="superscript"/>
        <sz val="12"/>
        <rFont val="Times New Roman CE"/>
        <family val="2"/>
      </rPr>
      <t>3</t>
    </r>
  </si>
  <si>
    <r>
      <t>m</t>
    </r>
    <r>
      <rPr>
        <vertAlign val="superscript"/>
        <sz val="12"/>
        <rFont val="Times New Roman CE"/>
        <family val="2"/>
      </rPr>
      <t>3</t>
    </r>
    <r>
      <rPr>
        <sz val="12"/>
        <rFont val="Times New Roman CE"/>
        <family val="2"/>
      </rPr>
      <t xml:space="preserve"> op.</t>
    </r>
  </si>
  <si>
    <r>
      <t>m</t>
    </r>
    <r>
      <rPr>
        <vertAlign val="superscript"/>
        <sz val="12"/>
        <rFont val="Times New Roman CE"/>
        <family val="2"/>
      </rPr>
      <t xml:space="preserve">3 </t>
    </r>
  </si>
  <si>
    <t>záporová stěna hl. 6 m</t>
  </si>
  <si>
    <r>
      <t>m</t>
    </r>
    <r>
      <rPr>
        <vertAlign val="superscript"/>
        <sz val="12"/>
        <rFont val="Times New Roman CE"/>
        <family val="2"/>
      </rPr>
      <t>3</t>
    </r>
    <r>
      <rPr>
        <sz val="12"/>
        <rFont val="Times New Roman CE"/>
        <family val="2"/>
      </rPr>
      <t>op.</t>
    </r>
  </si>
  <si>
    <t>KCD, areál Jih - dílčí rozpočet sanačních prací - budova 1</t>
  </si>
  <si>
    <t>KCD, areál Jih - dílčí rozpočet sanačních prací - budova 30</t>
  </si>
  <si>
    <t>KCD, areál Jih - dílčí rozpočet sanačních prací - budova 14</t>
  </si>
  <si>
    <t>KCD, areál Jih - dílčí rozpočet sanačních prací - budova 10</t>
  </si>
  <si>
    <t>KCD, areál Jih - dílčí rozpočet sanačních prací - budova 20</t>
  </si>
  <si>
    <t>KCD, areál Jih - dílčí rozpočet sanačních prací - plocha po demolici budovy 6</t>
  </si>
  <si>
    <t>KCD, areál Jih - dílčí rozpočet sanačních prací - budova 7</t>
  </si>
  <si>
    <t>monitoring BRS (9 vrtů v oblasti HV-3)</t>
  </si>
  <si>
    <t>likvidace sanačních, zasakovacách a monitorovacích vrtů (celkem 11 ks)</t>
  </si>
  <si>
    <t>zásyp a hutnění</t>
  </si>
  <si>
    <t>pořízení a doprava zásypového materiálu</t>
  </si>
  <si>
    <t>likvidace HG vrtů (14 ks) vyhloubených před zahájením sanace</t>
  </si>
  <si>
    <t>vybudování sanačních (3 ks), zasakovacích (2 ks) a monitorovacích (6 ks) vrtů</t>
  </si>
  <si>
    <t>90733800-2</t>
  </si>
  <si>
    <t>dynamický odběr vzorků podzemní vody (vč. měření fyz-chem. par. vody tj. ORP, O2, pH, teplota, vodivost)</t>
  </si>
  <si>
    <t>laboratorní analýzy - C10-C40 v sušině</t>
  </si>
  <si>
    <t>záporová stěna hl. 3,5 m, délka 20,0 m</t>
  </si>
  <si>
    <t>záporová stěna hl. 2,0 m, délka 11,0 m, 7,5 m a 11,0 m</t>
  </si>
  <si>
    <t>vyřazené elektrické zařízení kat. O- odstranění odpadu, doprava</t>
  </si>
  <si>
    <t>zneškodnění odpadů kat N - biodegradace včet. uložení</t>
  </si>
  <si>
    <t>odpojení a přeložky inženýrských sítí</t>
  </si>
  <si>
    <t>;</t>
  </si>
  <si>
    <t>laboratorní analýzy C10-C40</t>
  </si>
  <si>
    <t xml:space="preserve">laboratorní analýzy C10-C40 </t>
  </si>
  <si>
    <t>Biologická reduktivní dehalogenace (BRD)</t>
  </si>
  <si>
    <t>pilotní test BRD v okolí vrtu HV-5 (příprava, manipulace, zapouštění mlékárenské syrovátky)</t>
  </si>
  <si>
    <t>sanace metodou BRD v okolí vrtu HV-5 (příprava, manipulace,zapouštění mlékárenské syrovátky)</t>
  </si>
  <si>
    <t>mlékárenská syrovátka (nákup, doprava)</t>
  </si>
  <si>
    <t>monitoring BRD (5 objektů v oblasti HV-5)</t>
  </si>
  <si>
    <t>terénní měření plynů ve vrtech (ECOPROBE)</t>
  </si>
  <si>
    <t>soubor</t>
  </si>
  <si>
    <t>laboratorní analýzy ClU  (VC 1,1-DCE, cis-1,2-DCE, trans-1,2-DCE, TCE, PCE)</t>
  </si>
  <si>
    <t>dle rozpočtu</t>
  </si>
  <si>
    <t>provoz, obsluha  a údržba sanační technologie vč. vypouštění, el. energie, výměny a likvidace sorbentů, likvidace kalů ze sanace p. vody</t>
  </si>
  <si>
    <t>jiné izol. mat., které jsou nebo obs. neb. látky, odstranění, doprava</t>
  </si>
  <si>
    <t>jiné izolační mat., které jsou nebo obs. N látky, odstranění, doprava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</si>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</sst>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>
    <font>
      <sz val="10"/>
      <name val="Times New Roman CE"/>
      <family val="2"/>
    </font>
    <font>
      <sz val="10"/>
      <name val="Arial"/>
      <family val="2"/>
    </font>
    <font>
      <sz val="8"/>
      <name val="Times New Roman CE"/>
      <family val="1"/>
    </font>
    <font>
      <b/>
      <sz val="14"/>
      <name val="Times New Roman CE"/>
      <family val="2"/>
    </font>
    <font>
      <sz val="10"/>
      <name val="Arial CE"/>
      <family val="2"/>
    </font>
    <font>
      <b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2"/>
    </font>
    <font>
      <vertAlign val="superscript"/>
      <sz val="10"/>
      <name val="Times New Roman"/>
      <family val="1"/>
    </font>
    <font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1"/>
      <name val="Times New Roman CE"/>
      <family val="1"/>
    </font>
    <font>
      <sz val="11"/>
      <name val="Times New Roman"/>
      <family val="1"/>
    </font>
    <font>
      <sz val="12"/>
      <name val="Times New Roman CE"/>
      <family val="1"/>
    </font>
    <font>
      <sz val="12"/>
      <name val="Times New Roman"/>
      <family val="1"/>
    </font>
    <font>
      <vertAlign val="superscript"/>
      <sz val="12"/>
      <name val="Times New Roman CE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theme="1"/>
      <name val="Times New Roman CE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 style="hair"/>
      <bottom style="medium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34">
    <xf numFmtId="0" fontId="0" fillId="0" borderId="0" xfId="0"/>
    <xf numFmtId="3" fontId="0" fillId="0" borderId="0" xfId="0" applyNumberFormat="1" applyFont="1" applyProtection="1">
      <protection locked="0"/>
    </xf>
    <xf numFmtId="3" fontId="0" fillId="0" borderId="0" xfId="0" applyNumberFormat="1" applyFont="1" applyBorder="1" applyProtection="1"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3" fontId="5" fillId="0" borderId="2" xfId="0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3" fontId="5" fillId="0" borderId="2" xfId="0" applyNumberFormat="1" applyFont="1" applyBorder="1" applyAlignment="1" applyProtection="1">
      <alignment horizontal="center" vertical="center"/>
      <protection locked="0"/>
    </xf>
    <xf numFmtId="3" fontId="5" fillId="0" borderId="3" xfId="0" applyNumberFormat="1" applyFont="1" applyFill="1" applyBorder="1" applyAlignment="1" applyProtection="1">
      <alignment horizontal="center"/>
      <protection locked="0"/>
    </xf>
    <xf numFmtId="3" fontId="5" fillId="0" borderId="4" xfId="0" applyNumberFormat="1" applyFont="1" applyBorder="1" applyAlignment="1" applyProtection="1">
      <alignment horizontal="center"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6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3" fontId="12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3" fontId="6" fillId="0" borderId="0" xfId="0" applyNumberFormat="1" applyFont="1" applyAlignment="1" applyProtection="1">
      <alignment vertical="center"/>
      <protection/>
    </xf>
    <xf numFmtId="3" fontId="13" fillId="0" borderId="7" xfId="0" applyNumberFormat="1" applyFont="1" applyFill="1" applyBorder="1" applyAlignment="1" applyProtection="1">
      <alignment vertical="center"/>
      <protection/>
    </xf>
    <xf numFmtId="3" fontId="11" fillId="0" borderId="5" xfId="0" applyNumberFormat="1" applyFont="1" applyFill="1" applyBorder="1" applyAlignment="1" applyProtection="1">
      <alignment vertical="center"/>
      <protection/>
    </xf>
    <xf numFmtId="3" fontId="6" fillId="0" borderId="5" xfId="0" applyNumberFormat="1" applyFont="1" applyFill="1" applyBorder="1" applyAlignment="1" applyProtection="1">
      <alignment horizontal="center" vertical="center"/>
      <protection/>
    </xf>
    <xf numFmtId="3" fontId="6" fillId="0" borderId="5" xfId="0" applyNumberFormat="1" applyFont="1" applyFill="1" applyBorder="1" applyAlignment="1" applyProtection="1">
      <alignment vertical="center"/>
      <protection/>
    </xf>
    <xf numFmtId="3" fontId="12" fillId="0" borderId="8" xfId="0" applyNumberFormat="1" applyFont="1" applyFill="1" applyBorder="1" applyAlignment="1" applyProtection="1">
      <alignment vertical="center"/>
      <protection/>
    </xf>
    <xf numFmtId="3" fontId="14" fillId="0" borderId="9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vertical="center"/>
      <protection/>
    </xf>
    <xf numFmtId="3" fontId="14" fillId="0" borderId="11" xfId="0" applyNumberFormat="1" applyFont="1" applyFill="1" applyBorder="1" applyAlignment="1" applyProtection="1">
      <alignment vertical="center"/>
      <protection/>
    </xf>
    <xf numFmtId="3" fontId="15" fillId="0" borderId="6" xfId="0" applyNumberFormat="1" applyFont="1" applyFill="1" applyBorder="1" applyAlignment="1" applyProtection="1">
      <alignment vertical="center"/>
      <protection/>
    </xf>
    <xf numFmtId="3" fontId="16" fillId="0" borderId="6" xfId="0" applyNumberFormat="1" applyFont="1" applyFill="1" applyBorder="1" applyAlignment="1" applyProtection="1">
      <alignment horizontal="center" vertical="center"/>
      <protection/>
    </xf>
    <xf numFmtId="3" fontId="16" fillId="0" borderId="6" xfId="0" applyNumberFormat="1" applyFont="1" applyFill="1" applyBorder="1" applyAlignment="1" applyProtection="1">
      <alignment vertical="center"/>
      <protection/>
    </xf>
    <xf numFmtId="3" fontId="16" fillId="0" borderId="12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 vertical="center"/>
      <protection/>
    </xf>
    <xf numFmtId="3" fontId="6" fillId="0" borderId="0" xfId="0" applyNumberFormat="1" applyFont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3" fontId="17" fillId="0" borderId="0" xfId="0" applyNumberFormat="1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" fontId="12" fillId="0" borderId="13" xfId="0" applyNumberFormat="1" applyFont="1" applyBorder="1" applyAlignment="1" applyProtection="1">
      <alignment horizontal="center" vertical="center"/>
      <protection/>
    </xf>
    <xf numFmtId="3" fontId="12" fillId="0" borderId="1" xfId="0" applyNumberFormat="1" applyFont="1" applyBorder="1" applyAlignment="1" applyProtection="1">
      <alignment horizontal="center" vertical="center"/>
      <protection/>
    </xf>
    <xf numFmtId="3" fontId="12" fillId="0" borderId="14" xfId="0" applyNumberFormat="1" applyFont="1" applyBorder="1" applyAlignment="1" applyProtection="1">
      <alignment horizontal="center" vertical="center"/>
      <protection/>
    </xf>
    <xf numFmtId="3" fontId="6" fillId="0" borderId="15" xfId="0" applyNumberFormat="1" applyFont="1" applyBorder="1" applyAlignment="1" applyProtection="1">
      <alignment vertical="center"/>
      <protection/>
    </xf>
    <xf numFmtId="3" fontId="12" fillId="0" borderId="2" xfId="0" applyNumberFormat="1" applyFont="1" applyBorder="1" applyAlignment="1" applyProtection="1">
      <alignment horizontal="center" vertical="center"/>
      <protection/>
    </xf>
    <xf numFmtId="3" fontId="12" fillId="0" borderId="16" xfId="0" applyNumberFormat="1" applyFont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horizontal="left" vertical="center"/>
      <protection/>
    </xf>
    <xf numFmtId="3" fontId="12" fillId="0" borderId="17" xfId="0" applyNumberFormat="1" applyFont="1" applyFill="1" applyBorder="1" applyAlignment="1" applyProtection="1">
      <alignment vertical="center"/>
      <protection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12" fillId="0" borderId="19" xfId="0" applyNumberFormat="1" applyFont="1" applyFill="1" applyBorder="1" applyAlignment="1" applyProtection="1">
      <alignment horizontal="center" vertical="center"/>
      <protection/>
    </xf>
    <xf numFmtId="3" fontId="12" fillId="0" borderId="20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3" fontId="7" fillId="2" borderId="21" xfId="0" applyNumberFormat="1" applyFont="1" applyFill="1" applyBorder="1" applyAlignment="1" applyProtection="1">
      <alignment vertical="center"/>
      <protection/>
    </xf>
    <xf numFmtId="3" fontId="7" fillId="2" borderId="22" xfId="0" applyNumberFormat="1" applyFont="1" applyFill="1" applyBorder="1" applyAlignment="1" applyProtection="1">
      <alignment horizontal="center" vertical="center"/>
      <protection/>
    </xf>
    <xf numFmtId="3" fontId="12" fillId="2" borderId="23" xfId="0" applyNumberFormat="1" applyFont="1" applyFill="1" applyBorder="1" applyAlignment="1" applyProtection="1">
      <alignment horizontal="center" vertical="center"/>
      <protection/>
    </xf>
    <xf numFmtId="3" fontId="7" fillId="2" borderId="24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9" xfId="0" applyNumberFormat="1" applyFont="1" applyFill="1" applyBorder="1" applyAlignment="1" applyProtection="1">
      <alignment vertical="center"/>
      <protection/>
    </xf>
    <xf numFmtId="3" fontId="7" fillId="0" borderId="25" xfId="0" applyNumberFormat="1" applyFont="1" applyFill="1" applyBorder="1" applyAlignment="1" applyProtection="1">
      <alignment horizontal="center" vertical="center"/>
      <protection/>
    </xf>
    <xf numFmtId="3" fontId="12" fillId="0" borderId="26" xfId="0" applyNumberFormat="1" applyFont="1" applyFill="1" applyBorder="1" applyAlignment="1" applyProtection="1">
      <alignment horizontal="center" vertical="center"/>
      <protection/>
    </xf>
    <xf numFmtId="3" fontId="7" fillId="0" borderId="27" xfId="0" applyNumberFormat="1" applyFont="1" applyFill="1" applyBorder="1" applyAlignment="1" applyProtection="1">
      <alignment vertical="center"/>
      <protection/>
    </xf>
    <xf numFmtId="3" fontId="6" fillId="0" borderId="28" xfId="0" applyNumberFormat="1" applyFont="1" applyBorder="1" applyAlignment="1" applyProtection="1">
      <alignment horizontal="left" vertical="center"/>
      <protection/>
    </xf>
    <xf numFmtId="3" fontId="6" fillId="0" borderId="29" xfId="0" applyNumberFormat="1" applyFont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 vertical="center"/>
      <protection/>
    </xf>
    <xf numFmtId="3" fontId="6" fillId="0" borderId="30" xfId="0" applyNumberFormat="1" applyFont="1" applyFill="1" applyBorder="1" applyAlignment="1" applyProtection="1">
      <alignment vertical="center"/>
      <protection/>
    </xf>
    <xf numFmtId="3" fontId="6" fillId="0" borderId="31" xfId="0" applyNumberFormat="1" applyFont="1" applyBorder="1" applyAlignment="1" applyProtection="1">
      <alignment vertical="center"/>
      <protection/>
    </xf>
    <xf numFmtId="0" fontId="6" fillId="0" borderId="32" xfId="21" applyFont="1" applyBorder="1" applyAlignment="1" applyProtection="1">
      <alignment horizontal="left" vertical="center"/>
      <protection/>
    </xf>
    <xf numFmtId="3" fontId="6" fillId="0" borderId="31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Alignment="1" applyProtection="1">
      <alignment vertical="center"/>
      <protection/>
    </xf>
    <xf numFmtId="0" fontId="6" fillId="0" borderId="32" xfId="21" applyFont="1" applyFill="1" applyBorder="1" applyAlignment="1" applyProtection="1">
      <alignment horizontal="left" vertical="center"/>
      <protection/>
    </xf>
    <xf numFmtId="3" fontId="6" fillId="0" borderId="29" xfId="0" applyNumberFormat="1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Alignment="1" applyProtection="1">
      <alignment vertical="center"/>
      <protection/>
    </xf>
    <xf numFmtId="164" fontId="6" fillId="0" borderId="30" xfId="0" applyNumberFormat="1" applyFont="1" applyFill="1" applyBorder="1" applyAlignment="1" applyProtection="1">
      <alignment vertical="center"/>
      <protection/>
    </xf>
    <xf numFmtId="3" fontId="7" fillId="0" borderId="31" xfId="0" applyNumberFormat="1" applyFont="1" applyFill="1" applyBorder="1" applyAlignment="1" applyProtection="1">
      <alignment vertical="center"/>
      <protection/>
    </xf>
    <xf numFmtId="3" fontId="6" fillId="0" borderId="26" xfId="0" applyNumberFormat="1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Fill="1" applyBorder="1" applyAlignment="1" applyProtection="1">
      <alignment vertical="center"/>
      <protection/>
    </xf>
    <xf numFmtId="0" fontId="6" fillId="0" borderId="9" xfId="21" applyFont="1" applyFill="1" applyBorder="1" applyAlignment="1" applyProtection="1">
      <alignment horizontal="left" vertical="center"/>
      <protection/>
    </xf>
    <xf numFmtId="3" fontId="6" fillId="0" borderId="28" xfId="0" applyNumberFormat="1" applyFont="1" applyFill="1" applyBorder="1" applyAlignment="1" applyProtection="1">
      <alignment horizontal="left" vertical="center"/>
      <protection/>
    </xf>
    <xf numFmtId="3" fontId="7" fillId="2" borderId="28" xfId="0" applyNumberFormat="1" applyFont="1" applyFill="1" applyBorder="1" applyAlignment="1" applyProtection="1">
      <alignment vertical="center"/>
      <protection/>
    </xf>
    <xf numFmtId="3" fontId="7" fillId="2" borderId="29" xfId="0" applyNumberFormat="1" applyFont="1" applyFill="1" applyBorder="1" applyAlignment="1" applyProtection="1">
      <alignment horizontal="center" vertical="center"/>
      <protection/>
    </xf>
    <xf numFmtId="3" fontId="12" fillId="2" borderId="30" xfId="0" applyNumberFormat="1" applyFont="1" applyFill="1" applyBorder="1" applyAlignment="1" applyProtection="1">
      <alignment horizontal="center" vertical="center"/>
      <protection/>
    </xf>
    <xf numFmtId="3" fontId="7" fillId="2" borderId="31" xfId="0" applyNumberFormat="1" applyFont="1" applyFill="1" applyBorder="1" applyAlignment="1" applyProtection="1">
      <alignment horizontal="right" vertical="center"/>
      <protection/>
    </xf>
    <xf numFmtId="0" fontId="6" fillId="0" borderId="9" xfId="21" applyFont="1" applyFill="1" applyBorder="1" applyAlignment="1" applyProtection="1">
      <alignment horizontal="left" vertical="center" wrapText="1"/>
      <protection/>
    </xf>
    <xf numFmtId="3" fontId="6" fillId="0" borderId="28" xfId="0" applyNumberFormat="1" applyFont="1" applyFill="1" applyBorder="1" applyAlignment="1" applyProtection="1">
      <alignment horizontal="left" vertical="center" wrapText="1"/>
      <protection/>
    </xf>
    <xf numFmtId="3" fontId="7" fillId="2" borderId="28" xfId="0" applyNumberFormat="1" applyFont="1" applyFill="1" applyBorder="1" applyAlignment="1" applyProtection="1">
      <alignment horizontal="left" vertical="center"/>
      <protection/>
    </xf>
    <xf numFmtId="3" fontId="6" fillId="2" borderId="29" xfId="0" applyNumberFormat="1" applyFont="1" applyFill="1" applyBorder="1" applyAlignment="1" applyProtection="1">
      <alignment horizontal="center" vertical="center"/>
      <protection/>
    </xf>
    <xf numFmtId="3" fontId="6" fillId="2" borderId="30" xfId="0" applyNumberFormat="1" applyFont="1" applyFill="1" applyBorder="1" applyAlignment="1" applyProtection="1">
      <alignment horizontal="center" vertical="center"/>
      <protection/>
    </xf>
    <xf numFmtId="3" fontId="6" fillId="2" borderId="30" xfId="0" applyNumberFormat="1" applyFont="1" applyFill="1" applyBorder="1" applyAlignment="1" applyProtection="1">
      <alignment vertical="center"/>
      <protection/>
    </xf>
    <xf numFmtId="3" fontId="7" fillId="2" borderId="31" xfId="0" applyNumberFormat="1" applyFont="1" applyFill="1" applyBorder="1" applyAlignment="1" applyProtection="1">
      <alignment vertical="center"/>
      <protection/>
    </xf>
    <xf numFmtId="3" fontId="7" fillId="3" borderId="28" xfId="0" applyNumberFormat="1" applyFont="1" applyFill="1" applyBorder="1" applyAlignment="1" applyProtection="1">
      <alignment horizontal="left" vertical="center"/>
      <protection/>
    </xf>
    <xf numFmtId="3" fontId="6" fillId="3" borderId="29" xfId="0" applyNumberFormat="1" applyFont="1" applyFill="1" applyBorder="1" applyAlignment="1" applyProtection="1">
      <alignment horizontal="center" vertical="center"/>
      <protection/>
    </xf>
    <xf numFmtId="3" fontId="6" fillId="3" borderId="30" xfId="0" applyNumberFormat="1" applyFont="1" applyFill="1" applyBorder="1" applyAlignment="1" applyProtection="1">
      <alignment horizontal="center" vertical="center"/>
      <protection/>
    </xf>
    <xf numFmtId="3" fontId="6" fillId="3" borderId="30" xfId="0" applyNumberFormat="1" applyFont="1" applyFill="1" applyBorder="1" applyAlignment="1" applyProtection="1">
      <alignment vertical="center"/>
      <protection/>
    </xf>
    <xf numFmtId="3" fontId="7" fillId="3" borderId="31" xfId="0" applyNumberFormat="1" applyFont="1" applyFill="1" applyBorder="1" applyAlignment="1" applyProtection="1">
      <alignment vertical="center"/>
      <protection/>
    </xf>
    <xf numFmtId="3" fontId="6" fillId="3" borderId="28" xfId="0" applyNumberFormat="1" applyFont="1" applyFill="1" applyBorder="1" applyAlignment="1" applyProtection="1">
      <alignment horizontal="left" vertical="center"/>
      <protection/>
    </xf>
    <xf numFmtId="3" fontId="6" fillId="0" borderId="29" xfId="0" applyNumberFormat="1" applyFont="1" applyFill="1" applyBorder="1" applyAlignment="1" applyProtection="1">
      <alignment vertical="center"/>
      <protection/>
    </xf>
    <xf numFmtId="3" fontId="6" fillId="0" borderId="33" xfId="0" applyNumberFormat="1" applyFont="1" applyFill="1" applyBorder="1" applyAlignment="1" applyProtection="1">
      <alignment horizontal="left" vertical="center"/>
      <protection/>
    </xf>
    <xf numFmtId="3" fontId="6" fillId="0" borderId="34" xfId="0" applyNumberFormat="1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Fill="1" applyBorder="1" applyAlignment="1" applyProtection="1">
      <alignment vertical="center"/>
      <protection/>
    </xf>
    <xf numFmtId="3" fontId="6" fillId="0" borderId="36" xfId="0" applyNumberFormat="1" applyFont="1" applyFill="1" applyBorder="1" applyAlignment="1" applyProtection="1">
      <alignment vertical="center"/>
      <protection/>
    </xf>
    <xf numFmtId="3" fontId="7" fillId="3" borderId="37" xfId="0" applyNumberFormat="1" applyFont="1" applyFill="1" applyBorder="1" applyAlignment="1" applyProtection="1">
      <alignment horizontal="left" vertical="center"/>
      <protection/>
    </xf>
    <xf numFmtId="3" fontId="6" fillId="3" borderId="38" xfId="0" applyNumberFormat="1" applyFont="1" applyFill="1" applyBorder="1" applyAlignment="1" applyProtection="1">
      <alignment horizontal="center" vertical="center"/>
      <protection/>
    </xf>
    <xf numFmtId="3" fontId="6" fillId="3" borderId="39" xfId="0" applyNumberFormat="1" applyFont="1" applyFill="1" applyBorder="1" applyAlignment="1" applyProtection="1">
      <alignment horizontal="center" vertical="center"/>
      <protection/>
    </xf>
    <xf numFmtId="3" fontId="6" fillId="3" borderId="39" xfId="0" applyNumberFormat="1" applyFont="1" applyFill="1" applyBorder="1" applyAlignment="1" applyProtection="1">
      <alignment vertical="center"/>
      <protection/>
    </xf>
    <xf numFmtId="3" fontId="7" fillId="0" borderId="40" xfId="0" applyNumberFormat="1" applyFont="1" applyFill="1" applyBorder="1" applyAlignment="1" applyProtection="1">
      <alignment vertical="center"/>
      <protection/>
    </xf>
    <xf numFmtId="3" fontId="6" fillId="3" borderId="28" xfId="0" applyNumberFormat="1" applyFont="1" applyFill="1" applyBorder="1" applyAlignment="1" applyProtection="1">
      <alignment horizontal="left" vertical="center" wrapText="1"/>
      <protection/>
    </xf>
    <xf numFmtId="3" fontId="11" fillId="0" borderId="17" xfId="0" applyNumberFormat="1" applyFont="1" applyFill="1" applyBorder="1" applyAlignment="1" applyProtection="1">
      <alignment horizontal="left" vertical="center"/>
      <protection/>
    </xf>
    <xf numFmtId="3" fontId="6" fillId="0" borderId="18" xfId="0" applyNumberFormat="1" applyFont="1" applyFill="1" applyBorder="1" applyAlignment="1" applyProtection="1">
      <alignment horizontal="center" vertical="center"/>
      <protection/>
    </xf>
    <xf numFmtId="3" fontId="6" fillId="0" borderId="19" xfId="0" applyNumberFormat="1" applyFont="1" applyFill="1" applyBorder="1" applyAlignment="1" applyProtection="1">
      <alignment horizontal="center" vertical="center"/>
      <protection/>
    </xf>
    <xf numFmtId="3" fontId="6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vertical="center"/>
      <protection/>
    </xf>
    <xf numFmtId="3" fontId="11" fillId="0" borderId="3" xfId="0" applyNumberFormat="1" applyFont="1" applyFill="1" applyBorder="1" applyAlignment="1" applyProtection="1">
      <alignment horizontal="left" vertical="center"/>
      <protection/>
    </xf>
    <xf numFmtId="3" fontId="6" fillId="0" borderId="3" xfId="0" applyNumberFormat="1" applyFont="1" applyFill="1" applyBorder="1" applyAlignment="1" applyProtection="1">
      <alignment horizontal="center" vertical="center"/>
      <protection/>
    </xf>
    <xf numFmtId="3" fontId="6" fillId="0" borderId="3" xfId="0" applyNumberFormat="1" applyFont="1" applyFill="1" applyBorder="1" applyAlignment="1" applyProtection="1">
      <alignment vertical="center"/>
      <protection/>
    </xf>
    <xf numFmtId="3" fontId="11" fillId="0" borderId="3" xfId="0" applyNumberFormat="1" applyFont="1" applyFill="1" applyBorder="1" applyAlignment="1" applyProtection="1">
      <alignment vertical="center"/>
      <protection/>
    </xf>
    <xf numFmtId="3" fontId="6" fillId="0" borderId="28" xfId="0" applyNumberFormat="1" applyFont="1" applyBorder="1" applyAlignment="1" applyProtection="1">
      <alignment vertical="center"/>
      <protection/>
    </xf>
    <xf numFmtId="3" fontId="7" fillId="0" borderId="9" xfId="0" applyNumberFormat="1" applyFont="1" applyFill="1" applyBorder="1" applyAlignment="1" applyProtection="1">
      <alignment horizontal="left" vertical="center"/>
      <protection/>
    </xf>
    <xf numFmtId="3" fontId="6" fillId="0" borderId="41" xfId="0" applyNumberFormat="1" applyFont="1" applyFill="1" applyBorder="1" applyAlignment="1" applyProtection="1">
      <alignment horizontal="left" vertical="center"/>
      <protection/>
    </xf>
    <xf numFmtId="3" fontId="6" fillId="0" borderId="42" xfId="0" applyNumberFormat="1" applyFont="1" applyFill="1" applyBorder="1" applyAlignment="1" applyProtection="1">
      <alignment horizontal="center" vertical="center"/>
      <protection/>
    </xf>
    <xf numFmtId="3" fontId="6" fillId="0" borderId="43" xfId="0" applyNumberFormat="1" applyFont="1" applyFill="1" applyBorder="1" applyAlignment="1" applyProtection="1">
      <alignment horizontal="center" vertical="center"/>
      <protection/>
    </xf>
    <xf numFmtId="3" fontId="6" fillId="0" borderId="43" xfId="0" applyNumberFormat="1" applyFont="1" applyFill="1" applyBorder="1" applyAlignment="1" applyProtection="1">
      <alignment vertical="center"/>
      <protection/>
    </xf>
    <xf numFmtId="3" fontId="6" fillId="0" borderId="44" xfId="0" applyNumberFormat="1" applyFont="1" applyFill="1" applyBorder="1" applyAlignment="1" applyProtection="1">
      <alignment vertical="center"/>
      <protection/>
    </xf>
    <xf numFmtId="3" fontId="11" fillId="0" borderId="5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3" fontId="6" fillId="0" borderId="6" xfId="0" applyNumberFormat="1" applyFont="1" applyBorder="1" applyAlignment="1" applyProtection="1">
      <alignment vertical="center"/>
      <protection/>
    </xf>
    <xf numFmtId="3" fontId="12" fillId="0" borderId="7" xfId="0" applyNumberFormat="1" applyFont="1" applyBorder="1" applyAlignment="1" applyProtection="1">
      <alignment vertical="center"/>
      <protection/>
    </xf>
    <xf numFmtId="3" fontId="6" fillId="0" borderId="11" xfId="0" applyNumberFormat="1" applyFont="1" applyBorder="1" applyAlignment="1" applyProtection="1">
      <alignment vertical="center"/>
      <protection/>
    </xf>
    <xf numFmtId="3" fontId="6" fillId="0" borderId="21" xfId="0" applyNumberFormat="1" applyFont="1" applyFill="1" applyBorder="1" applyAlignment="1" applyProtection="1">
      <alignment horizontal="left" vertical="center"/>
      <protection/>
    </xf>
    <xf numFmtId="3" fontId="6" fillId="0" borderId="22" xfId="0" applyNumberFormat="1" applyFont="1" applyFill="1" applyBorder="1" applyAlignment="1" applyProtection="1">
      <alignment horizontal="center" vertical="center"/>
      <protection/>
    </xf>
    <xf numFmtId="3" fontId="6" fillId="0" borderId="23" xfId="0" applyNumberFormat="1" applyFont="1" applyFill="1" applyBorder="1" applyAlignment="1" applyProtection="1">
      <alignment horizontal="center" vertical="center"/>
      <protection/>
    </xf>
    <xf numFmtId="3" fontId="6" fillId="0" borderId="23" xfId="0" applyNumberFormat="1" applyFont="1" applyFill="1" applyBorder="1" applyAlignment="1" applyProtection="1">
      <alignment vertical="center"/>
      <protection/>
    </xf>
    <xf numFmtId="3" fontId="6" fillId="0" borderId="24" xfId="0" applyNumberFormat="1" applyFont="1" applyFill="1" applyBorder="1" applyAlignment="1" applyProtection="1">
      <alignment vertical="center"/>
      <protection/>
    </xf>
    <xf numFmtId="3" fontId="11" fillId="0" borderId="45" xfId="0" applyNumberFormat="1" applyFont="1" applyFill="1" applyBorder="1" applyAlignment="1" applyProtection="1">
      <alignment vertical="center"/>
      <protection/>
    </xf>
    <xf numFmtId="3" fontId="6" fillId="0" borderId="17" xfId="0" applyNumberFormat="1" applyFont="1" applyFill="1" applyBorder="1" applyAlignment="1" applyProtection="1">
      <alignment horizontal="left" vertical="center"/>
      <protection/>
    </xf>
    <xf numFmtId="3" fontId="6" fillId="0" borderId="45" xfId="0" applyNumberFormat="1" applyFont="1" applyFill="1" applyBorder="1" applyAlignment="1" applyProtection="1">
      <alignment vertical="center"/>
      <protection/>
    </xf>
    <xf numFmtId="3" fontId="11" fillId="0" borderId="17" xfId="0" applyNumberFormat="1" applyFont="1" applyFill="1" applyBorder="1" applyAlignment="1" applyProtection="1">
      <alignment vertical="center"/>
      <protection/>
    </xf>
    <xf numFmtId="3" fontId="6" fillId="0" borderId="15" xfId="0" applyNumberFormat="1" applyFont="1" applyFill="1" applyBorder="1" applyAlignment="1" applyProtection="1">
      <alignment horizontal="center" vertical="center"/>
      <protection/>
    </xf>
    <xf numFmtId="3" fontId="6" fillId="0" borderId="2" xfId="0" applyNumberFormat="1" applyFont="1" applyFill="1" applyBorder="1" applyAlignment="1" applyProtection="1">
      <alignment horizontal="center" vertical="center"/>
      <protection/>
    </xf>
    <xf numFmtId="3" fontId="6" fillId="0" borderId="2" xfId="0" applyNumberFormat="1" applyFont="1" applyFill="1" applyBorder="1" applyAlignment="1" applyProtection="1">
      <alignment vertical="center"/>
      <protection/>
    </xf>
    <xf numFmtId="3" fontId="7" fillId="0" borderId="16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3" fontId="6" fillId="0" borderId="9" xfId="0" applyNumberFormat="1" applyFont="1" applyBorder="1" applyAlignment="1" applyProtection="1">
      <alignment vertical="center"/>
      <protection/>
    </xf>
    <xf numFmtId="3" fontId="6" fillId="0" borderId="25" xfId="0" applyNumberFormat="1" applyFont="1" applyBorder="1" applyAlignment="1" applyProtection="1">
      <alignment vertical="center"/>
      <protection/>
    </xf>
    <xf numFmtId="3" fontId="12" fillId="0" borderId="26" xfId="0" applyNumberFormat="1" applyFont="1" applyBorder="1" applyAlignment="1" applyProtection="1">
      <alignment horizontal="center" vertical="center"/>
      <protection/>
    </xf>
    <xf numFmtId="3" fontId="12" fillId="0" borderId="27" xfId="0" applyNumberFormat="1" applyFont="1" applyBorder="1" applyAlignment="1" applyProtection="1">
      <alignment horizontal="center" vertical="center"/>
      <protection/>
    </xf>
    <xf numFmtId="3" fontId="7" fillId="0" borderId="21" xfId="0" applyNumberFormat="1" applyFont="1" applyFill="1" applyBorder="1" applyAlignment="1" applyProtection="1">
      <alignment horizontal="left" vertical="center"/>
      <protection/>
    </xf>
    <xf numFmtId="3" fontId="7" fillId="0" borderId="24" xfId="0" applyNumberFormat="1" applyFont="1" applyFill="1" applyBorder="1" applyAlignment="1" applyProtection="1">
      <alignment vertical="center"/>
      <protection/>
    </xf>
    <xf numFmtId="3" fontId="7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28" xfId="21" applyFont="1" applyFill="1" applyBorder="1" applyAlignment="1" applyProtection="1">
      <alignment horizontal="left" vertical="center"/>
      <protection/>
    </xf>
    <xf numFmtId="3" fontId="7" fillId="0" borderId="18" xfId="0" applyNumberFormat="1" applyFont="1" applyFill="1" applyBorder="1" applyAlignment="1" applyProtection="1">
      <alignment horizontal="center" vertical="center"/>
      <protection/>
    </xf>
    <xf numFmtId="3" fontId="7" fillId="0" borderId="20" xfId="0" applyNumberFormat="1" applyFont="1" applyFill="1" applyBorder="1" applyAlignment="1" applyProtection="1">
      <alignment horizontal="right" vertical="center"/>
      <protection/>
    </xf>
    <xf numFmtId="3" fontId="7" fillId="0" borderId="21" xfId="0" applyNumberFormat="1" applyFont="1" applyBorder="1" applyAlignment="1" applyProtection="1">
      <alignment horizontal="left" vertical="center"/>
      <protection/>
    </xf>
    <xf numFmtId="3" fontId="6" fillId="0" borderId="23" xfId="0" applyNumberFormat="1" applyFont="1" applyBorder="1" applyAlignment="1" applyProtection="1">
      <alignment horizontal="center" vertical="center"/>
      <protection/>
    </xf>
    <xf numFmtId="3" fontId="7" fillId="0" borderId="24" xfId="0" applyNumberFormat="1" applyFont="1" applyBorder="1" applyAlignment="1" applyProtection="1">
      <alignment vertical="center"/>
      <protection/>
    </xf>
    <xf numFmtId="3" fontId="7" fillId="0" borderId="28" xfId="0" applyNumberFormat="1" applyFont="1" applyBorder="1" applyAlignment="1" applyProtection="1">
      <alignment horizontal="left" vertical="center"/>
      <protection/>
    </xf>
    <xf numFmtId="3" fontId="7" fillId="0" borderId="31" xfId="0" applyNumberFormat="1" applyFont="1" applyBorder="1" applyAlignment="1" applyProtection="1">
      <alignment vertical="center"/>
      <protection/>
    </xf>
    <xf numFmtId="0" fontId="6" fillId="0" borderId="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3" fontId="12" fillId="0" borderId="19" xfId="0" applyNumberFormat="1" applyFont="1" applyFill="1" applyBorder="1" applyAlignment="1" applyProtection="1">
      <alignment horizontal="center" vertical="center"/>
      <protection locked="0"/>
    </xf>
    <xf numFmtId="3" fontId="12" fillId="2" borderId="23" xfId="0" applyNumberFormat="1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center" vertical="center"/>
      <protection locked="0"/>
    </xf>
    <xf numFmtId="3" fontId="6" fillId="0" borderId="30" xfId="0" applyNumberFormat="1" applyFont="1" applyBorder="1" applyAlignment="1" applyProtection="1">
      <alignment vertical="center"/>
      <protection locked="0"/>
    </xf>
    <xf numFmtId="3" fontId="6" fillId="0" borderId="30" xfId="21" applyNumberFormat="1" applyFont="1" applyFill="1" applyBorder="1" applyAlignment="1" applyProtection="1">
      <alignment horizontal="right" vertical="center"/>
      <protection locked="0"/>
    </xf>
    <xf numFmtId="3" fontId="6" fillId="0" borderId="26" xfId="21" applyNumberFormat="1" applyFont="1" applyFill="1" applyBorder="1" applyAlignment="1" applyProtection="1">
      <alignment horizontal="right" vertical="center"/>
      <protection locked="0"/>
    </xf>
    <xf numFmtId="3" fontId="6" fillId="0" borderId="30" xfId="0" applyNumberFormat="1" applyFont="1" applyFill="1" applyBorder="1" applyAlignment="1" applyProtection="1">
      <alignment vertical="center"/>
      <protection locked="0"/>
    </xf>
    <xf numFmtId="3" fontId="12" fillId="2" borderId="30" xfId="0" applyNumberFormat="1" applyFont="1" applyFill="1" applyBorder="1" applyAlignment="1" applyProtection="1">
      <alignment horizontal="center" vertical="center"/>
      <protection locked="0"/>
    </xf>
    <xf numFmtId="4" fontId="6" fillId="0" borderId="30" xfId="0" applyNumberFormat="1" applyFont="1" applyBorder="1" applyAlignment="1" applyProtection="1">
      <alignment vertical="center"/>
      <protection locked="0"/>
    </xf>
    <xf numFmtId="3" fontId="6" fillId="2" borderId="30" xfId="0" applyNumberFormat="1" applyFont="1" applyFill="1" applyBorder="1" applyAlignment="1" applyProtection="1">
      <alignment vertical="center"/>
      <protection locked="0"/>
    </xf>
    <xf numFmtId="3" fontId="6" fillId="3" borderId="30" xfId="0" applyNumberFormat="1" applyFont="1" applyFill="1" applyBorder="1" applyAlignment="1" applyProtection="1">
      <alignment vertical="center"/>
      <protection locked="0"/>
    </xf>
    <xf numFmtId="3" fontId="6" fillId="3" borderId="30" xfId="21" applyNumberFormat="1" applyFont="1" applyFill="1" applyBorder="1" applyAlignment="1" applyProtection="1">
      <alignment horizontal="right"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3" borderId="39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3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11" fillId="0" borderId="3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3" fontId="12" fillId="0" borderId="2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3" fontId="3" fillId="0" borderId="0" xfId="0" applyNumberFormat="1" applyFont="1" applyProtection="1">
      <protection/>
    </xf>
    <xf numFmtId="3" fontId="0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Protection="1">
      <protection/>
    </xf>
    <xf numFmtId="3" fontId="4" fillId="0" borderId="0" xfId="0" applyNumberFormat="1" applyFont="1" applyProtection="1">
      <protection/>
    </xf>
    <xf numFmtId="0" fontId="4" fillId="0" borderId="0" xfId="0" applyFont="1" applyProtection="1">
      <protection/>
    </xf>
    <xf numFmtId="3" fontId="2" fillId="0" borderId="0" xfId="0" applyNumberFormat="1" applyFont="1" applyBorder="1" applyProtection="1"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Font="1" applyBorder="1" applyProtection="1">
      <protection/>
    </xf>
    <xf numFmtId="3" fontId="5" fillId="0" borderId="7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  <xf numFmtId="3" fontId="5" fillId="0" borderId="1" xfId="0" applyNumberFormat="1" applyFont="1" applyBorder="1" applyAlignment="1" applyProtection="1">
      <alignment horizontal="center" vertical="center"/>
      <protection/>
    </xf>
    <xf numFmtId="3" fontId="5" fillId="0" borderId="14" xfId="0" applyNumberFormat="1" applyFont="1" applyBorder="1" applyAlignment="1" applyProtection="1">
      <alignment horizontal="center" vertical="center"/>
      <protection/>
    </xf>
    <xf numFmtId="3" fontId="20" fillId="0" borderId="11" xfId="0" applyNumberFormat="1" applyFont="1" applyBorder="1" applyAlignment="1" applyProtection="1">
      <alignment vertical="center"/>
      <protection/>
    </xf>
    <xf numFmtId="3" fontId="20" fillId="0" borderId="15" xfId="0" applyNumberFormat="1" applyFont="1" applyBorder="1" applyAlignment="1" applyProtection="1">
      <alignment vertical="center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4" borderId="46" xfId="0" applyNumberFormat="1" applyFont="1" applyFill="1" applyBorder="1" applyAlignment="1" applyProtection="1">
      <alignment vertical="center"/>
      <protection/>
    </xf>
    <xf numFmtId="3" fontId="5" fillId="4" borderId="47" xfId="0" applyNumberFormat="1" applyFont="1" applyFill="1" applyBorder="1" applyAlignment="1" applyProtection="1">
      <alignment horizontal="center" vertical="center"/>
      <protection/>
    </xf>
    <xf numFmtId="3" fontId="5" fillId="4" borderId="48" xfId="0" applyNumberFormat="1" applyFont="1" applyFill="1" applyBorder="1" applyAlignment="1" applyProtection="1">
      <alignment horizontal="center" vertical="center"/>
      <protection/>
    </xf>
    <xf numFmtId="3" fontId="5" fillId="4" borderId="49" xfId="0" applyNumberFormat="1" applyFont="1" applyFill="1" applyBorder="1" applyAlignment="1" applyProtection="1">
      <alignment horizontal="right" vertical="center"/>
      <protection/>
    </xf>
    <xf numFmtId="3" fontId="5" fillId="0" borderId="50" xfId="0" applyNumberFormat="1" applyFont="1" applyFill="1" applyBorder="1" applyAlignment="1" applyProtection="1">
      <alignment vertical="center"/>
      <protection/>
    </xf>
    <xf numFmtId="3" fontId="5" fillId="0" borderId="51" xfId="0" applyNumberFormat="1" applyFont="1" applyFill="1" applyBorder="1" applyAlignment="1" applyProtection="1">
      <alignment horizontal="center" vertical="center"/>
      <protection/>
    </xf>
    <xf numFmtId="3" fontId="5" fillId="0" borderId="52" xfId="0" applyNumberFormat="1" applyFont="1" applyFill="1" applyBorder="1" applyAlignment="1" applyProtection="1">
      <alignment horizontal="center" vertical="center"/>
      <protection/>
    </xf>
    <xf numFmtId="3" fontId="5" fillId="0" borderId="53" xfId="0" applyNumberFormat="1" applyFont="1" applyFill="1" applyBorder="1" applyAlignment="1" applyProtection="1">
      <alignment vertical="center"/>
      <protection/>
    </xf>
    <xf numFmtId="0" fontId="21" fillId="0" borderId="54" xfId="21" applyFont="1" applyFill="1" applyBorder="1" applyAlignment="1" applyProtection="1">
      <alignment horizontal="left" vertical="center"/>
      <protection/>
    </xf>
    <xf numFmtId="3" fontId="20" fillId="0" borderId="22" xfId="0" applyNumberFormat="1" applyFont="1" applyFill="1" applyBorder="1" applyAlignment="1" applyProtection="1">
      <alignment horizontal="center" vertical="center"/>
      <protection/>
    </xf>
    <xf numFmtId="3" fontId="20" fillId="0" borderId="23" xfId="0" applyNumberFormat="1" applyFont="1" applyFill="1" applyBorder="1" applyAlignment="1" applyProtection="1">
      <alignment horizontal="center" vertical="center"/>
      <protection/>
    </xf>
    <xf numFmtId="3" fontId="20" fillId="0" borderId="23" xfId="0" applyNumberFormat="1" applyFont="1" applyFill="1" applyBorder="1" applyAlignment="1" applyProtection="1">
      <alignment vertical="center"/>
      <protection/>
    </xf>
    <xf numFmtId="3" fontId="20" fillId="0" borderId="24" xfId="0" applyNumberFormat="1" applyFont="1" applyFill="1" applyBorder="1" applyAlignment="1" applyProtection="1">
      <alignment vertical="center"/>
      <protection/>
    </xf>
    <xf numFmtId="0" fontId="21" fillId="0" borderId="32" xfId="21" applyFont="1" applyFill="1" applyBorder="1" applyAlignment="1" applyProtection="1">
      <alignment horizontal="left" vertical="center"/>
      <protection/>
    </xf>
    <xf numFmtId="3" fontId="20" fillId="0" borderId="29" xfId="0" applyNumberFormat="1" applyFont="1" applyFill="1" applyBorder="1" applyAlignment="1" applyProtection="1">
      <alignment horizontal="center" vertical="center"/>
      <protection/>
    </xf>
    <xf numFmtId="3" fontId="20" fillId="0" borderId="30" xfId="0" applyNumberFormat="1" applyFont="1" applyFill="1" applyBorder="1" applyAlignment="1" applyProtection="1">
      <alignment horizontal="center" vertical="center"/>
      <protection/>
    </xf>
    <xf numFmtId="3" fontId="20" fillId="0" borderId="30" xfId="0" applyNumberFormat="1" applyFont="1" applyFill="1" applyBorder="1" applyAlignment="1" applyProtection="1">
      <alignment vertical="center"/>
      <protection/>
    </xf>
    <xf numFmtId="3" fontId="20" fillId="0" borderId="31" xfId="0" applyNumberFormat="1" applyFont="1" applyFill="1" applyBorder="1" applyAlignment="1" applyProtection="1">
      <alignment vertical="center"/>
      <protection/>
    </xf>
    <xf numFmtId="3" fontId="20" fillId="0" borderId="29" xfId="0" applyNumberFormat="1" applyFont="1" applyBorder="1" applyAlignment="1" applyProtection="1">
      <alignment horizontal="center" vertical="center"/>
      <protection/>
    </xf>
    <xf numFmtId="3" fontId="20" fillId="0" borderId="30" xfId="0" applyNumberFormat="1" applyFont="1" applyBorder="1" applyAlignment="1" applyProtection="1">
      <alignment horizontal="center" vertical="center"/>
      <protection/>
    </xf>
    <xf numFmtId="0" fontId="21" fillId="0" borderId="55" xfId="21" applyFont="1" applyFill="1" applyBorder="1" applyAlignment="1" applyProtection="1">
      <alignment horizontal="left" vertical="center"/>
      <protection/>
    </xf>
    <xf numFmtId="3" fontId="20" fillId="0" borderId="42" xfId="0" applyNumberFormat="1" applyFont="1" applyBorder="1" applyAlignment="1" applyProtection="1">
      <alignment horizontal="center" vertical="center"/>
      <protection/>
    </xf>
    <xf numFmtId="3" fontId="20" fillId="0" borderId="43" xfId="0" applyNumberFormat="1" applyFont="1" applyFill="1" applyBorder="1" applyAlignment="1" applyProtection="1">
      <alignment horizontal="center" vertical="center"/>
      <protection/>
    </xf>
    <xf numFmtId="3" fontId="20" fillId="0" borderId="43" xfId="0" applyNumberFormat="1" applyFont="1" applyFill="1" applyBorder="1" applyAlignment="1" applyProtection="1">
      <alignment vertical="center"/>
      <protection/>
    </xf>
    <xf numFmtId="3" fontId="20" fillId="0" borderId="44" xfId="0" applyNumberFormat="1" applyFont="1" applyFill="1" applyBorder="1" applyAlignment="1" applyProtection="1">
      <alignment vertical="center"/>
      <protection/>
    </xf>
    <xf numFmtId="3" fontId="20" fillId="0" borderId="21" xfId="0" applyNumberFormat="1" applyFont="1" applyBorder="1" applyAlignment="1" applyProtection="1">
      <alignment horizontal="left" vertical="center"/>
      <protection/>
    </xf>
    <xf numFmtId="3" fontId="20" fillId="0" borderId="22" xfId="0" applyNumberFormat="1" applyFont="1" applyBorder="1" applyAlignment="1" applyProtection="1">
      <alignment horizontal="center" vertical="center"/>
      <protection/>
    </xf>
    <xf numFmtId="3" fontId="20" fillId="0" borderId="24" xfId="0" applyNumberFormat="1" applyFont="1" applyBorder="1" applyAlignment="1" applyProtection="1">
      <alignment vertical="center"/>
      <protection/>
    </xf>
    <xf numFmtId="3" fontId="20" fillId="0" borderId="31" xfId="0" applyNumberFormat="1" applyFont="1" applyBorder="1" applyAlignment="1" applyProtection="1">
      <alignment vertical="center"/>
      <protection/>
    </xf>
    <xf numFmtId="3" fontId="20" fillId="0" borderId="28" xfId="0" applyNumberFormat="1" applyFont="1" applyFill="1" applyBorder="1" applyAlignment="1" applyProtection="1">
      <alignment horizontal="left" vertical="center"/>
      <protection/>
    </xf>
    <xf numFmtId="3" fontId="20" fillId="0" borderId="44" xfId="0" applyNumberFormat="1" applyFont="1" applyBorder="1" applyAlignment="1" applyProtection="1">
      <alignment vertical="center"/>
      <protection/>
    </xf>
    <xf numFmtId="3" fontId="5" fillId="4" borderId="50" xfId="0" applyNumberFormat="1" applyFont="1" applyFill="1" applyBorder="1" applyAlignment="1" applyProtection="1">
      <alignment vertical="center"/>
      <protection/>
    </xf>
    <xf numFmtId="3" fontId="5" fillId="4" borderId="51" xfId="0" applyNumberFormat="1" applyFont="1" applyFill="1" applyBorder="1" applyAlignment="1" applyProtection="1">
      <alignment horizontal="center" vertical="center"/>
      <protection/>
    </xf>
    <xf numFmtId="3" fontId="5" fillId="4" borderId="52" xfId="0" applyNumberFormat="1" applyFont="1" applyFill="1" applyBorder="1" applyAlignment="1" applyProtection="1">
      <alignment horizontal="center" vertical="center"/>
      <protection/>
    </xf>
    <xf numFmtId="3" fontId="5" fillId="4" borderId="53" xfId="0" applyNumberFormat="1" applyFont="1" applyFill="1" applyBorder="1" applyAlignment="1" applyProtection="1">
      <alignment horizontal="right" vertical="center"/>
      <protection/>
    </xf>
    <xf numFmtId="3" fontId="20" fillId="0" borderId="23" xfId="0" applyNumberFormat="1" applyFont="1" applyBorder="1" applyAlignment="1" applyProtection="1">
      <alignment horizontal="center" vertical="center"/>
      <protection/>
    </xf>
    <xf numFmtId="3" fontId="20" fillId="0" borderId="28" xfId="0" applyNumberFormat="1" applyFont="1" applyBorder="1" applyAlignment="1" applyProtection="1">
      <alignment horizontal="left" vertical="center"/>
      <protection/>
    </xf>
    <xf numFmtId="0" fontId="21" fillId="0" borderId="56" xfId="21" applyFont="1" applyFill="1" applyBorder="1" applyAlignment="1" applyProtection="1">
      <alignment horizontal="left" vertical="center"/>
      <protection/>
    </xf>
    <xf numFmtId="3" fontId="20" fillId="0" borderId="34" xfId="0" applyNumberFormat="1" applyFont="1" applyBorder="1" applyAlignment="1" applyProtection="1">
      <alignment horizontal="center" vertical="center"/>
      <protection/>
    </xf>
    <xf numFmtId="3" fontId="20" fillId="0" borderId="35" xfId="0" applyNumberFormat="1" applyFont="1" applyBorder="1" applyAlignment="1" applyProtection="1">
      <alignment horizontal="center" vertical="center"/>
      <protection/>
    </xf>
    <xf numFmtId="3" fontId="20" fillId="0" borderId="35" xfId="0" applyNumberFormat="1" applyFont="1" applyFill="1" applyBorder="1" applyAlignment="1" applyProtection="1">
      <alignment vertical="center"/>
      <protection/>
    </xf>
    <xf numFmtId="3" fontId="20" fillId="0" borderId="36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3" fontId="5" fillId="4" borderId="48" xfId="0" applyNumberFormat="1" applyFont="1" applyFill="1" applyBorder="1" applyAlignment="1" applyProtection="1">
      <alignment horizontal="center" vertical="center"/>
      <protection locked="0"/>
    </xf>
    <xf numFmtId="3" fontId="5" fillId="0" borderId="52" xfId="0" applyNumberFormat="1" applyFont="1" applyFill="1" applyBorder="1" applyAlignment="1" applyProtection="1">
      <alignment horizontal="center" vertical="center"/>
      <protection locked="0"/>
    </xf>
    <xf numFmtId="3" fontId="21" fillId="0" borderId="23" xfId="21" applyNumberFormat="1" applyFont="1" applyFill="1" applyBorder="1" applyAlignment="1" applyProtection="1">
      <alignment horizontal="right" vertical="center"/>
      <protection locked="0"/>
    </xf>
    <xf numFmtId="3" fontId="21" fillId="0" borderId="30" xfId="21" applyNumberFormat="1" applyFont="1" applyFill="1" applyBorder="1" applyAlignment="1" applyProtection="1">
      <alignment horizontal="right" vertical="center"/>
      <protection locked="0"/>
    </xf>
    <xf numFmtId="3" fontId="21" fillId="0" borderId="43" xfId="21" applyNumberFormat="1" applyFont="1" applyFill="1" applyBorder="1" applyAlignment="1" applyProtection="1">
      <alignment horizontal="right" vertical="center"/>
      <protection locked="0"/>
    </xf>
    <xf numFmtId="3" fontId="20" fillId="0" borderId="23" xfId="0" applyNumberFormat="1" applyFont="1" applyFill="1" applyBorder="1" applyAlignment="1" applyProtection="1">
      <alignment vertical="center"/>
      <protection locked="0"/>
    </xf>
    <xf numFmtId="3" fontId="20" fillId="0" borderId="30" xfId="0" applyNumberFormat="1" applyFont="1" applyFill="1" applyBorder="1" applyAlignment="1" applyProtection="1">
      <alignment vertical="center"/>
      <protection locked="0"/>
    </xf>
    <xf numFmtId="3" fontId="20" fillId="0" borderId="43" xfId="0" applyNumberFormat="1" applyFont="1" applyFill="1" applyBorder="1" applyAlignment="1" applyProtection="1">
      <alignment vertical="center"/>
      <protection locked="0"/>
    </xf>
    <xf numFmtId="3" fontId="5" fillId="4" borderId="52" xfId="0" applyNumberFormat="1" applyFont="1" applyFill="1" applyBorder="1" applyAlignment="1" applyProtection="1">
      <alignment horizontal="center" vertical="center"/>
      <protection locked="0"/>
    </xf>
    <xf numFmtId="3" fontId="20" fillId="0" borderId="23" xfId="0" applyNumberFormat="1" applyFont="1" applyBorder="1" applyAlignment="1" applyProtection="1">
      <alignment vertical="center"/>
      <protection locked="0"/>
    </xf>
    <xf numFmtId="3" fontId="20" fillId="0" borderId="30" xfId="0" applyNumberFormat="1" applyFont="1" applyBorder="1" applyAlignment="1" applyProtection="1">
      <alignment vertical="center"/>
      <protection locked="0"/>
    </xf>
    <xf numFmtId="4" fontId="20" fillId="0" borderId="30" xfId="0" applyNumberFormat="1" applyFont="1" applyBorder="1" applyAlignment="1" applyProtection="1">
      <alignment vertical="center"/>
      <protection locked="0"/>
    </xf>
    <xf numFmtId="3" fontId="20" fillId="0" borderId="3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3" fontId="3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20" fillId="0" borderId="35" xfId="0" applyNumberFormat="1" applyFont="1" applyFill="1" applyBorder="1" applyAlignment="1" applyProtection="1">
      <alignment horizontal="center" vertical="center"/>
      <protection/>
    </xf>
    <xf numFmtId="3" fontId="20" fillId="0" borderId="36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3" fontId="5" fillId="0" borderId="57" xfId="0" applyNumberFormat="1" applyFont="1" applyBorder="1" applyAlignment="1" applyProtection="1">
      <alignment horizontal="center"/>
      <protection/>
    </xf>
    <xf numFmtId="3" fontId="5" fillId="0" borderId="58" xfId="0" applyNumberFormat="1" applyFont="1" applyBorder="1" applyAlignment="1" applyProtection="1">
      <alignment horizontal="center"/>
      <protection/>
    </xf>
    <xf numFmtId="3" fontId="5" fillId="0" borderId="1" xfId="0" applyNumberFormat="1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0" fillId="0" borderId="59" xfId="0" applyNumberFormat="1" applyFont="1" applyBorder="1" applyProtection="1">
      <protection/>
    </xf>
    <xf numFmtId="3" fontId="0" fillId="0" borderId="60" xfId="0" applyNumberFormat="1" applyFont="1" applyBorder="1" applyProtection="1">
      <protection/>
    </xf>
    <xf numFmtId="3" fontId="5" fillId="0" borderId="2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4" borderId="61" xfId="0" applyNumberFormat="1" applyFont="1" applyFill="1" applyBorder="1" applyProtection="1">
      <protection/>
    </xf>
    <xf numFmtId="3" fontId="5" fillId="4" borderId="62" xfId="0" applyNumberFormat="1" applyFont="1" applyFill="1" applyBorder="1" applyAlignment="1" applyProtection="1">
      <alignment horizontal="center"/>
      <protection/>
    </xf>
    <xf numFmtId="3" fontId="5" fillId="4" borderId="48" xfId="0" applyNumberFormat="1" applyFont="1" applyFill="1" applyBorder="1" applyAlignment="1" applyProtection="1">
      <alignment horizontal="center"/>
      <protection/>
    </xf>
    <xf numFmtId="3" fontId="5" fillId="4" borderId="49" xfId="0" applyNumberFormat="1" applyFont="1" applyFill="1" applyBorder="1" applyAlignment="1" applyProtection="1">
      <alignment horizontal="right"/>
      <protection/>
    </xf>
    <xf numFmtId="3" fontId="5" fillId="0" borderId="63" xfId="0" applyNumberFormat="1" applyFont="1" applyFill="1" applyBorder="1" applyProtection="1">
      <protection/>
    </xf>
    <xf numFmtId="3" fontId="5" fillId="0" borderId="64" xfId="0" applyNumberFormat="1" applyFont="1" applyFill="1" applyBorder="1" applyAlignment="1" applyProtection="1">
      <alignment horizontal="center"/>
      <protection/>
    </xf>
    <xf numFmtId="3" fontId="5" fillId="0" borderId="52" xfId="0" applyNumberFormat="1" applyFont="1" applyFill="1" applyBorder="1" applyAlignment="1" applyProtection="1">
      <alignment horizontal="center"/>
      <protection/>
    </xf>
    <xf numFmtId="3" fontId="5" fillId="0" borderId="53" xfId="0" applyNumberFormat="1" applyFont="1" applyFill="1" applyBorder="1" applyProtection="1">
      <protection/>
    </xf>
    <xf numFmtId="0" fontId="21" fillId="0" borderId="54" xfId="21" applyFont="1" applyFill="1" applyBorder="1" applyAlignment="1" applyProtection="1">
      <alignment horizontal="left" indent="1"/>
      <protection/>
    </xf>
    <xf numFmtId="3" fontId="20" fillId="0" borderId="65" xfId="0" applyNumberFormat="1" applyFont="1" applyFill="1" applyBorder="1" applyAlignment="1" applyProtection="1">
      <alignment horizontal="center"/>
      <protection/>
    </xf>
    <xf numFmtId="3" fontId="20" fillId="0" borderId="23" xfId="0" applyNumberFormat="1" applyFont="1" applyFill="1" applyBorder="1" applyAlignment="1" applyProtection="1">
      <alignment horizontal="center"/>
      <protection/>
    </xf>
    <xf numFmtId="3" fontId="20" fillId="0" borderId="23" xfId="0" applyNumberFormat="1" applyFont="1" applyFill="1" applyBorder="1" applyProtection="1">
      <protection/>
    </xf>
    <xf numFmtId="3" fontId="20" fillId="0" borderId="24" xfId="0" applyNumberFormat="1" applyFont="1" applyFill="1" applyBorder="1" applyProtection="1">
      <protection/>
    </xf>
    <xf numFmtId="0" fontId="21" fillId="0" borderId="32" xfId="21" applyFont="1" applyFill="1" applyBorder="1" applyAlignment="1" applyProtection="1">
      <alignment horizontal="left" indent="1"/>
      <protection/>
    </xf>
    <xf numFmtId="3" fontId="20" fillId="0" borderId="66" xfId="0" applyNumberFormat="1" applyFont="1" applyFill="1" applyBorder="1" applyAlignment="1" applyProtection="1">
      <alignment horizontal="center"/>
      <protection/>
    </xf>
    <xf numFmtId="3" fontId="20" fillId="0" borderId="30" xfId="0" applyNumberFormat="1" applyFont="1" applyFill="1" applyBorder="1" applyAlignment="1" applyProtection="1">
      <alignment horizontal="center"/>
      <protection/>
    </xf>
    <xf numFmtId="3" fontId="20" fillId="0" borderId="30" xfId="0" applyNumberFormat="1" applyFont="1" applyFill="1" applyBorder="1" applyProtection="1">
      <protection/>
    </xf>
    <xf numFmtId="3" fontId="20" fillId="0" borderId="31" xfId="0" applyNumberFormat="1" applyFont="1" applyFill="1" applyBorder="1" applyProtection="1">
      <protection/>
    </xf>
    <xf numFmtId="164" fontId="20" fillId="0" borderId="30" xfId="0" applyNumberFormat="1" applyFont="1" applyFill="1" applyBorder="1" applyProtection="1">
      <protection/>
    </xf>
    <xf numFmtId="3" fontId="20" fillId="0" borderId="66" xfId="0" applyNumberFormat="1" applyFont="1" applyBorder="1" applyAlignment="1" applyProtection="1">
      <alignment horizontal="center"/>
      <protection/>
    </xf>
    <xf numFmtId="0" fontId="21" fillId="0" borderId="55" xfId="21" applyFont="1" applyFill="1" applyBorder="1" applyAlignment="1" applyProtection="1">
      <alignment horizontal="left" indent="1"/>
      <protection/>
    </xf>
    <xf numFmtId="3" fontId="20" fillId="0" borderId="67" xfId="0" applyNumberFormat="1" applyFont="1" applyBorder="1" applyAlignment="1" applyProtection="1">
      <alignment horizontal="center"/>
      <protection/>
    </xf>
    <xf numFmtId="3" fontId="20" fillId="0" borderId="43" xfId="0" applyNumberFormat="1" applyFont="1" applyFill="1" applyBorder="1" applyAlignment="1" applyProtection="1">
      <alignment horizontal="center"/>
      <protection/>
    </xf>
    <xf numFmtId="3" fontId="20" fillId="0" borderId="43" xfId="0" applyNumberFormat="1" applyFont="1" applyFill="1" applyBorder="1" applyProtection="1">
      <protection/>
    </xf>
    <xf numFmtId="3" fontId="20" fillId="0" borderId="44" xfId="0" applyNumberFormat="1" applyFont="1" applyFill="1" applyBorder="1" applyProtection="1">
      <protection/>
    </xf>
    <xf numFmtId="3" fontId="20" fillId="0" borderId="54" xfId="0" applyNumberFormat="1" applyFont="1" applyBorder="1" applyAlignment="1" applyProtection="1">
      <alignment horizontal="left" indent="1"/>
      <protection/>
    </xf>
    <xf numFmtId="3" fontId="20" fillId="0" borderId="65" xfId="0" applyNumberFormat="1" applyFont="1" applyBorder="1" applyAlignment="1" applyProtection="1">
      <alignment horizontal="center"/>
      <protection/>
    </xf>
    <xf numFmtId="3" fontId="20" fillId="0" borderId="24" xfId="0" applyNumberFormat="1" applyFont="1" applyBorder="1" applyProtection="1">
      <protection/>
    </xf>
    <xf numFmtId="3" fontId="20" fillId="0" borderId="68" xfId="0" applyNumberFormat="1" applyFont="1" applyFill="1" applyBorder="1" applyAlignment="1" applyProtection="1">
      <alignment horizontal="left" indent="1"/>
      <protection/>
    </xf>
    <xf numFmtId="3" fontId="20" fillId="0" borderId="69" xfId="0" applyNumberFormat="1" applyFont="1" applyFill="1" applyBorder="1" applyAlignment="1" applyProtection="1">
      <alignment horizontal="center"/>
      <protection/>
    </xf>
    <xf numFmtId="3" fontId="20" fillId="0" borderId="26" xfId="0" applyNumberFormat="1" applyFont="1" applyFill="1" applyBorder="1" applyAlignment="1" applyProtection="1">
      <alignment horizontal="center"/>
      <protection/>
    </xf>
    <xf numFmtId="3" fontId="20" fillId="0" borderId="31" xfId="0" applyNumberFormat="1" applyFont="1" applyBorder="1" applyProtection="1">
      <protection/>
    </xf>
    <xf numFmtId="3" fontId="20" fillId="0" borderId="32" xfId="0" applyNumberFormat="1" applyFont="1" applyBorder="1" applyAlignment="1" applyProtection="1">
      <alignment horizontal="left" indent="1"/>
      <protection/>
    </xf>
    <xf numFmtId="3" fontId="20" fillId="0" borderId="32" xfId="0" applyNumberFormat="1" applyFont="1" applyFill="1" applyBorder="1" applyAlignment="1" applyProtection="1">
      <alignment horizontal="left" indent="1"/>
      <protection/>
    </xf>
    <xf numFmtId="3" fontId="20" fillId="0" borderId="66" xfId="0" applyNumberFormat="1" applyFont="1" applyBorder="1" applyAlignment="1" applyProtection="1">
      <alignment horizontal="center" vertical="center"/>
      <protection/>
    </xf>
    <xf numFmtId="3" fontId="5" fillId="0" borderId="63" xfId="0" applyNumberFormat="1" applyFont="1" applyFill="1" applyBorder="1" applyAlignment="1" applyProtection="1">
      <alignment horizontal="left" vertical="center"/>
      <protection/>
    </xf>
    <xf numFmtId="3" fontId="20" fillId="0" borderId="64" xfId="0" applyNumberFormat="1" applyFont="1" applyFill="1" applyBorder="1" applyAlignment="1" applyProtection="1">
      <alignment horizontal="center" vertical="center"/>
      <protection/>
    </xf>
    <xf numFmtId="3" fontId="20" fillId="0" borderId="52" xfId="0" applyNumberFormat="1" applyFont="1" applyFill="1" applyBorder="1" applyAlignment="1" applyProtection="1">
      <alignment horizontal="center" vertical="center"/>
      <protection/>
    </xf>
    <xf numFmtId="3" fontId="20" fillId="0" borderId="52" xfId="0" applyNumberFormat="1" applyFont="1" applyFill="1" applyBorder="1" applyAlignment="1" applyProtection="1">
      <alignment vertical="center"/>
      <protection/>
    </xf>
    <xf numFmtId="0" fontId="21" fillId="0" borderId="56" xfId="21" applyFont="1" applyFill="1" applyBorder="1" applyAlignment="1" applyProtection="1">
      <alignment horizontal="left" indent="1"/>
      <protection/>
    </xf>
    <xf numFmtId="3" fontId="20" fillId="3" borderId="70" xfId="0" applyNumberFormat="1" applyFont="1" applyFill="1" applyBorder="1" applyAlignment="1" applyProtection="1">
      <alignment horizontal="center" vertical="center"/>
      <protection/>
    </xf>
    <xf numFmtId="3" fontId="20" fillId="3" borderId="35" xfId="0" applyNumberFormat="1" applyFont="1" applyFill="1" applyBorder="1" applyAlignment="1" applyProtection="1">
      <alignment horizontal="center" vertical="center"/>
      <protection/>
    </xf>
    <xf numFmtId="3" fontId="20" fillId="3" borderId="35" xfId="0" applyNumberFormat="1" applyFont="1" applyFill="1" applyBorder="1" applyAlignment="1" applyProtection="1">
      <alignment vertical="center"/>
      <protection/>
    </xf>
    <xf numFmtId="3" fontId="20" fillId="0" borderId="0" xfId="0" applyNumberFormat="1" applyFont="1" applyFill="1" applyBorder="1" applyAlignment="1" applyProtection="1">
      <alignment horizontal="left" indent="1"/>
      <protection/>
    </xf>
    <xf numFmtId="0" fontId="4" fillId="0" borderId="0" xfId="0" applyFont="1" applyBorder="1" applyProtection="1">
      <protection/>
    </xf>
    <xf numFmtId="3" fontId="5" fillId="4" borderId="48" xfId="0" applyNumberFormat="1" applyFont="1" applyFill="1" applyBorder="1" applyAlignment="1" applyProtection="1">
      <alignment horizontal="center"/>
      <protection locked="0"/>
    </xf>
    <xf numFmtId="3" fontId="5" fillId="0" borderId="52" xfId="0" applyNumberFormat="1" applyFont="1" applyFill="1" applyBorder="1" applyAlignment="1" applyProtection="1">
      <alignment horizontal="center"/>
      <protection locked="0"/>
    </xf>
    <xf numFmtId="3" fontId="21" fillId="0" borderId="23" xfId="21" applyNumberFormat="1" applyFont="1" applyFill="1" applyBorder="1" applyAlignment="1" applyProtection="1">
      <alignment horizontal="right"/>
      <protection locked="0"/>
    </xf>
    <xf numFmtId="3" fontId="21" fillId="0" borderId="30" xfId="21" applyNumberFormat="1" applyFont="1" applyFill="1" applyBorder="1" applyAlignment="1" applyProtection="1">
      <alignment horizontal="right"/>
      <protection locked="0"/>
    </xf>
    <xf numFmtId="3" fontId="21" fillId="0" borderId="43" xfId="21" applyNumberFormat="1" applyFont="1" applyFill="1" applyBorder="1" applyAlignment="1" applyProtection="1">
      <alignment horizontal="right"/>
      <protection locked="0"/>
    </xf>
    <xf numFmtId="3" fontId="20" fillId="0" borderId="23" xfId="0" applyNumberFormat="1" applyFont="1" applyFill="1" applyBorder="1" applyProtection="1">
      <protection locked="0"/>
    </xf>
    <xf numFmtId="3" fontId="20" fillId="0" borderId="30" xfId="0" applyNumberFormat="1" applyFont="1" applyFill="1" applyBorder="1" applyProtection="1">
      <protection locked="0"/>
    </xf>
    <xf numFmtId="3" fontId="20" fillId="0" borderId="52" xfId="0" applyNumberFormat="1" applyFont="1" applyFill="1" applyBorder="1" applyAlignment="1" applyProtection="1">
      <alignment vertical="center"/>
      <protection locked="0"/>
    </xf>
    <xf numFmtId="3" fontId="21" fillId="3" borderId="35" xfId="21" applyNumberFormat="1" applyFont="1" applyFill="1" applyBorder="1" applyAlignment="1" applyProtection="1">
      <alignment horizontal="right" vertical="center"/>
      <protection locked="0"/>
    </xf>
    <xf numFmtId="3" fontId="5" fillId="4" borderId="46" xfId="0" applyNumberFormat="1" applyFont="1" applyFill="1" applyBorder="1" applyAlignment="1" applyProtection="1">
      <alignment horizontal="center" vertical="center"/>
      <protection/>
    </xf>
    <xf numFmtId="3" fontId="5" fillId="4" borderId="71" xfId="0" applyNumberFormat="1" applyFont="1" applyFill="1" applyBorder="1" applyAlignment="1" applyProtection="1">
      <alignment horizontal="right" vertical="center"/>
      <protection/>
    </xf>
    <xf numFmtId="0" fontId="12" fillId="0" borderId="50" xfId="21" applyFont="1" applyFill="1" applyBorder="1" applyAlignment="1" applyProtection="1">
      <alignment horizontal="left" vertical="center"/>
      <protection/>
    </xf>
    <xf numFmtId="3" fontId="20" fillId="0" borderId="72" xfId="0" applyNumberFormat="1" applyFont="1" applyFill="1" applyBorder="1" applyAlignment="1" applyProtection="1">
      <alignment horizontal="center" vertical="center"/>
      <protection/>
    </xf>
    <xf numFmtId="3" fontId="5" fillId="0" borderId="73" xfId="0" applyNumberFormat="1" applyFont="1" applyFill="1" applyBorder="1" applyAlignment="1" applyProtection="1">
      <alignment vertical="center"/>
      <protection/>
    </xf>
    <xf numFmtId="3" fontId="5" fillId="0" borderId="50" xfId="0" applyNumberFormat="1" applyFont="1" applyFill="1" applyBorder="1" applyAlignment="1" applyProtection="1">
      <alignment horizontal="left" vertical="center"/>
      <protection/>
    </xf>
    <xf numFmtId="3" fontId="20" fillId="0" borderId="51" xfId="0" applyNumberFormat="1" applyFont="1" applyFill="1" applyBorder="1" applyAlignment="1" applyProtection="1">
      <alignment horizontal="center" vertical="center"/>
      <protection/>
    </xf>
    <xf numFmtId="3" fontId="20" fillId="3" borderId="33" xfId="0" applyNumberFormat="1" applyFont="1" applyFill="1" applyBorder="1" applyAlignment="1" applyProtection="1">
      <alignment horizontal="left" vertical="center"/>
      <protection/>
    </xf>
    <xf numFmtId="3" fontId="20" fillId="3" borderId="34" xfId="0" applyNumberFormat="1" applyFont="1" applyFill="1" applyBorder="1" applyAlignment="1" applyProtection="1">
      <alignment horizontal="center" vertical="center"/>
      <protection/>
    </xf>
    <xf numFmtId="3" fontId="23" fillId="0" borderId="52" xfId="21" applyNumberFormat="1" applyFont="1" applyFill="1" applyBorder="1" applyAlignment="1" applyProtection="1">
      <alignment horizontal="right" vertical="center"/>
      <protection locked="0"/>
    </xf>
    <xf numFmtId="3" fontId="20" fillId="0" borderId="74" xfId="0" applyNumberFormat="1" applyFont="1" applyBorder="1" applyAlignment="1" applyProtection="1">
      <alignment vertical="center"/>
      <protection/>
    </xf>
    <xf numFmtId="3" fontId="20" fillId="0" borderId="75" xfId="0" applyNumberFormat="1" applyFont="1" applyBorder="1" applyAlignment="1" applyProtection="1">
      <alignment vertical="center"/>
      <protection/>
    </xf>
    <xf numFmtId="3" fontId="5" fillId="0" borderId="4" xfId="0" applyNumberFormat="1" applyFont="1" applyBorder="1" applyAlignment="1" applyProtection="1">
      <alignment horizontal="center" vertical="center"/>
      <protection/>
    </xf>
    <xf numFmtId="3" fontId="5" fillId="0" borderId="76" xfId="0" applyNumberFormat="1" applyFont="1" applyBorder="1" applyAlignment="1" applyProtection="1">
      <alignment horizontal="center" vertical="center"/>
      <protection/>
    </xf>
    <xf numFmtId="3" fontId="5" fillId="0" borderId="7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0" fillId="0" borderId="11" xfId="0" applyNumberFormat="1" applyFont="1" applyBorder="1" applyProtection="1">
      <protection/>
    </xf>
    <xf numFmtId="3" fontId="0" fillId="0" borderId="15" xfId="0" applyNumberFormat="1" applyFont="1" applyBorder="1" applyProtection="1">
      <protection/>
    </xf>
    <xf numFmtId="3" fontId="5" fillId="4" borderId="46" xfId="0" applyNumberFormat="1" applyFont="1" applyFill="1" applyBorder="1" applyProtection="1">
      <protection/>
    </xf>
    <xf numFmtId="3" fontId="5" fillId="4" borderId="47" xfId="0" applyNumberFormat="1" applyFont="1" applyFill="1" applyBorder="1" applyAlignment="1" applyProtection="1">
      <alignment horizontal="center"/>
      <protection/>
    </xf>
    <xf numFmtId="3" fontId="10" fillId="0" borderId="0" xfId="0" applyNumberFormat="1" applyFont="1" applyProtection="1">
      <protection/>
    </xf>
    <xf numFmtId="0" fontId="10" fillId="0" borderId="0" xfId="0" applyFont="1" applyProtection="1">
      <protection/>
    </xf>
    <xf numFmtId="3" fontId="5" fillId="0" borderId="50" xfId="0" applyNumberFormat="1" applyFont="1" applyFill="1" applyBorder="1" applyProtection="1">
      <protection/>
    </xf>
    <xf numFmtId="3" fontId="5" fillId="0" borderId="51" xfId="0" applyNumberFormat="1" applyFont="1" applyFill="1" applyBorder="1" applyAlignment="1" applyProtection="1">
      <alignment horizontal="center"/>
      <protection/>
    </xf>
    <xf numFmtId="3" fontId="20" fillId="0" borderId="22" xfId="0" applyNumberFormat="1" applyFont="1" applyFill="1" applyBorder="1" applyAlignment="1" applyProtection="1">
      <alignment horizontal="center"/>
      <protection/>
    </xf>
    <xf numFmtId="3" fontId="20" fillId="0" borderId="29" xfId="0" applyNumberFormat="1" applyFont="1" applyFill="1" applyBorder="1" applyAlignment="1" applyProtection="1">
      <alignment horizontal="center"/>
      <protection/>
    </xf>
    <xf numFmtId="3" fontId="20" fillId="0" borderId="29" xfId="0" applyNumberFormat="1" applyFont="1" applyBorder="1" applyAlignment="1" applyProtection="1">
      <alignment horizontal="center"/>
      <protection/>
    </xf>
    <xf numFmtId="3" fontId="20" fillId="0" borderId="30" xfId="0" applyNumberFormat="1" applyFont="1" applyBorder="1" applyAlignment="1" applyProtection="1">
      <alignment horizontal="center"/>
      <protection/>
    </xf>
    <xf numFmtId="3" fontId="20" fillId="0" borderId="42" xfId="0" applyNumberFormat="1" applyFont="1" applyBorder="1" applyAlignment="1" applyProtection="1">
      <alignment horizontal="center"/>
      <protection/>
    </xf>
    <xf numFmtId="3" fontId="20" fillId="0" borderId="21" xfId="0" applyNumberFormat="1" applyFont="1" applyBorder="1" applyAlignment="1" applyProtection="1">
      <alignment horizontal="left" indent="1"/>
      <protection/>
    </xf>
    <xf numFmtId="3" fontId="20" fillId="0" borderId="22" xfId="0" applyNumberFormat="1" applyFont="1" applyBorder="1" applyAlignment="1" applyProtection="1">
      <alignment horizontal="center"/>
      <protection/>
    </xf>
    <xf numFmtId="3" fontId="20" fillId="0" borderId="28" xfId="0" applyNumberFormat="1" applyFont="1" applyFill="1" applyBorder="1" applyAlignment="1" applyProtection="1">
      <alignment horizontal="left" indent="1"/>
      <protection/>
    </xf>
    <xf numFmtId="3" fontId="20" fillId="0" borderId="34" xfId="0" applyNumberFormat="1" applyFont="1" applyBorder="1" applyAlignment="1" applyProtection="1">
      <alignment horizontal="center"/>
      <protection/>
    </xf>
    <xf numFmtId="3" fontId="20" fillId="0" borderId="35" xfId="0" applyNumberFormat="1" applyFont="1" applyFill="1" applyBorder="1" applyAlignment="1" applyProtection="1">
      <alignment horizontal="center"/>
      <protection/>
    </xf>
    <xf numFmtId="3" fontId="20" fillId="0" borderId="35" xfId="0" applyNumberFormat="1" applyFont="1" applyFill="1" applyBorder="1" applyProtection="1">
      <protection/>
    </xf>
    <xf numFmtId="3" fontId="20" fillId="0" borderId="36" xfId="0" applyNumberFormat="1" applyFont="1" applyBorder="1" applyProtection="1">
      <protection/>
    </xf>
    <xf numFmtId="3" fontId="20" fillId="0" borderId="35" xfId="0" applyNumberFormat="1" applyFont="1" applyFill="1" applyBorder="1" applyProtection="1">
      <protection locked="0"/>
    </xf>
    <xf numFmtId="0" fontId="4" fillId="0" borderId="0" xfId="0" applyFont="1" applyFill="1" applyProtection="1">
      <protection/>
    </xf>
    <xf numFmtId="3" fontId="5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Fill="1" applyProtection="1">
      <protection/>
    </xf>
    <xf numFmtId="3" fontId="20" fillId="0" borderId="11" xfId="0" applyNumberFormat="1" applyFont="1" applyBorder="1" applyProtection="1">
      <protection/>
    </xf>
    <xf numFmtId="3" fontId="20" fillId="0" borderId="15" xfId="0" applyNumberFormat="1" applyFont="1" applyBorder="1" applyProtection="1"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3" fontId="8" fillId="0" borderId="17" xfId="0" applyNumberFormat="1" applyFont="1" applyFill="1" applyBorder="1" applyProtection="1">
      <protection/>
    </xf>
    <xf numFmtId="3" fontId="0" fillId="0" borderId="3" xfId="0" applyNumberFormat="1" applyFont="1" applyFill="1" applyBorder="1" applyProtection="1">
      <protection/>
    </xf>
    <xf numFmtId="3" fontId="5" fillId="0" borderId="3" xfId="0" applyNumberFormat="1" applyFont="1" applyFill="1" applyBorder="1" applyAlignment="1" applyProtection="1">
      <alignment horizontal="center"/>
      <protection/>
    </xf>
    <xf numFmtId="3" fontId="5" fillId="0" borderId="45" xfId="0" applyNumberFormat="1" applyFont="1" applyFill="1" applyBorder="1" applyAlignment="1" applyProtection="1">
      <alignment horizontal="right"/>
      <protection/>
    </xf>
    <xf numFmtId="3" fontId="8" fillId="2" borderId="46" xfId="0" applyNumberFormat="1" applyFont="1" applyFill="1" applyBorder="1" applyProtection="1">
      <protection/>
    </xf>
    <xf numFmtId="3" fontId="8" fillId="2" borderId="47" xfId="0" applyNumberFormat="1" applyFont="1" applyFill="1" applyBorder="1" applyAlignment="1" applyProtection="1">
      <alignment horizontal="center"/>
      <protection/>
    </xf>
    <xf numFmtId="3" fontId="8" fillId="2" borderId="48" xfId="0" applyNumberFormat="1" applyFont="1" applyFill="1" applyBorder="1" applyAlignment="1" applyProtection="1">
      <alignment horizontal="center"/>
      <protection/>
    </xf>
    <xf numFmtId="3" fontId="8" fillId="2" borderId="49" xfId="0" applyNumberFormat="1" applyFont="1" applyFill="1" applyBorder="1" applyProtection="1">
      <protection/>
    </xf>
    <xf numFmtId="3" fontId="18" fillId="0" borderId="21" xfId="0" applyNumberFormat="1" applyFont="1" applyFill="1" applyBorder="1" applyAlignment="1" applyProtection="1">
      <alignment horizontal="left" indent="1"/>
      <protection/>
    </xf>
    <xf numFmtId="3" fontId="18" fillId="0" borderId="22" xfId="0" applyNumberFormat="1" applyFont="1" applyBorder="1" applyAlignment="1" applyProtection="1">
      <alignment horizontal="center"/>
      <protection/>
    </xf>
    <xf numFmtId="3" fontId="18" fillId="0" borderId="23" xfId="0" applyNumberFormat="1" applyFont="1" applyFill="1" applyBorder="1" applyAlignment="1" applyProtection="1">
      <alignment horizontal="center"/>
      <protection/>
    </xf>
    <xf numFmtId="3" fontId="18" fillId="0" borderId="23" xfId="0" applyNumberFormat="1" applyFont="1" applyFill="1" applyBorder="1" applyProtection="1">
      <protection/>
    </xf>
    <xf numFmtId="3" fontId="18" fillId="0" borderId="24" xfId="0" applyNumberFormat="1" applyFont="1" applyBorder="1" applyProtection="1">
      <protection/>
    </xf>
    <xf numFmtId="3" fontId="18" fillId="0" borderId="28" xfId="0" applyNumberFormat="1" applyFont="1" applyFill="1" applyBorder="1" applyAlignment="1" applyProtection="1">
      <alignment horizontal="left" indent="1"/>
      <protection/>
    </xf>
    <xf numFmtId="3" fontId="18" fillId="0" borderId="29" xfId="0" applyNumberFormat="1" applyFont="1" applyBorder="1" applyAlignment="1" applyProtection="1">
      <alignment horizontal="center"/>
      <protection/>
    </xf>
    <xf numFmtId="3" fontId="18" fillId="0" borderId="30" xfId="0" applyNumberFormat="1" applyFont="1" applyFill="1" applyBorder="1" applyAlignment="1" applyProtection="1">
      <alignment horizontal="center"/>
      <protection/>
    </xf>
    <xf numFmtId="3" fontId="18" fillId="0" borderId="30" xfId="0" applyNumberFormat="1" applyFont="1" applyFill="1" applyBorder="1" applyProtection="1">
      <protection/>
    </xf>
    <xf numFmtId="3" fontId="18" fillId="0" borderId="31" xfId="0" applyNumberFormat="1" applyFont="1" applyBorder="1" applyProtection="1">
      <protection/>
    </xf>
    <xf numFmtId="3" fontId="18" fillId="0" borderId="29" xfId="0" applyNumberFormat="1" applyFont="1" applyFill="1" applyBorder="1" applyAlignment="1" applyProtection="1">
      <alignment horizontal="center"/>
      <protection/>
    </xf>
    <xf numFmtId="3" fontId="18" fillId="0" borderId="25" xfId="0" applyNumberFormat="1" applyFont="1" applyFill="1" applyBorder="1" applyAlignment="1" applyProtection="1">
      <alignment horizontal="center"/>
      <protection/>
    </xf>
    <xf numFmtId="0" fontId="19" fillId="0" borderId="28" xfId="21" applyFont="1" applyFill="1" applyBorder="1" applyAlignment="1" applyProtection="1">
      <alignment horizontal="left" indent="1"/>
      <protection/>
    </xf>
    <xf numFmtId="0" fontId="19" fillId="0" borderId="41" xfId="21" applyFont="1" applyFill="1" applyBorder="1" applyAlignment="1" applyProtection="1">
      <alignment horizontal="left" indent="1"/>
      <protection/>
    </xf>
    <xf numFmtId="3" fontId="18" fillId="0" borderId="42" xfId="0" applyNumberFormat="1" applyFont="1" applyBorder="1" applyAlignment="1" applyProtection="1">
      <alignment horizontal="center"/>
      <protection/>
    </xf>
    <xf numFmtId="3" fontId="18" fillId="0" borderId="43" xfId="0" applyNumberFormat="1" applyFont="1" applyFill="1" applyBorder="1" applyAlignment="1" applyProtection="1">
      <alignment horizontal="center"/>
      <protection/>
    </xf>
    <xf numFmtId="3" fontId="18" fillId="0" borderId="43" xfId="0" applyNumberFormat="1" applyFont="1" applyFill="1" applyBorder="1" applyProtection="1">
      <protection/>
    </xf>
    <xf numFmtId="3" fontId="18" fillId="0" borderId="44" xfId="0" applyNumberFormat="1" applyFont="1" applyBorder="1" applyProtection="1">
      <protection/>
    </xf>
    <xf numFmtId="3" fontId="8" fillId="2" borderId="50" xfId="0" applyNumberFormat="1" applyFont="1" applyFill="1" applyBorder="1" applyProtection="1">
      <protection/>
    </xf>
    <xf numFmtId="3" fontId="8" fillId="2" borderId="51" xfId="0" applyNumberFormat="1" applyFont="1" applyFill="1" applyBorder="1" applyAlignment="1" applyProtection="1">
      <alignment horizontal="center"/>
      <protection/>
    </xf>
    <xf numFmtId="3" fontId="8" fillId="2" borderId="52" xfId="0" applyNumberFormat="1" applyFont="1" applyFill="1" applyBorder="1" applyAlignment="1" applyProtection="1">
      <alignment horizontal="center"/>
      <protection/>
    </xf>
    <xf numFmtId="3" fontId="8" fillId="2" borderId="53" xfId="0" applyNumberFormat="1" applyFont="1" applyFill="1" applyBorder="1" applyProtection="1">
      <protection/>
    </xf>
    <xf numFmtId="3" fontId="18" fillId="0" borderId="21" xfId="0" applyNumberFormat="1" applyFont="1" applyBorder="1" applyAlignment="1" applyProtection="1">
      <alignment horizontal="left" indent="1"/>
      <protection/>
    </xf>
    <xf numFmtId="0" fontId="19" fillId="0" borderId="32" xfId="21" applyFont="1" applyFill="1" applyBorder="1" applyAlignment="1" applyProtection="1">
      <alignment horizontal="left" indent="1"/>
      <protection/>
    </xf>
    <xf numFmtId="3" fontId="18" fillId="0" borderId="30" xfId="0" applyNumberFormat="1" applyFont="1" applyBorder="1" applyAlignment="1" applyProtection="1">
      <alignment horizontal="center"/>
      <protection/>
    </xf>
    <xf numFmtId="0" fontId="19" fillId="0" borderId="56" xfId="21" applyFont="1" applyFill="1" applyBorder="1" applyAlignment="1" applyProtection="1">
      <alignment horizontal="left" indent="1"/>
      <protection/>
    </xf>
    <xf numFmtId="3" fontId="18" fillId="0" borderId="34" xfId="0" applyNumberFormat="1" applyFont="1" applyBorder="1" applyAlignment="1" applyProtection="1">
      <alignment horizontal="center"/>
      <protection/>
    </xf>
    <xf numFmtId="3" fontId="18" fillId="0" borderId="35" xfId="0" applyNumberFormat="1" applyFont="1" applyFill="1" applyBorder="1" applyAlignment="1" applyProtection="1">
      <alignment horizontal="center"/>
      <protection/>
    </xf>
    <xf numFmtId="3" fontId="18" fillId="0" borderId="35" xfId="0" applyNumberFormat="1" applyFont="1" applyFill="1" applyBorder="1" applyProtection="1">
      <protection/>
    </xf>
    <xf numFmtId="3" fontId="18" fillId="0" borderId="36" xfId="0" applyNumberFormat="1" applyFont="1" applyBorder="1" applyProtection="1">
      <protection/>
    </xf>
    <xf numFmtId="3" fontId="8" fillId="2" borderId="48" xfId="0" applyNumberFormat="1" applyFont="1" applyFill="1" applyBorder="1" applyAlignment="1" applyProtection="1">
      <alignment horizontal="center"/>
      <protection locked="0"/>
    </xf>
    <xf numFmtId="3" fontId="18" fillId="0" borderId="23" xfId="0" applyNumberFormat="1" applyFont="1" applyFill="1" applyBorder="1" applyProtection="1">
      <protection locked="0"/>
    </xf>
    <xf numFmtId="3" fontId="18" fillId="0" borderId="30" xfId="0" applyNumberFormat="1" applyFont="1" applyFill="1" applyBorder="1" applyProtection="1">
      <protection locked="0"/>
    </xf>
    <xf numFmtId="3" fontId="18" fillId="0" borderId="43" xfId="0" applyNumberFormat="1" applyFont="1" applyFill="1" applyBorder="1" applyProtection="1">
      <protection locked="0"/>
    </xf>
    <xf numFmtId="3" fontId="8" fillId="2" borderId="52" xfId="0" applyNumberFormat="1" applyFont="1" applyFill="1" applyBorder="1" applyAlignment="1" applyProtection="1">
      <alignment horizontal="center"/>
      <protection locked="0"/>
    </xf>
    <xf numFmtId="3" fontId="18" fillId="0" borderId="35" xfId="0" applyNumberFormat="1" applyFont="1" applyFill="1" applyBorder="1" applyProtection="1">
      <protection locked="0"/>
    </xf>
    <xf numFmtId="3" fontId="12" fillId="0" borderId="57" xfId="0" applyNumberFormat="1" applyFont="1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Rozpočet Ekosystem na Dodate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1114425</xdr:colOff>
      <xdr:row>105</xdr:row>
      <xdr:rowOff>0</xdr:rowOff>
    </xdr:from>
    <xdr:ext cx="1114425" cy="390525"/>
    <xdr:sp macro="" textlink="">
      <xdr:nvSpPr>
        <xdr:cNvPr id="2" name="TextovéPole 1"/>
        <xdr:cNvSpPr txBox="1"/>
      </xdr:nvSpPr>
      <xdr:spPr>
        <a:xfrm>
          <a:off x="10687050" y="18840450"/>
          <a:ext cx="1114425" cy="3905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127</xdr:row>
      <xdr:rowOff>0</xdr:rowOff>
    </xdr:from>
    <xdr:ext cx="1114425" cy="266700"/>
    <xdr:sp macro="" textlink="">
      <xdr:nvSpPr>
        <xdr:cNvPr id="3" name="TextovéPole 2"/>
        <xdr:cNvSpPr txBox="1"/>
      </xdr:nvSpPr>
      <xdr:spPr>
        <a:xfrm>
          <a:off x="10687050" y="22793325"/>
          <a:ext cx="11144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127</xdr:row>
      <xdr:rowOff>0</xdr:rowOff>
    </xdr:from>
    <xdr:ext cx="1114425" cy="266700"/>
    <xdr:sp macro="" textlink="">
      <xdr:nvSpPr>
        <xdr:cNvPr id="4" name="TextovéPole 3"/>
        <xdr:cNvSpPr txBox="1"/>
      </xdr:nvSpPr>
      <xdr:spPr>
        <a:xfrm>
          <a:off x="10687050" y="22793325"/>
          <a:ext cx="11144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2" name="TextovéPole 1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3" name="TextovéPole 2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4" name="TextovéPole 3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2" name="TextovéPole 1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3" name="TextovéPole 2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4" name="TextovéPole 3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2" name="TextovéPole 1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3" name="TextovéPole 2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4" name="TextovéPole 3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2" name="TextovéPole 1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3" name="TextovéPole 2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4" name="TextovéPole 3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2" name="TextovéPole 1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3" name="TextovéPole 2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4" name="TextovéPole 3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2" name="TextovéPole 1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3" name="TextovéPole 2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4" name="TextovéPole 3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2" name="TextovéPole 1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3" name="TextovéPole 2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4" name="TextovéPole 3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2" name="TextovéPole 1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3" name="TextovéPole 2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5</xdr:col>
      <xdr:colOff>1114425</xdr:colOff>
      <xdr:row>0</xdr:row>
      <xdr:rowOff>0</xdr:rowOff>
    </xdr:from>
    <xdr:ext cx="914400" cy="266700"/>
    <xdr:sp macro="" textlink="">
      <xdr:nvSpPr>
        <xdr:cNvPr id="4" name="TextovéPole 3"/>
        <xdr:cNvSpPr txBox="1"/>
      </xdr:nvSpPr>
      <xdr:spPr>
        <a:xfrm>
          <a:off x="10687050" y="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6"/>
  <sheetViews>
    <sheetView tabSelected="1" view="pageBreakPreview" zoomScaleSheetLayoutView="100" workbookViewId="0" topLeftCell="A135">
      <selection activeCell="H209" sqref="H209"/>
    </sheetView>
  </sheetViews>
  <sheetFormatPr defaultColWidth="9.00390625" defaultRowHeight="12.75"/>
  <cols>
    <col min="1" max="1" width="70.375" style="18" customWidth="1"/>
    <col min="2" max="2" width="14.875" style="18" customWidth="1"/>
    <col min="3" max="3" width="13.625" style="150" customWidth="1"/>
    <col min="4" max="4" width="12.375" style="18" customWidth="1"/>
    <col min="5" max="5" width="14.375" style="193" bestFit="1" customWidth="1"/>
    <col min="6" max="6" width="21.00390625" style="21" bestFit="1" customWidth="1"/>
    <col min="7" max="7" width="11.625" style="18" customWidth="1"/>
    <col min="8" max="8" width="15.00390625" style="18" bestFit="1" customWidth="1"/>
    <col min="9" max="9" width="25.125" style="18" customWidth="1"/>
    <col min="10" max="16384" width="9.375" style="18" customWidth="1"/>
  </cols>
  <sheetData>
    <row r="1" spans="1:6" ht="23.25" customHeight="1">
      <c r="A1" s="22" t="s">
        <v>263</v>
      </c>
      <c r="B1" s="23"/>
      <c r="C1" s="24"/>
      <c r="D1" s="25"/>
      <c r="E1" s="12"/>
      <c r="F1" s="26"/>
    </row>
    <row r="2" spans="1:6" ht="14.25" customHeight="1">
      <c r="A2" s="27" t="s">
        <v>199</v>
      </c>
      <c r="B2" s="28"/>
      <c r="C2" s="29"/>
      <c r="D2" s="30"/>
      <c r="E2" s="13"/>
      <c r="F2" s="31"/>
    </row>
    <row r="3" spans="1:6" ht="18.75" customHeight="1" thickBot="1">
      <c r="A3" s="32" t="s">
        <v>200</v>
      </c>
      <c r="B3" s="33"/>
      <c r="C3" s="34"/>
      <c r="D3" s="35"/>
      <c r="E3" s="14"/>
      <c r="F3" s="36"/>
    </row>
    <row r="4" spans="2:5" ht="4.5" customHeight="1">
      <c r="B4" s="19"/>
      <c r="C4" s="20"/>
      <c r="D4" s="21"/>
      <c r="E4" s="11"/>
    </row>
    <row r="5" spans="1:6" ht="18.75" customHeight="1">
      <c r="A5" s="37" t="s">
        <v>2</v>
      </c>
      <c r="B5" s="37"/>
      <c r="C5" s="38"/>
      <c r="D5" s="39"/>
      <c r="E5" s="15"/>
      <c r="F5" s="39"/>
    </row>
    <row r="6" spans="1:7" ht="3" customHeight="1" thickBot="1">
      <c r="A6" s="40"/>
      <c r="B6" s="40"/>
      <c r="C6" s="38"/>
      <c r="D6" s="39"/>
      <c r="E6" s="15"/>
      <c r="F6" s="39"/>
      <c r="G6" s="41"/>
    </row>
    <row r="7" spans="1:7" ht="12.75" customHeight="1">
      <c r="A7" s="432" t="s">
        <v>3</v>
      </c>
      <c r="B7" s="42" t="s">
        <v>4</v>
      </c>
      <c r="C7" s="43" t="s">
        <v>0</v>
      </c>
      <c r="D7" s="43" t="s">
        <v>5</v>
      </c>
      <c r="E7" s="16" t="s">
        <v>6</v>
      </c>
      <c r="F7" s="44" t="s">
        <v>7</v>
      </c>
      <c r="G7" s="41"/>
    </row>
    <row r="8" spans="1:9" ht="13.5" customHeight="1" thickBot="1">
      <c r="A8" s="433"/>
      <c r="B8" s="45"/>
      <c r="C8" s="46"/>
      <c r="D8" s="46" t="s">
        <v>8</v>
      </c>
      <c r="E8" s="17" t="s">
        <v>9</v>
      </c>
      <c r="F8" s="47" t="s">
        <v>47</v>
      </c>
      <c r="G8" s="48"/>
      <c r="H8" s="41"/>
      <c r="I8" s="41"/>
    </row>
    <row r="9" spans="1:9" ht="16.5" thickBot="1">
      <c r="A9" s="49" t="s">
        <v>50</v>
      </c>
      <c r="B9" s="50"/>
      <c r="C9" s="51"/>
      <c r="D9" s="51"/>
      <c r="E9" s="170"/>
      <c r="F9" s="52"/>
      <c r="G9" s="53"/>
      <c r="H9" s="41"/>
      <c r="I9" s="41"/>
    </row>
    <row r="10" spans="1:9" ht="15.75">
      <c r="A10" s="54" t="s">
        <v>37</v>
      </c>
      <c r="B10" s="55"/>
      <c r="C10" s="56"/>
      <c r="D10" s="56"/>
      <c r="E10" s="171"/>
      <c r="F10" s="57">
        <f>SUM(F11,F14,F31,F27)</f>
        <v>0</v>
      </c>
      <c r="G10" s="58"/>
      <c r="H10" s="41"/>
      <c r="I10" s="41"/>
    </row>
    <row r="11" spans="1:9" ht="15.75">
      <c r="A11" s="59" t="s">
        <v>49</v>
      </c>
      <c r="B11" s="60"/>
      <c r="C11" s="61"/>
      <c r="D11" s="61"/>
      <c r="E11" s="172"/>
      <c r="F11" s="62">
        <f>SUM(F12:F13)</f>
        <v>0</v>
      </c>
      <c r="G11" s="58"/>
      <c r="H11" s="41"/>
      <c r="I11" s="41"/>
    </row>
    <row r="12" spans="1:9" ht="12.75">
      <c r="A12" s="63" t="s">
        <v>11</v>
      </c>
      <c r="B12" s="64" t="s">
        <v>12</v>
      </c>
      <c r="C12" s="65" t="s">
        <v>13</v>
      </c>
      <c r="D12" s="66">
        <v>1</v>
      </c>
      <c r="E12" s="173">
        <v>0</v>
      </c>
      <c r="F12" s="67">
        <f>D12*E12</f>
        <v>0</v>
      </c>
      <c r="G12" s="41"/>
      <c r="H12" s="41"/>
      <c r="I12" s="41"/>
    </row>
    <row r="13" spans="1:9" ht="12.75">
      <c r="A13" s="63" t="s">
        <v>95</v>
      </c>
      <c r="B13" s="64" t="s">
        <v>12</v>
      </c>
      <c r="C13" s="65" t="s">
        <v>14</v>
      </c>
      <c r="D13" s="66">
        <f>7*2</f>
        <v>14</v>
      </c>
      <c r="E13" s="173">
        <v>0</v>
      </c>
      <c r="F13" s="67">
        <f>D13*E13</f>
        <v>0</v>
      </c>
      <c r="G13" s="41"/>
      <c r="H13" s="41"/>
      <c r="I13" s="41"/>
    </row>
    <row r="14" spans="1:9" ht="15.75">
      <c r="A14" s="59" t="s">
        <v>239</v>
      </c>
      <c r="B14" s="60"/>
      <c r="C14" s="61"/>
      <c r="D14" s="61"/>
      <c r="E14" s="172"/>
      <c r="F14" s="62">
        <f>SUM(F15:F26)</f>
        <v>0</v>
      </c>
      <c r="G14" s="41"/>
      <c r="H14" s="41"/>
      <c r="I14" s="41"/>
    </row>
    <row r="15" spans="1:9" ht="12.75">
      <c r="A15" s="68" t="s">
        <v>75</v>
      </c>
      <c r="B15" s="64" t="s">
        <v>15</v>
      </c>
      <c r="C15" s="65" t="s">
        <v>16</v>
      </c>
      <c r="D15" s="66">
        <f>11*11</f>
        <v>121</v>
      </c>
      <c r="E15" s="174">
        <v>0</v>
      </c>
      <c r="F15" s="69">
        <f aca="true" t="shared" si="0" ref="F15:F25">D15*E15</f>
        <v>0</v>
      </c>
      <c r="G15" s="70"/>
      <c r="H15" s="41"/>
      <c r="I15" s="41"/>
    </row>
    <row r="16" spans="1:9" ht="12.75">
      <c r="A16" s="71" t="s">
        <v>76</v>
      </c>
      <c r="B16" s="72" t="s">
        <v>15</v>
      </c>
      <c r="C16" s="73" t="s">
        <v>16</v>
      </c>
      <c r="D16" s="66">
        <v>2</v>
      </c>
      <c r="E16" s="174">
        <v>0</v>
      </c>
      <c r="F16" s="69">
        <f t="shared" si="0"/>
        <v>0</v>
      </c>
      <c r="G16" s="74"/>
      <c r="H16" s="41"/>
      <c r="I16" s="41"/>
    </row>
    <row r="17" spans="1:9" ht="12.75">
      <c r="A17" s="71" t="s">
        <v>152</v>
      </c>
      <c r="B17" s="72" t="s">
        <v>15</v>
      </c>
      <c r="C17" s="73" t="s">
        <v>18</v>
      </c>
      <c r="D17" s="66">
        <v>1</v>
      </c>
      <c r="E17" s="174">
        <v>0</v>
      </c>
      <c r="F17" s="69">
        <f t="shared" si="0"/>
        <v>0</v>
      </c>
      <c r="G17" s="74"/>
      <c r="H17" s="41"/>
      <c r="I17" s="41"/>
    </row>
    <row r="18" spans="1:9" ht="12.75">
      <c r="A18" s="71" t="s">
        <v>151</v>
      </c>
      <c r="B18" s="72" t="s">
        <v>15</v>
      </c>
      <c r="C18" s="73" t="s">
        <v>18</v>
      </c>
      <c r="D18" s="66">
        <v>3</v>
      </c>
      <c r="E18" s="174">
        <v>0</v>
      </c>
      <c r="F18" s="69">
        <f t="shared" si="0"/>
        <v>0</v>
      </c>
      <c r="G18" s="74"/>
      <c r="H18" s="41"/>
      <c r="I18" s="41"/>
    </row>
    <row r="19" spans="1:9" ht="12.75">
      <c r="A19" s="71" t="s">
        <v>153</v>
      </c>
      <c r="B19" s="72" t="s">
        <v>15</v>
      </c>
      <c r="C19" s="73" t="s">
        <v>18</v>
      </c>
      <c r="D19" s="66">
        <v>2</v>
      </c>
      <c r="E19" s="174">
        <v>0</v>
      </c>
      <c r="F19" s="69">
        <f t="shared" si="0"/>
        <v>0</v>
      </c>
      <c r="G19" s="74"/>
      <c r="H19" s="41"/>
      <c r="I19" s="41"/>
    </row>
    <row r="20" spans="1:9" ht="12.75">
      <c r="A20" s="71" t="s">
        <v>196</v>
      </c>
      <c r="B20" s="72" t="s">
        <v>15</v>
      </c>
      <c r="C20" s="73" t="s">
        <v>18</v>
      </c>
      <c r="D20" s="66">
        <v>5</v>
      </c>
      <c r="E20" s="174">
        <v>0</v>
      </c>
      <c r="F20" s="69">
        <f>D20*E20</f>
        <v>0</v>
      </c>
      <c r="G20" s="74"/>
      <c r="H20" s="41"/>
      <c r="I20" s="41"/>
    </row>
    <row r="21" spans="1:9" ht="12.75">
      <c r="A21" s="71" t="s">
        <v>96</v>
      </c>
      <c r="B21" s="72" t="s">
        <v>15</v>
      </c>
      <c r="C21" s="73" t="s">
        <v>18</v>
      </c>
      <c r="D21" s="66">
        <v>11</v>
      </c>
      <c r="E21" s="174">
        <v>0</v>
      </c>
      <c r="F21" s="69">
        <f t="shared" si="0"/>
        <v>0</v>
      </c>
      <c r="G21" s="74"/>
      <c r="H21" s="41"/>
      <c r="I21" s="41"/>
    </row>
    <row r="22" spans="1:9" ht="12.75">
      <c r="A22" s="71" t="s">
        <v>158</v>
      </c>
      <c r="B22" s="72" t="s">
        <v>157</v>
      </c>
      <c r="C22" s="73" t="s">
        <v>60</v>
      </c>
      <c r="D22" s="75">
        <v>3</v>
      </c>
      <c r="E22" s="174">
        <v>0</v>
      </c>
      <c r="F22" s="69">
        <f t="shared" si="0"/>
        <v>0</v>
      </c>
      <c r="G22" s="74"/>
      <c r="H22" s="41"/>
      <c r="I22" s="41"/>
    </row>
    <row r="23" spans="1:9" ht="12.75">
      <c r="A23" s="71" t="s">
        <v>159</v>
      </c>
      <c r="B23" s="72" t="s">
        <v>157</v>
      </c>
      <c r="C23" s="73" t="s">
        <v>60</v>
      </c>
      <c r="D23" s="75">
        <v>4</v>
      </c>
      <c r="E23" s="174">
        <v>0</v>
      </c>
      <c r="F23" s="69">
        <f t="shared" si="0"/>
        <v>0</v>
      </c>
      <c r="G23" s="74"/>
      <c r="H23" s="41"/>
      <c r="I23" s="41"/>
    </row>
    <row r="24" spans="1:9" ht="12.75">
      <c r="A24" s="71" t="s">
        <v>94</v>
      </c>
      <c r="B24" s="72" t="s">
        <v>15</v>
      </c>
      <c r="C24" s="73" t="s">
        <v>20</v>
      </c>
      <c r="D24" s="66">
        <v>80</v>
      </c>
      <c r="E24" s="174">
        <v>0</v>
      </c>
      <c r="F24" s="69">
        <f t="shared" si="0"/>
        <v>0</v>
      </c>
      <c r="G24" s="74"/>
      <c r="H24" s="41"/>
      <c r="I24" s="41"/>
    </row>
    <row r="25" spans="1:9" ht="12.75">
      <c r="A25" s="71" t="s">
        <v>21</v>
      </c>
      <c r="B25" s="72" t="s">
        <v>15</v>
      </c>
      <c r="C25" s="73" t="s">
        <v>20</v>
      </c>
      <c r="D25" s="66">
        <v>80</v>
      </c>
      <c r="E25" s="174">
        <v>0</v>
      </c>
      <c r="F25" s="69">
        <f t="shared" si="0"/>
        <v>0</v>
      </c>
      <c r="G25" s="74"/>
      <c r="H25" s="41"/>
      <c r="I25" s="41"/>
    </row>
    <row r="26" spans="1:9" ht="12.75">
      <c r="A26" s="71" t="s">
        <v>77</v>
      </c>
      <c r="B26" s="72" t="s">
        <v>15</v>
      </c>
      <c r="C26" s="73" t="s">
        <v>18</v>
      </c>
      <c r="D26" s="66">
        <v>12</v>
      </c>
      <c r="E26" s="174">
        <v>0</v>
      </c>
      <c r="F26" s="69">
        <f>D26*E26</f>
        <v>0</v>
      </c>
      <c r="G26" s="74"/>
      <c r="H26" s="41"/>
      <c r="I26" s="41"/>
    </row>
    <row r="27" spans="1:9" ht="12.75">
      <c r="A27" s="59" t="s">
        <v>171</v>
      </c>
      <c r="B27" s="72"/>
      <c r="C27" s="73"/>
      <c r="D27" s="66"/>
      <c r="E27" s="174"/>
      <c r="F27" s="76">
        <f>SUM(F28:F30)</f>
        <v>0</v>
      </c>
      <c r="G27" s="74"/>
      <c r="H27" s="41"/>
      <c r="I27" s="41"/>
    </row>
    <row r="28" spans="1:9" ht="12.75" customHeight="1">
      <c r="A28" s="71" t="s">
        <v>174</v>
      </c>
      <c r="B28" s="64" t="s">
        <v>240</v>
      </c>
      <c r="C28" s="77" t="s">
        <v>60</v>
      </c>
      <c r="D28" s="78">
        <v>1178</v>
      </c>
      <c r="E28" s="175">
        <v>0</v>
      </c>
      <c r="F28" s="69">
        <f>D28*E28</f>
        <v>0</v>
      </c>
      <c r="G28" s="74"/>
      <c r="H28" s="41"/>
      <c r="I28" s="41"/>
    </row>
    <row r="29" spans="1:9" ht="12.75" customHeight="1">
      <c r="A29" s="79" t="s">
        <v>172</v>
      </c>
      <c r="B29" s="72" t="s">
        <v>240</v>
      </c>
      <c r="C29" s="73" t="s">
        <v>219</v>
      </c>
      <c r="D29" s="66">
        <v>357</v>
      </c>
      <c r="E29" s="174">
        <v>0</v>
      </c>
      <c r="F29" s="69">
        <f>D29*E29</f>
        <v>0</v>
      </c>
      <c r="G29" s="74"/>
      <c r="H29" s="41"/>
      <c r="I29" s="41"/>
    </row>
    <row r="30" spans="1:9" ht="12.75" customHeight="1">
      <c r="A30" s="71" t="s">
        <v>173</v>
      </c>
      <c r="B30" s="72" t="s">
        <v>240</v>
      </c>
      <c r="C30" s="73" t="s">
        <v>13</v>
      </c>
      <c r="D30" s="66">
        <v>1</v>
      </c>
      <c r="E30" s="174">
        <v>0</v>
      </c>
      <c r="F30" s="69">
        <f>D30*E30</f>
        <v>0</v>
      </c>
      <c r="G30" s="74"/>
      <c r="H30" s="41"/>
      <c r="I30" s="41"/>
    </row>
    <row r="31" spans="1:9" ht="15.75">
      <c r="A31" s="59" t="s">
        <v>55</v>
      </c>
      <c r="B31" s="60"/>
      <c r="C31" s="61"/>
      <c r="D31" s="61"/>
      <c r="E31" s="172"/>
      <c r="F31" s="62">
        <f>SUM(F32:F36)</f>
        <v>0</v>
      </c>
      <c r="G31" s="74"/>
      <c r="H31" s="41"/>
      <c r="I31" s="41"/>
    </row>
    <row r="32" spans="1:9" ht="12.75">
      <c r="A32" s="63" t="s">
        <v>54</v>
      </c>
      <c r="B32" s="64" t="s">
        <v>23</v>
      </c>
      <c r="C32" s="65" t="s">
        <v>13</v>
      </c>
      <c r="D32" s="66">
        <v>1</v>
      </c>
      <c r="E32" s="176">
        <v>0</v>
      </c>
      <c r="F32" s="67">
        <f>D32*E32</f>
        <v>0</v>
      </c>
      <c r="G32" s="74"/>
      <c r="H32" s="41"/>
      <c r="I32" s="41"/>
    </row>
    <row r="33" spans="1:9" ht="12.75">
      <c r="A33" s="80" t="s">
        <v>85</v>
      </c>
      <c r="B33" s="64" t="s">
        <v>23</v>
      </c>
      <c r="C33" s="73" t="s">
        <v>13</v>
      </c>
      <c r="D33" s="66">
        <v>1</v>
      </c>
      <c r="E33" s="176">
        <v>0</v>
      </c>
      <c r="F33" s="67">
        <f>D33*E33</f>
        <v>0</v>
      </c>
      <c r="G33" s="74"/>
      <c r="H33" s="41"/>
      <c r="I33" s="41"/>
    </row>
    <row r="34" spans="1:9" ht="12.75">
      <c r="A34" s="80" t="s">
        <v>56</v>
      </c>
      <c r="B34" s="64" t="s">
        <v>23</v>
      </c>
      <c r="C34" s="73" t="s">
        <v>18</v>
      </c>
      <c r="D34" s="66">
        <v>3</v>
      </c>
      <c r="E34" s="176">
        <v>0</v>
      </c>
      <c r="F34" s="67">
        <f>D34*E34</f>
        <v>0</v>
      </c>
      <c r="G34" s="74"/>
      <c r="H34" s="41"/>
      <c r="I34" s="41"/>
    </row>
    <row r="35" spans="1:9" ht="12.75">
      <c r="A35" s="80" t="s">
        <v>175</v>
      </c>
      <c r="B35" s="64" t="s">
        <v>23</v>
      </c>
      <c r="C35" s="73" t="s">
        <v>142</v>
      </c>
      <c r="D35" s="66">
        <v>190</v>
      </c>
      <c r="E35" s="176">
        <v>0</v>
      </c>
      <c r="F35" s="67">
        <f>D35*E35</f>
        <v>0</v>
      </c>
      <c r="G35" s="74"/>
      <c r="H35" s="41"/>
      <c r="I35" s="41"/>
    </row>
    <row r="36" spans="1:9" ht="12.75">
      <c r="A36" s="80" t="s">
        <v>176</v>
      </c>
      <c r="B36" s="64" t="s">
        <v>23</v>
      </c>
      <c r="C36" s="73" t="s">
        <v>142</v>
      </c>
      <c r="D36" s="66">
        <v>220</v>
      </c>
      <c r="E36" s="176">
        <v>0</v>
      </c>
      <c r="F36" s="67">
        <f>D36*E36</f>
        <v>0</v>
      </c>
      <c r="G36" s="74"/>
      <c r="H36" s="41"/>
      <c r="I36" s="41"/>
    </row>
    <row r="37" spans="1:9" ht="15.75">
      <c r="A37" s="81" t="s">
        <v>154</v>
      </c>
      <c r="B37" s="82"/>
      <c r="C37" s="83"/>
      <c r="D37" s="83"/>
      <c r="E37" s="177"/>
      <c r="F37" s="84">
        <f>SUM(F38:F41)</f>
        <v>0</v>
      </c>
      <c r="G37" s="74"/>
      <c r="H37" s="41"/>
      <c r="I37" s="41"/>
    </row>
    <row r="38" spans="1:9" ht="25.5">
      <c r="A38" s="85" t="s">
        <v>160</v>
      </c>
      <c r="B38" s="64" t="s">
        <v>23</v>
      </c>
      <c r="C38" s="77" t="s">
        <v>13</v>
      </c>
      <c r="D38" s="78">
        <v>1</v>
      </c>
      <c r="E38" s="175">
        <v>0</v>
      </c>
      <c r="F38" s="67">
        <f>D38*E38</f>
        <v>0</v>
      </c>
      <c r="G38" s="74"/>
      <c r="H38" s="41"/>
      <c r="I38" s="41"/>
    </row>
    <row r="39" spans="1:9" ht="12.75">
      <c r="A39" s="80" t="s">
        <v>155</v>
      </c>
      <c r="B39" s="64" t="s">
        <v>23</v>
      </c>
      <c r="C39" s="65" t="s">
        <v>13</v>
      </c>
      <c r="D39" s="66">
        <v>1</v>
      </c>
      <c r="E39" s="173">
        <v>0</v>
      </c>
      <c r="F39" s="67">
        <f>D39*E39</f>
        <v>0</v>
      </c>
      <c r="G39" s="74"/>
      <c r="H39" s="41"/>
      <c r="I39" s="41"/>
    </row>
    <row r="40" spans="1:9" ht="25.5">
      <c r="A40" s="85" t="s">
        <v>260</v>
      </c>
      <c r="B40" s="64" t="s">
        <v>23</v>
      </c>
      <c r="C40" s="65" t="s">
        <v>24</v>
      </c>
      <c r="D40" s="66">
        <v>3</v>
      </c>
      <c r="E40" s="176">
        <v>0</v>
      </c>
      <c r="F40" s="67">
        <f>D40*E40</f>
        <v>0</v>
      </c>
      <c r="G40" s="74"/>
      <c r="H40" s="41"/>
      <c r="I40" s="41"/>
    </row>
    <row r="41" spans="1:9" ht="12.75">
      <c r="A41" s="80" t="s">
        <v>156</v>
      </c>
      <c r="B41" s="64" t="s">
        <v>23</v>
      </c>
      <c r="C41" s="73" t="s">
        <v>13</v>
      </c>
      <c r="D41" s="66">
        <v>1</v>
      </c>
      <c r="E41" s="176">
        <v>0</v>
      </c>
      <c r="F41" s="67">
        <f>D41*E41</f>
        <v>0</v>
      </c>
      <c r="G41" s="74"/>
      <c r="H41" s="41"/>
      <c r="I41" s="41"/>
    </row>
    <row r="42" spans="1:9" ht="15.75">
      <c r="A42" s="81" t="s">
        <v>188</v>
      </c>
      <c r="B42" s="82"/>
      <c r="C42" s="83"/>
      <c r="D42" s="83"/>
      <c r="E42" s="177"/>
      <c r="F42" s="84">
        <f>SUM(F43:F49)</f>
        <v>0</v>
      </c>
      <c r="G42" s="58"/>
      <c r="H42" s="41"/>
      <c r="I42" s="41"/>
    </row>
    <row r="43" spans="1:9" ht="12.75">
      <c r="A43" s="63" t="s">
        <v>78</v>
      </c>
      <c r="B43" s="64" t="s">
        <v>23</v>
      </c>
      <c r="C43" s="65" t="s">
        <v>145</v>
      </c>
      <c r="D43" s="66">
        <v>72</v>
      </c>
      <c r="E43" s="173">
        <v>0</v>
      </c>
      <c r="F43" s="67">
        <f aca="true" t="shared" si="1" ref="F43:F49">D43*E43</f>
        <v>0</v>
      </c>
      <c r="G43" s="41"/>
      <c r="H43" s="41"/>
      <c r="I43" s="41"/>
    </row>
    <row r="44" spans="1:9" ht="12.75">
      <c r="A44" s="63" t="s">
        <v>86</v>
      </c>
      <c r="B44" s="64" t="s">
        <v>23</v>
      </c>
      <c r="C44" s="65" t="s">
        <v>87</v>
      </c>
      <c r="D44" s="66">
        <f>3*36</f>
        <v>108</v>
      </c>
      <c r="E44" s="173">
        <v>0</v>
      </c>
      <c r="F44" s="67">
        <f t="shared" si="1"/>
        <v>0</v>
      </c>
      <c r="G44" s="41"/>
      <c r="H44" s="41"/>
      <c r="I44" s="41"/>
    </row>
    <row r="45" spans="1:9" ht="12.75">
      <c r="A45" s="63" t="s">
        <v>25</v>
      </c>
      <c r="B45" s="64" t="s">
        <v>23</v>
      </c>
      <c r="C45" s="65" t="s">
        <v>18</v>
      </c>
      <c r="D45" s="66">
        <v>6</v>
      </c>
      <c r="E45" s="173">
        <v>0</v>
      </c>
      <c r="F45" s="69">
        <f t="shared" si="1"/>
        <v>0</v>
      </c>
      <c r="G45" s="41"/>
      <c r="H45" s="41"/>
      <c r="I45" s="41"/>
    </row>
    <row r="46" spans="1:9" ht="12.75">
      <c r="A46" s="63" t="s">
        <v>168</v>
      </c>
      <c r="B46" s="64" t="s">
        <v>23</v>
      </c>
      <c r="C46" s="65" t="s">
        <v>146</v>
      </c>
      <c r="D46" s="66">
        <v>72</v>
      </c>
      <c r="E46" s="173">
        <v>0</v>
      </c>
      <c r="F46" s="69">
        <f t="shared" si="1"/>
        <v>0</v>
      </c>
      <c r="G46" s="41"/>
      <c r="H46" s="41"/>
      <c r="I46" s="41"/>
    </row>
    <row r="47" spans="1:9" ht="12.75">
      <c r="A47" s="80" t="s">
        <v>26</v>
      </c>
      <c r="B47" s="64" t="s">
        <v>23</v>
      </c>
      <c r="C47" s="65" t="s">
        <v>27</v>
      </c>
      <c r="D47" s="66">
        <v>86000</v>
      </c>
      <c r="E47" s="178">
        <v>0</v>
      </c>
      <c r="F47" s="69">
        <f t="shared" si="1"/>
        <v>0</v>
      </c>
      <c r="G47" s="41"/>
      <c r="H47" s="41"/>
      <c r="I47" s="41"/>
    </row>
    <row r="48" spans="1:9" ht="12.75">
      <c r="A48" s="80" t="s">
        <v>28</v>
      </c>
      <c r="B48" s="64" t="s">
        <v>23</v>
      </c>
      <c r="C48" s="65" t="s">
        <v>29</v>
      </c>
      <c r="D48" s="66">
        <v>1440</v>
      </c>
      <c r="E48" s="173">
        <v>0</v>
      </c>
      <c r="F48" s="67">
        <f t="shared" si="1"/>
        <v>0</v>
      </c>
      <c r="G48" s="41"/>
      <c r="H48" s="41"/>
      <c r="I48" s="41"/>
    </row>
    <row r="49" spans="1:9" ht="12.75">
      <c r="A49" s="80" t="s">
        <v>79</v>
      </c>
      <c r="B49" s="64" t="s">
        <v>23</v>
      </c>
      <c r="C49" s="65" t="s">
        <v>145</v>
      </c>
      <c r="D49" s="66">
        <v>72</v>
      </c>
      <c r="E49" s="176">
        <v>0</v>
      </c>
      <c r="F49" s="69">
        <f t="shared" si="1"/>
        <v>0</v>
      </c>
      <c r="G49" s="41" t="s">
        <v>144</v>
      </c>
      <c r="H49" s="41"/>
      <c r="I49" s="41"/>
    </row>
    <row r="50" spans="1:9" ht="15.75">
      <c r="A50" s="81" t="s">
        <v>189</v>
      </c>
      <c r="B50" s="82"/>
      <c r="C50" s="83"/>
      <c r="D50" s="83"/>
      <c r="E50" s="177"/>
      <c r="F50" s="84">
        <f>SUM(F51:F53)</f>
        <v>0</v>
      </c>
      <c r="G50" s="41"/>
      <c r="H50" s="41"/>
      <c r="I50" s="41"/>
    </row>
    <row r="51" spans="1:9" ht="25.5">
      <c r="A51" s="85" t="s">
        <v>197</v>
      </c>
      <c r="B51" s="64" t="s">
        <v>23</v>
      </c>
      <c r="C51" s="65" t="s">
        <v>24</v>
      </c>
      <c r="D51" s="66">
        <v>12</v>
      </c>
      <c r="E51" s="173">
        <v>0</v>
      </c>
      <c r="F51" s="67">
        <f>D51*E51</f>
        <v>0</v>
      </c>
      <c r="G51" s="41"/>
      <c r="H51" s="41"/>
      <c r="I51" s="41"/>
    </row>
    <row r="52" spans="1:9" ht="26.25" customHeight="1">
      <c r="A52" s="86" t="s">
        <v>191</v>
      </c>
      <c r="B52" s="64" t="s">
        <v>23</v>
      </c>
      <c r="C52" s="65" t="s">
        <v>24</v>
      </c>
      <c r="D52" s="66">
        <v>24</v>
      </c>
      <c r="E52" s="173">
        <v>0</v>
      </c>
      <c r="F52" s="67">
        <f>D52*E52</f>
        <v>0</v>
      </c>
      <c r="G52" s="41"/>
      <c r="H52" s="41"/>
      <c r="I52" s="41"/>
    </row>
    <row r="53" spans="1:9" ht="12.75">
      <c r="A53" s="80" t="s">
        <v>198</v>
      </c>
      <c r="B53" s="64" t="s">
        <v>23</v>
      </c>
      <c r="C53" s="65" t="s">
        <v>190</v>
      </c>
      <c r="D53" s="66">
        <v>1800</v>
      </c>
      <c r="E53" s="176">
        <v>0</v>
      </c>
      <c r="F53" s="69">
        <f>D53*E53</f>
        <v>0</v>
      </c>
      <c r="G53" s="41"/>
      <c r="H53" s="41"/>
      <c r="I53" s="41"/>
    </row>
    <row r="54" spans="1:9" ht="15.75">
      <c r="A54" s="81" t="s">
        <v>251</v>
      </c>
      <c r="B54" s="82"/>
      <c r="C54" s="83"/>
      <c r="D54" s="83"/>
      <c r="E54" s="177"/>
      <c r="F54" s="84">
        <f>SUM(F55:F57)</f>
        <v>0</v>
      </c>
      <c r="G54" s="41"/>
      <c r="H54" s="41"/>
      <c r="I54" s="41"/>
    </row>
    <row r="55" spans="1:9" ht="25.5">
      <c r="A55" s="85" t="s">
        <v>252</v>
      </c>
      <c r="B55" s="64" t="s">
        <v>23</v>
      </c>
      <c r="C55" s="65" t="s">
        <v>24</v>
      </c>
      <c r="D55" s="66">
        <v>6</v>
      </c>
      <c r="E55" s="173">
        <v>0</v>
      </c>
      <c r="F55" s="67">
        <f>D55*E55</f>
        <v>0</v>
      </c>
      <c r="G55" s="41"/>
      <c r="H55" s="41"/>
      <c r="I55" s="41"/>
    </row>
    <row r="56" spans="1:9" ht="25.5">
      <c r="A56" s="86" t="s">
        <v>253</v>
      </c>
      <c r="B56" s="64" t="s">
        <v>23</v>
      </c>
      <c r="C56" s="65" t="s">
        <v>24</v>
      </c>
      <c r="D56" s="66">
        <v>24</v>
      </c>
      <c r="E56" s="173">
        <v>0</v>
      </c>
      <c r="F56" s="67">
        <f>D56*E56</f>
        <v>0</v>
      </c>
      <c r="G56" s="41"/>
      <c r="H56" s="41"/>
      <c r="I56" s="41"/>
    </row>
    <row r="57" spans="1:9" ht="12.75">
      <c r="A57" s="80" t="s">
        <v>254</v>
      </c>
      <c r="B57" s="64" t="s">
        <v>23</v>
      </c>
      <c r="C57" s="65" t="s">
        <v>60</v>
      </c>
      <c r="D57" s="66">
        <v>48</v>
      </c>
      <c r="E57" s="176">
        <v>0</v>
      </c>
      <c r="F57" s="69">
        <f>D57*E57</f>
        <v>0</v>
      </c>
      <c r="G57" s="41"/>
      <c r="H57" s="41"/>
      <c r="I57" s="41"/>
    </row>
    <row r="58" spans="1:9" ht="12.75">
      <c r="A58" s="87" t="s">
        <v>45</v>
      </c>
      <c r="B58" s="88"/>
      <c r="C58" s="89"/>
      <c r="D58" s="90"/>
      <c r="E58" s="179"/>
      <c r="F58" s="91">
        <f>SUM(F59,F65,F80,F73,F86)</f>
        <v>0</v>
      </c>
      <c r="G58" s="41"/>
      <c r="H58" s="41"/>
      <c r="I58" s="41"/>
    </row>
    <row r="59" spans="1:9" ht="12.75">
      <c r="A59" s="92" t="s">
        <v>57</v>
      </c>
      <c r="B59" s="93"/>
      <c r="C59" s="94"/>
      <c r="D59" s="95"/>
      <c r="E59" s="180"/>
      <c r="F59" s="96">
        <f>SUM(F60:F64)</f>
        <v>0</v>
      </c>
      <c r="G59" s="41"/>
      <c r="H59" s="41"/>
      <c r="I59" s="41"/>
    </row>
    <row r="60" spans="1:9" ht="12.75">
      <c r="A60" s="97" t="s">
        <v>38</v>
      </c>
      <c r="B60" s="93" t="s">
        <v>22</v>
      </c>
      <c r="C60" s="94" t="s">
        <v>18</v>
      </c>
      <c r="D60" s="95">
        <v>20</v>
      </c>
      <c r="E60" s="181">
        <v>0</v>
      </c>
      <c r="F60" s="69">
        <f>D60*E60</f>
        <v>0</v>
      </c>
      <c r="G60" s="41"/>
      <c r="H60" s="41"/>
      <c r="I60" s="41"/>
    </row>
    <row r="61" spans="1:9" ht="12.75">
      <c r="A61" s="98" t="s">
        <v>258</v>
      </c>
      <c r="B61" s="72" t="s">
        <v>22</v>
      </c>
      <c r="C61" s="94" t="s">
        <v>18</v>
      </c>
      <c r="D61" s="95">
        <v>20</v>
      </c>
      <c r="E61" s="181">
        <v>0</v>
      </c>
      <c r="F61" s="69">
        <f>D61*E61</f>
        <v>0</v>
      </c>
      <c r="G61" s="41"/>
      <c r="H61" s="41"/>
      <c r="I61" s="41"/>
    </row>
    <row r="62" spans="1:9" ht="12.75">
      <c r="A62" s="97" t="s">
        <v>167</v>
      </c>
      <c r="B62" s="72" t="s">
        <v>22</v>
      </c>
      <c r="C62" s="94" t="s">
        <v>18</v>
      </c>
      <c r="D62" s="95">
        <v>20</v>
      </c>
      <c r="E62" s="181">
        <v>0</v>
      </c>
      <c r="F62" s="69">
        <f>D62*E62</f>
        <v>0</v>
      </c>
      <c r="G62" s="41"/>
      <c r="H62" s="41"/>
      <c r="I62" s="41"/>
    </row>
    <row r="63" spans="1:9" ht="12.75">
      <c r="A63" s="80" t="s">
        <v>249</v>
      </c>
      <c r="B63" s="72" t="s">
        <v>22</v>
      </c>
      <c r="C63" s="73" t="s">
        <v>18</v>
      </c>
      <c r="D63" s="66">
        <v>20</v>
      </c>
      <c r="E63" s="174">
        <v>0</v>
      </c>
      <c r="F63" s="69">
        <f>D63*E63</f>
        <v>0</v>
      </c>
      <c r="G63" s="41"/>
      <c r="H63" s="41"/>
      <c r="I63" s="41"/>
    </row>
    <row r="64" spans="1:9" ht="12.75">
      <c r="A64" s="80" t="s">
        <v>32</v>
      </c>
      <c r="B64" s="72" t="s">
        <v>22</v>
      </c>
      <c r="C64" s="73" t="s">
        <v>257</v>
      </c>
      <c r="D64" s="66">
        <v>1</v>
      </c>
      <c r="E64" s="176">
        <v>0</v>
      </c>
      <c r="F64" s="69">
        <f>D64*E64</f>
        <v>0</v>
      </c>
      <c r="G64" s="41"/>
      <c r="H64" s="41"/>
      <c r="I64" s="41"/>
    </row>
    <row r="65" spans="1:9" ht="12.75">
      <c r="A65" s="92" t="s">
        <v>84</v>
      </c>
      <c r="B65" s="93"/>
      <c r="C65" s="94"/>
      <c r="D65" s="95"/>
      <c r="E65" s="180"/>
      <c r="F65" s="76">
        <f>SUM(F66:F72)</f>
        <v>0</v>
      </c>
      <c r="G65" s="41"/>
      <c r="H65" s="41"/>
      <c r="I65" s="41"/>
    </row>
    <row r="66" spans="1:9" ht="12.75">
      <c r="A66" s="80" t="s">
        <v>80</v>
      </c>
      <c r="B66" s="72" t="s">
        <v>22</v>
      </c>
      <c r="C66" s="73" t="s">
        <v>18</v>
      </c>
      <c r="D66" s="66">
        <f>2*36</f>
        <v>72</v>
      </c>
      <c r="E66" s="176">
        <v>0</v>
      </c>
      <c r="F66" s="69">
        <f aca="true" t="shared" si="2" ref="F66:F72">D66*E66</f>
        <v>0</v>
      </c>
      <c r="G66" s="74"/>
      <c r="H66" s="41"/>
      <c r="I66" s="41"/>
    </row>
    <row r="67" spans="1:9" ht="12.75">
      <c r="A67" s="80" t="s">
        <v>81</v>
      </c>
      <c r="B67" s="72" t="s">
        <v>22</v>
      </c>
      <c r="C67" s="73" t="s">
        <v>18</v>
      </c>
      <c r="D67" s="66">
        <f>3*36</f>
        <v>108</v>
      </c>
      <c r="E67" s="176">
        <v>0</v>
      </c>
      <c r="F67" s="69">
        <f t="shared" si="2"/>
        <v>0</v>
      </c>
      <c r="G67" s="74"/>
      <c r="H67" s="41"/>
      <c r="I67" s="41"/>
    </row>
    <row r="68" spans="1:9" ht="12.75">
      <c r="A68" s="80" t="s">
        <v>82</v>
      </c>
      <c r="B68" s="72" t="s">
        <v>22</v>
      </c>
      <c r="C68" s="73" t="s">
        <v>18</v>
      </c>
      <c r="D68" s="66">
        <v>72</v>
      </c>
      <c r="E68" s="176">
        <v>0</v>
      </c>
      <c r="F68" s="69">
        <f t="shared" si="2"/>
        <v>0</v>
      </c>
      <c r="G68" s="74"/>
      <c r="H68" s="41"/>
      <c r="I68" s="41"/>
    </row>
    <row r="69" spans="1:9" ht="12.75">
      <c r="A69" s="98" t="s">
        <v>258</v>
      </c>
      <c r="B69" s="72" t="s">
        <v>22</v>
      </c>
      <c r="C69" s="73" t="s">
        <v>18</v>
      </c>
      <c r="D69" s="66">
        <v>180</v>
      </c>
      <c r="E69" s="176">
        <v>0</v>
      </c>
      <c r="F69" s="69">
        <f t="shared" si="2"/>
        <v>0</v>
      </c>
      <c r="G69" s="74"/>
      <c r="H69" s="41"/>
      <c r="I69" s="41"/>
    </row>
    <row r="70" spans="1:9" ht="12.75">
      <c r="A70" s="97" t="s">
        <v>58</v>
      </c>
      <c r="B70" s="72" t="s">
        <v>22</v>
      </c>
      <c r="C70" s="73" t="s">
        <v>18</v>
      </c>
      <c r="D70" s="66">
        <v>180</v>
      </c>
      <c r="E70" s="176">
        <v>0</v>
      </c>
      <c r="F70" s="69">
        <f t="shared" si="2"/>
        <v>0</v>
      </c>
      <c r="G70" s="74"/>
      <c r="H70" s="41"/>
      <c r="I70" s="41"/>
    </row>
    <row r="71" spans="1:9" ht="12.75">
      <c r="A71" s="97" t="s">
        <v>250</v>
      </c>
      <c r="B71" s="72" t="s">
        <v>22</v>
      </c>
      <c r="C71" s="73" t="s">
        <v>18</v>
      </c>
      <c r="D71" s="66">
        <v>36</v>
      </c>
      <c r="E71" s="176">
        <v>0</v>
      </c>
      <c r="F71" s="69">
        <f t="shared" si="2"/>
        <v>0</v>
      </c>
      <c r="G71" s="74"/>
      <c r="H71" s="41"/>
      <c r="I71" s="41"/>
    </row>
    <row r="72" spans="1:9" ht="12.75">
      <c r="A72" s="80" t="s">
        <v>32</v>
      </c>
      <c r="B72" s="72" t="s">
        <v>22</v>
      </c>
      <c r="C72" s="73" t="s">
        <v>257</v>
      </c>
      <c r="D72" s="66">
        <v>1</v>
      </c>
      <c r="E72" s="176">
        <v>0</v>
      </c>
      <c r="F72" s="69">
        <f t="shared" si="2"/>
        <v>0</v>
      </c>
      <c r="G72" s="74"/>
      <c r="H72" s="41"/>
      <c r="I72" s="41"/>
    </row>
    <row r="73" spans="1:9" ht="12.75">
      <c r="A73" s="92" t="s">
        <v>186</v>
      </c>
      <c r="B73" s="93"/>
      <c r="C73" s="94"/>
      <c r="D73" s="95"/>
      <c r="E73" s="180"/>
      <c r="F73" s="76">
        <f>SUM(F74:F79)</f>
        <v>0</v>
      </c>
      <c r="G73" s="74"/>
      <c r="H73" s="41"/>
      <c r="I73" s="41"/>
    </row>
    <row r="74" spans="1:9" ht="12.75">
      <c r="A74" s="80" t="s">
        <v>187</v>
      </c>
      <c r="B74" s="72" t="s">
        <v>22</v>
      </c>
      <c r="C74" s="73" t="s">
        <v>18</v>
      </c>
      <c r="D74" s="66">
        <v>12</v>
      </c>
      <c r="E74" s="176">
        <v>0</v>
      </c>
      <c r="F74" s="69">
        <f aca="true" t="shared" si="3" ref="F74:F79">D74*E74</f>
        <v>0</v>
      </c>
      <c r="G74" s="74"/>
      <c r="H74" s="41"/>
      <c r="I74" s="41"/>
    </row>
    <row r="75" spans="1:9" ht="12.75">
      <c r="A75" s="80" t="s">
        <v>82</v>
      </c>
      <c r="B75" s="72" t="s">
        <v>22</v>
      </c>
      <c r="C75" s="73" t="s">
        <v>18</v>
      </c>
      <c r="D75" s="66">
        <v>12</v>
      </c>
      <c r="E75" s="176">
        <v>0</v>
      </c>
      <c r="F75" s="69">
        <f t="shared" si="3"/>
        <v>0</v>
      </c>
      <c r="G75" s="74"/>
      <c r="H75" s="41"/>
      <c r="I75" s="41"/>
    </row>
    <row r="76" spans="1:9" ht="12.75">
      <c r="A76" s="98" t="s">
        <v>258</v>
      </c>
      <c r="B76" s="72" t="s">
        <v>22</v>
      </c>
      <c r="C76" s="73" t="s">
        <v>18</v>
      </c>
      <c r="D76" s="66">
        <v>6</v>
      </c>
      <c r="E76" s="176">
        <v>0</v>
      </c>
      <c r="F76" s="69">
        <f t="shared" si="3"/>
        <v>0</v>
      </c>
      <c r="G76" s="74"/>
      <c r="H76" s="41"/>
      <c r="I76" s="41"/>
    </row>
    <row r="77" spans="1:9" ht="12.75">
      <c r="A77" s="97" t="s">
        <v>58</v>
      </c>
      <c r="B77" s="72" t="s">
        <v>22</v>
      </c>
      <c r="C77" s="73" t="s">
        <v>18</v>
      </c>
      <c r="D77" s="66">
        <v>12</v>
      </c>
      <c r="E77" s="176">
        <v>0</v>
      </c>
      <c r="F77" s="69">
        <f t="shared" si="3"/>
        <v>0</v>
      </c>
      <c r="G77" s="74"/>
      <c r="H77" s="41"/>
      <c r="I77" s="41"/>
    </row>
    <row r="78" spans="1:9" ht="12.75">
      <c r="A78" s="97" t="s">
        <v>250</v>
      </c>
      <c r="B78" s="72" t="s">
        <v>22</v>
      </c>
      <c r="C78" s="73" t="s">
        <v>18</v>
      </c>
      <c r="D78" s="66">
        <v>6</v>
      </c>
      <c r="E78" s="176">
        <v>0</v>
      </c>
      <c r="F78" s="69">
        <f>D78*E78</f>
        <v>0</v>
      </c>
      <c r="G78" s="74"/>
      <c r="H78" s="41"/>
      <c r="I78" s="41"/>
    </row>
    <row r="79" spans="1:9" ht="13.5" thickBot="1">
      <c r="A79" s="99" t="s">
        <v>32</v>
      </c>
      <c r="B79" s="100" t="s">
        <v>22</v>
      </c>
      <c r="C79" s="101" t="s">
        <v>257</v>
      </c>
      <c r="D79" s="102">
        <v>1</v>
      </c>
      <c r="E79" s="182">
        <v>0</v>
      </c>
      <c r="F79" s="103">
        <f t="shared" si="3"/>
        <v>0</v>
      </c>
      <c r="G79" s="74"/>
      <c r="H79" s="41"/>
      <c r="I79" s="41"/>
    </row>
    <row r="80" spans="1:9" ht="12.75">
      <c r="A80" s="104" t="s">
        <v>83</v>
      </c>
      <c r="B80" s="105"/>
      <c r="C80" s="106"/>
      <c r="D80" s="107"/>
      <c r="E80" s="183"/>
      <c r="F80" s="108">
        <f>SUM(F81:F85)</f>
        <v>0</v>
      </c>
      <c r="G80" s="41"/>
      <c r="H80" s="41"/>
      <c r="I80" s="41"/>
    </row>
    <row r="81" spans="1:9" ht="12.75">
      <c r="A81" s="97" t="s">
        <v>38</v>
      </c>
      <c r="B81" s="93" t="s">
        <v>22</v>
      </c>
      <c r="C81" s="94" t="s">
        <v>18</v>
      </c>
      <c r="D81" s="95">
        <v>216</v>
      </c>
      <c r="E81" s="181">
        <v>0</v>
      </c>
      <c r="F81" s="69">
        <f>D81*E81</f>
        <v>0</v>
      </c>
      <c r="G81" s="41"/>
      <c r="H81" s="41"/>
      <c r="I81" s="41"/>
    </row>
    <row r="82" spans="1:9" ht="12.75">
      <c r="A82" s="98" t="s">
        <v>258</v>
      </c>
      <c r="B82" s="72" t="s">
        <v>22</v>
      </c>
      <c r="C82" s="73" t="s">
        <v>18</v>
      </c>
      <c r="D82" s="66">
        <v>216</v>
      </c>
      <c r="E82" s="176">
        <v>0</v>
      </c>
      <c r="F82" s="69">
        <f>D82*E82</f>
        <v>0</v>
      </c>
      <c r="G82" s="41"/>
      <c r="H82" s="41"/>
      <c r="I82" s="41"/>
    </row>
    <row r="83" spans="1:9" ht="12.75">
      <c r="A83" s="97" t="s">
        <v>58</v>
      </c>
      <c r="B83" s="72" t="s">
        <v>22</v>
      </c>
      <c r="C83" s="73" t="s">
        <v>18</v>
      </c>
      <c r="D83" s="66">
        <v>96</v>
      </c>
      <c r="E83" s="176">
        <v>0</v>
      </c>
      <c r="F83" s="69">
        <f>D83*E83</f>
        <v>0</v>
      </c>
      <c r="G83" s="41"/>
      <c r="H83" s="41"/>
      <c r="I83" s="41"/>
    </row>
    <row r="84" spans="1:9" ht="12.75">
      <c r="A84" s="80" t="s">
        <v>249</v>
      </c>
      <c r="B84" s="72" t="s">
        <v>22</v>
      </c>
      <c r="C84" s="73" t="s">
        <v>18</v>
      </c>
      <c r="D84" s="66">
        <v>60</v>
      </c>
      <c r="E84" s="174">
        <v>0</v>
      </c>
      <c r="F84" s="69">
        <f>D84*E84</f>
        <v>0</v>
      </c>
      <c r="G84" s="41"/>
      <c r="H84" s="41"/>
      <c r="I84" s="41"/>
    </row>
    <row r="85" spans="1:9" ht="12.75">
      <c r="A85" s="97" t="s">
        <v>32</v>
      </c>
      <c r="B85" s="72" t="s">
        <v>22</v>
      </c>
      <c r="C85" s="73" t="s">
        <v>257</v>
      </c>
      <c r="D85" s="66">
        <v>1</v>
      </c>
      <c r="E85" s="176">
        <v>0</v>
      </c>
      <c r="F85" s="69">
        <f>D85*E85</f>
        <v>0</v>
      </c>
      <c r="G85" s="41"/>
      <c r="H85" s="41"/>
      <c r="I85" s="41"/>
    </row>
    <row r="86" spans="1:9" ht="12.75">
      <c r="A86" s="92" t="s">
        <v>234</v>
      </c>
      <c r="B86" s="93"/>
      <c r="C86" s="94"/>
      <c r="D86" s="95"/>
      <c r="E86" s="180"/>
      <c r="F86" s="76">
        <f>SUM(F87:F92)</f>
        <v>0</v>
      </c>
      <c r="G86" s="41"/>
      <c r="H86" s="41"/>
      <c r="I86" s="41"/>
    </row>
    <row r="87" spans="1:9" ht="25.5">
      <c r="A87" s="109" t="s">
        <v>241</v>
      </c>
      <c r="B87" s="93" t="s">
        <v>22</v>
      </c>
      <c r="C87" s="94" t="s">
        <v>18</v>
      </c>
      <c r="D87" s="95">
        <f>(50*7)</f>
        <v>350</v>
      </c>
      <c r="E87" s="181">
        <v>0</v>
      </c>
      <c r="F87" s="69">
        <f aca="true" t="shared" si="4" ref="F87:F92">D87*E87</f>
        <v>0</v>
      </c>
      <c r="G87" s="41" t="s">
        <v>144</v>
      </c>
      <c r="H87" s="41"/>
      <c r="I87" s="41"/>
    </row>
    <row r="88" spans="1:9" ht="12.75">
      <c r="A88" s="97" t="s">
        <v>192</v>
      </c>
      <c r="B88" s="72" t="s">
        <v>22</v>
      </c>
      <c r="C88" s="73" t="s">
        <v>18</v>
      </c>
      <c r="D88" s="66">
        <v>350</v>
      </c>
      <c r="E88" s="176">
        <v>0</v>
      </c>
      <c r="F88" s="69">
        <f t="shared" si="4"/>
        <v>0</v>
      </c>
      <c r="G88" s="41"/>
      <c r="H88" s="41"/>
      <c r="I88" s="41"/>
    </row>
    <row r="89" spans="1:9" ht="12.75">
      <c r="A89" s="97" t="s">
        <v>194</v>
      </c>
      <c r="B89" s="72" t="s">
        <v>22</v>
      </c>
      <c r="C89" s="73" t="s">
        <v>18</v>
      </c>
      <c r="D89" s="66">
        <v>350</v>
      </c>
      <c r="E89" s="176">
        <v>0</v>
      </c>
      <c r="F89" s="69">
        <f t="shared" si="4"/>
        <v>0</v>
      </c>
      <c r="G89" s="41"/>
      <c r="H89" s="41"/>
      <c r="I89" s="41"/>
    </row>
    <row r="90" spans="1:9" ht="12.75">
      <c r="A90" s="97" t="s">
        <v>58</v>
      </c>
      <c r="B90" s="72" t="s">
        <v>22</v>
      </c>
      <c r="C90" s="73" t="s">
        <v>18</v>
      </c>
      <c r="D90" s="66">
        <v>350</v>
      </c>
      <c r="E90" s="176">
        <v>0</v>
      </c>
      <c r="F90" s="69">
        <f t="shared" si="4"/>
        <v>0</v>
      </c>
      <c r="G90" s="41"/>
      <c r="H90" s="41"/>
      <c r="I90" s="41"/>
    </row>
    <row r="91" spans="1:9" ht="12.75">
      <c r="A91" s="80" t="s">
        <v>193</v>
      </c>
      <c r="B91" s="72" t="s">
        <v>22</v>
      </c>
      <c r="C91" s="73" t="s">
        <v>18</v>
      </c>
      <c r="D91" s="66">
        <v>350</v>
      </c>
      <c r="E91" s="174">
        <v>0</v>
      </c>
      <c r="F91" s="69">
        <f t="shared" si="4"/>
        <v>0</v>
      </c>
      <c r="G91" s="41"/>
      <c r="H91" s="41"/>
      <c r="I91" s="41"/>
    </row>
    <row r="92" spans="1:9" ht="12.75">
      <c r="A92" s="97" t="s">
        <v>32</v>
      </c>
      <c r="B92" s="72" t="s">
        <v>22</v>
      </c>
      <c r="C92" s="73" t="s">
        <v>257</v>
      </c>
      <c r="D92" s="66">
        <v>1</v>
      </c>
      <c r="E92" s="176">
        <v>0</v>
      </c>
      <c r="F92" s="69">
        <f t="shared" si="4"/>
        <v>0</v>
      </c>
      <c r="G92" s="41"/>
      <c r="H92" s="41"/>
      <c r="I92" s="41"/>
    </row>
    <row r="93" spans="1:9" ht="12.75">
      <c r="A93" s="92" t="s">
        <v>255</v>
      </c>
      <c r="B93" s="93"/>
      <c r="C93" s="94"/>
      <c r="D93" s="95"/>
      <c r="E93" s="180"/>
      <c r="F93" s="76">
        <f>SUM(F94:F98)</f>
        <v>0</v>
      </c>
      <c r="G93" s="41"/>
      <c r="H93" s="41"/>
      <c r="I93" s="41"/>
    </row>
    <row r="94" spans="1:9" ht="25.5">
      <c r="A94" s="109" t="s">
        <v>241</v>
      </c>
      <c r="B94" s="93" t="s">
        <v>22</v>
      </c>
      <c r="C94" s="94" t="s">
        <v>18</v>
      </c>
      <c r="D94" s="95">
        <v>35</v>
      </c>
      <c r="E94" s="181">
        <v>0</v>
      </c>
      <c r="F94" s="69">
        <f>D94*E94</f>
        <v>0</v>
      </c>
      <c r="G94" s="41"/>
      <c r="H94" s="41"/>
      <c r="I94" s="41"/>
    </row>
    <row r="95" spans="1:9" ht="12.75">
      <c r="A95" s="97" t="s">
        <v>192</v>
      </c>
      <c r="B95" s="72" t="s">
        <v>22</v>
      </c>
      <c r="C95" s="73" t="s">
        <v>18</v>
      </c>
      <c r="D95" s="66">
        <v>35</v>
      </c>
      <c r="E95" s="176">
        <v>0</v>
      </c>
      <c r="F95" s="69">
        <f>D95*E95</f>
        <v>0</v>
      </c>
      <c r="G95" s="41"/>
      <c r="H95" s="41"/>
      <c r="I95" s="41"/>
    </row>
    <row r="96" spans="1:9" ht="12.75">
      <c r="A96" s="98" t="s">
        <v>258</v>
      </c>
      <c r="B96" s="72" t="s">
        <v>22</v>
      </c>
      <c r="C96" s="73" t="s">
        <v>18</v>
      </c>
      <c r="D96" s="66">
        <v>35</v>
      </c>
      <c r="E96" s="176">
        <v>0</v>
      </c>
      <c r="F96" s="69">
        <f>D96*E96</f>
        <v>0</v>
      </c>
      <c r="G96" s="41"/>
      <c r="H96" s="41"/>
      <c r="I96" s="41"/>
    </row>
    <row r="97" spans="1:9" ht="12.75">
      <c r="A97" s="109" t="s">
        <v>256</v>
      </c>
      <c r="B97" s="93" t="s">
        <v>22</v>
      </c>
      <c r="C97" s="73" t="s">
        <v>18</v>
      </c>
      <c r="D97" s="66">
        <v>35</v>
      </c>
      <c r="E97" s="176">
        <v>0</v>
      </c>
      <c r="F97" s="69">
        <f>D97*E97</f>
        <v>0</v>
      </c>
      <c r="G97" s="41"/>
      <c r="H97" s="41"/>
      <c r="I97" s="41"/>
    </row>
    <row r="98" spans="1:9" ht="12.75">
      <c r="A98" s="97" t="s">
        <v>32</v>
      </c>
      <c r="B98" s="72" t="s">
        <v>22</v>
      </c>
      <c r="C98" s="73" t="s">
        <v>257</v>
      </c>
      <c r="D98" s="66">
        <v>1</v>
      </c>
      <c r="E98" s="176">
        <v>0</v>
      </c>
      <c r="F98" s="69">
        <f>D98*E98</f>
        <v>0</v>
      </c>
      <c r="G98" s="41"/>
      <c r="H98" s="41"/>
      <c r="I98" s="41"/>
    </row>
    <row r="99" spans="1:9" ht="15.75">
      <c r="A99" s="81" t="s">
        <v>90</v>
      </c>
      <c r="B99" s="82"/>
      <c r="C99" s="83"/>
      <c r="D99" s="83"/>
      <c r="E99" s="177"/>
      <c r="F99" s="84">
        <f>SUM(F100:F102)</f>
        <v>0</v>
      </c>
      <c r="G99" s="41"/>
      <c r="H99" s="41"/>
      <c r="I99" s="41"/>
    </row>
    <row r="100" spans="1:9" ht="12.75">
      <c r="A100" s="63" t="s">
        <v>149</v>
      </c>
      <c r="B100" s="64" t="s">
        <v>23</v>
      </c>
      <c r="C100" s="65" t="s">
        <v>18</v>
      </c>
      <c r="D100" s="66">
        <v>2</v>
      </c>
      <c r="E100" s="173">
        <v>0</v>
      </c>
      <c r="F100" s="67">
        <f>D100*E100</f>
        <v>0</v>
      </c>
      <c r="G100" s="41"/>
      <c r="H100" s="41"/>
      <c r="I100" s="41"/>
    </row>
    <row r="101" spans="1:9" ht="12.75">
      <c r="A101" s="63" t="s">
        <v>91</v>
      </c>
      <c r="B101" s="64" t="s">
        <v>23</v>
      </c>
      <c r="C101" s="65" t="s">
        <v>18</v>
      </c>
      <c r="D101" s="66">
        <v>3</v>
      </c>
      <c r="E101" s="173">
        <v>0</v>
      </c>
      <c r="F101" s="67">
        <f>D101*E101</f>
        <v>0</v>
      </c>
      <c r="G101" s="41"/>
      <c r="H101" s="41"/>
      <c r="I101" s="41"/>
    </row>
    <row r="102" spans="1:9" ht="12.75">
      <c r="A102" s="63" t="s">
        <v>150</v>
      </c>
      <c r="B102" s="64" t="s">
        <v>23</v>
      </c>
      <c r="C102" s="65" t="s">
        <v>92</v>
      </c>
      <c r="D102" s="66">
        <v>75</v>
      </c>
      <c r="E102" s="173">
        <v>0</v>
      </c>
      <c r="F102" s="69">
        <f>D102*E102</f>
        <v>0</v>
      </c>
      <c r="G102" s="41"/>
      <c r="H102" s="41"/>
      <c r="I102" s="41"/>
    </row>
    <row r="103" spans="1:9" ht="15.75">
      <c r="A103" s="81" t="s">
        <v>93</v>
      </c>
      <c r="B103" s="82"/>
      <c r="C103" s="83"/>
      <c r="D103" s="83"/>
      <c r="E103" s="177"/>
      <c r="F103" s="84">
        <f>SUM(F104:F105)</f>
        <v>0</v>
      </c>
      <c r="G103" s="41"/>
      <c r="H103" s="41"/>
      <c r="I103" s="41"/>
    </row>
    <row r="104" spans="1:9" ht="12.75">
      <c r="A104" s="63" t="s">
        <v>238</v>
      </c>
      <c r="B104" s="72" t="s">
        <v>15</v>
      </c>
      <c r="C104" s="65" t="s">
        <v>16</v>
      </c>
      <c r="D104" s="66">
        <v>154</v>
      </c>
      <c r="E104" s="173">
        <v>0</v>
      </c>
      <c r="F104" s="67">
        <f>D104*E104</f>
        <v>0</v>
      </c>
      <c r="G104" s="41"/>
      <c r="H104" s="41"/>
      <c r="I104" s="41"/>
    </row>
    <row r="105" spans="1:9" ht="13.5" thickBot="1">
      <c r="A105" s="63" t="s">
        <v>235</v>
      </c>
      <c r="B105" s="72" t="s">
        <v>15</v>
      </c>
      <c r="C105" s="65" t="s">
        <v>16</v>
      </c>
      <c r="D105" s="66">
        <v>121</v>
      </c>
      <c r="E105" s="173">
        <v>0</v>
      </c>
      <c r="F105" s="67">
        <f>D105*E105</f>
        <v>0</v>
      </c>
      <c r="G105" s="41"/>
      <c r="H105" s="41"/>
      <c r="I105" s="41"/>
    </row>
    <row r="106" spans="1:9" ht="19.5" thickBot="1">
      <c r="A106" s="110" t="s">
        <v>51</v>
      </c>
      <c r="B106" s="111"/>
      <c r="C106" s="112"/>
      <c r="D106" s="113"/>
      <c r="E106" s="184"/>
      <c r="F106" s="114">
        <f>SUM(F10,F42,F58,F99,F103,F37,F50,F54,F93)</f>
        <v>0</v>
      </c>
      <c r="G106" s="74"/>
      <c r="H106" s="41"/>
      <c r="I106" s="41"/>
    </row>
    <row r="107" spans="1:9" ht="27" customHeight="1" thickBot="1">
      <c r="A107" s="115"/>
      <c r="B107" s="116"/>
      <c r="C107" s="116"/>
      <c r="D107" s="117"/>
      <c r="E107" s="185"/>
      <c r="F107" s="118"/>
      <c r="G107" s="74"/>
      <c r="H107" s="41"/>
      <c r="I107" s="41"/>
    </row>
    <row r="108" spans="1:9" ht="16.5" thickBot="1">
      <c r="A108" s="49" t="s">
        <v>52</v>
      </c>
      <c r="B108" s="50"/>
      <c r="C108" s="51"/>
      <c r="D108" s="51"/>
      <c r="E108" s="170"/>
      <c r="F108" s="52"/>
      <c r="G108" s="74"/>
      <c r="H108" s="41"/>
      <c r="I108" s="41"/>
    </row>
    <row r="109" spans="1:9" ht="15.75">
      <c r="A109" s="54" t="s">
        <v>37</v>
      </c>
      <c r="B109" s="55"/>
      <c r="C109" s="56"/>
      <c r="D109" s="56"/>
      <c r="E109" s="171"/>
      <c r="F109" s="57">
        <f>SUM(F110,F113)</f>
        <v>0</v>
      </c>
      <c r="G109" s="74"/>
      <c r="H109" s="41"/>
      <c r="I109" s="41"/>
    </row>
    <row r="110" spans="1:9" ht="12.75" customHeight="1">
      <c r="A110" s="59" t="s">
        <v>49</v>
      </c>
      <c r="B110" s="60"/>
      <c r="C110" s="61"/>
      <c r="D110" s="61"/>
      <c r="E110" s="172"/>
      <c r="F110" s="62">
        <f>SUM(F111:F112)</f>
        <v>0</v>
      </c>
      <c r="G110" s="74"/>
      <c r="H110" s="41"/>
      <c r="I110" s="41"/>
    </row>
    <row r="111" spans="1:9" ht="12.75">
      <c r="A111" s="119" t="s">
        <v>48</v>
      </c>
      <c r="B111" s="64" t="s">
        <v>12</v>
      </c>
      <c r="C111" s="65" t="s">
        <v>13</v>
      </c>
      <c r="D111" s="66">
        <v>1</v>
      </c>
      <c r="E111" s="173">
        <v>0</v>
      </c>
      <c r="F111" s="67">
        <f>D111*E111</f>
        <v>0</v>
      </c>
      <c r="G111" s="74"/>
      <c r="H111" s="41"/>
      <c r="I111" s="41"/>
    </row>
    <row r="112" spans="1:9" ht="12.75">
      <c r="A112" s="63" t="s">
        <v>95</v>
      </c>
      <c r="B112" s="64" t="s">
        <v>12</v>
      </c>
      <c r="C112" s="65" t="s">
        <v>14</v>
      </c>
      <c r="D112" s="66">
        <v>2</v>
      </c>
      <c r="E112" s="173">
        <v>0</v>
      </c>
      <c r="F112" s="67">
        <f>D112*E112</f>
        <v>0</v>
      </c>
      <c r="G112" s="74"/>
      <c r="H112" s="41"/>
      <c r="I112" s="41"/>
    </row>
    <row r="113" spans="1:9" ht="15.75">
      <c r="A113" s="120" t="s">
        <v>88</v>
      </c>
      <c r="B113" s="60"/>
      <c r="C113" s="61"/>
      <c r="D113" s="61"/>
      <c r="E113" s="172"/>
      <c r="F113" s="62">
        <f>SUM(F114:F120)</f>
        <v>0</v>
      </c>
      <c r="G113" s="74"/>
      <c r="H113" s="41"/>
      <c r="I113" s="41"/>
    </row>
    <row r="114" spans="1:9" ht="12.75">
      <c r="A114" s="68" t="s">
        <v>89</v>
      </c>
      <c r="B114" s="64" t="s">
        <v>15</v>
      </c>
      <c r="C114" s="65" t="s">
        <v>16</v>
      </c>
      <c r="D114" s="66">
        <v>11</v>
      </c>
      <c r="E114" s="174">
        <v>0</v>
      </c>
      <c r="F114" s="69">
        <f aca="true" t="shared" si="5" ref="F114:F120">D114*E114</f>
        <v>0</v>
      </c>
      <c r="G114" s="74"/>
      <c r="H114" s="41"/>
      <c r="I114" s="41"/>
    </row>
    <row r="115" spans="1:9" ht="12.75">
      <c r="A115" s="71" t="s">
        <v>17</v>
      </c>
      <c r="B115" s="72" t="s">
        <v>15</v>
      </c>
      <c r="C115" s="73" t="s">
        <v>16</v>
      </c>
      <c r="D115" s="75">
        <v>0.5</v>
      </c>
      <c r="E115" s="174">
        <v>0</v>
      </c>
      <c r="F115" s="69">
        <f t="shared" si="5"/>
        <v>0</v>
      </c>
      <c r="G115" s="74"/>
      <c r="H115" s="41"/>
      <c r="I115" s="41"/>
    </row>
    <row r="116" spans="1:9" ht="12.75">
      <c r="A116" s="71" t="s">
        <v>19</v>
      </c>
      <c r="B116" s="72" t="s">
        <v>15</v>
      </c>
      <c r="C116" s="73" t="s">
        <v>18</v>
      </c>
      <c r="D116" s="66">
        <v>1</v>
      </c>
      <c r="E116" s="174">
        <v>0</v>
      </c>
      <c r="F116" s="69">
        <f t="shared" si="5"/>
        <v>0</v>
      </c>
      <c r="G116" s="74"/>
      <c r="H116" s="41"/>
      <c r="I116" s="41"/>
    </row>
    <row r="117" spans="1:9" ht="12.75">
      <c r="A117" s="71" t="s">
        <v>96</v>
      </c>
      <c r="B117" s="72" t="s">
        <v>15</v>
      </c>
      <c r="C117" s="73" t="s">
        <v>18</v>
      </c>
      <c r="D117" s="66">
        <v>1</v>
      </c>
      <c r="E117" s="174">
        <v>0</v>
      </c>
      <c r="F117" s="69">
        <f t="shared" si="5"/>
        <v>0</v>
      </c>
      <c r="G117" s="74"/>
      <c r="H117" s="41"/>
      <c r="I117" s="41"/>
    </row>
    <row r="118" spans="1:9" ht="12.75">
      <c r="A118" s="71" t="s">
        <v>94</v>
      </c>
      <c r="B118" s="72" t="s">
        <v>15</v>
      </c>
      <c r="C118" s="73" t="s">
        <v>20</v>
      </c>
      <c r="D118" s="66">
        <v>80</v>
      </c>
      <c r="E118" s="174">
        <v>0</v>
      </c>
      <c r="F118" s="69">
        <f t="shared" si="5"/>
        <v>0</v>
      </c>
      <c r="G118" s="74"/>
      <c r="H118" s="41"/>
      <c r="I118" s="41"/>
    </row>
    <row r="119" spans="1:9" ht="12.75">
      <c r="A119" s="71" t="s">
        <v>21</v>
      </c>
      <c r="B119" s="72" t="s">
        <v>15</v>
      </c>
      <c r="C119" s="73" t="s">
        <v>20</v>
      </c>
      <c r="D119" s="66">
        <v>80</v>
      </c>
      <c r="E119" s="174">
        <v>0</v>
      </c>
      <c r="F119" s="69">
        <f t="shared" si="5"/>
        <v>0</v>
      </c>
      <c r="G119" s="74"/>
      <c r="H119" s="41"/>
      <c r="I119" s="41"/>
    </row>
    <row r="120" spans="1:9" ht="12.75">
      <c r="A120" s="71" t="s">
        <v>1</v>
      </c>
      <c r="B120" s="72" t="s">
        <v>15</v>
      </c>
      <c r="C120" s="73" t="s">
        <v>18</v>
      </c>
      <c r="D120" s="66">
        <v>1</v>
      </c>
      <c r="E120" s="174">
        <v>0</v>
      </c>
      <c r="F120" s="69">
        <f t="shared" si="5"/>
        <v>0</v>
      </c>
      <c r="G120" s="74"/>
      <c r="H120" s="41"/>
      <c r="I120" s="41"/>
    </row>
    <row r="121" spans="1:9" ht="12.75">
      <c r="A121" s="87" t="s">
        <v>45</v>
      </c>
      <c r="B121" s="88"/>
      <c r="C121" s="89"/>
      <c r="D121" s="90"/>
      <c r="E121" s="179"/>
      <c r="F121" s="91">
        <f>SUM(F122,F128)</f>
        <v>0</v>
      </c>
      <c r="G121" s="41"/>
      <c r="H121" s="41"/>
      <c r="I121" s="41"/>
    </row>
    <row r="122" spans="1:9" ht="12.75">
      <c r="A122" s="92" t="s">
        <v>57</v>
      </c>
      <c r="B122" s="93"/>
      <c r="C122" s="94"/>
      <c r="D122" s="95"/>
      <c r="E122" s="180"/>
      <c r="F122" s="96">
        <f>SUM(F123:F127)</f>
        <v>0</v>
      </c>
      <c r="G122" s="41"/>
      <c r="H122" s="41"/>
      <c r="I122" s="41"/>
    </row>
    <row r="123" spans="1:9" ht="12.75">
      <c r="A123" s="97" t="s">
        <v>38</v>
      </c>
      <c r="B123" s="93" t="s">
        <v>22</v>
      </c>
      <c r="C123" s="94" t="s">
        <v>18</v>
      </c>
      <c r="D123" s="95">
        <v>3</v>
      </c>
      <c r="E123" s="181">
        <v>0</v>
      </c>
      <c r="F123" s="69">
        <f>D123*E123</f>
        <v>0</v>
      </c>
      <c r="G123" s="74"/>
      <c r="H123" s="41"/>
      <c r="I123" s="41"/>
    </row>
    <row r="124" spans="1:9" ht="12.75">
      <c r="A124" s="98" t="s">
        <v>258</v>
      </c>
      <c r="B124" s="93" t="s">
        <v>22</v>
      </c>
      <c r="C124" s="94" t="s">
        <v>18</v>
      </c>
      <c r="D124" s="95">
        <v>3</v>
      </c>
      <c r="E124" s="181">
        <v>0</v>
      </c>
      <c r="F124" s="69">
        <f>D124*E124</f>
        <v>0</v>
      </c>
      <c r="G124" s="74"/>
      <c r="H124" s="41"/>
      <c r="I124" s="41"/>
    </row>
    <row r="125" spans="1:9" ht="12.75">
      <c r="A125" s="97" t="s">
        <v>167</v>
      </c>
      <c r="B125" s="93" t="s">
        <v>22</v>
      </c>
      <c r="C125" s="94" t="s">
        <v>18</v>
      </c>
      <c r="D125" s="95">
        <v>3</v>
      </c>
      <c r="E125" s="181">
        <v>0</v>
      </c>
      <c r="F125" s="69">
        <f>D125*E125</f>
        <v>0</v>
      </c>
      <c r="G125" s="74"/>
      <c r="H125" s="41"/>
      <c r="I125" s="41"/>
    </row>
    <row r="126" spans="1:9" ht="12.75">
      <c r="A126" s="80" t="s">
        <v>249</v>
      </c>
      <c r="B126" s="72" t="s">
        <v>22</v>
      </c>
      <c r="C126" s="73" t="s">
        <v>18</v>
      </c>
      <c r="D126" s="66">
        <v>3</v>
      </c>
      <c r="E126" s="174">
        <v>0</v>
      </c>
      <c r="F126" s="69">
        <f>D126*E126</f>
        <v>0</v>
      </c>
      <c r="G126" s="74"/>
      <c r="H126" s="41"/>
      <c r="I126" s="41"/>
    </row>
    <row r="127" spans="1:9" ht="12.75">
      <c r="A127" s="80" t="s">
        <v>32</v>
      </c>
      <c r="B127" s="72" t="s">
        <v>22</v>
      </c>
      <c r="C127" s="73" t="s">
        <v>257</v>
      </c>
      <c r="D127" s="66">
        <v>1</v>
      </c>
      <c r="E127" s="176">
        <v>0</v>
      </c>
      <c r="F127" s="69">
        <f>D127*E127</f>
        <v>0</v>
      </c>
      <c r="G127" s="74"/>
      <c r="H127" s="41"/>
      <c r="I127" s="41"/>
    </row>
    <row r="128" spans="1:9" ht="12.75">
      <c r="A128" s="92" t="s">
        <v>83</v>
      </c>
      <c r="B128" s="93"/>
      <c r="C128" s="94"/>
      <c r="D128" s="95"/>
      <c r="E128" s="180"/>
      <c r="F128" s="76">
        <f>SUM(F129:F133)</f>
        <v>0</v>
      </c>
      <c r="G128" s="74"/>
      <c r="H128" s="41"/>
      <c r="I128" s="41"/>
    </row>
    <row r="129" spans="1:9" ht="12.75">
      <c r="A129" s="97" t="s">
        <v>38</v>
      </c>
      <c r="B129" s="72" t="s">
        <v>22</v>
      </c>
      <c r="C129" s="73" t="s">
        <v>18</v>
      </c>
      <c r="D129" s="66">
        <f>4*3*3</f>
        <v>36</v>
      </c>
      <c r="E129" s="174">
        <v>0</v>
      </c>
      <c r="F129" s="69">
        <f>D129*E129</f>
        <v>0</v>
      </c>
      <c r="G129" s="74"/>
      <c r="H129" s="41"/>
      <c r="I129" s="41"/>
    </row>
    <row r="130" spans="1:9" ht="12.75">
      <c r="A130" s="98" t="s">
        <v>258</v>
      </c>
      <c r="B130" s="72" t="s">
        <v>22</v>
      </c>
      <c r="C130" s="73" t="s">
        <v>18</v>
      </c>
      <c r="D130" s="66">
        <v>36</v>
      </c>
      <c r="E130" s="174">
        <v>0</v>
      </c>
      <c r="F130" s="69">
        <f>D130*E130</f>
        <v>0</v>
      </c>
      <c r="G130" s="74"/>
      <c r="H130" s="41"/>
      <c r="I130" s="41"/>
    </row>
    <row r="131" spans="1:9" ht="12.75">
      <c r="A131" s="97" t="s">
        <v>58</v>
      </c>
      <c r="B131" s="72" t="s">
        <v>22</v>
      </c>
      <c r="C131" s="73" t="s">
        <v>18</v>
      </c>
      <c r="D131" s="66">
        <v>36</v>
      </c>
      <c r="E131" s="174">
        <v>0</v>
      </c>
      <c r="F131" s="69">
        <f>D131*E131</f>
        <v>0</v>
      </c>
      <c r="G131" s="41"/>
      <c r="H131" s="41"/>
      <c r="I131" s="41"/>
    </row>
    <row r="132" spans="1:9" ht="12.75">
      <c r="A132" s="80" t="s">
        <v>249</v>
      </c>
      <c r="B132" s="72" t="s">
        <v>22</v>
      </c>
      <c r="C132" s="73" t="s">
        <v>18</v>
      </c>
      <c r="D132" s="66">
        <f>D131/2</f>
        <v>18</v>
      </c>
      <c r="E132" s="174">
        <v>0</v>
      </c>
      <c r="F132" s="69">
        <f>D132*E132</f>
        <v>0</v>
      </c>
      <c r="G132" s="74"/>
      <c r="H132" s="41"/>
      <c r="I132" s="41"/>
    </row>
    <row r="133" spans="1:9" ht="12.75">
      <c r="A133" s="121" t="s">
        <v>32</v>
      </c>
      <c r="B133" s="122" t="s">
        <v>22</v>
      </c>
      <c r="C133" s="123" t="s">
        <v>257</v>
      </c>
      <c r="D133" s="124">
        <v>1</v>
      </c>
      <c r="E133" s="186">
        <v>0</v>
      </c>
      <c r="F133" s="125">
        <f>D133*E133</f>
        <v>0</v>
      </c>
      <c r="G133" s="74"/>
      <c r="H133" s="41"/>
      <c r="I133" s="41"/>
    </row>
    <row r="134" spans="1:9" ht="15.75">
      <c r="A134" s="81" t="s">
        <v>93</v>
      </c>
      <c r="B134" s="82"/>
      <c r="C134" s="83"/>
      <c r="D134" s="83"/>
      <c r="E134" s="177"/>
      <c r="F134" s="84">
        <f>SUM(F135:F136)</f>
        <v>0</v>
      </c>
      <c r="G134" s="74"/>
      <c r="H134" s="41"/>
      <c r="I134" s="41"/>
    </row>
    <row r="135" spans="1:9" ht="12.75">
      <c r="A135" s="63" t="s">
        <v>169</v>
      </c>
      <c r="B135" s="72" t="s">
        <v>15</v>
      </c>
      <c r="C135" s="65" t="s">
        <v>16</v>
      </c>
      <c r="D135" s="66">
        <v>22</v>
      </c>
      <c r="E135" s="173">
        <v>0</v>
      </c>
      <c r="F135" s="67">
        <f>D135*E135</f>
        <v>0</v>
      </c>
      <c r="G135" s="74"/>
      <c r="H135" s="41"/>
      <c r="I135" s="41"/>
    </row>
    <row r="136" spans="1:9" ht="13.5" thickBot="1">
      <c r="A136" s="63" t="s">
        <v>170</v>
      </c>
      <c r="B136" s="72" t="s">
        <v>15</v>
      </c>
      <c r="C136" s="65" t="s">
        <v>16</v>
      </c>
      <c r="D136" s="66">
        <v>11</v>
      </c>
      <c r="E136" s="173">
        <v>0</v>
      </c>
      <c r="F136" s="67">
        <f>D136*E136</f>
        <v>0</v>
      </c>
      <c r="G136" s="74"/>
      <c r="H136" s="41"/>
      <c r="I136" s="41"/>
    </row>
    <row r="137" spans="1:9" ht="19.5" thickBot="1">
      <c r="A137" s="110" t="s">
        <v>53</v>
      </c>
      <c r="B137" s="111"/>
      <c r="C137" s="112"/>
      <c r="D137" s="113"/>
      <c r="E137" s="184"/>
      <c r="F137" s="114">
        <f>SUM(F109,F121,F134)</f>
        <v>0</v>
      </c>
      <c r="G137" s="74"/>
      <c r="H137" s="41"/>
      <c r="I137" s="41"/>
    </row>
    <row r="138" spans="1:9" ht="44.25" customHeight="1">
      <c r="A138" s="126"/>
      <c r="B138" s="24"/>
      <c r="C138" s="24"/>
      <c r="D138" s="25"/>
      <c r="E138" s="12"/>
      <c r="F138" s="23"/>
      <c r="G138" s="74"/>
      <c r="H138" s="41"/>
      <c r="I138" s="41"/>
    </row>
    <row r="139" spans="1:9" ht="18.75">
      <c r="A139" s="37" t="s">
        <v>97</v>
      </c>
      <c r="B139" s="37"/>
      <c r="C139" s="127"/>
      <c r="D139" s="128"/>
      <c r="E139" s="187"/>
      <c r="F139" s="39"/>
      <c r="G139" s="74"/>
      <c r="H139" s="41"/>
      <c r="I139" s="41"/>
    </row>
    <row r="140" spans="1:9" ht="13.5" customHeight="1" thickBot="1">
      <c r="A140" s="129"/>
      <c r="B140" s="129"/>
      <c r="C140" s="130"/>
      <c r="D140" s="129"/>
      <c r="E140" s="188"/>
      <c r="F140" s="131"/>
      <c r="G140" s="74"/>
      <c r="H140" s="41"/>
      <c r="I140" s="41"/>
    </row>
    <row r="141" spans="1:9" ht="15.75">
      <c r="A141" s="132" t="s">
        <v>3</v>
      </c>
      <c r="B141" s="42" t="s">
        <v>4</v>
      </c>
      <c r="C141" s="43" t="s">
        <v>0</v>
      </c>
      <c r="D141" s="43" t="s">
        <v>5</v>
      </c>
      <c r="E141" s="16" t="s">
        <v>6</v>
      </c>
      <c r="F141" s="44" t="s">
        <v>31</v>
      </c>
      <c r="G141" s="74"/>
      <c r="H141" s="41"/>
      <c r="I141" s="41"/>
    </row>
    <row r="142" spans="1:9" ht="16.5" thickBot="1">
      <c r="A142" s="133"/>
      <c r="B142" s="45"/>
      <c r="C142" s="46"/>
      <c r="D142" s="46" t="s">
        <v>8</v>
      </c>
      <c r="E142" s="17" t="s">
        <v>9</v>
      </c>
      <c r="F142" s="47" t="s">
        <v>10</v>
      </c>
      <c r="G142" s="74"/>
      <c r="H142" s="41"/>
      <c r="I142" s="41"/>
    </row>
    <row r="143" spans="1:9" ht="12.75">
      <c r="A143" s="134" t="s">
        <v>98</v>
      </c>
      <c r="B143" s="135" t="s">
        <v>33</v>
      </c>
      <c r="C143" s="136" t="s">
        <v>13</v>
      </c>
      <c r="D143" s="137">
        <v>1</v>
      </c>
      <c r="E143" s="189">
        <v>0</v>
      </c>
      <c r="F143" s="138">
        <f aca="true" t="shared" si="6" ref="F143:F151">D143*E143</f>
        <v>0</v>
      </c>
      <c r="G143" s="74"/>
      <c r="H143" s="41"/>
      <c r="I143" s="41"/>
    </row>
    <row r="144" spans="1:9" ht="12.75">
      <c r="A144" s="134" t="s">
        <v>46</v>
      </c>
      <c r="B144" s="135" t="s">
        <v>33</v>
      </c>
      <c r="C144" s="136" t="s">
        <v>14</v>
      </c>
      <c r="D144" s="137">
        <v>120</v>
      </c>
      <c r="E144" s="189">
        <v>0</v>
      </c>
      <c r="F144" s="138">
        <f>D144*E144</f>
        <v>0</v>
      </c>
      <c r="G144" s="74"/>
      <c r="H144" s="41"/>
      <c r="I144" s="41"/>
    </row>
    <row r="145" spans="1:9" ht="12.75">
      <c r="A145" s="80" t="s">
        <v>39</v>
      </c>
      <c r="B145" s="72" t="s">
        <v>33</v>
      </c>
      <c r="C145" s="73" t="s">
        <v>14</v>
      </c>
      <c r="D145" s="66">
        <v>580</v>
      </c>
      <c r="E145" s="176">
        <v>0</v>
      </c>
      <c r="F145" s="69">
        <f t="shared" si="6"/>
        <v>0</v>
      </c>
      <c r="G145" s="74"/>
      <c r="H145" s="41"/>
      <c r="I145" s="41"/>
    </row>
    <row r="146" spans="1:9" ht="12.75">
      <c r="A146" s="80" t="s">
        <v>40</v>
      </c>
      <c r="B146" s="72" t="s">
        <v>33</v>
      </c>
      <c r="C146" s="73" t="s">
        <v>14</v>
      </c>
      <c r="D146" s="66">
        <v>480</v>
      </c>
      <c r="E146" s="176">
        <v>0</v>
      </c>
      <c r="F146" s="69">
        <f t="shared" si="6"/>
        <v>0</v>
      </c>
      <c r="G146" s="74"/>
      <c r="H146" s="41"/>
      <c r="I146" s="41"/>
    </row>
    <row r="147" spans="1:9" ht="12.75">
      <c r="A147" s="80" t="s">
        <v>41</v>
      </c>
      <c r="B147" s="72" t="s">
        <v>33</v>
      </c>
      <c r="C147" s="73" t="s">
        <v>14</v>
      </c>
      <c r="D147" s="66">
        <v>580</v>
      </c>
      <c r="E147" s="176">
        <v>0</v>
      </c>
      <c r="F147" s="69">
        <f t="shared" si="6"/>
        <v>0</v>
      </c>
      <c r="G147" s="74"/>
      <c r="H147" s="41"/>
      <c r="I147" s="41"/>
    </row>
    <row r="148" spans="1:9" ht="12.75">
      <c r="A148" s="80" t="s">
        <v>195</v>
      </c>
      <c r="B148" s="72" t="s">
        <v>33</v>
      </c>
      <c r="C148" s="73" t="s">
        <v>14</v>
      </c>
      <c r="D148" s="66">
        <v>80</v>
      </c>
      <c r="E148" s="176">
        <v>0</v>
      </c>
      <c r="F148" s="69">
        <f t="shared" si="6"/>
        <v>0</v>
      </c>
      <c r="G148" s="74"/>
      <c r="H148" s="41"/>
      <c r="I148" s="41"/>
    </row>
    <row r="149" spans="1:9" ht="12.75">
      <c r="A149" s="80" t="s">
        <v>36</v>
      </c>
      <c r="B149" s="72" t="s">
        <v>42</v>
      </c>
      <c r="C149" s="73" t="s">
        <v>20</v>
      </c>
      <c r="D149" s="66">
        <v>1440</v>
      </c>
      <c r="E149" s="176">
        <v>0</v>
      </c>
      <c r="F149" s="69">
        <f t="shared" si="6"/>
        <v>0</v>
      </c>
      <c r="G149" s="74"/>
      <c r="H149" s="41"/>
      <c r="I149" s="41"/>
    </row>
    <row r="150" spans="1:9" ht="12.75">
      <c r="A150" s="80" t="s">
        <v>43</v>
      </c>
      <c r="B150" s="72" t="s">
        <v>35</v>
      </c>
      <c r="C150" s="73" t="s">
        <v>14</v>
      </c>
      <c r="D150" s="66">
        <v>500</v>
      </c>
      <c r="E150" s="176">
        <v>0</v>
      </c>
      <c r="F150" s="69">
        <f t="shared" si="6"/>
        <v>0</v>
      </c>
      <c r="G150" s="74"/>
      <c r="H150" s="41"/>
      <c r="I150" s="41"/>
    </row>
    <row r="151" spans="1:9" ht="13.5" thickBot="1">
      <c r="A151" s="80" t="s">
        <v>44</v>
      </c>
      <c r="B151" s="72" t="s">
        <v>35</v>
      </c>
      <c r="C151" s="73" t="s">
        <v>14</v>
      </c>
      <c r="D151" s="66">
        <v>70</v>
      </c>
      <c r="E151" s="176">
        <v>0</v>
      </c>
      <c r="F151" s="69">
        <f t="shared" si="6"/>
        <v>0</v>
      </c>
      <c r="G151" s="74"/>
      <c r="H151" s="41"/>
      <c r="I151" s="41"/>
    </row>
    <row r="152" spans="1:9" ht="19.5" thickBot="1">
      <c r="A152" s="110" t="s">
        <v>61</v>
      </c>
      <c r="B152" s="118"/>
      <c r="C152" s="118"/>
      <c r="D152" s="118"/>
      <c r="E152" s="190"/>
      <c r="F152" s="139">
        <f>SUM(F143:F151)</f>
        <v>0</v>
      </c>
      <c r="G152" s="74"/>
      <c r="H152" s="41"/>
      <c r="I152" s="41"/>
    </row>
    <row r="153" spans="1:9" ht="20.25" customHeight="1" thickBot="1">
      <c r="A153" s="140"/>
      <c r="B153" s="116"/>
      <c r="C153" s="116"/>
      <c r="D153" s="117"/>
      <c r="E153" s="185"/>
      <c r="F153" s="141"/>
      <c r="G153" s="74"/>
      <c r="H153" s="41"/>
      <c r="I153" s="41"/>
    </row>
    <row r="154" spans="1:9" ht="19.5" thickBot="1">
      <c r="A154" s="142" t="s">
        <v>30</v>
      </c>
      <c r="B154" s="118"/>
      <c r="C154" s="116"/>
      <c r="D154" s="117"/>
      <c r="E154" s="185"/>
      <c r="F154" s="139">
        <f>SUM(F106,F137,F152)</f>
        <v>0</v>
      </c>
      <c r="G154" s="58"/>
      <c r="H154" s="41"/>
      <c r="I154" s="41"/>
    </row>
    <row r="155" spans="1:9" ht="6.75" customHeight="1">
      <c r="A155" s="37"/>
      <c r="B155" s="37"/>
      <c r="C155" s="38"/>
      <c r="D155" s="39"/>
      <c r="E155" s="15"/>
      <c r="F155" s="37"/>
      <c r="G155" s="41"/>
      <c r="H155" s="41"/>
      <c r="I155" s="41"/>
    </row>
    <row r="156" spans="1:9" ht="18.75">
      <c r="A156" s="37" t="s">
        <v>72</v>
      </c>
      <c r="B156" s="37"/>
      <c r="C156" s="38"/>
      <c r="D156" s="39"/>
      <c r="E156" s="15"/>
      <c r="F156" s="39"/>
      <c r="G156" s="41"/>
      <c r="H156" s="41"/>
      <c r="I156" s="41"/>
    </row>
    <row r="157" spans="1:9" ht="6.75" customHeight="1" thickBot="1">
      <c r="A157" s="128"/>
      <c r="B157" s="128"/>
      <c r="C157" s="38"/>
      <c r="D157" s="39"/>
      <c r="E157" s="15"/>
      <c r="F157" s="39"/>
      <c r="G157" s="41"/>
      <c r="H157" s="41"/>
      <c r="I157" s="41"/>
    </row>
    <row r="158" spans="1:9" ht="15.75">
      <c r="A158" s="132" t="s">
        <v>3</v>
      </c>
      <c r="B158" s="42" t="s">
        <v>4</v>
      </c>
      <c r="C158" s="43" t="s">
        <v>0</v>
      </c>
      <c r="D158" s="43" t="s">
        <v>5</v>
      </c>
      <c r="E158" s="16" t="s">
        <v>6</v>
      </c>
      <c r="F158" s="44" t="s">
        <v>31</v>
      </c>
      <c r="G158" s="41"/>
      <c r="H158" s="41"/>
      <c r="I158" s="41"/>
    </row>
    <row r="159" spans="1:9" ht="16.5" thickBot="1">
      <c r="A159" s="133"/>
      <c r="B159" s="45"/>
      <c r="C159" s="46"/>
      <c r="D159" s="46" t="s">
        <v>8</v>
      </c>
      <c r="E159" s="17" t="s">
        <v>9</v>
      </c>
      <c r="F159" s="47" t="s">
        <v>10</v>
      </c>
      <c r="G159" s="41"/>
      <c r="H159" s="41"/>
      <c r="I159" s="41"/>
    </row>
    <row r="160" spans="1:9" ht="12.75">
      <c r="A160" s="81" t="s">
        <v>137</v>
      </c>
      <c r="B160" s="82"/>
      <c r="C160" s="89"/>
      <c r="D160" s="90"/>
      <c r="E160" s="179"/>
      <c r="F160" s="91"/>
      <c r="G160" s="58"/>
      <c r="H160" s="41"/>
      <c r="I160" s="41"/>
    </row>
    <row r="161" spans="1:9" ht="12.75">
      <c r="A161" s="97" t="s">
        <v>147</v>
      </c>
      <c r="B161" s="135" t="s">
        <v>33</v>
      </c>
      <c r="C161" s="73" t="s">
        <v>13</v>
      </c>
      <c r="D161" s="66">
        <v>1</v>
      </c>
      <c r="E161" s="176">
        <v>0</v>
      </c>
      <c r="F161" s="69">
        <f>D161*E161</f>
        <v>0</v>
      </c>
      <c r="G161" s="58"/>
      <c r="H161" s="41"/>
      <c r="I161" s="41"/>
    </row>
    <row r="162" spans="1:9" ht="12.75">
      <c r="A162" s="97" t="s">
        <v>38</v>
      </c>
      <c r="B162" s="72" t="s">
        <v>22</v>
      </c>
      <c r="C162" s="73" t="s">
        <v>18</v>
      </c>
      <c r="D162" s="66">
        <f>10*4*2</f>
        <v>80</v>
      </c>
      <c r="E162" s="174">
        <v>0</v>
      </c>
      <c r="F162" s="69">
        <f aca="true" t="shared" si="7" ref="F162:F170">D162*E162</f>
        <v>0</v>
      </c>
      <c r="G162" s="74"/>
      <c r="H162" s="41"/>
      <c r="I162" s="41"/>
    </row>
    <row r="163" spans="1:9" ht="12.75">
      <c r="A163" s="98" t="s">
        <v>258</v>
      </c>
      <c r="B163" s="72" t="s">
        <v>22</v>
      </c>
      <c r="C163" s="73" t="s">
        <v>18</v>
      </c>
      <c r="D163" s="66">
        <v>80</v>
      </c>
      <c r="E163" s="174">
        <v>0</v>
      </c>
      <c r="F163" s="69">
        <f t="shared" si="7"/>
        <v>0</v>
      </c>
      <c r="G163" s="74"/>
      <c r="H163" s="41"/>
      <c r="I163" s="41"/>
    </row>
    <row r="164" spans="1:9" ht="12.75">
      <c r="A164" s="97" t="s">
        <v>58</v>
      </c>
      <c r="B164" s="72" t="s">
        <v>22</v>
      </c>
      <c r="C164" s="73" t="s">
        <v>18</v>
      </c>
      <c r="D164" s="66">
        <v>80</v>
      </c>
      <c r="E164" s="174">
        <v>0</v>
      </c>
      <c r="F164" s="69">
        <f t="shared" si="7"/>
        <v>0</v>
      </c>
      <c r="G164" s="74"/>
      <c r="H164" s="41"/>
      <c r="I164" s="41"/>
    </row>
    <row r="165" spans="1:9" ht="12.75">
      <c r="A165" s="97" t="s">
        <v>32</v>
      </c>
      <c r="B165" s="72" t="s">
        <v>22</v>
      </c>
      <c r="C165" s="73" t="s">
        <v>257</v>
      </c>
      <c r="D165" s="66">
        <v>1</v>
      </c>
      <c r="E165" s="176">
        <v>0</v>
      </c>
      <c r="F165" s="69">
        <f>D165*E165</f>
        <v>0</v>
      </c>
      <c r="G165" s="74"/>
      <c r="H165" s="41"/>
      <c r="I165" s="41"/>
    </row>
    <row r="166" spans="1:9" ht="12.75">
      <c r="A166" s="97" t="s">
        <v>39</v>
      </c>
      <c r="B166" s="72" t="s">
        <v>33</v>
      </c>
      <c r="C166" s="73" t="s">
        <v>14</v>
      </c>
      <c r="D166" s="66">
        <v>120</v>
      </c>
      <c r="E166" s="176">
        <v>0</v>
      </c>
      <c r="F166" s="69">
        <f>D166*E166</f>
        <v>0</v>
      </c>
      <c r="G166" s="74"/>
      <c r="H166" s="41"/>
      <c r="I166" s="41"/>
    </row>
    <row r="167" spans="1:9" ht="12.75">
      <c r="A167" s="97" t="s">
        <v>40</v>
      </c>
      <c r="B167" s="72" t="s">
        <v>33</v>
      </c>
      <c r="C167" s="73" t="s">
        <v>14</v>
      </c>
      <c r="D167" s="66">
        <v>100</v>
      </c>
      <c r="E167" s="176">
        <v>0</v>
      </c>
      <c r="F167" s="69">
        <f>D167*E167</f>
        <v>0</v>
      </c>
      <c r="G167" s="74"/>
      <c r="H167" s="41"/>
      <c r="I167" s="41"/>
    </row>
    <row r="168" spans="1:9" ht="12.75">
      <c r="A168" s="97" t="s">
        <v>41</v>
      </c>
      <c r="B168" s="72" t="s">
        <v>33</v>
      </c>
      <c r="C168" s="73" t="s">
        <v>14</v>
      </c>
      <c r="D168" s="66">
        <v>80</v>
      </c>
      <c r="E168" s="176">
        <v>0</v>
      </c>
      <c r="F168" s="69">
        <f>D168*E168</f>
        <v>0</v>
      </c>
      <c r="G168" s="74"/>
      <c r="H168" s="41"/>
      <c r="I168" s="41"/>
    </row>
    <row r="169" spans="1:9" ht="12.75">
      <c r="A169" s="97" t="s">
        <v>43</v>
      </c>
      <c r="B169" s="72" t="s">
        <v>33</v>
      </c>
      <c r="C169" s="73" t="s">
        <v>14</v>
      </c>
      <c r="D169" s="66">
        <v>80</v>
      </c>
      <c r="E169" s="176">
        <v>0</v>
      </c>
      <c r="F169" s="69">
        <f>D169*E169</f>
        <v>0</v>
      </c>
      <c r="G169" s="41"/>
      <c r="H169" s="41"/>
      <c r="I169" s="41"/>
    </row>
    <row r="170" spans="1:9" ht="13.5" thickBot="1">
      <c r="A170" s="97" t="s">
        <v>148</v>
      </c>
      <c r="B170" s="143" t="s">
        <v>33</v>
      </c>
      <c r="C170" s="144" t="s">
        <v>18</v>
      </c>
      <c r="D170" s="145">
        <v>2</v>
      </c>
      <c r="E170" s="191">
        <v>0</v>
      </c>
      <c r="F170" s="146">
        <f t="shared" si="7"/>
        <v>0</v>
      </c>
      <c r="G170" s="74"/>
      <c r="H170" s="41"/>
      <c r="I170" s="41"/>
    </row>
    <row r="171" spans="1:7" s="41" customFormat="1" ht="19.5" thickBot="1">
      <c r="A171" s="142" t="s">
        <v>34</v>
      </c>
      <c r="B171" s="118"/>
      <c r="C171" s="118"/>
      <c r="D171" s="118"/>
      <c r="E171" s="190"/>
      <c r="F171" s="139">
        <f>SUM(F161:F170)</f>
        <v>0</v>
      </c>
      <c r="G171" s="58"/>
    </row>
    <row r="172" spans="1:6" s="41" customFormat="1" ht="12" customHeight="1" thickBot="1">
      <c r="A172" s="147"/>
      <c r="B172" s="147"/>
      <c r="C172" s="148"/>
      <c r="D172" s="149"/>
      <c r="E172" s="192"/>
      <c r="F172" s="149"/>
    </row>
    <row r="173" spans="1:6" s="41" customFormat="1" ht="19.5" thickBot="1">
      <c r="A173" s="142" t="s">
        <v>205</v>
      </c>
      <c r="B173" s="118"/>
      <c r="C173" s="118"/>
      <c r="D173" s="118"/>
      <c r="E173" s="190"/>
      <c r="F173" s="139">
        <f>SUM(F154,F171)</f>
        <v>0</v>
      </c>
    </row>
    <row r="174" ht="15" customHeight="1"/>
    <row r="175" spans="1:6" ht="18.75">
      <c r="A175" s="37" t="s">
        <v>220</v>
      </c>
      <c r="B175" s="37"/>
      <c r="C175" s="38"/>
      <c r="D175" s="39"/>
      <c r="E175" s="15"/>
      <c r="F175" s="39"/>
    </row>
    <row r="176" spans="1:6" ht="6" customHeight="1" thickBot="1">
      <c r="A176" s="40"/>
      <c r="B176" s="40"/>
      <c r="C176" s="38"/>
      <c r="D176" s="39"/>
      <c r="E176" s="15"/>
      <c r="F176" s="39"/>
    </row>
    <row r="177" spans="1:6" ht="15.75">
      <c r="A177" s="132" t="s">
        <v>3</v>
      </c>
      <c r="B177" s="42" t="s">
        <v>4</v>
      </c>
      <c r="C177" s="43" t="s">
        <v>0</v>
      </c>
      <c r="D177" s="43" t="s">
        <v>5</v>
      </c>
      <c r="E177" s="16" t="s">
        <v>6</v>
      </c>
      <c r="F177" s="44" t="s">
        <v>7</v>
      </c>
    </row>
    <row r="178" spans="1:6" ht="16.5" thickBot="1">
      <c r="A178" s="151"/>
      <c r="B178" s="152"/>
      <c r="C178" s="153"/>
      <c r="D178" s="153" t="s">
        <v>8</v>
      </c>
      <c r="E178" s="194" t="s">
        <v>9</v>
      </c>
      <c r="F178" s="154" t="s">
        <v>47</v>
      </c>
    </row>
    <row r="179" spans="1:8" ht="16.5" thickBot="1">
      <c r="A179" s="49" t="s">
        <v>50</v>
      </c>
      <c r="B179" s="50"/>
      <c r="C179" s="51"/>
      <c r="D179" s="51"/>
      <c r="E179" s="170"/>
      <c r="F179" s="52"/>
      <c r="H179" s="18" t="s">
        <v>248</v>
      </c>
    </row>
    <row r="180" spans="1:6" ht="12.75">
      <c r="A180" s="155" t="s">
        <v>11</v>
      </c>
      <c r="B180" s="135" t="s">
        <v>73</v>
      </c>
      <c r="C180" s="136" t="s">
        <v>64</v>
      </c>
      <c r="D180" s="137">
        <v>1</v>
      </c>
      <c r="E180" s="189">
        <v>0</v>
      </c>
      <c r="F180" s="156">
        <f>D180*E180</f>
        <v>0</v>
      </c>
    </row>
    <row r="181" spans="1:6" ht="12.75">
      <c r="A181" s="157" t="s">
        <v>69</v>
      </c>
      <c r="B181" s="72"/>
      <c r="C181" s="73"/>
      <c r="D181" s="66"/>
      <c r="E181" s="176"/>
      <c r="F181" s="76">
        <f>SUM(F182:F189)</f>
        <v>0</v>
      </c>
    </row>
    <row r="182" spans="1:8" ht="12.75">
      <c r="A182" s="80" t="s">
        <v>185</v>
      </c>
      <c r="B182" s="72" t="s">
        <v>259</v>
      </c>
      <c r="C182" s="73" t="s">
        <v>63</v>
      </c>
      <c r="D182" s="66">
        <v>1</v>
      </c>
      <c r="E182" s="176">
        <f>'Budova 1'!F5</f>
        <v>0</v>
      </c>
      <c r="F182" s="69">
        <f aca="true" t="shared" si="8" ref="F182:F189">D182*E182</f>
        <v>0</v>
      </c>
      <c r="H182" s="21"/>
    </row>
    <row r="183" spans="1:6" ht="12.75">
      <c r="A183" s="80" t="s">
        <v>210</v>
      </c>
      <c r="B183" s="72" t="s">
        <v>259</v>
      </c>
      <c r="C183" s="73" t="s">
        <v>63</v>
      </c>
      <c r="D183" s="66">
        <v>1</v>
      </c>
      <c r="E183" s="176">
        <f>'Budova 1'!F19</f>
        <v>0</v>
      </c>
      <c r="F183" s="69">
        <f t="shared" si="8"/>
        <v>0</v>
      </c>
    </row>
    <row r="184" spans="1:6" ht="12.75">
      <c r="A184" s="71" t="s">
        <v>178</v>
      </c>
      <c r="B184" s="72" t="s">
        <v>259</v>
      </c>
      <c r="C184" s="73" t="s">
        <v>63</v>
      </c>
      <c r="D184" s="66">
        <v>1</v>
      </c>
      <c r="E184" s="174">
        <f>'Budova 30'!F5</f>
        <v>0</v>
      </c>
      <c r="F184" s="69">
        <f t="shared" si="8"/>
        <v>0</v>
      </c>
    </row>
    <row r="185" spans="1:6" ht="12.75" customHeight="1">
      <c r="A185" s="158" t="s">
        <v>177</v>
      </c>
      <c r="B185" s="72" t="s">
        <v>259</v>
      </c>
      <c r="C185" s="73" t="s">
        <v>63</v>
      </c>
      <c r="D185" s="66">
        <v>1</v>
      </c>
      <c r="E185" s="174">
        <f>'Budova 20'!F5</f>
        <v>0</v>
      </c>
      <c r="F185" s="69">
        <f t="shared" si="8"/>
        <v>0</v>
      </c>
    </row>
    <row r="186" spans="1:6" ht="12.75">
      <c r="A186" s="71" t="s">
        <v>180</v>
      </c>
      <c r="B186" s="72" t="s">
        <v>259</v>
      </c>
      <c r="C186" s="73" t="s">
        <v>63</v>
      </c>
      <c r="D186" s="66">
        <v>1</v>
      </c>
      <c r="E186" s="174">
        <f>'Budova 14'!F5</f>
        <v>0</v>
      </c>
      <c r="F186" s="69">
        <f t="shared" si="8"/>
        <v>0</v>
      </c>
    </row>
    <row r="187" spans="1:6" ht="12.75">
      <c r="A187" s="71" t="s">
        <v>181</v>
      </c>
      <c r="B187" s="72" t="s">
        <v>259</v>
      </c>
      <c r="C187" s="73" t="s">
        <v>63</v>
      </c>
      <c r="D187" s="66">
        <v>1</v>
      </c>
      <c r="E187" s="174">
        <f>'Budova 10'!F5</f>
        <v>0</v>
      </c>
      <c r="F187" s="69">
        <f t="shared" si="8"/>
        <v>0</v>
      </c>
    </row>
    <row r="188" spans="1:6" ht="12.75">
      <c r="A188" s="71" t="s">
        <v>179</v>
      </c>
      <c r="B188" s="72" t="s">
        <v>259</v>
      </c>
      <c r="C188" s="73" t="s">
        <v>63</v>
      </c>
      <c r="D188" s="66">
        <v>1</v>
      </c>
      <c r="E188" s="174">
        <f>'Budova 7'!F5</f>
        <v>0</v>
      </c>
      <c r="F188" s="69">
        <f t="shared" si="8"/>
        <v>0</v>
      </c>
    </row>
    <row r="189" spans="1:6" ht="12.75">
      <c r="A189" s="80" t="s">
        <v>209</v>
      </c>
      <c r="B189" s="72" t="s">
        <v>259</v>
      </c>
      <c r="C189" s="73" t="s">
        <v>63</v>
      </c>
      <c r="D189" s="66">
        <v>1</v>
      </c>
      <c r="E189" s="176">
        <f>'Plocha po budově 6'!F5</f>
        <v>0</v>
      </c>
      <c r="F189" s="69">
        <f t="shared" si="8"/>
        <v>0</v>
      </c>
    </row>
    <row r="190" spans="1:6" ht="12.75">
      <c r="A190" s="157" t="s">
        <v>65</v>
      </c>
      <c r="B190" s="72"/>
      <c r="C190" s="73"/>
      <c r="D190" s="66"/>
      <c r="E190" s="176"/>
      <c r="F190" s="76">
        <f>SUM(F191:F197)</f>
        <v>0</v>
      </c>
    </row>
    <row r="191" spans="1:6" ht="12.75">
      <c r="A191" s="80" t="s">
        <v>66</v>
      </c>
      <c r="B191" s="72" t="s">
        <v>22</v>
      </c>
      <c r="C191" s="73" t="s">
        <v>18</v>
      </c>
      <c r="D191" s="66">
        <v>193</v>
      </c>
      <c r="E191" s="174">
        <v>0</v>
      </c>
      <c r="F191" s="69">
        <f aca="true" t="shared" si="9" ref="F191:F197">D191*E191</f>
        <v>0</v>
      </c>
    </row>
    <row r="192" spans="1:6" ht="12.75">
      <c r="A192" s="80" t="s">
        <v>67</v>
      </c>
      <c r="B192" s="72" t="s">
        <v>22</v>
      </c>
      <c r="C192" s="73" t="s">
        <v>18</v>
      </c>
      <c r="D192" s="66">
        <v>79</v>
      </c>
      <c r="E192" s="174">
        <v>0</v>
      </c>
      <c r="F192" s="69">
        <f t="shared" si="9"/>
        <v>0</v>
      </c>
    </row>
    <row r="193" spans="1:6" ht="12.75">
      <c r="A193" s="80" t="s">
        <v>242</v>
      </c>
      <c r="B193" s="72" t="s">
        <v>22</v>
      </c>
      <c r="C193" s="73" t="s">
        <v>18</v>
      </c>
      <c r="D193" s="66">
        <f>D191+D192</f>
        <v>272</v>
      </c>
      <c r="E193" s="174">
        <v>0</v>
      </c>
      <c r="F193" s="69">
        <f t="shared" si="9"/>
        <v>0</v>
      </c>
    </row>
    <row r="194" spans="1:6" ht="12.75">
      <c r="A194" s="80" t="s">
        <v>68</v>
      </c>
      <c r="B194" s="72" t="s">
        <v>22</v>
      </c>
      <c r="C194" s="73" t="s">
        <v>18</v>
      </c>
      <c r="D194" s="66">
        <v>272</v>
      </c>
      <c r="E194" s="174">
        <v>0</v>
      </c>
      <c r="F194" s="69">
        <f t="shared" si="9"/>
        <v>0</v>
      </c>
    </row>
    <row r="195" spans="1:6" ht="12.75">
      <c r="A195" s="80" t="s">
        <v>164</v>
      </c>
      <c r="B195" s="72" t="s">
        <v>22</v>
      </c>
      <c r="C195" s="73" t="s">
        <v>18</v>
      </c>
      <c r="D195" s="66">
        <v>19</v>
      </c>
      <c r="E195" s="174">
        <v>0</v>
      </c>
      <c r="F195" s="69">
        <f t="shared" si="9"/>
        <v>0</v>
      </c>
    </row>
    <row r="196" spans="1:6" ht="12.75">
      <c r="A196" s="80" t="s">
        <v>165</v>
      </c>
      <c r="B196" s="72" t="s">
        <v>22</v>
      </c>
      <c r="C196" s="73" t="s">
        <v>18</v>
      </c>
      <c r="D196" s="66">
        <v>19</v>
      </c>
      <c r="E196" s="174">
        <v>0</v>
      </c>
      <c r="F196" s="69">
        <f t="shared" si="9"/>
        <v>0</v>
      </c>
    </row>
    <row r="197" spans="1:6" ht="13.5" thickBot="1">
      <c r="A197" s="80" t="s">
        <v>32</v>
      </c>
      <c r="B197" s="72" t="s">
        <v>22</v>
      </c>
      <c r="C197" s="73" t="s">
        <v>257</v>
      </c>
      <c r="D197" s="66">
        <v>1</v>
      </c>
      <c r="E197" s="174">
        <v>0</v>
      </c>
      <c r="F197" s="69">
        <f t="shared" si="9"/>
        <v>0</v>
      </c>
    </row>
    <row r="198" spans="1:6" ht="19.5" thickBot="1">
      <c r="A198" s="110" t="s">
        <v>51</v>
      </c>
      <c r="B198" s="111"/>
      <c r="C198" s="112"/>
      <c r="D198" s="113"/>
      <c r="E198" s="184"/>
      <c r="F198" s="114">
        <f>SUM(F180,F190,F181)</f>
        <v>0</v>
      </c>
    </row>
    <row r="199" spans="1:6" ht="11.25" customHeight="1" thickBot="1">
      <c r="A199" s="115"/>
      <c r="B199" s="116"/>
      <c r="C199" s="116"/>
      <c r="D199" s="117"/>
      <c r="E199" s="185"/>
      <c r="F199" s="118"/>
    </row>
    <row r="200" spans="1:6" ht="16.5" thickBot="1">
      <c r="A200" s="49" t="s">
        <v>52</v>
      </c>
      <c r="B200" s="159"/>
      <c r="C200" s="51"/>
      <c r="D200" s="51"/>
      <c r="E200" s="170"/>
      <c r="F200" s="160"/>
    </row>
    <row r="201" spans="1:6" ht="12.75">
      <c r="A201" s="161" t="s">
        <v>11</v>
      </c>
      <c r="B201" s="135" t="s">
        <v>73</v>
      </c>
      <c r="C201" s="162" t="s">
        <v>13</v>
      </c>
      <c r="D201" s="137">
        <v>1</v>
      </c>
      <c r="E201" s="189">
        <v>0</v>
      </c>
      <c r="F201" s="163">
        <f>D201*E201</f>
        <v>0</v>
      </c>
    </row>
    <row r="202" spans="1:6" ht="12.75">
      <c r="A202" s="164" t="s">
        <v>69</v>
      </c>
      <c r="B202" s="64"/>
      <c r="C202" s="65"/>
      <c r="D202" s="66"/>
      <c r="E202" s="176"/>
      <c r="F202" s="165">
        <f>SUM(F203:F205)</f>
        <v>0</v>
      </c>
    </row>
    <row r="203" spans="1:6" ht="12.75">
      <c r="A203" s="63" t="s">
        <v>183</v>
      </c>
      <c r="B203" s="72" t="s">
        <v>259</v>
      </c>
      <c r="C203" s="65" t="s">
        <v>63</v>
      </c>
      <c r="D203" s="66">
        <v>1</v>
      </c>
      <c r="E203" s="176">
        <f>'Areál sever'!F6</f>
        <v>0</v>
      </c>
      <c r="F203" s="67">
        <f>D203*E203</f>
        <v>0</v>
      </c>
    </row>
    <row r="204" spans="1:6" ht="12.75">
      <c r="A204" s="80" t="s">
        <v>182</v>
      </c>
      <c r="B204" s="72" t="s">
        <v>259</v>
      </c>
      <c r="C204" s="65" t="s">
        <v>63</v>
      </c>
      <c r="D204" s="66">
        <v>1</v>
      </c>
      <c r="E204" s="176">
        <f>'Areál sever'!F16</f>
        <v>0</v>
      </c>
      <c r="F204" s="67">
        <f>D204*E204</f>
        <v>0</v>
      </c>
    </row>
    <row r="205" spans="1:6" ht="12.75">
      <c r="A205" s="80" t="s">
        <v>184</v>
      </c>
      <c r="B205" s="72" t="s">
        <v>259</v>
      </c>
      <c r="C205" s="65" t="s">
        <v>63</v>
      </c>
      <c r="D205" s="66">
        <v>1</v>
      </c>
      <c r="E205" s="176">
        <f>'Areál sever'!F25</f>
        <v>0</v>
      </c>
      <c r="F205" s="67">
        <f>D205*E205</f>
        <v>0</v>
      </c>
    </row>
    <row r="206" spans="1:6" ht="12.75">
      <c r="A206" s="157" t="s">
        <v>65</v>
      </c>
      <c r="B206" s="64"/>
      <c r="C206" s="65"/>
      <c r="D206" s="66"/>
      <c r="E206" s="176"/>
      <c r="F206" s="165">
        <f>SUM(F207:F213)</f>
        <v>0</v>
      </c>
    </row>
    <row r="207" spans="1:6" ht="12.75">
      <c r="A207" s="80" t="s">
        <v>66</v>
      </c>
      <c r="B207" s="72" t="s">
        <v>22</v>
      </c>
      <c r="C207" s="65" t="s">
        <v>18</v>
      </c>
      <c r="D207" s="66">
        <v>116</v>
      </c>
      <c r="E207" s="174">
        <v>0</v>
      </c>
      <c r="F207" s="69">
        <f aca="true" t="shared" si="10" ref="F207:F213">D207*E207</f>
        <v>0</v>
      </c>
    </row>
    <row r="208" spans="1:6" ht="12.75">
      <c r="A208" s="80" t="s">
        <v>67</v>
      </c>
      <c r="B208" s="72" t="s">
        <v>22</v>
      </c>
      <c r="C208" s="65" t="s">
        <v>18</v>
      </c>
      <c r="D208" s="66">
        <v>56</v>
      </c>
      <c r="E208" s="174">
        <v>0</v>
      </c>
      <c r="F208" s="69">
        <f t="shared" si="10"/>
        <v>0</v>
      </c>
    </row>
    <row r="209" spans="1:6" ht="12.75">
      <c r="A209" s="80" t="s">
        <v>242</v>
      </c>
      <c r="B209" s="72" t="s">
        <v>22</v>
      </c>
      <c r="C209" s="65" t="s">
        <v>18</v>
      </c>
      <c r="D209" s="66">
        <f>D207+D208</f>
        <v>172</v>
      </c>
      <c r="E209" s="174">
        <v>0</v>
      </c>
      <c r="F209" s="69">
        <f t="shared" si="10"/>
        <v>0</v>
      </c>
    </row>
    <row r="210" spans="1:6" ht="12.75">
      <c r="A210" s="80" t="s">
        <v>68</v>
      </c>
      <c r="B210" s="72" t="s">
        <v>22</v>
      </c>
      <c r="C210" s="65" t="s">
        <v>18</v>
      </c>
      <c r="D210" s="66">
        <v>172</v>
      </c>
      <c r="E210" s="174">
        <v>0</v>
      </c>
      <c r="F210" s="69">
        <f t="shared" si="10"/>
        <v>0</v>
      </c>
    </row>
    <row r="211" spans="1:6" ht="12.75">
      <c r="A211" s="80" t="s">
        <v>164</v>
      </c>
      <c r="B211" s="72" t="s">
        <v>22</v>
      </c>
      <c r="C211" s="65" t="s">
        <v>18</v>
      </c>
      <c r="D211" s="66">
        <v>12</v>
      </c>
      <c r="E211" s="174">
        <v>0</v>
      </c>
      <c r="F211" s="69">
        <f t="shared" si="10"/>
        <v>0</v>
      </c>
    </row>
    <row r="212" spans="1:6" ht="12.75">
      <c r="A212" s="80" t="s">
        <v>165</v>
      </c>
      <c r="B212" s="72" t="s">
        <v>22</v>
      </c>
      <c r="C212" s="65" t="s">
        <v>18</v>
      </c>
      <c r="D212" s="66">
        <v>12</v>
      </c>
      <c r="E212" s="174">
        <v>0</v>
      </c>
      <c r="F212" s="69">
        <f t="shared" si="10"/>
        <v>0</v>
      </c>
    </row>
    <row r="213" spans="1:6" ht="13.5" thickBot="1">
      <c r="A213" s="63" t="s">
        <v>32</v>
      </c>
      <c r="B213" s="72" t="s">
        <v>22</v>
      </c>
      <c r="C213" s="73" t="s">
        <v>257</v>
      </c>
      <c r="D213" s="66">
        <v>1</v>
      </c>
      <c r="E213" s="174">
        <v>0</v>
      </c>
      <c r="F213" s="69">
        <f t="shared" si="10"/>
        <v>0</v>
      </c>
    </row>
    <row r="214" spans="1:6" ht="19.5" thickBot="1">
      <c r="A214" s="110" t="s">
        <v>70</v>
      </c>
      <c r="B214" s="111"/>
      <c r="C214" s="112"/>
      <c r="D214" s="113"/>
      <c r="E214" s="184"/>
      <c r="F214" s="114">
        <f>SUM(F206+F202+F201)</f>
        <v>0</v>
      </c>
    </row>
    <row r="215" spans="1:6" ht="19.5" thickBot="1">
      <c r="A215" s="142" t="s">
        <v>203</v>
      </c>
      <c r="B215" s="118"/>
      <c r="C215" s="118"/>
      <c r="D215" s="118"/>
      <c r="E215" s="190"/>
      <c r="F215" s="139">
        <f>SUM(F198,F214)</f>
        <v>0</v>
      </c>
    </row>
    <row r="216" ht="12" customHeight="1"/>
    <row r="217" spans="1:6" ht="18.75">
      <c r="A217" s="37" t="s">
        <v>202</v>
      </c>
      <c r="B217" s="37"/>
      <c r="C217" s="127"/>
      <c r="D217" s="128"/>
      <c r="E217" s="187"/>
      <c r="F217" s="39"/>
    </row>
    <row r="218" spans="1:6" ht="12.75" customHeight="1" thickBot="1">
      <c r="A218" s="129"/>
      <c r="B218" s="129"/>
      <c r="C218" s="130"/>
      <c r="D218" s="129"/>
      <c r="E218" s="188"/>
      <c r="F218" s="131"/>
    </row>
    <row r="219" spans="1:6" ht="15.75">
      <c r="A219" s="132" t="s">
        <v>3</v>
      </c>
      <c r="B219" s="42" t="s">
        <v>4</v>
      </c>
      <c r="C219" s="43" t="s">
        <v>0</v>
      </c>
      <c r="D219" s="43" t="s">
        <v>5</v>
      </c>
      <c r="E219" s="16" t="s">
        <v>6</v>
      </c>
      <c r="F219" s="44" t="s">
        <v>31</v>
      </c>
    </row>
    <row r="220" spans="1:6" ht="16.5" thickBot="1">
      <c r="A220" s="133"/>
      <c r="B220" s="45"/>
      <c r="C220" s="46"/>
      <c r="D220" s="46" t="s">
        <v>8</v>
      </c>
      <c r="E220" s="17" t="s">
        <v>9</v>
      </c>
      <c r="F220" s="47" t="s">
        <v>10</v>
      </c>
    </row>
    <row r="221" spans="1:6" ht="12.75">
      <c r="A221" s="134" t="s">
        <v>99</v>
      </c>
      <c r="B221" s="135" t="s">
        <v>33</v>
      </c>
      <c r="C221" s="136" t="s">
        <v>13</v>
      </c>
      <c r="D221" s="137">
        <v>1</v>
      </c>
      <c r="E221" s="189">
        <v>0</v>
      </c>
      <c r="F221" s="138">
        <f aca="true" t="shared" si="11" ref="F221:F229">D221*E221</f>
        <v>0</v>
      </c>
    </row>
    <row r="222" spans="1:6" ht="12.75">
      <c r="A222" s="134" t="s">
        <v>62</v>
      </c>
      <c r="B222" s="135" t="s">
        <v>33</v>
      </c>
      <c r="C222" s="136" t="s">
        <v>14</v>
      </c>
      <c r="D222" s="137">
        <v>120</v>
      </c>
      <c r="E222" s="189">
        <v>0</v>
      </c>
      <c r="F222" s="138">
        <f>D222*E222</f>
        <v>0</v>
      </c>
    </row>
    <row r="223" spans="1:6" ht="12.75">
      <c r="A223" s="80" t="s">
        <v>39</v>
      </c>
      <c r="B223" s="72" t="s">
        <v>33</v>
      </c>
      <c r="C223" s="73" t="s">
        <v>14</v>
      </c>
      <c r="D223" s="66">
        <v>1248</v>
      </c>
      <c r="E223" s="176">
        <v>0</v>
      </c>
      <c r="F223" s="69">
        <f t="shared" si="11"/>
        <v>0</v>
      </c>
    </row>
    <row r="224" spans="1:6" ht="12.75">
      <c r="A224" s="80" t="s">
        <v>40</v>
      </c>
      <c r="B224" s="72" t="s">
        <v>33</v>
      </c>
      <c r="C224" s="73" t="s">
        <v>14</v>
      </c>
      <c r="D224" s="66">
        <v>832</v>
      </c>
      <c r="E224" s="176">
        <v>0</v>
      </c>
      <c r="F224" s="69">
        <f t="shared" si="11"/>
        <v>0</v>
      </c>
    </row>
    <row r="225" spans="1:6" ht="12.75">
      <c r="A225" s="80" t="s">
        <v>41</v>
      </c>
      <c r="B225" s="72" t="s">
        <v>33</v>
      </c>
      <c r="C225" s="73" t="s">
        <v>14</v>
      </c>
      <c r="D225" s="66">
        <v>624</v>
      </c>
      <c r="E225" s="176">
        <v>0</v>
      </c>
      <c r="F225" s="69">
        <f t="shared" si="11"/>
        <v>0</v>
      </c>
    </row>
    <row r="226" spans="1:6" ht="12.75">
      <c r="A226" s="80" t="s">
        <v>36</v>
      </c>
      <c r="B226" s="72" t="s">
        <v>42</v>
      </c>
      <c r="C226" s="73" t="s">
        <v>20</v>
      </c>
      <c r="D226" s="66">
        <f>12*21*4</f>
        <v>1008</v>
      </c>
      <c r="E226" s="176">
        <v>0</v>
      </c>
      <c r="F226" s="69">
        <f t="shared" si="11"/>
        <v>0</v>
      </c>
    </row>
    <row r="227" spans="1:6" ht="12.75">
      <c r="A227" s="80" t="s">
        <v>43</v>
      </c>
      <c r="B227" s="72" t="s">
        <v>35</v>
      </c>
      <c r="C227" s="73" t="s">
        <v>14</v>
      </c>
      <c r="D227" s="66">
        <v>420</v>
      </c>
      <c r="E227" s="176">
        <v>0</v>
      </c>
      <c r="F227" s="69">
        <f>D227*E227</f>
        <v>0</v>
      </c>
    </row>
    <row r="228" spans="1:6" ht="12.75">
      <c r="A228" s="80" t="s">
        <v>131</v>
      </c>
      <c r="B228" s="72" t="s">
        <v>33</v>
      </c>
      <c r="C228" s="73" t="s">
        <v>18</v>
      </c>
      <c r="D228" s="66">
        <v>3</v>
      </c>
      <c r="E228" s="176">
        <v>0</v>
      </c>
      <c r="F228" s="69">
        <f>D228*E228</f>
        <v>0</v>
      </c>
    </row>
    <row r="229" spans="1:6" ht="13.5" thickBot="1">
      <c r="A229" s="80" t="s">
        <v>71</v>
      </c>
      <c r="B229" s="72" t="s">
        <v>33</v>
      </c>
      <c r="C229" s="73" t="s">
        <v>13</v>
      </c>
      <c r="D229" s="66">
        <v>1</v>
      </c>
      <c r="E229" s="176">
        <v>0</v>
      </c>
      <c r="F229" s="69">
        <f t="shared" si="11"/>
        <v>0</v>
      </c>
    </row>
    <row r="230" spans="1:6" ht="19.5" thickBot="1">
      <c r="A230" s="110" t="s">
        <v>204</v>
      </c>
      <c r="B230" s="118"/>
      <c r="C230" s="118"/>
      <c r="D230" s="118"/>
      <c r="E230" s="190"/>
      <c r="F230" s="139">
        <f>SUM(F221:F229)</f>
        <v>0</v>
      </c>
    </row>
    <row r="231" spans="1:6" ht="13.5" customHeight="1" thickBot="1">
      <c r="A231" s="166"/>
      <c r="B231" s="147"/>
      <c r="C231" s="167"/>
      <c r="D231" s="147"/>
      <c r="E231" s="195"/>
      <c r="F231" s="168"/>
    </row>
    <row r="232" spans="1:6" ht="19.5" thickBot="1">
      <c r="A232" s="142" t="s">
        <v>201</v>
      </c>
      <c r="B232" s="118"/>
      <c r="C232" s="116"/>
      <c r="D232" s="117"/>
      <c r="E232" s="185"/>
      <c r="F232" s="139">
        <f>SUM(F215,F230)</f>
        <v>0</v>
      </c>
    </row>
    <row r="233" spans="1:6" ht="13.5" thickBot="1">
      <c r="A233" s="41"/>
      <c r="B233" s="41"/>
      <c r="C233" s="169"/>
      <c r="D233" s="41"/>
      <c r="E233" s="196"/>
      <c r="F233" s="74"/>
    </row>
    <row r="234" spans="1:6" ht="19.5" thickBot="1">
      <c r="A234" s="142" t="s">
        <v>207</v>
      </c>
      <c r="B234" s="118"/>
      <c r="C234" s="116"/>
      <c r="D234" s="117"/>
      <c r="E234" s="185"/>
      <c r="F234" s="139">
        <f>SUM(F173,F232)</f>
        <v>0</v>
      </c>
    </row>
    <row r="235" spans="1:6" ht="13.5" thickBot="1">
      <c r="A235" s="166" t="s">
        <v>208</v>
      </c>
      <c r="B235" s="147"/>
      <c r="C235" s="167"/>
      <c r="D235" s="147"/>
      <c r="E235" s="195"/>
      <c r="F235" s="168">
        <f>F234*0.21</f>
        <v>0</v>
      </c>
    </row>
    <row r="236" spans="1:6" ht="19.5" thickBot="1">
      <c r="A236" s="142" t="s">
        <v>206</v>
      </c>
      <c r="B236" s="118"/>
      <c r="C236" s="116"/>
      <c r="D236" s="117"/>
      <c r="E236" s="185"/>
      <c r="F236" s="139">
        <f>F234*1.21</f>
        <v>0</v>
      </c>
    </row>
  </sheetData>
  <sheetProtection algorithmName="SHA-512" hashValue="fCnpzoc26GNecXB0rjQEQNYxyQBJxB06cIyv2WOLBxs535pwK9y2PR0LDoA5pwzqIQMNNtrBvJNLKopcv+0LMA==" saltValue="NSofqbNs04Xwprx5FSNU6Q==" spinCount="100000" sheet="1" objects="1" scenarios="1"/>
  <mergeCells count="1">
    <mergeCell ref="A7:A8"/>
  </mergeCells>
  <printOptions/>
  <pageMargins left="0.7" right="0.7" top="0.51" bottom="0.44" header="0.3" footer="0.3"/>
  <pageSetup fitToHeight="0" fitToWidth="1" horizontalDpi="600" verticalDpi="600" orientation="portrait" paperSize="9" scale="66" r:id="rId2"/>
  <rowBreaks count="2" manualBreakCount="2">
    <brk id="79" max="16383" man="1"/>
    <brk id="15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1">
      <pane ySplit="1" topLeftCell="A2" activePane="bottomLeft" state="frozen"/>
      <selection pane="topLeft" activeCell="H87" sqref="H87"/>
      <selection pane="bottomLeft" activeCell="E1" sqref="E1:E1048576"/>
    </sheetView>
  </sheetViews>
  <sheetFormatPr defaultColWidth="9.00390625" defaultRowHeight="12.75"/>
  <cols>
    <col min="1" max="1" width="70.375" style="201" customWidth="1"/>
    <col min="2" max="2" width="14.875" style="201" customWidth="1"/>
    <col min="3" max="3" width="13.625" style="255" customWidth="1"/>
    <col min="4" max="4" width="12.375" style="201" customWidth="1"/>
    <col min="5" max="5" width="14.375" style="269" bestFit="1" customWidth="1"/>
    <col min="6" max="6" width="21.00390625" style="200" bestFit="1" customWidth="1"/>
    <col min="7" max="7" width="21.00390625" style="200" customWidth="1"/>
    <col min="8" max="8" width="11.625" style="201" customWidth="1"/>
    <col min="9" max="9" width="15.00390625" style="201" bestFit="1" customWidth="1"/>
    <col min="10" max="10" width="25.125" style="201" customWidth="1"/>
    <col min="11" max="16384" width="9.375" style="201" customWidth="1"/>
  </cols>
  <sheetData>
    <row r="1" spans="1:6" ht="18" customHeight="1">
      <c r="A1" s="197" t="s">
        <v>227</v>
      </c>
      <c r="B1" s="197"/>
      <c r="C1" s="198"/>
      <c r="D1" s="199"/>
      <c r="E1" s="1"/>
      <c r="F1" s="199"/>
    </row>
    <row r="2" spans="1:6" ht="6.75" customHeight="1" thickBot="1">
      <c r="A2" s="202"/>
      <c r="B2" s="202"/>
      <c r="C2" s="203"/>
      <c r="D2" s="204"/>
      <c r="E2" s="2"/>
      <c r="F2" s="204"/>
    </row>
    <row r="3" spans="1:6" ht="15" customHeight="1">
      <c r="A3" s="205" t="s">
        <v>3</v>
      </c>
      <c r="B3" s="206" t="s">
        <v>4</v>
      </c>
      <c r="C3" s="207" t="s">
        <v>0</v>
      </c>
      <c r="D3" s="207" t="s">
        <v>5</v>
      </c>
      <c r="E3" s="7" t="s">
        <v>6</v>
      </c>
      <c r="F3" s="208" t="s">
        <v>7</v>
      </c>
    </row>
    <row r="4" spans="1:6" ht="15" customHeight="1" thickBot="1">
      <c r="A4" s="209"/>
      <c r="B4" s="210"/>
      <c r="C4" s="211"/>
      <c r="D4" s="211" t="s">
        <v>8</v>
      </c>
      <c r="E4" s="8" t="s">
        <v>9</v>
      </c>
      <c r="F4" s="212" t="s">
        <v>47</v>
      </c>
    </row>
    <row r="5" spans="1:6" ht="17.1" customHeight="1">
      <c r="A5" s="213" t="s">
        <v>213</v>
      </c>
      <c r="B5" s="214"/>
      <c r="C5" s="215"/>
      <c r="D5" s="215"/>
      <c r="E5" s="256"/>
      <c r="F5" s="216">
        <f>SUM(F6,F12)</f>
        <v>0</v>
      </c>
    </row>
    <row r="6" spans="1:6" ht="17.1" customHeight="1">
      <c r="A6" s="217" t="s">
        <v>139</v>
      </c>
      <c r="B6" s="218"/>
      <c r="C6" s="219"/>
      <c r="D6" s="219"/>
      <c r="E6" s="257"/>
      <c r="F6" s="220">
        <f>SUM(F7:F11)</f>
        <v>0</v>
      </c>
    </row>
    <row r="7" spans="1:6" ht="17.1" customHeight="1">
      <c r="A7" s="221" t="s">
        <v>100</v>
      </c>
      <c r="B7" s="222" t="s">
        <v>101</v>
      </c>
      <c r="C7" s="223" t="s">
        <v>223</v>
      </c>
      <c r="D7" s="224">
        <v>3000</v>
      </c>
      <c r="E7" s="258">
        <v>0</v>
      </c>
      <c r="F7" s="225">
        <f>D7*E7</f>
        <v>0</v>
      </c>
    </row>
    <row r="8" spans="1:6" ht="17.1" customHeight="1">
      <c r="A8" s="226" t="s">
        <v>102</v>
      </c>
      <c r="B8" s="227" t="s">
        <v>101</v>
      </c>
      <c r="C8" s="228" t="s">
        <v>60</v>
      </c>
      <c r="D8" s="229">
        <f>1980+570</f>
        <v>2550</v>
      </c>
      <c r="E8" s="259">
        <v>0</v>
      </c>
      <c r="F8" s="230">
        <f>D8*E8</f>
        <v>0</v>
      </c>
    </row>
    <row r="9" spans="1:6" ht="17.1" customHeight="1">
      <c r="A9" s="226" t="s">
        <v>103</v>
      </c>
      <c r="B9" s="231" t="s">
        <v>104</v>
      </c>
      <c r="C9" s="228" t="s">
        <v>60</v>
      </c>
      <c r="D9" s="229">
        <v>2550</v>
      </c>
      <c r="E9" s="259">
        <v>0</v>
      </c>
      <c r="F9" s="230">
        <f>D9*E9</f>
        <v>0</v>
      </c>
    </row>
    <row r="10" spans="1:6" ht="17.1" customHeight="1">
      <c r="A10" s="226" t="s">
        <v>105</v>
      </c>
      <c r="B10" s="232" t="s">
        <v>157</v>
      </c>
      <c r="C10" s="228" t="s">
        <v>60</v>
      </c>
      <c r="D10" s="229">
        <v>1980</v>
      </c>
      <c r="E10" s="259">
        <v>0</v>
      </c>
      <c r="F10" s="230">
        <f>D10*E10</f>
        <v>0</v>
      </c>
    </row>
    <row r="11" spans="1:6" ht="17.1" customHeight="1">
      <c r="A11" s="233" t="s">
        <v>106</v>
      </c>
      <c r="B11" s="234" t="s">
        <v>107</v>
      </c>
      <c r="C11" s="235" t="s">
        <v>60</v>
      </c>
      <c r="D11" s="236">
        <v>1980</v>
      </c>
      <c r="E11" s="260">
        <v>0</v>
      </c>
      <c r="F11" s="237">
        <f>D11*E11</f>
        <v>0</v>
      </c>
    </row>
    <row r="12" spans="1:6" ht="17.1" customHeight="1">
      <c r="A12" s="217" t="s">
        <v>108</v>
      </c>
      <c r="B12" s="218"/>
      <c r="C12" s="219"/>
      <c r="D12" s="219"/>
      <c r="E12" s="257"/>
      <c r="F12" s="220">
        <f>SUM(F13:F18)</f>
        <v>0</v>
      </c>
    </row>
    <row r="13" spans="1:6" ht="17.1" customHeight="1">
      <c r="A13" s="238" t="s">
        <v>109</v>
      </c>
      <c r="B13" s="239" t="s">
        <v>74</v>
      </c>
      <c r="C13" s="223" t="s">
        <v>60</v>
      </c>
      <c r="D13" s="224">
        <v>19453</v>
      </c>
      <c r="E13" s="261">
        <v>0</v>
      </c>
      <c r="F13" s="240">
        <f aca="true" t="shared" si="0" ref="F13:F18">D13*E13</f>
        <v>0</v>
      </c>
    </row>
    <row r="14" spans="1:6" ht="17.1" customHeight="1">
      <c r="A14" s="226" t="s">
        <v>103</v>
      </c>
      <c r="B14" s="231" t="s">
        <v>104</v>
      </c>
      <c r="C14" s="228" t="s">
        <v>60</v>
      </c>
      <c r="D14" s="229">
        <v>19453</v>
      </c>
      <c r="E14" s="262">
        <v>0</v>
      </c>
      <c r="F14" s="241">
        <f t="shared" si="0"/>
        <v>0</v>
      </c>
    </row>
    <row r="15" spans="1:6" ht="17.1" customHeight="1">
      <c r="A15" s="226" t="s">
        <v>105</v>
      </c>
      <c r="B15" s="232" t="s">
        <v>157</v>
      </c>
      <c r="C15" s="228" t="s">
        <v>60</v>
      </c>
      <c r="D15" s="229">
        <v>12253</v>
      </c>
      <c r="E15" s="262">
        <v>0</v>
      </c>
      <c r="F15" s="241">
        <f t="shared" si="0"/>
        <v>0</v>
      </c>
    </row>
    <row r="16" spans="1:6" ht="17.1" customHeight="1">
      <c r="A16" s="226" t="s">
        <v>106</v>
      </c>
      <c r="B16" s="231" t="s">
        <v>107</v>
      </c>
      <c r="C16" s="228" t="s">
        <v>60</v>
      </c>
      <c r="D16" s="229">
        <v>12253</v>
      </c>
      <c r="E16" s="262">
        <v>0</v>
      </c>
      <c r="F16" s="241">
        <f t="shared" si="0"/>
        <v>0</v>
      </c>
    </row>
    <row r="17" spans="1:6" ht="17.1" customHeight="1">
      <c r="A17" s="242" t="s">
        <v>236</v>
      </c>
      <c r="B17" s="231" t="s">
        <v>111</v>
      </c>
      <c r="C17" s="228" t="s">
        <v>60</v>
      </c>
      <c r="D17" s="229">
        <f>D13</f>
        <v>19453</v>
      </c>
      <c r="E17" s="262">
        <v>0</v>
      </c>
      <c r="F17" s="241">
        <f t="shared" si="0"/>
        <v>0</v>
      </c>
    </row>
    <row r="18" spans="1:6" ht="17.1" customHeight="1">
      <c r="A18" s="233" t="s">
        <v>237</v>
      </c>
      <c r="B18" s="234" t="s">
        <v>107</v>
      </c>
      <c r="C18" s="235" t="s">
        <v>60</v>
      </c>
      <c r="D18" s="236">
        <f>D16</f>
        <v>12253</v>
      </c>
      <c r="E18" s="263">
        <v>0</v>
      </c>
      <c r="F18" s="243">
        <f t="shared" si="0"/>
        <v>0</v>
      </c>
    </row>
    <row r="19" spans="1:8" ht="17.1" customHeight="1">
      <c r="A19" s="244" t="s">
        <v>212</v>
      </c>
      <c r="B19" s="245"/>
      <c r="C19" s="246"/>
      <c r="D19" s="246"/>
      <c r="E19" s="264"/>
      <c r="F19" s="247">
        <f>SUM(F20:F26)</f>
        <v>0</v>
      </c>
      <c r="H19" s="200"/>
    </row>
    <row r="20" spans="1:6" ht="17.1" customHeight="1">
      <c r="A20" s="221" t="s">
        <v>136</v>
      </c>
      <c r="B20" s="222" t="s">
        <v>101</v>
      </c>
      <c r="C20" s="248" t="s">
        <v>60</v>
      </c>
      <c r="D20" s="224">
        <v>45</v>
      </c>
      <c r="E20" s="265">
        <v>0</v>
      </c>
      <c r="F20" s="240">
        <f aca="true" t="shared" si="1" ref="F20:F26">D20*E20</f>
        <v>0</v>
      </c>
    </row>
    <row r="21" spans="1:6" ht="17.1" customHeight="1">
      <c r="A21" s="249" t="s">
        <v>109</v>
      </c>
      <c r="B21" s="231" t="s">
        <v>74</v>
      </c>
      <c r="C21" s="232" t="s">
        <v>60</v>
      </c>
      <c r="D21" s="229">
        <v>104</v>
      </c>
      <c r="E21" s="266">
        <v>0</v>
      </c>
      <c r="F21" s="230">
        <f t="shared" si="1"/>
        <v>0</v>
      </c>
    </row>
    <row r="22" spans="1:6" ht="17.1" customHeight="1">
      <c r="A22" s="226" t="s">
        <v>103</v>
      </c>
      <c r="B22" s="231" t="s">
        <v>104</v>
      </c>
      <c r="C22" s="232" t="s">
        <v>60</v>
      </c>
      <c r="D22" s="229">
        <v>149</v>
      </c>
      <c r="E22" s="266">
        <v>0</v>
      </c>
      <c r="F22" s="230">
        <f t="shared" si="1"/>
        <v>0</v>
      </c>
    </row>
    <row r="23" spans="1:6" ht="17.1" customHeight="1">
      <c r="A23" s="226" t="s">
        <v>105</v>
      </c>
      <c r="B23" s="232" t="s">
        <v>157</v>
      </c>
      <c r="C23" s="232" t="s">
        <v>60</v>
      </c>
      <c r="D23" s="229">
        <v>149</v>
      </c>
      <c r="E23" s="266">
        <v>0</v>
      </c>
      <c r="F23" s="230">
        <f t="shared" si="1"/>
        <v>0</v>
      </c>
    </row>
    <row r="24" spans="1:6" ht="17.1" customHeight="1">
      <c r="A24" s="226" t="s">
        <v>106</v>
      </c>
      <c r="B24" s="231" t="s">
        <v>107</v>
      </c>
      <c r="C24" s="232" t="s">
        <v>60</v>
      </c>
      <c r="D24" s="229">
        <v>149</v>
      </c>
      <c r="E24" s="267">
        <v>0</v>
      </c>
      <c r="F24" s="230">
        <f t="shared" si="1"/>
        <v>0</v>
      </c>
    </row>
    <row r="25" spans="1:6" ht="17.1" customHeight="1">
      <c r="A25" s="242" t="s">
        <v>236</v>
      </c>
      <c r="B25" s="231" t="s">
        <v>111</v>
      </c>
      <c r="C25" s="232" t="s">
        <v>60</v>
      </c>
      <c r="D25" s="229">
        <v>149</v>
      </c>
      <c r="E25" s="266">
        <v>0</v>
      </c>
      <c r="F25" s="241">
        <f t="shared" si="1"/>
        <v>0</v>
      </c>
    </row>
    <row r="26" spans="1:6" ht="17.1" customHeight="1" thickBot="1">
      <c r="A26" s="250" t="s">
        <v>237</v>
      </c>
      <c r="B26" s="251" t="s">
        <v>107</v>
      </c>
      <c r="C26" s="252" t="s">
        <v>60</v>
      </c>
      <c r="D26" s="253">
        <v>149</v>
      </c>
      <c r="E26" s="268">
        <v>0</v>
      </c>
      <c r="F26" s="254">
        <f t="shared" si="1"/>
        <v>0</v>
      </c>
    </row>
    <row r="30" ht="12.75">
      <c r="F30" s="201"/>
    </row>
  </sheetData>
  <sheetProtection algorithmName="SHA-512" hashValue="3Iq194JgmuDulN07tNCJihUZOnVts+MHxWyyMkVK0CZMp56kbjKZcKPHrdfFDzMZkOOjY8FtfblIVJdSIZzZ5w==" saltValue="+5XNZe3aC4aSasmtDvDIHw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 topLeftCell="A1">
      <pane ySplit="1" topLeftCell="A2" activePane="bottomLeft" state="frozen"/>
      <selection pane="topLeft" activeCell="H87" sqref="H87"/>
      <selection pane="bottomLeft" activeCell="E1" sqref="E1:E1048576"/>
    </sheetView>
  </sheetViews>
  <sheetFormatPr defaultColWidth="9.00390625" defaultRowHeight="12.75"/>
  <cols>
    <col min="1" max="1" width="70.375" style="274" customWidth="1"/>
    <col min="2" max="2" width="14.875" style="274" customWidth="1"/>
    <col min="3" max="3" width="13.625" style="280" customWidth="1"/>
    <col min="4" max="4" width="12.375" style="274" customWidth="1"/>
    <col min="5" max="5" width="14.375" style="281" bestFit="1" customWidth="1"/>
    <col min="6" max="6" width="21.00390625" style="273" bestFit="1" customWidth="1"/>
    <col min="7" max="7" width="21.00390625" style="273" customWidth="1"/>
    <col min="8" max="8" width="11.625" style="274" customWidth="1"/>
    <col min="9" max="9" width="15.00390625" style="274" bestFit="1" customWidth="1"/>
    <col min="10" max="10" width="25.125" style="274" customWidth="1"/>
    <col min="11" max="16384" width="9.375" style="274" customWidth="1"/>
  </cols>
  <sheetData>
    <row r="1" spans="1:6" ht="18" customHeight="1">
      <c r="A1" s="270" t="s">
        <v>228</v>
      </c>
      <c r="B1" s="270"/>
      <c r="C1" s="271"/>
      <c r="D1" s="272"/>
      <c r="E1" s="5"/>
      <c r="F1" s="272"/>
    </row>
    <row r="2" spans="1:6" ht="6.75" customHeight="1" thickBot="1">
      <c r="A2" s="275"/>
      <c r="B2" s="275"/>
      <c r="C2" s="276"/>
      <c r="D2" s="277"/>
      <c r="E2" s="6"/>
      <c r="F2" s="277"/>
    </row>
    <row r="3" spans="1:6" ht="15" customHeight="1">
      <c r="A3" s="205" t="s">
        <v>3</v>
      </c>
      <c r="B3" s="206" t="s">
        <v>4</v>
      </c>
      <c r="C3" s="207" t="s">
        <v>0</v>
      </c>
      <c r="D3" s="207" t="s">
        <v>5</v>
      </c>
      <c r="E3" s="7" t="s">
        <v>6</v>
      </c>
      <c r="F3" s="208" t="s">
        <v>7</v>
      </c>
    </row>
    <row r="4" spans="1:6" ht="15" customHeight="1" thickBot="1">
      <c r="A4" s="209"/>
      <c r="B4" s="210"/>
      <c r="C4" s="211"/>
      <c r="D4" s="211" t="s">
        <v>8</v>
      </c>
      <c r="E4" s="8" t="s">
        <v>9</v>
      </c>
      <c r="F4" s="212" t="s">
        <v>47</v>
      </c>
    </row>
    <row r="5" spans="1:6" ht="15.6" customHeight="1">
      <c r="A5" s="213" t="s">
        <v>114</v>
      </c>
      <c r="B5" s="214"/>
      <c r="C5" s="215"/>
      <c r="D5" s="215"/>
      <c r="E5" s="256"/>
      <c r="F5" s="216">
        <f>SUM(F6,F13)</f>
        <v>0</v>
      </c>
    </row>
    <row r="6" spans="1:6" ht="15.6" customHeight="1">
      <c r="A6" s="217" t="s">
        <v>139</v>
      </c>
      <c r="B6" s="218"/>
      <c r="C6" s="219"/>
      <c r="D6" s="219"/>
      <c r="E6" s="257"/>
      <c r="F6" s="220">
        <f>SUM(F7:F12)</f>
        <v>0</v>
      </c>
    </row>
    <row r="7" spans="1:6" ht="15.6" customHeight="1">
      <c r="A7" s="221" t="s">
        <v>100</v>
      </c>
      <c r="B7" s="222" t="s">
        <v>101</v>
      </c>
      <c r="C7" s="223" t="s">
        <v>221</v>
      </c>
      <c r="D7" s="224">
        <v>1340</v>
      </c>
      <c r="E7" s="258">
        <v>0</v>
      </c>
      <c r="F7" s="225">
        <f aca="true" t="shared" si="0" ref="F7:F12">D7*E7</f>
        <v>0</v>
      </c>
    </row>
    <row r="8" spans="1:6" ht="15.6" customHeight="1">
      <c r="A8" s="226" t="s">
        <v>102</v>
      </c>
      <c r="B8" s="227" t="s">
        <v>101</v>
      </c>
      <c r="C8" s="228" t="s">
        <v>60</v>
      </c>
      <c r="D8" s="229">
        <v>1256</v>
      </c>
      <c r="E8" s="259">
        <v>0</v>
      </c>
      <c r="F8" s="230">
        <f t="shared" si="0"/>
        <v>0</v>
      </c>
    </row>
    <row r="9" spans="1:6" ht="15.6" customHeight="1">
      <c r="A9" s="226" t="s">
        <v>115</v>
      </c>
      <c r="B9" s="227" t="s">
        <v>101</v>
      </c>
      <c r="C9" s="228" t="s">
        <v>222</v>
      </c>
      <c r="D9" s="229">
        <v>2</v>
      </c>
      <c r="E9" s="259">
        <v>0</v>
      </c>
      <c r="F9" s="230">
        <f t="shared" si="0"/>
        <v>0</v>
      </c>
    </row>
    <row r="10" spans="1:6" ht="15.6" customHeight="1">
      <c r="A10" s="226" t="s">
        <v>103</v>
      </c>
      <c r="B10" s="231" t="s">
        <v>104</v>
      </c>
      <c r="C10" s="228" t="s">
        <v>60</v>
      </c>
      <c r="D10" s="229">
        <v>1256</v>
      </c>
      <c r="E10" s="259">
        <v>0</v>
      </c>
      <c r="F10" s="230">
        <f t="shared" si="0"/>
        <v>0</v>
      </c>
    </row>
    <row r="11" spans="1:6" ht="15.6" customHeight="1">
      <c r="A11" s="226" t="s">
        <v>105</v>
      </c>
      <c r="B11" s="232" t="s">
        <v>157</v>
      </c>
      <c r="C11" s="228" t="s">
        <v>60</v>
      </c>
      <c r="D11" s="229">
        <v>1096</v>
      </c>
      <c r="E11" s="259">
        <v>0</v>
      </c>
      <c r="F11" s="230">
        <f t="shared" si="0"/>
        <v>0</v>
      </c>
    </row>
    <row r="12" spans="1:6" ht="15.6" customHeight="1">
      <c r="A12" s="233" t="s">
        <v>106</v>
      </c>
      <c r="B12" s="234" t="s">
        <v>107</v>
      </c>
      <c r="C12" s="235" t="s">
        <v>60</v>
      </c>
      <c r="D12" s="236">
        <v>1096</v>
      </c>
      <c r="E12" s="260">
        <v>0</v>
      </c>
      <c r="F12" s="237">
        <f t="shared" si="0"/>
        <v>0</v>
      </c>
    </row>
    <row r="13" spans="1:6" ht="15.6" customHeight="1">
      <c r="A13" s="217" t="s">
        <v>108</v>
      </c>
      <c r="B13" s="218"/>
      <c r="C13" s="219"/>
      <c r="D13" s="219"/>
      <c r="E13" s="257"/>
      <c r="F13" s="220">
        <f>SUM(F14:F20)</f>
        <v>0</v>
      </c>
    </row>
    <row r="14" spans="1:6" ht="15.6" customHeight="1">
      <c r="A14" s="238" t="s">
        <v>244</v>
      </c>
      <c r="B14" s="239" t="s">
        <v>59</v>
      </c>
      <c r="C14" s="223" t="s">
        <v>92</v>
      </c>
      <c r="D14" s="224">
        <v>59</v>
      </c>
      <c r="E14" s="261">
        <v>0</v>
      </c>
      <c r="F14" s="240">
        <f>D14*E14</f>
        <v>0</v>
      </c>
    </row>
    <row r="15" spans="1:6" ht="15.6" customHeight="1">
      <c r="A15" s="238" t="s">
        <v>109</v>
      </c>
      <c r="B15" s="239" t="s">
        <v>74</v>
      </c>
      <c r="C15" s="223" t="s">
        <v>60</v>
      </c>
      <c r="D15" s="224">
        <v>216</v>
      </c>
      <c r="E15" s="261">
        <v>0</v>
      </c>
      <c r="F15" s="240">
        <f aca="true" t="shared" si="1" ref="F15:F20">D15*E15</f>
        <v>0</v>
      </c>
    </row>
    <row r="16" spans="1:6" ht="15.6" customHeight="1">
      <c r="A16" s="226" t="s">
        <v>103</v>
      </c>
      <c r="B16" s="231" t="s">
        <v>104</v>
      </c>
      <c r="C16" s="228" t="s">
        <v>60</v>
      </c>
      <c r="D16" s="229">
        <v>216</v>
      </c>
      <c r="E16" s="262">
        <v>0</v>
      </c>
      <c r="F16" s="241">
        <f t="shared" si="1"/>
        <v>0</v>
      </c>
    </row>
    <row r="17" spans="1:6" ht="15.6" customHeight="1">
      <c r="A17" s="226" t="s">
        <v>105</v>
      </c>
      <c r="B17" s="232" t="s">
        <v>157</v>
      </c>
      <c r="C17" s="228" t="s">
        <v>60</v>
      </c>
      <c r="D17" s="229">
        <v>216</v>
      </c>
      <c r="E17" s="262">
        <v>0</v>
      </c>
      <c r="F17" s="241">
        <f t="shared" si="1"/>
        <v>0</v>
      </c>
    </row>
    <row r="18" spans="1:6" ht="15.6" customHeight="1">
      <c r="A18" s="226" t="s">
        <v>106</v>
      </c>
      <c r="B18" s="231" t="s">
        <v>107</v>
      </c>
      <c r="C18" s="228" t="s">
        <v>60</v>
      </c>
      <c r="D18" s="229">
        <v>216</v>
      </c>
      <c r="E18" s="262">
        <v>0</v>
      </c>
      <c r="F18" s="241">
        <f t="shared" si="1"/>
        <v>0</v>
      </c>
    </row>
    <row r="19" spans="1:6" ht="15.6" customHeight="1">
      <c r="A19" s="242" t="s">
        <v>110</v>
      </c>
      <c r="B19" s="231" t="s">
        <v>111</v>
      </c>
      <c r="C19" s="228" t="s">
        <v>60</v>
      </c>
      <c r="D19" s="229">
        <v>216</v>
      </c>
      <c r="E19" s="262">
        <v>0</v>
      </c>
      <c r="F19" s="241">
        <f t="shared" si="1"/>
        <v>0</v>
      </c>
    </row>
    <row r="20" spans="1:6" ht="15.6" customHeight="1" thickBot="1">
      <c r="A20" s="250" t="s">
        <v>237</v>
      </c>
      <c r="B20" s="251" t="s">
        <v>107</v>
      </c>
      <c r="C20" s="278" t="s">
        <v>60</v>
      </c>
      <c r="D20" s="253">
        <v>216</v>
      </c>
      <c r="E20" s="268">
        <v>0</v>
      </c>
      <c r="F20" s="279">
        <f t="shared" si="1"/>
        <v>0</v>
      </c>
    </row>
  </sheetData>
  <sheetProtection algorithmName="SHA-512" hashValue="wFgWAshV8/WgN94E/4TBaEmjLoDdxDb5Qnk62ybCr+iAgphc9uvbi1YlNImBkFinonsyGccTvSc7b+Px/MWkug==" saltValue="Kx9d0XHJCIbzSreicpFbZg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 topLeftCell="A1">
      <pane ySplit="1" topLeftCell="A2" activePane="bottomLeft" state="frozen"/>
      <selection pane="topLeft" activeCell="H87" sqref="H87"/>
      <selection pane="bottomLeft" activeCell="A11" sqref="A11:XFD11"/>
    </sheetView>
  </sheetViews>
  <sheetFormatPr defaultColWidth="9.00390625" defaultRowHeight="12.75"/>
  <cols>
    <col min="1" max="1" width="70.375" style="201" customWidth="1"/>
    <col min="2" max="2" width="14.875" style="201" customWidth="1"/>
    <col min="3" max="3" width="13.625" style="255" customWidth="1"/>
    <col min="4" max="4" width="12.375" style="201" customWidth="1"/>
    <col min="5" max="5" width="14.375" style="269" bestFit="1" customWidth="1"/>
    <col min="6" max="6" width="21.00390625" style="200" bestFit="1" customWidth="1"/>
    <col min="7" max="7" width="21.00390625" style="200" customWidth="1"/>
    <col min="8" max="8" width="11.625" style="201" customWidth="1"/>
    <col min="9" max="9" width="15.00390625" style="201" bestFit="1" customWidth="1"/>
    <col min="10" max="10" width="25.125" style="201" customWidth="1"/>
    <col min="11" max="16384" width="9.375" style="201" customWidth="1"/>
  </cols>
  <sheetData>
    <row r="1" spans="1:6" ht="18" customHeight="1">
      <c r="A1" s="197" t="s">
        <v>229</v>
      </c>
      <c r="B1" s="197"/>
      <c r="C1" s="198"/>
      <c r="D1" s="199"/>
      <c r="E1" s="1"/>
      <c r="F1" s="199"/>
    </row>
    <row r="2" spans="1:6" ht="6.75" customHeight="1" thickBot="1">
      <c r="A2" s="202"/>
      <c r="B2" s="202"/>
      <c r="C2" s="203"/>
      <c r="D2" s="204"/>
      <c r="E2" s="2"/>
      <c r="F2" s="204"/>
    </row>
    <row r="3" spans="1:6" ht="15" customHeight="1">
      <c r="A3" s="282" t="s">
        <v>3</v>
      </c>
      <c r="B3" s="283" t="s">
        <v>4</v>
      </c>
      <c r="C3" s="284" t="s">
        <v>0</v>
      </c>
      <c r="D3" s="284" t="s">
        <v>5</v>
      </c>
      <c r="E3" s="3" t="s">
        <v>6</v>
      </c>
      <c r="F3" s="285" t="s">
        <v>7</v>
      </c>
    </row>
    <row r="4" spans="1:6" ht="15" customHeight="1" thickBot="1">
      <c r="A4" s="286"/>
      <c r="B4" s="287"/>
      <c r="C4" s="288"/>
      <c r="D4" s="288" t="s">
        <v>8</v>
      </c>
      <c r="E4" s="4" t="s">
        <v>9</v>
      </c>
      <c r="F4" s="289" t="s">
        <v>47</v>
      </c>
    </row>
    <row r="5" spans="1:6" ht="15.6" customHeight="1">
      <c r="A5" s="290" t="s">
        <v>211</v>
      </c>
      <c r="B5" s="291"/>
      <c r="C5" s="292"/>
      <c r="D5" s="292"/>
      <c r="E5" s="335"/>
      <c r="F5" s="293">
        <f>SUM(F6,F15,F29)</f>
        <v>0</v>
      </c>
    </row>
    <row r="6" spans="1:6" ht="15.6" customHeight="1">
      <c r="A6" s="294" t="s">
        <v>140</v>
      </c>
      <c r="B6" s="295"/>
      <c r="C6" s="296"/>
      <c r="D6" s="296"/>
      <c r="E6" s="336"/>
      <c r="F6" s="297">
        <f>SUM(F7:F14)</f>
        <v>0</v>
      </c>
    </row>
    <row r="7" spans="1:6" ht="15.6" customHeight="1">
      <c r="A7" s="298" t="s">
        <v>116</v>
      </c>
      <c r="B7" s="299" t="s">
        <v>101</v>
      </c>
      <c r="C7" s="300" t="s">
        <v>221</v>
      </c>
      <c r="D7" s="301">
        <v>2800</v>
      </c>
      <c r="E7" s="337">
        <v>0</v>
      </c>
      <c r="F7" s="302">
        <f aca="true" t="shared" si="0" ref="F7:F12">D7*E7</f>
        <v>0</v>
      </c>
    </row>
    <row r="8" spans="1:6" ht="15.6" customHeight="1">
      <c r="A8" s="303" t="s">
        <v>119</v>
      </c>
      <c r="B8" s="304" t="s">
        <v>101</v>
      </c>
      <c r="C8" s="305" t="s">
        <v>224</v>
      </c>
      <c r="D8" s="306">
        <v>558</v>
      </c>
      <c r="E8" s="338">
        <v>0</v>
      </c>
      <c r="F8" s="307">
        <f t="shared" si="0"/>
        <v>0</v>
      </c>
    </row>
    <row r="9" spans="1:6" ht="15.6" customHeight="1">
      <c r="A9" s="303" t="s">
        <v>117</v>
      </c>
      <c r="B9" s="304" t="s">
        <v>101</v>
      </c>
      <c r="C9" s="305" t="s">
        <v>60</v>
      </c>
      <c r="D9" s="308">
        <v>6</v>
      </c>
      <c r="E9" s="338">
        <v>0</v>
      </c>
      <c r="F9" s="307">
        <f t="shared" si="0"/>
        <v>0</v>
      </c>
    </row>
    <row r="10" spans="1:6" ht="15.6" customHeight="1">
      <c r="A10" s="303" t="s">
        <v>118</v>
      </c>
      <c r="B10" s="304" t="s">
        <v>101</v>
      </c>
      <c r="C10" s="305" t="s">
        <v>60</v>
      </c>
      <c r="D10" s="306">
        <v>400</v>
      </c>
      <c r="E10" s="338">
        <v>0</v>
      </c>
      <c r="F10" s="307">
        <f t="shared" si="0"/>
        <v>0</v>
      </c>
    </row>
    <row r="11" spans="1:6" ht="15.6" customHeight="1">
      <c r="A11" s="303" t="s">
        <v>120</v>
      </c>
      <c r="B11" s="304" t="s">
        <v>101</v>
      </c>
      <c r="C11" s="305" t="s">
        <v>60</v>
      </c>
      <c r="D11" s="306">
        <v>1228</v>
      </c>
      <c r="E11" s="338">
        <v>0</v>
      </c>
      <c r="F11" s="307">
        <f t="shared" si="0"/>
        <v>0</v>
      </c>
    </row>
    <row r="12" spans="1:6" ht="15.6" customHeight="1">
      <c r="A12" s="303" t="s">
        <v>103</v>
      </c>
      <c r="B12" s="309" t="s">
        <v>104</v>
      </c>
      <c r="C12" s="305" t="s">
        <v>60</v>
      </c>
      <c r="D12" s="306">
        <f>D10+D11</f>
        <v>1628</v>
      </c>
      <c r="E12" s="338">
        <v>0</v>
      </c>
      <c r="F12" s="307">
        <f t="shared" si="0"/>
        <v>0</v>
      </c>
    </row>
    <row r="13" spans="1:6" ht="15.6" customHeight="1">
      <c r="A13" s="303" t="s">
        <v>121</v>
      </c>
      <c r="B13" s="309" t="s">
        <v>157</v>
      </c>
      <c r="C13" s="305" t="s">
        <v>60</v>
      </c>
      <c r="D13" s="306">
        <v>1228</v>
      </c>
      <c r="E13" s="338">
        <v>0</v>
      </c>
      <c r="F13" s="307">
        <f>D13*E13</f>
        <v>0</v>
      </c>
    </row>
    <row r="14" spans="1:6" ht="15.6" customHeight="1">
      <c r="A14" s="310" t="s">
        <v>122</v>
      </c>
      <c r="B14" s="311" t="s">
        <v>107</v>
      </c>
      <c r="C14" s="312" t="s">
        <v>60</v>
      </c>
      <c r="D14" s="313">
        <v>1228</v>
      </c>
      <c r="E14" s="339">
        <v>0</v>
      </c>
      <c r="F14" s="314">
        <f>D14*E14</f>
        <v>0</v>
      </c>
    </row>
    <row r="15" spans="1:6" ht="15.6" customHeight="1">
      <c r="A15" s="294" t="s">
        <v>123</v>
      </c>
      <c r="B15" s="295"/>
      <c r="C15" s="296"/>
      <c r="D15" s="296"/>
      <c r="E15" s="336"/>
      <c r="F15" s="297">
        <f>SUM(F16:F28)</f>
        <v>0</v>
      </c>
    </row>
    <row r="16" spans="1:6" ht="15.6" customHeight="1">
      <c r="A16" s="315" t="s">
        <v>124</v>
      </c>
      <c r="B16" s="316" t="s">
        <v>59</v>
      </c>
      <c r="C16" s="300" t="s">
        <v>92</v>
      </c>
      <c r="D16" s="301">
        <v>84</v>
      </c>
      <c r="E16" s="340">
        <v>0</v>
      </c>
      <c r="F16" s="317">
        <f>D16*E16</f>
        <v>0</v>
      </c>
    </row>
    <row r="17" spans="1:6" ht="15.6" customHeight="1">
      <c r="A17" s="318" t="s">
        <v>225</v>
      </c>
      <c r="B17" s="319" t="s">
        <v>59</v>
      </c>
      <c r="C17" s="320" t="s">
        <v>92</v>
      </c>
      <c r="D17" s="306">
        <v>474</v>
      </c>
      <c r="E17" s="341">
        <v>0</v>
      </c>
      <c r="F17" s="321">
        <f>D17*E17</f>
        <v>0</v>
      </c>
    </row>
    <row r="18" spans="1:6" ht="15.6" customHeight="1">
      <c r="A18" s="322" t="s">
        <v>109</v>
      </c>
      <c r="B18" s="309" t="s">
        <v>74</v>
      </c>
      <c r="C18" s="305" t="s">
        <v>60</v>
      </c>
      <c r="D18" s="306">
        <f>4107+750</f>
        <v>4857</v>
      </c>
      <c r="E18" s="341">
        <v>0</v>
      </c>
      <c r="F18" s="321">
        <f aca="true" t="shared" si="1" ref="F18:F26">D18*E18</f>
        <v>0</v>
      </c>
    </row>
    <row r="19" spans="1:6" ht="15.6" customHeight="1">
      <c r="A19" s="303" t="s">
        <v>103</v>
      </c>
      <c r="B19" s="309" t="s">
        <v>104</v>
      </c>
      <c r="C19" s="305" t="s">
        <v>60</v>
      </c>
      <c r="D19" s="306">
        <f>D18</f>
        <v>4857</v>
      </c>
      <c r="E19" s="341">
        <v>0</v>
      </c>
      <c r="F19" s="321">
        <f t="shared" si="1"/>
        <v>0</v>
      </c>
    </row>
    <row r="20" spans="1:6" ht="15.6" customHeight="1">
      <c r="A20" s="303" t="s">
        <v>121</v>
      </c>
      <c r="B20" s="309" t="s">
        <v>157</v>
      </c>
      <c r="C20" s="305" t="s">
        <v>60</v>
      </c>
      <c r="D20" s="306">
        <v>2500</v>
      </c>
      <c r="E20" s="341">
        <v>0</v>
      </c>
      <c r="F20" s="321">
        <f>D20*E20</f>
        <v>0</v>
      </c>
    </row>
    <row r="21" spans="1:8" ht="15.6" customHeight="1">
      <c r="A21" s="303" t="s">
        <v>125</v>
      </c>
      <c r="B21" s="309" t="s">
        <v>157</v>
      </c>
      <c r="C21" s="305" t="s">
        <v>60</v>
      </c>
      <c r="D21" s="306">
        <f>D22-D20</f>
        <v>1607</v>
      </c>
      <c r="E21" s="341">
        <v>0</v>
      </c>
      <c r="F21" s="321">
        <f t="shared" si="1"/>
        <v>0</v>
      </c>
      <c r="H21" s="200"/>
    </row>
    <row r="22" spans="1:6" ht="15.6" customHeight="1">
      <c r="A22" s="303" t="s">
        <v>122</v>
      </c>
      <c r="B22" s="309" t="s">
        <v>107</v>
      </c>
      <c r="C22" s="305" t="s">
        <v>60</v>
      </c>
      <c r="D22" s="306">
        <v>4107</v>
      </c>
      <c r="E22" s="341">
        <v>0</v>
      </c>
      <c r="F22" s="321">
        <f t="shared" si="1"/>
        <v>0</v>
      </c>
    </row>
    <row r="23" spans="1:6" ht="15.6" customHeight="1">
      <c r="A23" s="303" t="s">
        <v>105</v>
      </c>
      <c r="B23" s="309" t="s">
        <v>157</v>
      </c>
      <c r="C23" s="305" t="s">
        <v>60</v>
      </c>
      <c r="D23" s="306">
        <v>250</v>
      </c>
      <c r="E23" s="338">
        <v>0</v>
      </c>
      <c r="F23" s="307">
        <f>D23*E23</f>
        <v>0</v>
      </c>
    </row>
    <row r="24" spans="1:6" ht="15.6" customHeight="1">
      <c r="A24" s="303" t="s">
        <v>106</v>
      </c>
      <c r="B24" s="309" t="s">
        <v>107</v>
      </c>
      <c r="C24" s="305" t="s">
        <v>60</v>
      </c>
      <c r="D24" s="306">
        <v>250</v>
      </c>
      <c r="E24" s="338">
        <v>0</v>
      </c>
      <c r="F24" s="307">
        <f>D24*E24</f>
        <v>0</v>
      </c>
    </row>
    <row r="25" spans="1:6" ht="15.6" customHeight="1">
      <c r="A25" s="323" t="s">
        <v>236</v>
      </c>
      <c r="B25" s="309" t="s">
        <v>111</v>
      </c>
      <c r="C25" s="305" t="s">
        <v>60</v>
      </c>
      <c r="D25" s="306">
        <f>D18</f>
        <v>4857</v>
      </c>
      <c r="E25" s="341">
        <v>0</v>
      </c>
      <c r="F25" s="321">
        <f t="shared" si="1"/>
        <v>0</v>
      </c>
    </row>
    <row r="26" spans="1:6" ht="15.6" customHeight="1">
      <c r="A26" s="303" t="s">
        <v>237</v>
      </c>
      <c r="B26" s="309" t="s">
        <v>107</v>
      </c>
      <c r="C26" s="305" t="s">
        <v>60</v>
      </c>
      <c r="D26" s="306">
        <f>D22+D23</f>
        <v>4357</v>
      </c>
      <c r="E26" s="338">
        <v>0</v>
      </c>
      <c r="F26" s="307">
        <f t="shared" si="1"/>
        <v>0</v>
      </c>
    </row>
    <row r="27" spans="1:6" ht="15.6" customHeight="1">
      <c r="A27" s="323" t="s">
        <v>245</v>
      </c>
      <c r="B27" s="324" t="s">
        <v>157</v>
      </c>
      <c r="C27" s="235" t="s">
        <v>60</v>
      </c>
      <c r="D27" s="236">
        <v>2</v>
      </c>
      <c r="E27" s="260">
        <v>0</v>
      </c>
      <c r="F27" s="237">
        <f>D27*E27</f>
        <v>0</v>
      </c>
    </row>
    <row r="28" spans="1:6" ht="15.6" customHeight="1">
      <c r="A28" s="303" t="s">
        <v>262</v>
      </c>
      <c r="B28" s="324" t="s">
        <v>157</v>
      </c>
      <c r="C28" s="235" t="s">
        <v>60</v>
      </c>
      <c r="D28" s="236">
        <v>2</v>
      </c>
      <c r="E28" s="260">
        <v>0</v>
      </c>
      <c r="F28" s="237">
        <f>D28*E28</f>
        <v>0</v>
      </c>
    </row>
    <row r="29" spans="1:6" ht="15.6" customHeight="1">
      <c r="A29" s="325" t="s">
        <v>247</v>
      </c>
      <c r="B29" s="326"/>
      <c r="C29" s="327"/>
      <c r="D29" s="328"/>
      <c r="E29" s="342"/>
      <c r="F29" s="220">
        <f>SUM(F30:F30)</f>
        <v>0</v>
      </c>
    </row>
    <row r="30" spans="1:6" ht="15.6" customHeight="1" thickBot="1">
      <c r="A30" s="329" t="s">
        <v>112</v>
      </c>
      <c r="B30" s="330" t="s">
        <v>113</v>
      </c>
      <c r="C30" s="331" t="s">
        <v>13</v>
      </c>
      <c r="D30" s="332">
        <v>1</v>
      </c>
      <c r="E30" s="343">
        <v>0</v>
      </c>
      <c r="F30" s="254">
        <f>D30*E30</f>
        <v>0</v>
      </c>
    </row>
    <row r="31" ht="15.75">
      <c r="A31" s="333"/>
    </row>
    <row r="32" ht="12.75">
      <c r="A32" s="334"/>
    </row>
  </sheetData>
  <sheetProtection algorithmName="SHA-512" hashValue="Jw4NCQ9b3PK829uC0nDRXyfv67ENPBKLygqtzg07NqJjs3y1KGkkvaCPSz7gzJDQIam/V1H9D1JOcMcFacgRXA==" saltValue="+1kRhg/pr8GB+1mFDSCYfQ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 topLeftCell="A1">
      <pane ySplit="1" topLeftCell="A2" activePane="bottomLeft" state="frozen"/>
      <selection pane="topLeft" activeCell="H87" sqref="H87"/>
      <selection pane="bottomLeft" activeCell="E1" sqref="E1:E1048576"/>
    </sheetView>
  </sheetViews>
  <sheetFormatPr defaultColWidth="9.00390625" defaultRowHeight="12.75"/>
  <cols>
    <col min="1" max="1" width="70.375" style="201" customWidth="1"/>
    <col min="2" max="2" width="14.875" style="201" customWidth="1"/>
    <col min="3" max="3" width="13.625" style="255" customWidth="1"/>
    <col min="4" max="4" width="12.375" style="201" customWidth="1"/>
    <col min="5" max="5" width="14.375" style="269" bestFit="1" customWidth="1"/>
    <col min="6" max="6" width="21.00390625" style="200" bestFit="1" customWidth="1"/>
    <col min="7" max="7" width="21.00390625" style="200" customWidth="1"/>
    <col min="8" max="16384" width="9.375" style="201" customWidth="1"/>
  </cols>
  <sheetData>
    <row r="1" spans="1:6" ht="18" customHeight="1">
      <c r="A1" s="197" t="s">
        <v>230</v>
      </c>
      <c r="B1" s="197"/>
      <c r="C1" s="198"/>
      <c r="D1" s="199"/>
      <c r="E1" s="1"/>
      <c r="F1" s="199"/>
    </row>
    <row r="2" spans="1:6" ht="20.1" customHeight="1" thickBot="1">
      <c r="A2" s="202"/>
      <c r="B2" s="202"/>
      <c r="C2" s="203"/>
      <c r="D2" s="204"/>
      <c r="E2" s="2"/>
      <c r="F2" s="204"/>
    </row>
    <row r="3" spans="1:6" ht="20.1" customHeight="1">
      <c r="A3" s="205" t="s">
        <v>3</v>
      </c>
      <c r="B3" s="206" t="s">
        <v>4</v>
      </c>
      <c r="C3" s="207" t="s">
        <v>0</v>
      </c>
      <c r="D3" s="207" t="s">
        <v>5</v>
      </c>
      <c r="E3" s="7" t="s">
        <v>6</v>
      </c>
      <c r="F3" s="208" t="s">
        <v>7</v>
      </c>
    </row>
    <row r="4" spans="1:6" ht="20.1" customHeight="1" thickBot="1">
      <c r="A4" s="209"/>
      <c r="B4" s="210"/>
      <c r="C4" s="211"/>
      <c r="D4" s="211" t="s">
        <v>8</v>
      </c>
      <c r="E4" s="8" t="s">
        <v>9</v>
      </c>
      <c r="F4" s="212" t="s">
        <v>47</v>
      </c>
    </row>
    <row r="5" spans="1:6" ht="20.1" customHeight="1">
      <c r="A5" s="213" t="s">
        <v>126</v>
      </c>
      <c r="B5" s="344"/>
      <c r="C5" s="215"/>
      <c r="D5" s="215"/>
      <c r="E5" s="256"/>
      <c r="F5" s="345">
        <f>SUM(F6,F19)</f>
        <v>0</v>
      </c>
    </row>
    <row r="6" spans="1:6" ht="20.1" customHeight="1">
      <c r="A6" s="346" t="s">
        <v>141</v>
      </c>
      <c r="B6" s="347"/>
      <c r="C6" s="327"/>
      <c r="D6" s="328"/>
      <c r="E6" s="353"/>
      <c r="F6" s="348">
        <f>SUM(F7:F18)</f>
        <v>0</v>
      </c>
    </row>
    <row r="7" spans="1:6" ht="20.1" customHeight="1">
      <c r="A7" s="221" t="s">
        <v>116</v>
      </c>
      <c r="B7" s="222" t="s">
        <v>101</v>
      </c>
      <c r="C7" s="223" t="s">
        <v>221</v>
      </c>
      <c r="D7" s="224">
        <v>1800</v>
      </c>
      <c r="E7" s="258">
        <v>0</v>
      </c>
      <c r="F7" s="225">
        <f>D7*E7</f>
        <v>0</v>
      </c>
    </row>
    <row r="8" spans="1:6" ht="20.1" customHeight="1">
      <c r="A8" s="226" t="s">
        <v>127</v>
      </c>
      <c r="B8" s="227" t="s">
        <v>101</v>
      </c>
      <c r="C8" s="228" t="s">
        <v>221</v>
      </c>
      <c r="D8" s="229">
        <v>900</v>
      </c>
      <c r="E8" s="259">
        <v>0</v>
      </c>
      <c r="F8" s="230">
        <f aca="true" t="shared" si="0" ref="F8:F14">D8*E8</f>
        <v>0</v>
      </c>
    </row>
    <row r="9" spans="1:6" ht="20.1" customHeight="1">
      <c r="A9" s="226" t="s">
        <v>100</v>
      </c>
      <c r="B9" s="227" t="s">
        <v>101</v>
      </c>
      <c r="C9" s="228" t="s">
        <v>221</v>
      </c>
      <c r="D9" s="229">
        <v>900</v>
      </c>
      <c r="E9" s="259">
        <v>0</v>
      </c>
      <c r="F9" s="230">
        <f t="shared" si="0"/>
        <v>0</v>
      </c>
    </row>
    <row r="10" spans="1:6" ht="20.1" customHeight="1">
      <c r="A10" s="226" t="s">
        <v>117</v>
      </c>
      <c r="B10" s="227" t="s">
        <v>101</v>
      </c>
      <c r="C10" s="228" t="s">
        <v>60</v>
      </c>
      <c r="D10" s="229">
        <v>10</v>
      </c>
      <c r="E10" s="259">
        <v>0</v>
      </c>
      <c r="F10" s="230">
        <f t="shared" si="0"/>
        <v>0</v>
      </c>
    </row>
    <row r="11" spans="1:6" ht="20.1" customHeight="1">
      <c r="A11" s="226" t="s">
        <v>118</v>
      </c>
      <c r="B11" s="227" t="s">
        <v>101</v>
      </c>
      <c r="C11" s="228" t="s">
        <v>60</v>
      </c>
      <c r="D11" s="229">
        <v>1440</v>
      </c>
      <c r="E11" s="259">
        <v>0</v>
      </c>
      <c r="F11" s="230">
        <f t="shared" si="0"/>
        <v>0</v>
      </c>
    </row>
    <row r="12" spans="1:6" ht="20.1" customHeight="1">
      <c r="A12" s="226" t="s">
        <v>102</v>
      </c>
      <c r="B12" s="227" t="s">
        <v>101</v>
      </c>
      <c r="C12" s="228" t="s">
        <v>60</v>
      </c>
      <c r="D12" s="229">
        <v>2250</v>
      </c>
      <c r="E12" s="259">
        <v>0</v>
      </c>
      <c r="F12" s="230">
        <f t="shared" si="0"/>
        <v>0</v>
      </c>
    </row>
    <row r="13" spans="1:6" ht="20.1" customHeight="1">
      <c r="A13" s="226" t="s">
        <v>138</v>
      </c>
      <c r="B13" s="231" t="s">
        <v>74</v>
      </c>
      <c r="C13" s="228" t="s">
        <v>60</v>
      </c>
      <c r="D13" s="229">
        <v>423</v>
      </c>
      <c r="E13" s="259">
        <v>0</v>
      </c>
      <c r="F13" s="230">
        <f t="shared" si="0"/>
        <v>0</v>
      </c>
    </row>
    <row r="14" spans="1:6" ht="20.1" customHeight="1">
      <c r="A14" s="226" t="s">
        <v>103</v>
      </c>
      <c r="B14" s="231" t="s">
        <v>104</v>
      </c>
      <c r="C14" s="228" t="s">
        <v>60</v>
      </c>
      <c r="D14" s="229">
        <f>D11+D12+D13</f>
        <v>4113</v>
      </c>
      <c r="E14" s="259">
        <v>0</v>
      </c>
      <c r="F14" s="230">
        <f t="shared" si="0"/>
        <v>0</v>
      </c>
    </row>
    <row r="15" spans="1:6" ht="20.1" customHeight="1">
      <c r="A15" s="226" t="s">
        <v>246</v>
      </c>
      <c r="B15" s="232" t="s">
        <v>157</v>
      </c>
      <c r="C15" s="228" t="s">
        <v>60</v>
      </c>
      <c r="D15" s="229">
        <v>1236</v>
      </c>
      <c r="E15" s="259">
        <v>0</v>
      </c>
      <c r="F15" s="230">
        <f>D15*E15</f>
        <v>0</v>
      </c>
    </row>
    <row r="16" spans="1:6" ht="20.1" customHeight="1">
      <c r="A16" s="233" t="s">
        <v>106</v>
      </c>
      <c r="B16" s="234" t="s">
        <v>107</v>
      </c>
      <c r="C16" s="235" t="s">
        <v>60</v>
      </c>
      <c r="D16" s="236">
        <v>1236</v>
      </c>
      <c r="E16" s="260">
        <v>0</v>
      </c>
      <c r="F16" s="237">
        <f>D16*E16</f>
        <v>0</v>
      </c>
    </row>
    <row r="17" spans="1:6" ht="20.1" customHeight="1">
      <c r="A17" s="233" t="s">
        <v>245</v>
      </c>
      <c r="B17" s="232" t="s">
        <v>157</v>
      </c>
      <c r="C17" s="235" t="s">
        <v>60</v>
      </c>
      <c r="D17" s="236">
        <v>4</v>
      </c>
      <c r="E17" s="260">
        <v>0</v>
      </c>
      <c r="F17" s="237">
        <f>D17*E17</f>
        <v>0</v>
      </c>
    </row>
    <row r="18" spans="1:6" ht="20.1" customHeight="1">
      <c r="A18" s="233" t="s">
        <v>261</v>
      </c>
      <c r="B18" s="232" t="s">
        <v>157</v>
      </c>
      <c r="C18" s="235" t="s">
        <v>60</v>
      </c>
      <c r="D18" s="236">
        <v>15</v>
      </c>
      <c r="E18" s="260">
        <v>0</v>
      </c>
      <c r="F18" s="237">
        <f>D18*E18</f>
        <v>0</v>
      </c>
    </row>
    <row r="19" spans="1:6" ht="20.1" customHeight="1">
      <c r="A19" s="349" t="s">
        <v>247</v>
      </c>
      <c r="B19" s="350"/>
      <c r="C19" s="327"/>
      <c r="D19" s="328"/>
      <c r="E19" s="342"/>
      <c r="F19" s="220">
        <f>SUM(F20:F20)</f>
        <v>0</v>
      </c>
    </row>
    <row r="20" spans="1:6" ht="20.1" customHeight="1" thickBot="1">
      <c r="A20" s="351" t="s">
        <v>112</v>
      </c>
      <c r="B20" s="352" t="s">
        <v>113</v>
      </c>
      <c r="C20" s="331" t="s">
        <v>13</v>
      </c>
      <c r="D20" s="332">
        <v>1</v>
      </c>
      <c r="E20" s="343">
        <v>0</v>
      </c>
      <c r="F20" s="254">
        <f>D20*E20</f>
        <v>0</v>
      </c>
    </row>
  </sheetData>
  <sheetProtection algorithmName="SHA-512" hashValue="nGD3P8WEnnj5UTXJxKHY6DaMDz1CxSOMUwZLzDhpIFRSutaRTV1jKaQAV60bRFpKm5PL5uar9UErq3nFT9cc3g==" saltValue="93B8NwBoPsKTUsL6K23YcQ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 topLeftCell="A1">
      <pane ySplit="1" topLeftCell="A2" activePane="bottomLeft" state="frozen"/>
      <selection pane="topLeft" activeCell="H87" sqref="H87"/>
      <selection pane="bottomLeft" activeCell="E1" sqref="E1:E1048576"/>
    </sheetView>
  </sheetViews>
  <sheetFormatPr defaultColWidth="9.00390625" defaultRowHeight="12.75"/>
  <cols>
    <col min="1" max="1" width="70.375" style="201" customWidth="1"/>
    <col min="2" max="2" width="14.875" style="201" customWidth="1"/>
    <col min="3" max="3" width="13.625" style="255" customWidth="1"/>
    <col min="4" max="4" width="12.375" style="201" customWidth="1"/>
    <col min="5" max="5" width="14.375" style="269" bestFit="1" customWidth="1"/>
    <col min="6" max="6" width="21.00390625" style="200" bestFit="1" customWidth="1"/>
    <col min="7" max="7" width="21.00390625" style="200" customWidth="1"/>
    <col min="8" max="8" width="11.625" style="201" customWidth="1"/>
    <col min="9" max="9" width="15.00390625" style="201" bestFit="1" customWidth="1"/>
    <col min="10" max="10" width="25.125" style="201" customWidth="1"/>
    <col min="11" max="16384" width="9.375" style="201" customWidth="1"/>
  </cols>
  <sheetData>
    <row r="1" spans="1:6" ht="18" customHeight="1">
      <c r="A1" s="197" t="s">
        <v>231</v>
      </c>
      <c r="B1" s="197"/>
      <c r="C1" s="198"/>
      <c r="D1" s="199"/>
      <c r="E1" s="1"/>
      <c r="F1" s="199"/>
    </row>
    <row r="2" spans="1:6" ht="12" customHeight="1" thickBot="1">
      <c r="A2" s="202"/>
      <c r="B2" s="202"/>
      <c r="C2" s="203"/>
      <c r="D2" s="204"/>
      <c r="E2" s="2"/>
      <c r="F2" s="204"/>
    </row>
    <row r="3" spans="1:6" ht="15" customHeight="1">
      <c r="A3" s="205" t="s">
        <v>3</v>
      </c>
      <c r="B3" s="206" t="s">
        <v>4</v>
      </c>
      <c r="C3" s="207" t="s">
        <v>0</v>
      </c>
      <c r="D3" s="207" t="s">
        <v>5</v>
      </c>
      <c r="E3" s="7" t="s">
        <v>6</v>
      </c>
      <c r="F3" s="208" t="s">
        <v>7</v>
      </c>
    </row>
    <row r="4" spans="1:6" ht="15" customHeight="1">
      <c r="A4" s="354"/>
      <c r="B4" s="355"/>
      <c r="C4" s="356"/>
      <c r="D4" s="356" t="s">
        <v>8</v>
      </c>
      <c r="E4" s="10" t="s">
        <v>9</v>
      </c>
      <c r="F4" s="357" t="s">
        <v>47</v>
      </c>
    </row>
    <row r="5" spans="1:6" ht="20.1" customHeight="1">
      <c r="A5" s="244" t="s">
        <v>143</v>
      </c>
      <c r="B5" s="245"/>
      <c r="C5" s="246"/>
      <c r="D5" s="246"/>
      <c r="E5" s="264"/>
      <c r="F5" s="247">
        <f>SUM(F6,F12)</f>
        <v>0</v>
      </c>
    </row>
    <row r="6" spans="1:6" ht="20.1" customHeight="1">
      <c r="A6" s="217" t="s">
        <v>217</v>
      </c>
      <c r="B6" s="218"/>
      <c r="C6" s="219"/>
      <c r="D6" s="219"/>
      <c r="E6" s="257"/>
      <c r="F6" s="220">
        <f>SUM(F7:F11)</f>
        <v>0</v>
      </c>
    </row>
    <row r="7" spans="1:6" ht="20.1" customHeight="1">
      <c r="A7" s="221" t="s">
        <v>100</v>
      </c>
      <c r="B7" s="222" t="s">
        <v>101</v>
      </c>
      <c r="C7" s="223" t="s">
        <v>226</v>
      </c>
      <c r="D7" s="224">
        <v>456</v>
      </c>
      <c r="E7" s="258">
        <v>0</v>
      </c>
      <c r="F7" s="225">
        <f>D7*E7</f>
        <v>0</v>
      </c>
    </row>
    <row r="8" spans="1:6" ht="20.1" customHeight="1">
      <c r="A8" s="226" t="s">
        <v>102</v>
      </c>
      <c r="B8" s="227" t="s">
        <v>101</v>
      </c>
      <c r="C8" s="228" t="s">
        <v>60</v>
      </c>
      <c r="D8" s="229">
        <v>376</v>
      </c>
      <c r="E8" s="259">
        <v>0</v>
      </c>
      <c r="F8" s="230">
        <f>D8*E8</f>
        <v>0</v>
      </c>
    </row>
    <row r="9" spans="1:6" ht="20.1" customHeight="1">
      <c r="A9" s="226" t="s">
        <v>103</v>
      </c>
      <c r="B9" s="231" t="s">
        <v>104</v>
      </c>
      <c r="C9" s="228" t="s">
        <v>60</v>
      </c>
      <c r="D9" s="229">
        <v>376</v>
      </c>
      <c r="E9" s="259">
        <v>0</v>
      </c>
      <c r="F9" s="230">
        <f>D9*E9</f>
        <v>0</v>
      </c>
    </row>
    <row r="10" spans="1:6" ht="20.1" customHeight="1">
      <c r="A10" s="226" t="s">
        <v>105</v>
      </c>
      <c r="B10" s="232" t="s">
        <v>157</v>
      </c>
      <c r="C10" s="228" t="s">
        <v>60</v>
      </c>
      <c r="D10" s="229">
        <v>245</v>
      </c>
      <c r="E10" s="259">
        <v>0</v>
      </c>
      <c r="F10" s="230">
        <f>D10*E10</f>
        <v>0</v>
      </c>
    </row>
    <row r="11" spans="1:6" ht="20.1" customHeight="1">
      <c r="A11" s="233" t="s">
        <v>106</v>
      </c>
      <c r="B11" s="234" t="s">
        <v>107</v>
      </c>
      <c r="C11" s="235" t="s">
        <v>60</v>
      </c>
      <c r="D11" s="236">
        <v>245</v>
      </c>
      <c r="E11" s="260">
        <v>0</v>
      </c>
      <c r="F11" s="237">
        <f>D11*E11</f>
        <v>0</v>
      </c>
    </row>
    <row r="12" spans="1:6" ht="20.1" customHeight="1">
      <c r="A12" s="217" t="s">
        <v>108</v>
      </c>
      <c r="B12" s="218"/>
      <c r="C12" s="219"/>
      <c r="D12" s="219"/>
      <c r="E12" s="257"/>
      <c r="F12" s="220">
        <f>SUM(F13:F19)</f>
        <v>0</v>
      </c>
    </row>
    <row r="13" spans="1:6" ht="20.1" customHeight="1">
      <c r="A13" s="238" t="s">
        <v>243</v>
      </c>
      <c r="B13" s="239" t="s">
        <v>59</v>
      </c>
      <c r="C13" s="223" t="s">
        <v>92</v>
      </c>
      <c r="D13" s="224">
        <v>70</v>
      </c>
      <c r="E13" s="261">
        <v>0</v>
      </c>
      <c r="F13" s="240">
        <f>D13*E13</f>
        <v>0</v>
      </c>
    </row>
    <row r="14" spans="1:6" ht="20.1" customHeight="1">
      <c r="A14" s="249" t="s">
        <v>109</v>
      </c>
      <c r="B14" s="231" t="s">
        <v>74</v>
      </c>
      <c r="C14" s="228" t="s">
        <v>60</v>
      </c>
      <c r="D14" s="229">
        <v>855</v>
      </c>
      <c r="E14" s="262">
        <v>0</v>
      </c>
      <c r="F14" s="241">
        <f aca="true" t="shared" si="0" ref="F14:F19">D14*E14</f>
        <v>0</v>
      </c>
    </row>
    <row r="15" spans="1:6" ht="20.1" customHeight="1">
      <c r="A15" s="226" t="s">
        <v>103</v>
      </c>
      <c r="B15" s="231" t="s">
        <v>104</v>
      </c>
      <c r="C15" s="228" t="s">
        <v>60</v>
      </c>
      <c r="D15" s="229">
        <v>855</v>
      </c>
      <c r="E15" s="262">
        <v>0</v>
      </c>
      <c r="F15" s="241">
        <f t="shared" si="0"/>
        <v>0</v>
      </c>
    </row>
    <row r="16" spans="1:6" ht="20.1" customHeight="1">
      <c r="A16" s="226" t="s">
        <v>105</v>
      </c>
      <c r="B16" s="232" t="s">
        <v>157</v>
      </c>
      <c r="C16" s="228" t="s">
        <v>60</v>
      </c>
      <c r="D16" s="229">
        <v>495</v>
      </c>
      <c r="E16" s="262">
        <v>0</v>
      </c>
      <c r="F16" s="241">
        <f t="shared" si="0"/>
        <v>0</v>
      </c>
    </row>
    <row r="17" spans="1:6" ht="20.1" customHeight="1">
      <c r="A17" s="226" t="s">
        <v>106</v>
      </c>
      <c r="B17" s="231" t="s">
        <v>107</v>
      </c>
      <c r="C17" s="228" t="s">
        <v>60</v>
      </c>
      <c r="D17" s="229">
        <v>495</v>
      </c>
      <c r="E17" s="262">
        <v>0</v>
      </c>
      <c r="F17" s="241">
        <f t="shared" si="0"/>
        <v>0</v>
      </c>
    </row>
    <row r="18" spans="1:6" ht="20.1" customHeight="1">
      <c r="A18" s="242" t="s">
        <v>236</v>
      </c>
      <c r="B18" s="231" t="s">
        <v>111</v>
      </c>
      <c r="C18" s="228" t="s">
        <v>60</v>
      </c>
      <c r="D18" s="229">
        <v>855</v>
      </c>
      <c r="E18" s="262">
        <v>0</v>
      </c>
      <c r="F18" s="241">
        <f t="shared" si="0"/>
        <v>0</v>
      </c>
    </row>
    <row r="19" spans="1:6" ht="20.1" customHeight="1" thickBot="1">
      <c r="A19" s="250" t="s">
        <v>237</v>
      </c>
      <c r="B19" s="251" t="s">
        <v>107</v>
      </c>
      <c r="C19" s="278" t="s">
        <v>60</v>
      </c>
      <c r="D19" s="253">
        <v>495</v>
      </c>
      <c r="E19" s="268">
        <v>0</v>
      </c>
      <c r="F19" s="279">
        <f t="shared" si="0"/>
        <v>0</v>
      </c>
    </row>
  </sheetData>
  <sheetProtection algorithmName="SHA-512" hashValue="nBxpwO0B5WSEIU6baEs7EQdVNY7+QOFiqEoahFZHQt8cgaqSnkH97oe+CXYIIYCKWvWziKOwJYceeSuGg4FAEw==" saltValue="v3LqOp1BPAqygIQPL4G2wg==" spinCount="100000" sheet="1" objects="1" scenarios="1"/>
  <printOptions/>
  <pageMargins left="0.7" right="0.7" top="0.787401575" bottom="0.787401575" header="0.3" footer="0.3"/>
  <pageSetup fitToHeight="0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 topLeftCell="A1">
      <pane ySplit="1" topLeftCell="A2" activePane="bottomLeft" state="frozen"/>
      <selection pane="topLeft" activeCell="H87" sqref="H87"/>
      <selection pane="bottomLeft" activeCell="E1" sqref="E1:E1048576"/>
    </sheetView>
  </sheetViews>
  <sheetFormatPr defaultColWidth="9.00390625" defaultRowHeight="12.75"/>
  <cols>
    <col min="1" max="1" width="70.375" style="201" customWidth="1"/>
    <col min="2" max="2" width="14.875" style="201" customWidth="1"/>
    <col min="3" max="3" width="13.625" style="255" customWidth="1"/>
    <col min="4" max="4" width="12.375" style="201" customWidth="1"/>
    <col min="5" max="5" width="14.375" style="269" bestFit="1" customWidth="1"/>
    <col min="6" max="6" width="21.00390625" style="200" bestFit="1" customWidth="1"/>
    <col min="7" max="7" width="21.00390625" style="200" customWidth="1"/>
    <col min="8" max="8" width="11.625" style="201" customWidth="1"/>
    <col min="9" max="9" width="15.00390625" style="201" bestFit="1" customWidth="1"/>
    <col min="10" max="10" width="25.125" style="201" customWidth="1"/>
    <col min="11" max="16384" width="9.375" style="201" customWidth="1"/>
  </cols>
  <sheetData>
    <row r="1" spans="1:6" ht="18" customHeight="1">
      <c r="A1" s="197" t="s">
        <v>232</v>
      </c>
      <c r="B1" s="197"/>
      <c r="C1" s="198"/>
      <c r="D1" s="199"/>
      <c r="E1" s="1"/>
      <c r="F1" s="199"/>
    </row>
    <row r="2" spans="1:6" ht="16.5" customHeight="1" thickBot="1">
      <c r="A2" s="202"/>
      <c r="B2" s="202"/>
      <c r="C2" s="203"/>
      <c r="D2" s="204"/>
      <c r="E2" s="2"/>
      <c r="F2" s="204"/>
    </row>
    <row r="3" spans="1:6" ht="20.1" customHeight="1">
      <c r="A3" s="358" t="s">
        <v>3</v>
      </c>
      <c r="B3" s="359" t="s">
        <v>4</v>
      </c>
      <c r="C3" s="284" t="s">
        <v>0</v>
      </c>
      <c r="D3" s="284" t="s">
        <v>5</v>
      </c>
      <c r="E3" s="3" t="s">
        <v>6</v>
      </c>
      <c r="F3" s="285" t="s">
        <v>7</v>
      </c>
    </row>
    <row r="4" spans="1:6" ht="20.1" customHeight="1" thickBot="1">
      <c r="A4" s="360"/>
      <c r="B4" s="361"/>
      <c r="C4" s="288"/>
      <c r="D4" s="288" t="s">
        <v>8</v>
      </c>
      <c r="E4" s="4" t="s">
        <v>9</v>
      </c>
      <c r="F4" s="289" t="s">
        <v>47</v>
      </c>
    </row>
    <row r="5" spans="1:7" s="365" customFormat="1" ht="20.1" customHeight="1">
      <c r="A5" s="362" t="s">
        <v>161</v>
      </c>
      <c r="B5" s="363"/>
      <c r="C5" s="292"/>
      <c r="D5" s="292"/>
      <c r="E5" s="335"/>
      <c r="F5" s="293">
        <f>SUM(F6,F12)</f>
        <v>0</v>
      </c>
      <c r="G5" s="364"/>
    </row>
    <row r="6" spans="1:7" s="365" customFormat="1" ht="20.1" customHeight="1">
      <c r="A6" s="366" t="s">
        <v>218</v>
      </c>
      <c r="B6" s="367"/>
      <c r="C6" s="296"/>
      <c r="D6" s="296"/>
      <c r="E6" s="336"/>
      <c r="F6" s="297">
        <f>SUM(F7:F11)</f>
        <v>0</v>
      </c>
      <c r="G6" s="364"/>
    </row>
    <row r="7" spans="1:7" s="365" customFormat="1" ht="20.1" customHeight="1">
      <c r="A7" s="298" t="s">
        <v>162</v>
      </c>
      <c r="B7" s="368" t="s">
        <v>101</v>
      </c>
      <c r="C7" s="300" t="s">
        <v>222</v>
      </c>
      <c r="D7" s="301">
        <v>47</v>
      </c>
      <c r="E7" s="337">
        <v>0</v>
      </c>
      <c r="F7" s="302">
        <f>D7*E7</f>
        <v>0</v>
      </c>
      <c r="G7" s="364"/>
    </row>
    <row r="8" spans="1:7" s="365" customFormat="1" ht="20.1" customHeight="1">
      <c r="A8" s="303" t="s">
        <v>163</v>
      </c>
      <c r="B8" s="369" t="s">
        <v>101</v>
      </c>
      <c r="C8" s="305" t="s">
        <v>60</v>
      </c>
      <c r="D8" s="306">
        <v>103</v>
      </c>
      <c r="E8" s="338">
        <v>0</v>
      </c>
      <c r="F8" s="307">
        <f>D8*E8</f>
        <v>0</v>
      </c>
      <c r="G8" s="364"/>
    </row>
    <row r="9" spans="1:7" s="365" customFormat="1" ht="20.1" customHeight="1">
      <c r="A9" s="303" t="s">
        <v>103</v>
      </c>
      <c r="B9" s="370" t="s">
        <v>104</v>
      </c>
      <c r="C9" s="305" t="s">
        <v>60</v>
      </c>
      <c r="D9" s="306">
        <v>103</v>
      </c>
      <c r="E9" s="338">
        <v>0</v>
      </c>
      <c r="F9" s="307">
        <f>D9*E9</f>
        <v>0</v>
      </c>
      <c r="G9" s="364"/>
    </row>
    <row r="10" spans="1:7" s="365" customFormat="1" ht="20.1" customHeight="1">
      <c r="A10" s="303" t="s">
        <v>105</v>
      </c>
      <c r="B10" s="371" t="s">
        <v>157</v>
      </c>
      <c r="C10" s="305" t="s">
        <v>60</v>
      </c>
      <c r="D10" s="306">
        <v>20</v>
      </c>
      <c r="E10" s="338">
        <v>0</v>
      </c>
      <c r="F10" s="307">
        <f>D10*E10</f>
        <v>0</v>
      </c>
      <c r="G10" s="364"/>
    </row>
    <row r="11" spans="1:7" s="365" customFormat="1" ht="20.1" customHeight="1">
      <c r="A11" s="310" t="s">
        <v>106</v>
      </c>
      <c r="B11" s="372" t="s">
        <v>107</v>
      </c>
      <c r="C11" s="312" t="s">
        <v>60</v>
      </c>
      <c r="D11" s="313">
        <v>20</v>
      </c>
      <c r="E11" s="339">
        <v>0</v>
      </c>
      <c r="F11" s="314">
        <f>D11*E11</f>
        <v>0</v>
      </c>
      <c r="G11" s="364"/>
    </row>
    <row r="12" spans="1:7" s="365" customFormat="1" ht="20.1" customHeight="1">
      <c r="A12" s="366" t="s">
        <v>108</v>
      </c>
      <c r="B12" s="367"/>
      <c r="C12" s="296"/>
      <c r="D12" s="296"/>
      <c r="E12" s="336"/>
      <c r="F12" s="297">
        <f>SUM(F13:F18)</f>
        <v>0</v>
      </c>
      <c r="G12" s="364"/>
    </row>
    <row r="13" spans="1:7" s="365" customFormat="1" ht="20.1" customHeight="1">
      <c r="A13" s="373" t="s">
        <v>109</v>
      </c>
      <c r="B13" s="374" t="s">
        <v>74</v>
      </c>
      <c r="C13" s="300" t="s">
        <v>60</v>
      </c>
      <c r="D13" s="301">
        <v>480</v>
      </c>
      <c r="E13" s="340">
        <v>0</v>
      </c>
      <c r="F13" s="317">
        <f aca="true" t="shared" si="0" ref="F13:F18">D13*E13</f>
        <v>0</v>
      </c>
      <c r="G13" s="364"/>
    </row>
    <row r="14" spans="1:7" s="365" customFormat="1" ht="20.1" customHeight="1">
      <c r="A14" s="303" t="s">
        <v>103</v>
      </c>
      <c r="B14" s="370" t="s">
        <v>104</v>
      </c>
      <c r="C14" s="305" t="s">
        <v>60</v>
      </c>
      <c r="D14" s="306">
        <v>480</v>
      </c>
      <c r="E14" s="341">
        <v>0</v>
      </c>
      <c r="F14" s="321">
        <f t="shared" si="0"/>
        <v>0</v>
      </c>
      <c r="G14" s="364"/>
    </row>
    <row r="15" spans="1:7" s="365" customFormat="1" ht="20.1" customHeight="1">
      <c r="A15" s="303" t="s">
        <v>105</v>
      </c>
      <c r="B15" s="371" t="s">
        <v>157</v>
      </c>
      <c r="C15" s="305" t="s">
        <v>60</v>
      </c>
      <c r="D15" s="306">
        <f>D14*0.7</f>
        <v>336</v>
      </c>
      <c r="E15" s="341">
        <v>0</v>
      </c>
      <c r="F15" s="321">
        <f t="shared" si="0"/>
        <v>0</v>
      </c>
      <c r="G15" s="364"/>
    </row>
    <row r="16" spans="1:7" s="365" customFormat="1" ht="20.1" customHeight="1">
      <c r="A16" s="303" t="s">
        <v>106</v>
      </c>
      <c r="B16" s="370" t="s">
        <v>107</v>
      </c>
      <c r="C16" s="305" t="s">
        <v>60</v>
      </c>
      <c r="D16" s="306">
        <v>336</v>
      </c>
      <c r="E16" s="341">
        <v>0</v>
      </c>
      <c r="F16" s="321">
        <f t="shared" si="0"/>
        <v>0</v>
      </c>
      <c r="G16" s="364"/>
    </row>
    <row r="17" spans="1:7" s="365" customFormat="1" ht="20.1" customHeight="1">
      <c r="A17" s="375" t="s">
        <v>236</v>
      </c>
      <c r="B17" s="370" t="s">
        <v>111</v>
      </c>
      <c r="C17" s="305" t="s">
        <v>60</v>
      </c>
      <c r="D17" s="306">
        <v>480</v>
      </c>
      <c r="E17" s="341">
        <v>0</v>
      </c>
      <c r="F17" s="321">
        <f t="shared" si="0"/>
        <v>0</v>
      </c>
      <c r="G17" s="364"/>
    </row>
    <row r="18" spans="1:7" s="365" customFormat="1" ht="20.1" customHeight="1" thickBot="1">
      <c r="A18" s="329" t="s">
        <v>237</v>
      </c>
      <c r="B18" s="376" t="s">
        <v>107</v>
      </c>
      <c r="C18" s="377" t="s">
        <v>60</v>
      </c>
      <c r="D18" s="378">
        <v>336</v>
      </c>
      <c r="E18" s="380">
        <v>0</v>
      </c>
      <c r="F18" s="379">
        <f t="shared" si="0"/>
        <v>0</v>
      </c>
      <c r="G18" s="364"/>
    </row>
  </sheetData>
  <sheetProtection algorithmName="SHA-512" hashValue="bSDA5yunIF3RVLyer5j5lGUG0JvegXrgNJVhG89ORlv3o6jol6Ep/+SUovOlJLKYpoyzP6bEdvIiLALUcGmDZg==" saltValue="0dufAP+5klPVCA/q4cxsmg==" spinCount="100000" sheet="1" objects="1" scenarios="1"/>
  <printOptions/>
  <pageMargins left="0.7" right="0.7" top="0.787401575" bottom="0.787401575" header="0.3" footer="0.3"/>
  <pageSetup fitToHeight="0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 topLeftCell="A1">
      <pane ySplit="1" topLeftCell="A2" activePane="bottomLeft" state="frozen"/>
      <selection pane="topLeft" activeCell="H87" sqref="H87"/>
      <selection pane="bottomLeft" activeCell="E1" sqref="E1:E1048576"/>
    </sheetView>
  </sheetViews>
  <sheetFormatPr defaultColWidth="9.00390625" defaultRowHeight="12.75"/>
  <cols>
    <col min="1" max="1" width="70.375" style="201" customWidth="1"/>
    <col min="2" max="2" width="14.875" style="201" customWidth="1"/>
    <col min="3" max="3" width="13.625" style="255" customWidth="1"/>
    <col min="4" max="4" width="12.375" style="201" customWidth="1"/>
    <col min="5" max="5" width="14.375" style="269" bestFit="1" customWidth="1"/>
    <col min="6" max="6" width="21.00390625" style="200" bestFit="1" customWidth="1"/>
    <col min="7" max="7" width="21.00390625" style="200" customWidth="1"/>
    <col min="8" max="8" width="11.625" style="201" customWidth="1"/>
    <col min="9" max="9" width="15.00390625" style="201" bestFit="1" customWidth="1"/>
    <col min="10" max="10" width="25.125" style="201" customWidth="1"/>
    <col min="11" max="16384" width="9.375" style="201" customWidth="1"/>
  </cols>
  <sheetData>
    <row r="1" spans="1:7" ht="18" customHeight="1">
      <c r="A1" s="197" t="s">
        <v>233</v>
      </c>
      <c r="B1" s="197"/>
      <c r="C1" s="198"/>
      <c r="D1" s="199"/>
      <c r="E1" s="1"/>
      <c r="F1" s="199"/>
      <c r="G1" s="199"/>
    </row>
    <row r="2" spans="1:8" ht="20.1" customHeight="1" thickBot="1">
      <c r="A2" s="202"/>
      <c r="B2" s="202"/>
      <c r="C2" s="203"/>
      <c r="D2" s="204"/>
      <c r="E2" s="2"/>
      <c r="F2" s="204"/>
      <c r="G2" s="204"/>
      <c r="H2" s="381"/>
    </row>
    <row r="3" spans="1:8" s="365" customFormat="1" ht="20.1" customHeight="1">
      <c r="A3" s="205" t="s">
        <v>3</v>
      </c>
      <c r="B3" s="359" t="s">
        <v>4</v>
      </c>
      <c r="C3" s="284" t="s">
        <v>0</v>
      </c>
      <c r="D3" s="284" t="s">
        <v>5</v>
      </c>
      <c r="E3" s="3" t="s">
        <v>6</v>
      </c>
      <c r="F3" s="285" t="s">
        <v>7</v>
      </c>
      <c r="G3" s="382"/>
      <c r="H3" s="383"/>
    </row>
    <row r="4" spans="1:10" s="365" customFormat="1" ht="20.1" customHeight="1" thickBot="1">
      <c r="A4" s="384"/>
      <c r="B4" s="385"/>
      <c r="C4" s="288"/>
      <c r="D4" s="288" t="s">
        <v>8</v>
      </c>
      <c r="E4" s="4" t="s">
        <v>9</v>
      </c>
      <c r="F4" s="289" t="s">
        <v>47</v>
      </c>
      <c r="G4" s="386"/>
      <c r="H4" s="387"/>
      <c r="I4" s="383"/>
      <c r="J4" s="383"/>
    </row>
    <row r="5" spans="1:10" s="365" customFormat="1" ht="20.1" customHeight="1">
      <c r="A5" s="362" t="s">
        <v>166</v>
      </c>
      <c r="B5" s="363"/>
      <c r="C5" s="292"/>
      <c r="D5" s="292"/>
      <c r="E5" s="335"/>
      <c r="F5" s="293">
        <f>SUM(F6,F12)</f>
        <v>0</v>
      </c>
      <c r="G5" s="386"/>
      <c r="H5" s="387"/>
      <c r="I5" s="383"/>
      <c r="J5" s="383"/>
    </row>
    <row r="6" spans="1:10" s="365" customFormat="1" ht="20.1" customHeight="1">
      <c r="A6" s="366" t="s">
        <v>217</v>
      </c>
      <c r="B6" s="367"/>
      <c r="C6" s="296"/>
      <c r="D6" s="296"/>
      <c r="E6" s="336"/>
      <c r="F6" s="297">
        <f>SUM(F7:F11)</f>
        <v>0</v>
      </c>
      <c r="G6" s="386"/>
      <c r="H6" s="387"/>
      <c r="I6" s="383"/>
      <c r="J6" s="383"/>
    </row>
    <row r="7" spans="1:10" s="365" customFormat="1" ht="20.1" customHeight="1">
      <c r="A7" s="298" t="s">
        <v>100</v>
      </c>
      <c r="B7" s="368" t="s">
        <v>101</v>
      </c>
      <c r="C7" s="300" t="s">
        <v>222</v>
      </c>
      <c r="D7" s="301">
        <v>205</v>
      </c>
      <c r="E7" s="337">
        <v>0</v>
      </c>
      <c r="F7" s="302">
        <f>D7*E7</f>
        <v>0</v>
      </c>
      <c r="G7" s="386"/>
      <c r="H7" s="387"/>
      <c r="I7" s="383"/>
      <c r="J7" s="383"/>
    </row>
    <row r="8" spans="1:10" s="365" customFormat="1" ht="20.1" customHeight="1">
      <c r="A8" s="303" t="s">
        <v>102</v>
      </c>
      <c r="B8" s="369" t="s">
        <v>101</v>
      </c>
      <c r="C8" s="305" t="s">
        <v>60</v>
      </c>
      <c r="D8" s="306">
        <v>450</v>
      </c>
      <c r="E8" s="338">
        <v>0</v>
      </c>
      <c r="F8" s="307">
        <f>D8*E8</f>
        <v>0</v>
      </c>
      <c r="G8" s="386"/>
      <c r="H8" s="387"/>
      <c r="I8" s="383"/>
      <c r="J8" s="383"/>
    </row>
    <row r="9" spans="1:10" s="365" customFormat="1" ht="20.1" customHeight="1">
      <c r="A9" s="303" t="s">
        <v>103</v>
      </c>
      <c r="B9" s="370" t="s">
        <v>104</v>
      </c>
      <c r="C9" s="305" t="s">
        <v>60</v>
      </c>
      <c r="D9" s="306">
        <v>450</v>
      </c>
      <c r="E9" s="338">
        <v>0</v>
      </c>
      <c r="F9" s="307">
        <f>D9*E9</f>
        <v>0</v>
      </c>
      <c r="G9" s="386"/>
      <c r="H9" s="387"/>
      <c r="I9" s="383"/>
      <c r="J9" s="383"/>
    </row>
    <row r="10" spans="1:10" s="365" customFormat="1" ht="20.1" customHeight="1">
      <c r="A10" s="303" t="s">
        <v>105</v>
      </c>
      <c r="B10" s="371" t="s">
        <v>157</v>
      </c>
      <c r="C10" s="305" t="s">
        <v>60</v>
      </c>
      <c r="D10" s="306">
        <v>220</v>
      </c>
      <c r="E10" s="338">
        <v>0</v>
      </c>
      <c r="F10" s="307">
        <f>D10*E10</f>
        <v>0</v>
      </c>
      <c r="G10" s="386"/>
      <c r="H10" s="387"/>
      <c r="I10" s="383"/>
      <c r="J10" s="383"/>
    </row>
    <row r="11" spans="1:10" s="365" customFormat="1" ht="20.1" customHeight="1">
      <c r="A11" s="310" t="s">
        <v>106</v>
      </c>
      <c r="B11" s="372" t="s">
        <v>107</v>
      </c>
      <c r="C11" s="312" t="s">
        <v>60</v>
      </c>
      <c r="D11" s="313">
        <f>D10</f>
        <v>220</v>
      </c>
      <c r="E11" s="339">
        <v>0</v>
      </c>
      <c r="F11" s="314">
        <f>D11*E11</f>
        <v>0</v>
      </c>
      <c r="G11" s="386"/>
      <c r="H11" s="387"/>
      <c r="I11" s="383"/>
      <c r="J11" s="383"/>
    </row>
    <row r="12" spans="1:10" s="365" customFormat="1" ht="20.1" customHeight="1">
      <c r="A12" s="366" t="s">
        <v>108</v>
      </c>
      <c r="B12" s="367"/>
      <c r="C12" s="296"/>
      <c r="D12" s="296"/>
      <c r="E12" s="336"/>
      <c r="F12" s="297">
        <f>SUM(F13:F18)</f>
        <v>0</v>
      </c>
      <c r="G12" s="386"/>
      <c r="H12" s="387"/>
      <c r="I12" s="383"/>
      <c r="J12" s="383"/>
    </row>
    <row r="13" spans="1:10" s="365" customFormat="1" ht="20.1" customHeight="1">
      <c r="A13" s="373" t="s">
        <v>109</v>
      </c>
      <c r="B13" s="374" t="s">
        <v>74</v>
      </c>
      <c r="C13" s="300" t="s">
        <v>60</v>
      </c>
      <c r="D13" s="301">
        <v>374</v>
      </c>
      <c r="E13" s="340">
        <v>0</v>
      </c>
      <c r="F13" s="317">
        <f aca="true" t="shared" si="0" ref="F13:F18">D13*E13</f>
        <v>0</v>
      </c>
      <c r="G13" s="386"/>
      <c r="H13" s="387"/>
      <c r="I13" s="383"/>
      <c r="J13" s="383"/>
    </row>
    <row r="14" spans="1:10" s="365" customFormat="1" ht="20.1" customHeight="1">
      <c r="A14" s="303" t="s">
        <v>103</v>
      </c>
      <c r="B14" s="370" t="s">
        <v>104</v>
      </c>
      <c r="C14" s="305" t="s">
        <v>60</v>
      </c>
      <c r="D14" s="306">
        <v>374</v>
      </c>
      <c r="E14" s="341">
        <v>0</v>
      </c>
      <c r="F14" s="321">
        <f t="shared" si="0"/>
        <v>0</v>
      </c>
      <c r="G14" s="386"/>
      <c r="H14" s="387"/>
      <c r="I14" s="383"/>
      <c r="J14" s="383"/>
    </row>
    <row r="15" spans="1:10" s="365" customFormat="1" ht="20.1" customHeight="1">
      <c r="A15" s="303" t="s">
        <v>105</v>
      </c>
      <c r="B15" s="371" t="s">
        <v>157</v>
      </c>
      <c r="C15" s="305" t="s">
        <v>60</v>
      </c>
      <c r="D15" s="306">
        <v>374</v>
      </c>
      <c r="E15" s="341">
        <v>0</v>
      </c>
      <c r="F15" s="321">
        <f t="shared" si="0"/>
        <v>0</v>
      </c>
      <c r="G15" s="386"/>
      <c r="H15" s="387"/>
      <c r="I15" s="383"/>
      <c r="J15" s="383"/>
    </row>
    <row r="16" spans="1:10" s="365" customFormat="1" ht="20.1" customHeight="1">
      <c r="A16" s="303" t="s">
        <v>106</v>
      </c>
      <c r="B16" s="370" t="s">
        <v>107</v>
      </c>
      <c r="C16" s="305" t="s">
        <v>60</v>
      </c>
      <c r="D16" s="306">
        <v>374</v>
      </c>
      <c r="E16" s="341">
        <v>0</v>
      </c>
      <c r="F16" s="321">
        <f t="shared" si="0"/>
        <v>0</v>
      </c>
      <c r="G16" s="386"/>
      <c r="H16" s="387"/>
      <c r="I16" s="383"/>
      <c r="J16" s="383"/>
    </row>
    <row r="17" spans="1:10" s="365" customFormat="1" ht="20.1" customHeight="1">
      <c r="A17" s="375" t="s">
        <v>236</v>
      </c>
      <c r="B17" s="370" t="s">
        <v>111</v>
      </c>
      <c r="C17" s="305" t="s">
        <v>60</v>
      </c>
      <c r="D17" s="306">
        <v>374</v>
      </c>
      <c r="E17" s="341">
        <v>0</v>
      </c>
      <c r="F17" s="321">
        <f t="shared" si="0"/>
        <v>0</v>
      </c>
      <c r="G17" s="386"/>
      <c r="H17" s="387"/>
      <c r="I17" s="383"/>
      <c r="J17" s="383"/>
    </row>
    <row r="18" spans="1:10" s="365" customFormat="1" ht="20.1" customHeight="1" thickBot="1">
      <c r="A18" s="329" t="s">
        <v>237</v>
      </c>
      <c r="B18" s="376" t="s">
        <v>107</v>
      </c>
      <c r="C18" s="377" t="s">
        <v>60</v>
      </c>
      <c r="D18" s="378">
        <v>374</v>
      </c>
      <c r="E18" s="380">
        <v>0</v>
      </c>
      <c r="F18" s="379">
        <f t="shared" si="0"/>
        <v>0</v>
      </c>
      <c r="G18" s="386"/>
      <c r="H18" s="387"/>
      <c r="I18" s="383"/>
      <c r="J18" s="383"/>
    </row>
  </sheetData>
  <sheetProtection algorithmName="SHA-512" hashValue="smhYZnni+yl8nYUieiID0G4Q11d9bxkJJdUuSlCPPKsyjUpomhjptMKCkaI8Gt+Kz1fu0Gk53K2EeIRSFxTZQg==" saltValue="79juJBaaj4Osz9dK9k5tUA==" spinCount="100000" sheet="1" objects="1" scenarios="1"/>
  <printOptions/>
  <pageMargins left="0.7" right="0.7" top="0.787401575" bottom="0.787401575" header="0.3" footer="0.3"/>
  <pageSetup fitToHeight="0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 topLeftCell="A1">
      <pane ySplit="1" topLeftCell="A2" activePane="bottomLeft" state="frozen"/>
      <selection pane="topLeft" activeCell="H87" sqref="H87"/>
      <selection pane="bottomLeft" activeCell="E1" sqref="E1:E1048576"/>
    </sheetView>
  </sheetViews>
  <sheetFormatPr defaultColWidth="9.00390625" defaultRowHeight="12.75"/>
  <cols>
    <col min="1" max="1" width="70.375" style="201" customWidth="1"/>
    <col min="2" max="2" width="14.875" style="201" customWidth="1"/>
    <col min="3" max="3" width="13.625" style="255" customWidth="1"/>
    <col min="4" max="4" width="12.375" style="201" customWidth="1"/>
    <col min="5" max="5" width="14.375" style="269" bestFit="1" customWidth="1"/>
    <col min="6" max="6" width="21.00390625" style="200" bestFit="1" customWidth="1"/>
    <col min="7" max="7" width="21.00390625" style="200" customWidth="1"/>
    <col min="8" max="8" width="11.625" style="201" customWidth="1"/>
    <col min="9" max="9" width="15.00390625" style="201" bestFit="1" customWidth="1"/>
    <col min="10" max="10" width="25.125" style="201" customWidth="1"/>
    <col min="11" max="16384" width="9.375" style="201" customWidth="1"/>
  </cols>
  <sheetData>
    <row r="1" spans="1:6" ht="15.75" customHeight="1">
      <c r="A1" s="197" t="s">
        <v>128</v>
      </c>
      <c r="B1" s="197"/>
      <c r="C1" s="198"/>
      <c r="D1" s="199"/>
      <c r="E1" s="1"/>
      <c r="F1" s="199"/>
    </row>
    <row r="2" spans="1:6" ht="3" customHeight="1" thickBot="1">
      <c r="A2" s="202"/>
      <c r="B2" s="202"/>
      <c r="C2" s="203"/>
      <c r="D2" s="204"/>
      <c r="E2" s="2"/>
      <c r="F2" s="204"/>
    </row>
    <row r="3" spans="1:6" ht="15" customHeight="1">
      <c r="A3" s="205" t="s">
        <v>3</v>
      </c>
      <c r="B3" s="359" t="s">
        <v>4</v>
      </c>
      <c r="C3" s="284" t="s">
        <v>0</v>
      </c>
      <c r="D3" s="284" t="s">
        <v>5</v>
      </c>
      <c r="E3" s="3" t="s">
        <v>6</v>
      </c>
      <c r="F3" s="285" t="s">
        <v>7</v>
      </c>
    </row>
    <row r="4" spans="1:6" ht="13.5" customHeight="1" thickBot="1">
      <c r="A4" s="360"/>
      <c r="B4" s="361"/>
      <c r="C4" s="288"/>
      <c r="D4" s="288" t="s">
        <v>8</v>
      </c>
      <c r="E4" s="4" t="s">
        <v>9</v>
      </c>
      <c r="F4" s="289" t="s">
        <v>47</v>
      </c>
    </row>
    <row r="5" spans="1:6" ht="16.5" customHeight="1" thickBot="1">
      <c r="A5" s="388" t="s">
        <v>129</v>
      </c>
      <c r="B5" s="389"/>
      <c r="C5" s="390"/>
      <c r="D5" s="390"/>
      <c r="E5" s="9"/>
      <c r="F5" s="391">
        <f>SUM(F6,F16,F25)</f>
        <v>0</v>
      </c>
    </row>
    <row r="6" spans="1:6" ht="12" customHeight="1">
      <c r="A6" s="392" t="s">
        <v>214</v>
      </c>
      <c r="B6" s="393"/>
      <c r="C6" s="394"/>
      <c r="D6" s="394"/>
      <c r="E6" s="426"/>
      <c r="F6" s="395">
        <f>SUM(F7:F15)</f>
        <v>0</v>
      </c>
    </row>
    <row r="7" spans="1:6" ht="15.4" customHeight="1">
      <c r="A7" s="396" t="s">
        <v>109</v>
      </c>
      <c r="B7" s="397" t="s">
        <v>74</v>
      </c>
      <c r="C7" s="398" t="s">
        <v>60</v>
      </c>
      <c r="D7" s="399">
        <v>3538</v>
      </c>
      <c r="E7" s="427">
        <v>0</v>
      </c>
      <c r="F7" s="400">
        <f aca="true" t="shared" si="0" ref="F7:F15">D7*E7</f>
        <v>0</v>
      </c>
    </row>
    <row r="8" spans="1:6" ht="15.4" customHeight="1">
      <c r="A8" s="401" t="s">
        <v>134</v>
      </c>
      <c r="B8" s="402" t="s">
        <v>74</v>
      </c>
      <c r="C8" s="403" t="s">
        <v>135</v>
      </c>
      <c r="D8" s="404">
        <v>865</v>
      </c>
      <c r="E8" s="428">
        <v>0</v>
      </c>
      <c r="F8" s="405">
        <f>D8*E8</f>
        <v>0</v>
      </c>
    </row>
    <row r="9" spans="1:8" ht="15.4" customHeight="1">
      <c r="A9" s="401" t="s">
        <v>133</v>
      </c>
      <c r="B9" s="406" t="s">
        <v>101</v>
      </c>
      <c r="C9" s="403" t="s">
        <v>60</v>
      </c>
      <c r="D9" s="404">
        <v>1903</v>
      </c>
      <c r="E9" s="428">
        <v>0</v>
      </c>
      <c r="F9" s="405">
        <f>D9*E9</f>
        <v>0</v>
      </c>
      <c r="H9" s="200"/>
    </row>
    <row r="10" spans="1:6" ht="15.4" customHeight="1">
      <c r="A10" s="401" t="s">
        <v>130</v>
      </c>
      <c r="B10" s="407" t="s">
        <v>59</v>
      </c>
      <c r="C10" s="403" t="s">
        <v>18</v>
      </c>
      <c r="D10" s="404">
        <v>1</v>
      </c>
      <c r="E10" s="428">
        <v>0</v>
      </c>
      <c r="F10" s="405">
        <f>D10*E10</f>
        <v>0</v>
      </c>
    </row>
    <row r="11" spans="1:6" ht="15.4" customHeight="1">
      <c r="A11" s="408" t="s">
        <v>103</v>
      </c>
      <c r="B11" s="402" t="s">
        <v>104</v>
      </c>
      <c r="C11" s="403" t="s">
        <v>60</v>
      </c>
      <c r="D11" s="404">
        <v>5441</v>
      </c>
      <c r="E11" s="428">
        <v>0</v>
      </c>
      <c r="F11" s="405">
        <f t="shared" si="0"/>
        <v>0</v>
      </c>
    </row>
    <row r="12" spans="1:6" ht="15.4" customHeight="1">
      <c r="A12" s="408" t="s">
        <v>105</v>
      </c>
      <c r="B12" s="402" t="s">
        <v>157</v>
      </c>
      <c r="C12" s="403" t="s">
        <v>60</v>
      </c>
      <c r="D12" s="404">
        <v>4353</v>
      </c>
      <c r="E12" s="428">
        <v>0</v>
      </c>
      <c r="F12" s="405">
        <f t="shared" si="0"/>
        <v>0</v>
      </c>
    </row>
    <row r="13" spans="1:6" ht="15.4" customHeight="1">
      <c r="A13" s="408" t="s">
        <v>106</v>
      </c>
      <c r="B13" s="402" t="s">
        <v>107</v>
      </c>
      <c r="C13" s="403" t="s">
        <v>60</v>
      </c>
      <c r="D13" s="404">
        <v>4353</v>
      </c>
      <c r="E13" s="428">
        <v>0</v>
      </c>
      <c r="F13" s="405">
        <f t="shared" si="0"/>
        <v>0</v>
      </c>
    </row>
    <row r="14" spans="1:6" ht="15.4" customHeight="1">
      <c r="A14" s="401" t="s">
        <v>236</v>
      </c>
      <c r="B14" s="402" t="s">
        <v>111</v>
      </c>
      <c r="C14" s="403" t="s">
        <v>60</v>
      </c>
      <c r="D14" s="404">
        <v>5441</v>
      </c>
      <c r="E14" s="428">
        <v>0</v>
      </c>
      <c r="F14" s="405">
        <f t="shared" si="0"/>
        <v>0</v>
      </c>
    </row>
    <row r="15" spans="1:6" ht="15.4" customHeight="1">
      <c r="A15" s="409" t="s">
        <v>237</v>
      </c>
      <c r="B15" s="410" t="s">
        <v>107</v>
      </c>
      <c r="C15" s="411" t="s">
        <v>60</v>
      </c>
      <c r="D15" s="412">
        <v>4353</v>
      </c>
      <c r="E15" s="429">
        <v>0</v>
      </c>
      <c r="F15" s="413">
        <f t="shared" si="0"/>
        <v>0</v>
      </c>
    </row>
    <row r="16" spans="1:6" ht="12.75" customHeight="1">
      <c r="A16" s="414" t="s">
        <v>216</v>
      </c>
      <c r="B16" s="415"/>
      <c r="C16" s="416"/>
      <c r="D16" s="416"/>
      <c r="E16" s="430"/>
      <c r="F16" s="417">
        <f>SUM(F17:F24)</f>
        <v>0</v>
      </c>
    </row>
    <row r="17" spans="1:6" ht="15.6" customHeight="1">
      <c r="A17" s="396" t="s">
        <v>109</v>
      </c>
      <c r="B17" s="397" t="s">
        <v>74</v>
      </c>
      <c r="C17" s="398" t="s">
        <v>60</v>
      </c>
      <c r="D17" s="399">
        <v>824.2</v>
      </c>
      <c r="E17" s="427">
        <v>0</v>
      </c>
      <c r="F17" s="400">
        <f aca="true" t="shared" si="1" ref="F17:F24">D17*E17</f>
        <v>0</v>
      </c>
    </row>
    <row r="18" spans="1:6" ht="15.6" customHeight="1">
      <c r="A18" s="401" t="s">
        <v>134</v>
      </c>
      <c r="B18" s="402" t="s">
        <v>74</v>
      </c>
      <c r="C18" s="403" t="s">
        <v>135</v>
      </c>
      <c r="D18" s="404">
        <v>458</v>
      </c>
      <c r="E18" s="428">
        <v>0</v>
      </c>
      <c r="F18" s="405">
        <f t="shared" si="1"/>
        <v>0</v>
      </c>
    </row>
    <row r="19" spans="1:6" ht="15.6" customHeight="1">
      <c r="A19" s="401" t="s">
        <v>133</v>
      </c>
      <c r="B19" s="406" t="s">
        <v>101</v>
      </c>
      <c r="C19" s="403" t="s">
        <v>60</v>
      </c>
      <c r="D19" s="404">
        <v>1007</v>
      </c>
      <c r="E19" s="428">
        <v>0</v>
      </c>
      <c r="F19" s="405">
        <f>D19*E19</f>
        <v>0</v>
      </c>
    </row>
    <row r="20" spans="1:6" ht="15.6" customHeight="1">
      <c r="A20" s="408" t="s">
        <v>103</v>
      </c>
      <c r="B20" s="402" t="s">
        <v>104</v>
      </c>
      <c r="C20" s="403" t="s">
        <v>60</v>
      </c>
      <c r="D20" s="404">
        <f>D17+D19</f>
        <v>1831.2</v>
      </c>
      <c r="E20" s="428">
        <v>0</v>
      </c>
      <c r="F20" s="405">
        <f t="shared" si="1"/>
        <v>0</v>
      </c>
    </row>
    <row r="21" spans="1:6" ht="15.6" customHeight="1">
      <c r="A21" s="408" t="s">
        <v>105</v>
      </c>
      <c r="B21" s="402" t="s">
        <v>157</v>
      </c>
      <c r="C21" s="403" t="s">
        <v>60</v>
      </c>
      <c r="D21" s="404">
        <v>1465</v>
      </c>
      <c r="E21" s="428">
        <v>0</v>
      </c>
      <c r="F21" s="405">
        <f t="shared" si="1"/>
        <v>0</v>
      </c>
    </row>
    <row r="22" spans="1:6" ht="15.6" customHeight="1">
      <c r="A22" s="408" t="s">
        <v>106</v>
      </c>
      <c r="B22" s="402" t="s">
        <v>107</v>
      </c>
      <c r="C22" s="403" t="s">
        <v>60</v>
      </c>
      <c r="D22" s="404">
        <v>1465</v>
      </c>
      <c r="E22" s="428">
        <v>0</v>
      </c>
      <c r="F22" s="405">
        <f t="shared" si="1"/>
        <v>0</v>
      </c>
    </row>
    <row r="23" spans="1:6" ht="13.5" customHeight="1">
      <c r="A23" s="401" t="s">
        <v>236</v>
      </c>
      <c r="B23" s="402" t="s">
        <v>111</v>
      </c>
      <c r="C23" s="403" t="s">
        <v>60</v>
      </c>
      <c r="D23" s="404">
        <v>1831</v>
      </c>
      <c r="E23" s="428">
        <v>0</v>
      </c>
      <c r="F23" s="405">
        <f t="shared" si="1"/>
        <v>0</v>
      </c>
    </row>
    <row r="24" spans="1:6" ht="14.25" customHeight="1">
      <c r="A24" s="409" t="s">
        <v>237</v>
      </c>
      <c r="B24" s="410" t="s">
        <v>107</v>
      </c>
      <c r="C24" s="411" t="s">
        <v>60</v>
      </c>
      <c r="D24" s="412">
        <v>1465</v>
      </c>
      <c r="E24" s="429">
        <v>0</v>
      </c>
      <c r="F24" s="413">
        <f t="shared" si="1"/>
        <v>0</v>
      </c>
    </row>
    <row r="25" spans="1:6" ht="13.5" customHeight="1">
      <c r="A25" s="414" t="s">
        <v>215</v>
      </c>
      <c r="B25" s="415"/>
      <c r="C25" s="416"/>
      <c r="D25" s="416"/>
      <c r="E25" s="430"/>
      <c r="F25" s="417">
        <f>SUM(F26:F34)</f>
        <v>0</v>
      </c>
    </row>
    <row r="26" spans="1:6" ht="15.6" customHeight="1">
      <c r="A26" s="418" t="s">
        <v>132</v>
      </c>
      <c r="B26" s="397" t="s">
        <v>74</v>
      </c>
      <c r="C26" s="398" t="s">
        <v>60</v>
      </c>
      <c r="D26" s="399">
        <v>3729</v>
      </c>
      <c r="E26" s="427">
        <v>0</v>
      </c>
      <c r="F26" s="400">
        <f aca="true" t="shared" si="2" ref="F26:F34">D26*E26</f>
        <v>0</v>
      </c>
    </row>
    <row r="27" spans="1:6" ht="15.6" customHeight="1">
      <c r="A27" s="401" t="s">
        <v>134</v>
      </c>
      <c r="B27" s="402" t="s">
        <v>74</v>
      </c>
      <c r="C27" s="403" t="s">
        <v>135</v>
      </c>
      <c r="D27" s="404">
        <v>319</v>
      </c>
      <c r="E27" s="428">
        <v>0</v>
      </c>
      <c r="F27" s="405">
        <f t="shared" si="2"/>
        <v>0</v>
      </c>
    </row>
    <row r="28" spans="1:6" ht="15.6" customHeight="1">
      <c r="A28" s="401" t="s">
        <v>133</v>
      </c>
      <c r="B28" s="406" t="s">
        <v>101</v>
      </c>
      <c r="C28" s="403" t="s">
        <v>60</v>
      </c>
      <c r="D28" s="404">
        <v>701</v>
      </c>
      <c r="E28" s="428">
        <v>0</v>
      </c>
      <c r="F28" s="405">
        <f>D28*E28</f>
        <v>0</v>
      </c>
    </row>
    <row r="29" spans="1:6" ht="15.6" customHeight="1">
      <c r="A29" s="401" t="s">
        <v>130</v>
      </c>
      <c r="B29" s="407" t="s">
        <v>59</v>
      </c>
      <c r="C29" s="403" t="s">
        <v>18</v>
      </c>
      <c r="D29" s="404">
        <v>1</v>
      </c>
      <c r="E29" s="428">
        <v>0</v>
      </c>
      <c r="F29" s="405">
        <f t="shared" si="2"/>
        <v>0</v>
      </c>
    </row>
    <row r="30" spans="1:6" ht="15.6" customHeight="1">
      <c r="A30" s="419" t="s">
        <v>103</v>
      </c>
      <c r="B30" s="402" t="s">
        <v>104</v>
      </c>
      <c r="C30" s="403" t="s">
        <v>60</v>
      </c>
      <c r="D30" s="404">
        <v>4430</v>
      </c>
      <c r="E30" s="428">
        <v>0</v>
      </c>
      <c r="F30" s="405">
        <f t="shared" si="2"/>
        <v>0</v>
      </c>
    </row>
    <row r="31" spans="1:6" ht="15.6" customHeight="1">
      <c r="A31" s="419" t="s">
        <v>105</v>
      </c>
      <c r="B31" s="420" t="s">
        <v>157</v>
      </c>
      <c r="C31" s="403" t="s">
        <v>60</v>
      </c>
      <c r="D31" s="404">
        <v>3545</v>
      </c>
      <c r="E31" s="428">
        <v>0</v>
      </c>
      <c r="F31" s="405">
        <f t="shared" si="2"/>
        <v>0</v>
      </c>
    </row>
    <row r="32" spans="1:6" ht="14.1" customHeight="1">
      <c r="A32" s="419" t="s">
        <v>106</v>
      </c>
      <c r="B32" s="402" t="s">
        <v>107</v>
      </c>
      <c r="C32" s="403" t="s">
        <v>60</v>
      </c>
      <c r="D32" s="404">
        <v>3545</v>
      </c>
      <c r="E32" s="428">
        <v>0</v>
      </c>
      <c r="F32" s="405">
        <f t="shared" si="2"/>
        <v>0</v>
      </c>
    </row>
    <row r="33" spans="1:6" ht="14.1" customHeight="1">
      <c r="A33" s="401" t="s">
        <v>236</v>
      </c>
      <c r="B33" s="402" t="s">
        <v>111</v>
      </c>
      <c r="C33" s="403" t="s">
        <v>60</v>
      </c>
      <c r="D33" s="404">
        <v>4430</v>
      </c>
      <c r="E33" s="428">
        <v>0</v>
      </c>
      <c r="F33" s="405">
        <f t="shared" si="2"/>
        <v>0</v>
      </c>
    </row>
    <row r="34" spans="1:6" ht="14.1" customHeight="1" thickBot="1">
      <c r="A34" s="421" t="s">
        <v>237</v>
      </c>
      <c r="B34" s="422" t="s">
        <v>107</v>
      </c>
      <c r="C34" s="423" t="s">
        <v>60</v>
      </c>
      <c r="D34" s="424">
        <v>3545</v>
      </c>
      <c r="E34" s="431">
        <v>0</v>
      </c>
      <c r="F34" s="425">
        <f t="shared" si="2"/>
        <v>0</v>
      </c>
    </row>
  </sheetData>
  <sheetProtection algorithmName="SHA-512" hashValue="DvyJOaUosEesK/quXvNi7GO4okuxnvfEjaQCUaBusPoX1GfFxn+R8lbJFl3j6hREwxZFn0+sC0sBegl4+hFCSQ==" saltValue="nigLYo3FX+jV6lEMrd9j3w==" spinCount="100000" sheet="1" objects="1" scenarios="1"/>
  <printOptions/>
  <pageMargins left="0.7086614173228347" right="0.7086614173228347" top="0.7874015748031497" bottom="0.3937007874015748" header="0.31496062992125984" footer="0.31496062992125984"/>
  <pageSetup fitToHeight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 s.r.o.</dc:creator>
  <cp:keywords/>
  <dc:description/>
  <cp:lastModifiedBy>Matejsek Jan Ing.</cp:lastModifiedBy>
  <cp:lastPrinted>2017-10-26T11:24:10Z</cp:lastPrinted>
  <dcterms:created xsi:type="dcterms:W3CDTF">2001-10-23T09:34:56Z</dcterms:created>
  <dcterms:modified xsi:type="dcterms:W3CDTF">2018-04-03T06:49:15Z</dcterms:modified>
  <cp:category/>
  <cp:version/>
  <cp:contentType/>
  <cp:contentStatus/>
</cp:coreProperties>
</file>