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0" yWindow="0" windowWidth="19200" windowHeight="13470" firstSheet="1" activeTab="6"/>
  </bookViews>
  <sheets>
    <sheet name="Rekapitulace stavby" sheetId="1" r:id="rId1"/>
    <sheet name="1 - Příprava plochy" sheetId="2" r:id="rId2"/>
    <sheet name="2 - 0.rok" sheetId="3" r:id="rId3"/>
    <sheet name="3 - 1.rok pěstební péče" sheetId="4" r:id="rId4"/>
    <sheet name="4 - 2.rok pěstební péče" sheetId="5" r:id="rId5"/>
    <sheet name="5 - 3.rok pěstební péče" sheetId="6" r:id="rId6"/>
    <sheet name="1a - Biologie II.etapa - ..." sheetId="7" r:id="rId7"/>
  </sheets>
  <definedNames>
    <definedName name="_xlnm._FilterDatabase" localSheetId="1" hidden="1">'1 - Příprava plochy'!$C$84:$K$94</definedName>
    <definedName name="_xlnm._FilterDatabase" localSheetId="6" hidden="1">'1a - Biologie II.etapa - ...'!$C$76:$K$79</definedName>
    <definedName name="_xlnm._FilterDatabase" localSheetId="2" hidden="1">'2 - 0.rok'!$C$86:$K$118</definedName>
    <definedName name="_xlnm._FilterDatabase" localSheetId="3" hidden="1">'3 - 1.rok pěstební péče'!$C$84:$K$112</definedName>
    <definedName name="_xlnm._FilterDatabase" localSheetId="4" hidden="1">'4 - 2.rok pěstební péče'!$C$84:$K$115</definedName>
    <definedName name="_xlnm._FilterDatabase" localSheetId="5" hidden="1">'5 - 3.rok pěstební péče'!$C$85:$K$112</definedName>
    <definedName name="_xlnm.Print_Area" localSheetId="1">'1 - Příprava plochy'!$C$4:$J$38,'1 - Příprava plochy'!$C$44:$J$64,'1 - Příprava plochy'!$C$70:$K$94</definedName>
    <definedName name="_xlnm.Print_Area" localSheetId="6">'1a - Biologie II.etapa - ...'!$C$4:$J$36,'1a - Biologie II.etapa - ...'!$C$42:$J$58,'1a - Biologie II.etapa - ...'!$C$64:$K$79</definedName>
    <definedName name="_xlnm.Print_Area" localSheetId="2">'2 - 0.rok'!$C$4:$J$38,'2 - 0.rok'!$C$44:$J$66,'2 - 0.rok'!$C$72:$K$118</definedName>
    <definedName name="_xlnm.Print_Area" localSheetId="3">'3 - 1.rok pěstební péče'!$C$4:$J$38,'3 - 1.rok pěstební péče'!$C$44:$J$64,'3 - 1.rok pěstební péče'!$C$70:$K$112</definedName>
    <definedName name="_xlnm.Print_Area" localSheetId="4">'4 - 2.rok pěstební péče'!$C$4:$J$38,'4 - 2.rok pěstební péče'!$C$44:$J$64,'4 - 2.rok pěstební péče'!$C$70:$K$115</definedName>
    <definedName name="_xlnm.Print_Area" localSheetId="5">'5 - 3.rok pěstební péče'!$C$4:$J$38,'5 - 3.rok pěstební péče'!$C$44:$J$65,'5 - 3.rok pěstební péče'!$C$71:$K$112</definedName>
    <definedName name="_xlnm.Print_Area" localSheetId="0">'Rekapitulace stavby'!$D$4:$AO$33,'Rekapitulace stavby'!$C$39:$AQ$59</definedName>
    <definedName name="_xlnm.Print_Titles" localSheetId="0">'Rekapitulace stavby'!$49:$49</definedName>
    <definedName name="_xlnm.Print_Titles" localSheetId="1">'1 - Příprava plochy'!$84:$84</definedName>
    <definedName name="_xlnm.Print_Titles" localSheetId="2">'2 - 0.rok'!$86:$86</definedName>
    <definedName name="_xlnm.Print_Titles" localSheetId="3">'3 - 1.rok pěstební péče'!$84:$84</definedName>
    <definedName name="_xlnm.Print_Titles" localSheetId="4">'4 - 2.rok pěstební péče'!$84:$84</definedName>
    <definedName name="_xlnm.Print_Titles" localSheetId="5">'5 - 3.rok pěstební péče'!$85:$85</definedName>
    <definedName name="_xlnm.Print_Titles" localSheetId="6">'1a - Biologie II.etapa - ...'!$76:$76</definedName>
  </definedNames>
  <calcPr fullCalcOnLoad="1"/>
</workbook>
</file>

<file path=xl/sharedStrings.xml><?xml version="1.0" encoding="utf-8"?>
<sst xmlns="http://schemas.openxmlformats.org/spreadsheetml/2006/main" count="2335" uniqueCount="331">
  <si>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</si>
  <si>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</si>
  <si>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</si>
  <si>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</si>
  <si>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</si>
  <si>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</si>
  <si>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</si>
  <si>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{8b7d578c-aa5b-4354-a203-d41ec247d512}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</si>
  <si>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</si>
  <si>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</si>
  <si>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</si>
  <si>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</si>
  <si>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</si>
  <si>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</si>
  <si>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</si>
  <si>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</si>
  <si>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</si>
  <si>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3257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</si>
  <si>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</si>
  <si>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</si>
  <si>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Rekultivace Radovesice XIII</t>
  </si>
  <si>
    <t>0,1</t>
  </si>
  <si>
    <t>KSO:</t>
  </si>
  <si>
    <t>823 25</t>
  </si>
  <si>
    <t>CC-CZ:</t>
  </si>
  <si>
    <t>1</t>
  </si>
  <si>
    <t>Místo:</t>
  </si>
  <si>
    <t xml:space="preserve"> </t>
  </si>
  <si>
    <t>Datum:</t>
  </si>
  <si>
    <t>18. 1. 2018</t>
  </si>
  <si>
    <t>10</t>
  </si>
  <si>
    <t>CZ-CPV:</t>
  </si>
  <si>
    <t>45112320-4</t>
  </si>
  <si>
    <t>100</t>
  </si>
  <si>
    <t>Zadavatel:</t>
  </si>
  <si>
    <t>IČ:</t>
  </si>
  <si>
    <t>SD a.s.</t>
  </si>
  <si>
    <t>DIČ:</t>
  </si>
  <si>
    <t>Uchazeč:</t>
  </si>
  <si>
    <t>Vyplň údaj</t>
  </si>
  <si>
    <t>Projektant:</t>
  </si>
  <si>
    <t>Báňské projekty Teplice a.s.</t>
  </si>
  <si>
    <t>True</t>
  </si>
  <si>
    <t>Poznámka:</t>
  </si>
  <si>
    <t>Soupis prací je sestaven za využití položek Cenové soustavy ÚRS. Cenové a technické podmínky položek Cenové soustavy ÚRS,které nejsou uvedeny v soupisu prací (tzv. úvodní části katalogů) jsou neomezeně dálkově k dispozici na www.cs-urs.cz. Položky soupisu prací,které nemají ve sloupci  "Cenová soustava" uveden žádný údaj,nepochází z Cenové soustavy ÚRS.
Je-li v kontrolním rozpočtu nebo v soupisu prací uvedena v kolonce ,,popis" obchodní značka jakéhokoliv materiálu, výrobku nebo technologie, má tento název pouze informativní charakter.
Pro ocenění a následně pro realizaci je možné použít i jiný materiál, výrobek nebo technologií, se srovnatelnými nebo lepšími užitnými vlastnostmi ,které odpovídají požadavkům dokumentace.
Výměry jednotlivých položek jsou převzaty z Projektové dokumentace.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</si>
  <si>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</si>
  <si>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</si>
  <si>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</si>
  <si>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</si>
  <si>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</si>
  <si>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</si>
  <si>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</si>
  <si>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</si>
  <si>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</si>
  <si>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</si>
  <si>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</si>
  <si>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</si>
  <si>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</si>
  <si>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</si>
  <si>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</si>
  <si>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</si>
  <si>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</si>
  <si>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</si>
  <si>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</si>
  <si>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</si>
  <si>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</si>
  <si>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</si>
  <si>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</si>
  <si>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</si>
  <si>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</si>
  <si>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</si>
  <si>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</si>
  <si>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</si>
  <si>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</si>
  <si>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</si>
  <si>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</si>
  <si>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</si>
  <si>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</si>
  <si>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</si>
  <si>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</si>
  <si>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</si>
  <si>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</si>
  <si>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</si>
  <si>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Biologie II.etapa</t>
  </si>
  <si>
    <t>ING</t>
  </si>
  <si>
    <t>{cacd2888-1916-46f0-b20b-246902d991b1}</t>
  </si>
  <si>
    <t>2</t>
  </si>
  <si>
    <t>/</t>
  </si>
  <si>
    <t>Příprava plochy</t>
  </si>
  <si>
    <t>Soupis</t>
  </si>
  <si>
    <t>{89af5579-a20a-47fd-a436-4a58b2cd136a}</t>
  </si>
  <si>
    <t>0.rok</t>
  </si>
  <si>
    <t>{0db5bfce-b0f6-449e-86e0-29755b5c5c5d}</t>
  </si>
  <si>
    <t>3</t>
  </si>
  <si>
    <t>1.rok pěstební péče</t>
  </si>
  <si>
    <t>{08338085-1c43-4a21-ad8e-6805570b7a1f}</t>
  </si>
  <si>
    <t>4</t>
  </si>
  <si>
    <t>2.rok pěstební péče</t>
  </si>
  <si>
    <t>{45d6c15b-fa81-45b5-90c5-9042e416af67}</t>
  </si>
  <si>
    <t>5</t>
  </si>
  <si>
    <t>3.rok pěstební péče</t>
  </si>
  <si>
    <t>{075f5435-cb1c-4790-8f69-19e8c83ba773}</t>
  </si>
  <si>
    <t>1a</t>
  </si>
  <si>
    <t>Biologie II.etapa - vedlejší a ostatní náklady</t>
  </si>
  <si>
    <t>VON</t>
  </si>
  <si>
    <t>{c77a5662-4888-4df3-9bb0-d6fe33a7fc75}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</si>
  <si>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</si>
  <si>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</si>
  <si>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</si>
  <si>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</si>
  <si>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</si>
  <si>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</si>
  <si>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</si>
  <si>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1 - Biologie II.etapa</t>
  </si>
  <si>
    <t>Soupis:</t>
  </si>
  <si>
    <t>1 - Příprava plochy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</si>
  <si>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</si>
  <si>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</si>
  <si>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</si>
  <si>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</si>
  <si>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</si>
  <si>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</si>
  <si>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</si>
  <si>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4 - Vodorovné konstrukce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</si>
  <si>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</si>
  <si>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</si>
  <si>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</si>
  <si>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</si>
  <si>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</si>
  <si>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</si>
  <si>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</si>
  <si>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</si>
  <si>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</si>
  <si>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</si>
  <si>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</si>
  <si>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</si>
  <si>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</si>
  <si>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</si>
  <si>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</si>
  <si>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</si>
  <si>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</si>
  <si>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</si>
  <si>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</si>
  <si>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122401402</t>
  </si>
  <si>
    <t>Vykopávky v zemníku na suchu v hornině tř. 5 objem do 1000 m3</t>
  </si>
  <si>
    <t>m3</t>
  </si>
  <si>
    <t>CS ÚRS 2018 01</t>
  </si>
  <si>
    <t>904580442</t>
  </si>
  <si>
    <t>VV</t>
  </si>
  <si>
    <t>"výplň erozních rýh" 150,0</t>
  </si>
  <si>
    <t>162501152</t>
  </si>
  <si>
    <t>Vodorovné přemístění do 3000 m výkopku/sypaniny z horniny tř. 5 až 7</t>
  </si>
  <si>
    <t>-2084059770</t>
  </si>
  <si>
    <t>Vodorovné konstrukce</t>
  </si>
  <si>
    <t>46251116R</t>
  </si>
  <si>
    <t>Zához z lomového kamene tříděného hmotnost kamenů do 80 kg bez výplně</t>
  </si>
  <si>
    <t>-206957794</t>
  </si>
  <si>
    <t>"výplň erozních rýh - materiál z místních zdrojů" 150,0</t>
  </si>
  <si>
    <t>2 - 0.rok</t>
  </si>
  <si>
    <t xml:space="preserve">    3 - Svislé a kompletní konstrukce</t>
  </si>
  <si>
    <t xml:space="preserve">    99 - Přesun hmot</t>
  </si>
  <si>
    <t>PSV - Práce a dodávky PSV</t>
  </si>
  <si>
    <t>183553823</t>
  </si>
  <si>
    <t>Sečení a rozřezání směsek pro zelené hnojení ploch přes 5 ha sklonu do 5°</t>
  </si>
  <si>
    <t>ha</t>
  </si>
  <si>
    <t>-553125631</t>
  </si>
  <si>
    <t>29,36*2</t>
  </si>
  <si>
    <t>183553824</t>
  </si>
  <si>
    <t>Sečení a rozřezání směsek pro zelené hnojení ploch přes 5 ha sklonu přes 5°</t>
  </si>
  <si>
    <t>-1240894229</t>
  </si>
  <si>
    <t>32,22*2</t>
  </si>
  <si>
    <t>184211354</t>
  </si>
  <si>
    <t>Kopání jamek 25 x 25 cm a sadba sazenic sklon přes 1:5 při stupni zabuřenění 0 v zemině 5</t>
  </si>
  <si>
    <t>kus</t>
  </si>
  <si>
    <t>-1483757429</t>
  </si>
  <si>
    <t>M</t>
  </si>
  <si>
    <t>026503010</t>
  </si>
  <si>
    <t>lesní sazenice listnaté 35 - 50 cm, PK</t>
  </si>
  <si>
    <t>8</t>
  </si>
  <si>
    <t>-1734278530</t>
  </si>
  <si>
    <t>026603250</t>
  </si>
  <si>
    <t>obalované sazenice jehličnaté  40 - 60 cm, ZB</t>
  </si>
  <si>
    <t>-1153124717</t>
  </si>
  <si>
    <t>6</t>
  </si>
  <si>
    <t>026504900</t>
  </si>
  <si>
    <t>keře 20 - 40 cm, K</t>
  </si>
  <si>
    <t>1147563666</t>
  </si>
  <si>
    <t>7</t>
  </si>
  <si>
    <t>184211340</t>
  </si>
  <si>
    <t>Kopání jamek 50 x 50 cm a sadba sazenic sklon do 1:5 při stupni zabuřenění 1 v zemině 3</t>
  </si>
  <si>
    <t>198567692</t>
  </si>
  <si>
    <t>02650513</t>
  </si>
  <si>
    <t>Jírovec maďal  80 - 120 cm</t>
  </si>
  <si>
    <t>848612182</t>
  </si>
  <si>
    <t>9</t>
  </si>
  <si>
    <t>184215112</t>
  </si>
  <si>
    <t>Ukotvení kmene dřevin jedním kůlem D do 0,1 m délky do 2 m</t>
  </si>
  <si>
    <t>668048510</t>
  </si>
  <si>
    <t>60591253</t>
  </si>
  <si>
    <t>kůl vyvazovací dřevěný impregnovaný D 8cm dl 2m</t>
  </si>
  <si>
    <t>1350070375</t>
  </si>
  <si>
    <t>11</t>
  </si>
  <si>
    <t>184813111</t>
  </si>
  <si>
    <t>Ochrana lesních kultur proti škodám způsobených zvěří nátěrem nebo postřikem</t>
  </si>
  <si>
    <t>1298748908</t>
  </si>
  <si>
    <t>12</t>
  </si>
  <si>
    <t>251191155</t>
  </si>
  <si>
    <t>kg</t>
  </si>
  <si>
    <t>1959524987</t>
  </si>
  <si>
    <t>67000*6/1000</t>
  </si>
  <si>
    <t>402*1,1 'Přepočtené koeficientem množství</t>
  </si>
  <si>
    <t>13</t>
  </si>
  <si>
    <t>18481312R</t>
  </si>
  <si>
    <t>Ochrana dřevin před okusem mechanicky v rovině a svahu do 1:5</t>
  </si>
  <si>
    <t>1188236923</t>
  </si>
  <si>
    <t>14</t>
  </si>
  <si>
    <t>618950500</t>
  </si>
  <si>
    <t>chránička stromku,plastová prodyšná 80cm</t>
  </si>
  <si>
    <t>-1370640544</t>
  </si>
  <si>
    <t>184851253</t>
  </si>
  <si>
    <t>Mechan. ožínání sazenic celoploš. sklon do 1:5 dobrá viditelnost a výšky buřeně přes 60 cm</t>
  </si>
  <si>
    <t>1384472146</t>
  </si>
  <si>
    <t>Svislé a kompletní konstrukce</t>
  </si>
  <si>
    <t>16</t>
  </si>
  <si>
    <t>348951250</t>
  </si>
  <si>
    <t>Oplocení kultur v 1,6 m s drátěným pletivem,včetně ráhen a vzpěr</t>
  </si>
  <si>
    <t>m</t>
  </si>
  <si>
    <t>248485911</t>
  </si>
  <si>
    <t>"viz TZ" 3975,0</t>
  </si>
  <si>
    <t>17</t>
  </si>
  <si>
    <t>348952261</t>
  </si>
  <si>
    <t>Vrata z plotových tyček v 1,5 m plochy do 2 m2</t>
  </si>
  <si>
    <t>-1747670289</t>
  </si>
  <si>
    <t>9*4</t>
  </si>
  <si>
    <t>99</t>
  </si>
  <si>
    <t>Přesun hmot</t>
  </si>
  <si>
    <t>18</t>
  </si>
  <si>
    <t>998231111</t>
  </si>
  <si>
    <t>Přesun hmot na objektech rekultivací území ovlivněných důlní a hutnickou činností</t>
  </si>
  <si>
    <t>t</t>
  </si>
  <si>
    <t>186021701</t>
  </si>
  <si>
    <t>PSV</t>
  </si>
  <si>
    <t>Práce a dodávky PSV</t>
  </si>
  <si>
    <t>19</t>
  </si>
  <si>
    <t>783213021</t>
  </si>
  <si>
    <t>Napouštěcí dvojnásobný syntetický biodní nátěr tesařských prvků nezabudovaných do konstrukce</t>
  </si>
  <si>
    <t>m2</t>
  </si>
  <si>
    <t>-1553074859</t>
  </si>
  <si>
    <t>0,89*1325</t>
  </si>
  <si>
    <t>3 - 1.rok pěstební péče</t>
  </si>
  <si>
    <t>183403152</t>
  </si>
  <si>
    <t>Obdělání půdy vláčením v rovině a svahu do 1:5</t>
  </si>
  <si>
    <t>-1729522979</t>
  </si>
  <si>
    <t>24,76*10000 'Přepočtené koeficientem množství</t>
  </si>
  <si>
    <t>-736710540</t>
  </si>
  <si>
    <t>24,76*2 'Přepočtené koeficientem množství</t>
  </si>
  <si>
    <t>184202113</t>
  </si>
  <si>
    <t>Kontrola a oprava oplocenek,kůlů a chrániček</t>
  </si>
  <si>
    <t>hod</t>
  </si>
  <si>
    <t>-616360520</t>
  </si>
  <si>
    <t>-1164915982</t>
  </si>
  <si>
    <t>-660070086</t>
  </si>
  <si>
    <t>1304792864</t>
  </si>
  <si>
    <t>-1675891629</t>
  </si>
  <si>
    <t>-1660290441</t>
  </si>
  <si>
    <t>18481312</t>
  </si>
  <si>
    <t>911696066</t>
  </si>
  <si>
    <t>-555825384</t>
  </si>
  <si>
    <t>184814113</t>
  </si>
  <si>
    <t>Okopání kolem sazenic v ploše 0,5x0,5 m v zemině tř 3</t>
  </si>
  <si>
    <t>384887236</t>
  </si>
  <si>
    <t>-26648821</t>
  </si>
  <si>
    <t>184851282</t>
  </si>
  <si>
    <t>Mechan. ožínání sazenic celoploš. sklon přes 1:5 špatná viditelnost a výšky buřeně do 60 cm</t>
  </si>
  <si>
    <t>-1827185374</t>
  </si>
  <si>
    <t>36,82*2</t>
  </si>
  <si>
    <t>708288544</t>
  </si>
  <si>
    <t>4 - 2.rok pěstební péče</t>
  </si>
  <si>
    <t xml:space="preserve">    998 - Přesun hmot</t>
  </si>
  <si>
    <t>2007245330</t>
  </si>
  <si>
    <t>567629412</t>
  </si>
  <si>
    <t>1854184806</t>
  </si>
  <si>
    <t>445875667</t>
  </si>
  <si>
    <t>-1586624061</t>
  </si>
  <si>
    <t>551469129</t>
  </si>
  <si>
    <t>-1335650759</t>
  </si>
  <si>
    <t>-1779317322</t>
  </si>
  <si>
    <t>-879489582</t>
  </si>
  <si>
    <t>18809385</t>
  </si>
  <si>
    <t>596079528</t>
  </si>
  <si>
    <t>184816111</t>
  </si>
  <si>
    <t>Hnojení sazenic průmyslovými hnojivy do 0,25 kg k jedné sazenici</t>
  </si>
  <si>
    <t>1593798620</t>
  </si>
  <si>
    <t>25191155</t>
  </si>
  <si>
    <t>hnojivo průmyslové NP</t>
  </si>
  <si>
    <t>198004918</t>
  </si>
  <si>
    <t>233990*0,04/1000</t>
  </si>
  <si>
    <t>14380260</t>
  </si>
  <si>
    <t>20</t>
  </si>
  <si>
    <t>682725149</t>
  </si>
  <si>
    <t>998</t>
  </si>
  <si>
    <t>745795091</t>
  </si>
  <si>
    <t>5 - 3.rok pěstební péče</t>
  </si>
  <si>
    <t>25723783</t>
  </si>
  <si>
    <t>-1785257579</t>
  </si>
  <si>
    <t>Kontrola a oprava oplocenek a chrániček</t>
  </si>
  <si>
    <t>-518801768</t>
  </si>
  <si>
    <t>-2024303652</t>
  </si>
  <si>
    <t>268330367</t>
  </si>
  <si>
    <t>1083886207</t>
  </si>
  <si>
    <t>1145520454</t>
  </si>
  <si>
    <t>184818111</t>
  </si>
  <si>
    <t>Vyvětvení a tvarový ořez dřevin v do 3 m s odnesením odpadu do 200 m a spálením</t>
  </si>
  <si>
    <t>792135802</t>
  </si>
  <si>
    <t>-243933153</t>
  </si>
  <si>
    <t>-857933164</t>
  </si>
  <si>
    <t>184215152</t>
  </si>
  <si>
    <t>Odstranění ukotvení kmene dřevin jedním kůlem D do 0,1 m délky do 2 m</t>
  </si>
  <si>
    <t>-491165967</t>
  </si>
  <si>
    <t>-1763436390</t>
  </si>
  <si>
    <t>"oprava" 400</t>
  </si>
  <si>
    <t>1a - Biologie II.etapa - vedlejší a ostatní náklady</t>
  </si>
  <si>
    <t>VRN - Vedlejší rozpočtové náklady</t>
  </si>
  <si>
    <t>VRN</t>
  </si>
  <si>
    <t>Vedlejší rozpočtové náklady</t>
  </si>
  <si>
    <t>030001000</t>
  </si>
  <si>
    <t>Zařízení staveniště</t>
  </si>
  <si>
    <t>131072</t>
  </si>
  <si>
    <t>21482719</t>
  </si>
  <si>
    <t>kpl</t>
  </si>
  <si>
    <t>repelent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</si>
</sst>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10"/>
      <name val="Arial"/>
      <family val="2"/>
    </font>
    <font>
      <sz val="8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43"/>
      <name val="Trebuchet MS"/>
      <family val="2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8"/>
      <color indexed="48"/>
      <name val="Trebuchet MS"/>
      <family val="2"/>
    </font>
    <font>
      <b/>
      <sz val="16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sz val="18"/>
      <color indexed="12"/>
      <name val="Wingdings 2"/>
      <family val="2"/>
    </font>
    <font>
      <b/>
      <sz val="10"/>
      <color indexed="56"/>
      <name val="Trebuchet MS"/>
      <family val="2"/>
    </font>
    <font>
      <sz val="10"/>
      <color indexed="55"/>
      <name val="Trebuchet MS"/>
      <family val="2"/>
    </font>
    <font>
      <sz val="10"/>
      <color indexed="12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8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36" fillId="2" borderId="0" xfId="20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5" fillId="0" borderId="0" xfId="0" applyFont="1" applyBorder="1" applyAlignment="1">
      <alignment horizontal="left" vertical="center"/>
    </xf>
    <xf numFmtId="0" fontId="0" fillId="0" borderId="5" xfId="0" applyBorder="1"/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vertical="top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3" fillId="4" borderId="16" xfId="0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21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4" fontId="27" fillId="0" borderId="21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" fontId="30" fillId="0" borderId="21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7" fillId="0" borderId="22" xfId="0" applyNumberFormat="1" applyFont="1" applyBorder="1" applyAlignment="1">
      <alignment vertical="center"/>
    </xf>
    <xf numFmtId="4" fontId="27" fillId="0" borderId="23" xfId="0" applyNumberFormat="1" applyFont="1" applyBorder="1" applyAlignment="1">
      <alignment vertical="center"/>
    </xf>
    <xf numFmtId="166" fontId="27" fillId="0" borderId="23" xfId="0" applyNumberFormat="1" applyFont="1" applyBorder="1" applyAlignment="1">
      <alignment vertical="center"/>
    </xf>
    <xf numFmtId="4" fontId="27" fillId="0" borderId="24" xfId="0" applyNumberFormat="1" applyFont="1" applyBorder="1" applyAlignment="1">
      <alignment vertical="center"/>
    </xf>
    <xf numFmtId="0" fontId="9" fillId="0" borderId="0" xfId="0" applyFont="1" applyAlignment="1" applyProtection="1">
      <alignment/>
      <protection locked="0"/>
    </xf>
    <xf numFmtId="4" fontId="0" fillId="3" borderId="25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4" fontId="35" fillId="3" borderId="25" xfId="0" applyNumberFormat="1" applyFont="1" applyFill="1" applyBorder="1" applyAlignment="1" applyProtection="1">
      <alignment vertical="center"/>
      <protection locked="0"/>
    </xf>
    <xf numFmtId="0" fontId="0" fillId="2" borderId="0" xfId="0" applyFill="1" applyProtection="1">
      <protection/>
    </xf>
    <xf numFmtId="0" fontId="31" fillId="2" borderId="0" xfId="20" applyFont="1" applyFill="1" applyAlignment="1" applyProtection="1">
      <alignment vertical="center"/>
      <protection/>
    </xf>
    <xf numFmtId="0" fontId="36" fillId="2" borderId="0" xfId="20" applyFill="1" applyProtection="1">
      <protection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26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right"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27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right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4" borderId="17" xfId="0" applyFont="1" applyFill="1" applyBorder="1" applyAlignment="1" applyProtection="1">
      <alignment horizontal="center" vertical="center" wrapText="1"/>
      <protection/>
    </xf>
    <xf numFmtId="0" fontId="3" fillId="4" borderId="18" xfId="0" applyFont="1" applyFill="1" applyBorder="1" applyAlignment="1" applyProtection="1">
      <alignment horizontal="center" vertical="center" wrapText="1"/>
      <protection/>
    </xf>
    <xf numFmtId="0" fontId="3" fillId="4" borderId="19" xfId="0" applyFont="1" applyFill="1" applyBorder="1" applyAlignment="1" applyProtection="1">
      <alignment horizontal="center" vertical="center" wrapText="1"/>
      <protection/>
    </xf>
    <xf numFmtId="0" fontId="17" fillId="0" borderId="17" xfId="0" applyFont="1" applyBorder="1" applyAlignment="1" applyProtection="1">
      <alignment horizontal="center" vertical="center" wrapText="1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left" vertical="center"/>
      <protection/>
    </xf>
    <xf numFmtId="4" fontId="22" fillId="0" borderId="0" xfId="0" applyNumberFormat="1" applyFont="1" applyAlignment="1" applyProtection="1">
      <alignment/>
      <protection/>
    </xf>
    <xf numFmtId="0" fontId="0" fillId="0" borderId="20" xfId="0" applyFont="1" applyBorder="1" applyAlignment="1" applyProtection="1">
      <alignment vertical="center"/>
      <protection/>
    </xf>
    <xf numFmtId="166" fontId="32" fillId="0" borderId="13" xfId="0" applyNumberFormat="1" applyFont="1" applyBorder="1" applyAlignment="1" applyProtection="1">
      <alignment/>
      <protection/>
    </xf>
    <xf numFmtId="166" fontId="32" fillId="0" borderId="14" xfId="0" applyNumberFormat="1" applyFont="1" applyBorder="1" applyAlignment="1" applyProtection="1">
      <alignment/>
      <protection/>
    </xf>
    <xf numFmtId="4" fontId="33" fillId="0" borderId="0" xfId="0" applyNumberFormat="1" applyFont="1" applyAlignment="1" applyProtection="1">
      <alignment vertical="center"/>
      <protection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9" fillId="0" borderId="2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25" xfId="0" applyFont="1" applyBorder="1" applyAlignment="1" applyProtection="1">
      <alignment horizontal="center" vertical="center"/>
      <protection/>
    </xf>
    <xf numFmtId="49" fontId="0" fillId="0" borderId="25" xfId="0" applyNumberFormat="1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167" fontId="0" fillId="0" borderId="25" xfId="0" applyNumberFormat="1" applyFont="1" applyBorder="1" applyAlignment="1" applyProtection="1">
      <alignment vertical="center"/>
      <protection/>
    </xf>
    <xf numFmtId="4" fontId="0" fillId="0" borderId="25" xfId="0" applyNumberFormat="1" applyFont="1" applyBorder="1" applyAlignment="1" applyProtection="1">
      <alignment vertical="center"/>
      <protection/>
    </xf>
    <xf numFmtId="0" fontId="2" fillId="3" borderId="25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22" xfId="0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35" fillId="0" borderId="25" xfId="0" applyFont="1" applyBorder="1" applyAlignment="1" applyProtection="1">
      <alignment horizontal="center" vertical="center"/>
      <protection/>
    </xf>
    <xf numFmtId="49" fontId="35" fillId="0" borderId="25" xfId="0" applyNumberFormat="1" applyFont="1" applyBorder="1" applyAlignment="1" applyProtection="1">
      <alignment horizontal="left" vertical="center" wrapText="1"/>
      <protection/>
    </xf>
    <xf numFmtId="0" fontId="35" fillId="0" borderId="25" xfId="0" applyFont="1" applyBorder="1" applyAlignment="1" applyProtection="1">
      <alignment horizontal="left" vertical="center" wrapText="1"/>
      <protection/>
    </xf>
    <xf numFmtId="0" fontId="35" fillId="0" borderId="25" xfId="0" applyFont="1" applyBorder="1" applyAlignment="1" applyProtection="1">
      <alignment horizontal="center" vertical="center" wrapText="1"/>
      <protection/>
    </xf>
    <xf numFmtId="167" fontId="35" fillId="0" borderId="25" xfId="0" applyNumberFormat="1" applyFont="1" applyBorder="1" applyAlignment="1" applyProtection="1">
      <alignment vertical="center"/>
      <protection/>
    </xf>
    <xf numFmtId="4" fontId="35" fillId="0" borderId="25" xfId="0" applyNumberFormat="1" applyFont="1" applyBorder="1" applyAlignment="1" applyProtection="1">
      <alignment vertical="center"/>
      <protection/>
    </xf>
    <xf numFmtId="0" fontId="35" fillId="0" borderId="4" xfId="0" applyFont="1" applyBorder="1" applyAlignment="1" applyProtection="1">
      <alignment vertical="center"/>
      <protection/>
    </xf>
    <xf numFmtId="0" fontId="35" fillId="3" borderId="25" xfId="0" applyFont="1" applyFill="1" applyBorder="1" applyAlignment="1" applyProtection="1">
      <alignment horizontal="left" vertical="center"/>
      <protection/>
    </xf>
    <xf numFmtId="0" fontId="35" fillId="0" borderId="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25" xfId="0" applyBorder="1" applyAlignment="1" applyProtection="1">
      <alignment horizontal="center" vertical="center" wrapText="1"/>
      <protection/>
    </xf>
    <xf numFmtId="167" fontId="0" fillId="0" borderId="25" xfId="0" applyNumberFormat="1" applyFont="1" applyFill="1" applyBorder="1" applyAlignment="1" applyProtection="1">
      <alignment vertical="center"/>
      <protection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right" vertical="center"/>
    </xf>
    <xf numFmtId="0" fontId="29" fillId="0" borderId="0" xfId="0" applyFont="1" applyAlignment="1">
      <alignment horizontal="left" vertical="center" wrapText="1"/>
    </xf>
    <xf numFmtId="0" fontId="14" fillId="4" borderId="0" xfId="0" applyFont="1" applyFill="1" applyAlignment="1">
      <alignment horizontal="center" vertical="center"/>
    </xf>
    <xf numFmtId="0" fontId="0" fillId="0" borderId="0" xfId="0"/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4" fontId="25" fillId="0" borderId="0" xfId="0" applyNumberFormat="1" applyFont="1" applyAlignment="1">
      <alignment horizontal="right" vertical="center"/>
    </xf>
    <xf numFmtId="4" fontId="18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19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1" fillId="2" borderId="0" xfId="20" applyFont="1" applyFill="1" applyAlignment="1" applyProtection="1">
      <alignment vertical="center"/>
      <protection/>
    </xf>
    <xf numFmtId="0" fontId="14" fillId="4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049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66700" cy="266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3073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4097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512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6145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7169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025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workbookViewId="0" topLeftCell="A1">
      <pane ySplit="1" topLeftCell="A37" activePane="bottomLeft" state="frozen"/>
      <selection pane="bottomLeft" activeCell="AN51" sqref="AN51:AP5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8" t="s">
        <v>0</v>
      </c>
      <c r="B1" s="9"/>
      <c r="C1" s="9"/>
      <c r="D1" s="10" t="s">
        <v>1</v>
      </c>
      <c r="E1" s="9"/>
      <c r="F1" s="9"/>
      <c r="G1" s="9"/>
      <c r="H1" s="9"/>
      <c r="I1" s="9"/>
      <c r="J1" s="9"/>
      <c r="K1" s="11" t="s">
        <v>2</v>
      </c>
      <c r="L1" s="11"/>
      <c r="M1" s="11"/>
      <c r="N1" s="11"/>
      <c r="O1" s="11"/>
      <c r="P1" s="11"/>
      <c r="Q1" s="11"/>
      <c r="R1" s="11"/>
      <c r="S1" s="11"/>
      <c r="T1" s="9"/>
      <c r="U1" s="9"/>
      <c r="V1" s="9"/>
      <c r="W1" s="11" t="s">
        <v>3</v>
      </c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2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4" t="s">
        <v>4</v>
      </c>
      <c r="BB1" s="14" t="s">
        <v>5</v>
      </c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T1" s="15" t="s">
        <v>6</v>
      </c>
      <c r="BU1" s="15" t="s">
        <v>6</v>
      </c>
      <c r="BV1" s="15" t="s">
        <v>7</v>
      </c>
    </row>
    <row r="2" spans="3:72" ht="36.95" customHeight="1">
      <c r="AR2" s="236" t="s">
        <v>8</v>
      </c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S2" s="16" t="s">
        <v>9</v>
      </c>
      <c r="BT2" s="16" t="s">
        <v>10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9</v>
      </c>
      <c r="BT3" s="16" t="s">
        <v>11</v>
      </c>
    </row>
    <row r="4" spans="2:71" ht="36.95" customHeight="1">
      <c r="B4" s="20"/>
      <c r="C4" s="21"/>
      <c r="D4" s="22" t="s">
        <v>12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3"/>
      <c r="AS4" s="24" t="s">
        <v>13</v>
      </c>
      <c r="BE4" s="25" t="s">
        <v>14</v>
      </c>
      <c r="BS4" s="16" t="s">
        <v>15</v>
      </c>
    </row>
    <row r="5" spans="2:71" ht="14.45" customHeight="1">
      <c r="B5" s="20"/>
      <c r="C5" s="21"/>
      <c r="D5" s="26" t="s">
        <v>16</v>
      </c>
      <c r="E5" s="21"/>
      <c r="F5" s="21"/>
      <c r="G5" s="21"/>
      <c r="H5" s="21"/>
      <c r="I5" s="21"/>
      <c r="J5" s="21"/>
      <c r="K5" s="264" t="s">
        <v>17</v>
      </c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1"/>
      <c r="AQ5" s="23"/>
      <c r="BE5" s="262" t="s">
        <v>18</v>
      </c>
      <c r="BS5" s="16" t="s">
        <v>9</v>
      </c>
    </row>
    <row r="6" spans="2:71" ht="36.95" customHeight="1">
      <c r="B6" s="20"/>
      <c r="C6" s="21"/>
      <c r="D6" s="28" t="s">
        <v>19</v>
      </c>
      <c r="E6" s="21"/>
      <c r="F6" s="21"/>
      <c r="G6" s="21"/>
      <c r="H6" s="21"/>
      <c r="I6" s="21"/>
      <c r="J6" s="21"/>
      <c r="K6" s="266" t="s">
        <v>20</v>
      </c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5"/>
      <c r="AP6" s="21"/>
      <c r="AQ6" s="23"/>
      <c r="BE6" s="263"/>
      <c r="BS6" s="16" t="s">
        <v>21</v>
      </c>
    </row>
    <row r="7" spans="2:71" ht="14.45" customHeight="1">
      <c r="B7" s="20"/>
      <c r="C7" s="21"/>
      <c r="D7" s="29" t="s">
        <v>22</v>
      </c>
      <c r="E7" s="21"/>
      <c r="F7" s="21"/>
      <c r="G7" s="21"/>
      <c r="H7" s="21"/>
      <c r="I7" s="21"/>
      <c r="J7" s="21"/>
      <c r="K7" s="27" t="s">
        <v>23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9" t="s">
        <v>24</v>
      </c>
      <c r="AL7" s="21"/>
      <c r="AM7" s="21"/>
      <c r="AN7" s="27" t="s">
        <v>5</v>
      </c>
      <c r="AO7" s="21"/>
      <c r="AP7" s="21"/>
      <c r="AQ7" s="23"/>
      <c r="BE7" s="263"/>
      <c r="BS7" s="16" t="s">
        <v>25</v>
      </c>
    </row>
    <row r="8" spans="2:71" ht="14.45" customHeight="1">
      <c r="B8" s="20"/>
      <c r="C8" s="21"/>
      <c r="D8" s="29" t="s">
        <v>26</v>
      </c>
      <c r="E8" s="21"/>
      <c r="F8" s="21"/>
      <c r="G8" s="21"/>
      <c r="H8" s="21"/>
      <c r="I8" s="21"/>
      <c r="J8" s="21"/>
      <c r="K8" s="27" t="s">
        <v>27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9" t="s">
        <v>28</v>
      </c>
      <c r="AL8" s="21"/>
      <c r="AM8" s="21"/>
      <c r="AN8" s="30" t="s">
        <v>29</v>
      </c>
      <c r="AO8" s="21"/>
      <c r="AP8" s="21"/>
      <c r="AQ8" s="23"/>
      <c r="BE8" s="263"/>
      <c r="BS8" s="16" t="s">
        <v>30</v>
      </c>
    </row>
    <row r="9" spans="2:71" ht="29.25" customHeight="1">
      <c r="B9" s="20"/>
      <c r="C9" s="21"/>
      <c r="D9" s="26" t="s">
        <v>31</v>
      </c>
      <c r="E9" s="21"/>
      <c r="F9" s="21"/>
      <c r="G9" s="21"/>
      <c r="H9" s="21"/>
      <c r="I9" s="21"/>
      <c r="J9" s="21"/>
      <c r="K9" s="31" t="s">
        <v>32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3"/>
      <c r="BE9" s="263"/>
      <c r="BS9" s="16" t="s">
        <v>33</v>
      </c>
    </row>
    <row r="10" spans="2:71" ht="14.45" customHeight="1">
      <c r="B10" s="20"/>
      <c r="C10" s="21"/>
      <c r="D10" s="29" t="s">
        <v>34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9" t="s">
        <v>35</v>
      </c>
      <c r="AL10" s="21"/>
      <c r="AM10" s="21"/>
      <c r="AN10" s="27" t="s">
        <v>5</v>
      </c>
      <c r="AO10" s="21"/>
      <c r="AP10" s="21"/>
      <c r="AQ10" s="23"/>
      <c r="BE10" s="263"/>
      <c r="BS10" s="16" t="s">
        <v>21</v>
      </c>
    </row>
    <row r="11" spans="2:71" ht="18.4" customHeight="1">
      <c r="B11" s="20"/>
      <c r="C11" s="21"/>
      <c r="D11" s="21"/>
      <c r="E11" s="27" t="s">
        <v>36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9" t="s">
        <v>37</v>
      </c>
      <c r="AL11" s="21"/>
      <c r="AM11" s="21"/>
      <c r="AN11" s="27" t="s">
        <v>5</v>
      </c>
      <c r="AO11" s="21"/>
      <c r="AP11" s="21"/>
      <c r="AQ11" s="23"/>
      <c r="BE11" s="263"/>
      <c r="BS11" s="16" t="s">
        <v>21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3"/>
      <c r="BE12" s="263"/>
      <c r="BS12" s="16" t="s">
        <v>21</v>
      </c>
    </row>
    <row r="13" spans="2:71" ht="14.45" customHeight="1">
      <c r="B13" s="20"/>
      <c r="C13" s="21"/>
      <c r="D13" s="29" t="s">
        <v>38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9" t="s">
        <v>35</v>
      </c>
      <c r="AL13" s="21"/>
      <c r="AM13" s="21"/>
      <c r="AN13" s="32" t="s">
        <v>39</v>
      </c>
      <c r="AO13" s="21"/>
      <c r="AP13" s="21"/>
      <c r="AQ13" s="23"/>
      <c r="BE13" s="263"/>
      <c r="BS13" s="16" t="s">
        <v>21</v>
      </c>
    </row>
    <row r="14" spans="2:71" ht="15">
      <c r="B14" s="20"/>
      <c r="C14" s="21"/>
      <c r="D14" s="21"/>
      <c r="E14" s="267" t="s">
        <v>39</v>
      </c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9" t="s">
        <v>37</v>
      </c>
      <c r="AL14" s="21"/>
      <c r="AM14" s="21"/>
      <c r="AN14" s="32" t="s">
        <v>39</v>
      </c>
      <c r="AO14" s="21"/>
      <c r="AP14" s="21"/>
      <c r="AQ14" s="23"/>
      <c r="BE14" s="263"/>
      <c r="BS14" s="16" t="s">
        <v>21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3"/>
      <c r="BE15" s="263"/>
      <c r="BS15" s="16" t="s">
        <v>6</v>
      </c>
    </row>
    <row r="16" spans="2:71" ht="14.45" customHeight="1">
      <c r="B16" s="20"/>
      <c r="C16" s="21"/>
      <c r="D16" s="29" t="s">
        <v>40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9" t="s">
        <v>35</v>
      </c>
      <c r="AL16" s="21"/>
      <c r="AM16" s="21"/>
      <c r="AN16" s="27" t="s">
        <v>5</v>
      </c>
      <c r="AO16" s="21"/>
      <c r="AP16" s="21"/>
      <c r="AQ16" s="23"/>
      <c r="BE16" s="263"/>
      <c r="BS16" s="16" t="s">
        <v>6</v>
      </c>
    </row>
    <row r="17" spans="2:71" ht="18.4" customHeight="1">
      <c r="B17" s="20"/>
      <c r="C17" s="21"/>
      <c r="D17" s="21"/>
      <c r="E17" s="27" t="s">
        <v>41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9" t="s">
        <v>37</v>
      </c>
      <c r="AL17" s="21"/>
      <c r="AM17" s="21"/>
      <c r="AN17" s="27" t="s">
        <v>5</v>
      </c>
      <c r="AO17" s="21"/>
      <c r="AP17" s="21"/>
      <c r="AQ17" s="23"/>
      <c r="BE17" s="263"/>
      <c r="BS17" s="16" t="s">
        <v>42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3"/>
      <c r="BE18" s="263"/>
      <c r="BS18" s="16" t="s">
        <v>9</v>
      </c>
    </row>
    <row r="19" spans="2:71" ht="14.45" customHeight="1">
      <c r="B19" s="20"/>
      <c r="C19" s="21"/>
      <c r="D19" s="29" t="s">
        <v>43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3"/>
      <c r="BE19" s="263"/>
      <c r="BS19" s="16" t="s">
        <v>21</v>
      </c>
    </row>
    <row r="20" spans="2:71" ht="114" customHeight="1">
      <c r="B20" s="20"/>
      <c r="C20" s="21"/>
      <c r="D20" s="21"/>
      <c r="E20" s="269" t="s">
        <v>44</v>
      </c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1"/>
      <c r="AP20" s="21"/>
      <c r="AQ20" s="23"/>
      <c r="BE20" s="263"/>
      <c r="BS20" s="16" t="s">
        <v>42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3"/>
      <c r="BE21" s="263"/>
    </row>
    <row r="22" spans="2:57" ht="6.95" customHeight="1">
      <c r="B22" s="20"/>
      <c r="C22" s="21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21"/>
      <c r="AQ22" s="23"/>
      <c r="BE22" s="263"/>
    </row>
    <row r="23" spans="2:57" s="1" customFormat="1" ht="25.9" customHeight="1">
      <c r="B23" s="34"/>
      <c r="C23" s="35"/>
      <c r="D23" s="36" t="s">
        <v>45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270">
        <f>ROUNDUP(AG51,2)</f>
        <v>0</v>
      </c>
      <c r="AL23" s="271"/>
      <c r="AM23" s="271"/>
      <c r="AN23" s="271"/>
      <c r="AO23" s="271"/>
      <c r="AP23" s="35"/>
      <c r="AQ23" s="38"/>
      <c r="BE23" s="263"/>
    </row>
    <row r="24" spans="2:57" s="1" customFormat="1" ht="6.95" customHeigh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8"/>
      <c r="BE24" s="263"/>
    </row>
    <row r="25" spans="2:57" s="1" customFormat="1" ht="13.5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272" t="s">
        <v>46</v>
      </c>
      <c r="M25" s="272"/>
      <c r="N25" s="272"/>
      <c r="O25" s="272"/>
      <c r="P25" s="35"/>
      <c r="Q25" s="35"/>
      <c r="R25" s="35"/>
      <c r="S25" s="35"/>
      <c r="T25" s="35"/>
      <c r="U25" s="35"/>
      <c r="V25" s="35"/>
      <c r="W25" s="272" t="s">
        <v>47</v>
      </c>
      <c r="X25" s="272"/>
      <c r="Y25" s="272"/>
      <c r="Z25" s="272"/>
      <c r="AA25" s="272"/>
      <c r="AB25" s="272"/>
      <c r="AC25" s="272"/>
      <c r="AD25" s="272"/>
      <c r="AE25" s="272"/>
      <c r="AF25" s="35"/>
      <c r="AG25" s="35"/>
      <c r="AH25" s="35"/>
      <c r="AI25" s="35"/>
      <c r="AJ25" s="35"/>
      <c r="AK25" s="272" t="s">
        <v>48</v>
      </c>
      <c r="AL25" s="272"/>
      <c r="AM25" s="272"/>
      <c r="AN25" s="272"/>
      <c r="AO25" s="272"/>
      <c r="AP25" s="35"/>
      <c r="AQ25" s="38"/>
      <c r="BE25" s="263"/>
    </row>
    <row r="26" spans="2:57" s="2" customFormat="1" ht="14.45" customHeight="1">
      <c r="B26" s="39"/>
      <c r="C26" s="40"/>
      <c r="D26" s="41" t="s">
        <v>49</v>
      </c>
      <c r="E26" s="40"/>
      <c r="F26" s="41" t="s">
        <v>50</v>
      </c>
      <c r="G26" s="40"/>
      <c r="H26" s="40"/>
      <c r="I26" s="40"/>
      <c r="J26" s="40"/>
      <c r="K26" s="40"/>
      <c r="L26" s="257">
        <v>0.21</v>
      </c>
      <c r="M26" s="256"/>
      <c r="N26" s="256"/>
      <c r="O26" s="256"/>
      <c r="P26" s="40"/>
      <c r="Q26" s="40"/>
      <c r="R26" s="40"/>
      <c r="S26" s="40"/>
      <c r="T26" s="40"/>
      <c r="U26" s="40"/>
      <c r="V26" s="40"/>
      <c r="W26" s="255">
        <f>ROUNDUP(AZ51,2)</f>
        <v>0</v>
      </c>
      <c r="X26" s="256"/>
      <c r="Y26" s="256"/>
      <c r="Z26" s="256"/>
      <c r="AA26" s="256"/>
      <c r="AB26" s="256"/>
      <c r="AC26" s="256"/>
      <c r="AD26" s="256"/>
      <c r="AE26" s="256"/>
      <c r="AF26" s="40"/>
      <c r="AG26" s="40"/>
      <c r="AH26" s="40"/>
      <c r="AI26" s="40"/>
      <c r="AJ26" s="40"/>
      <c r="AK26" s="255">
        <f>ROUNDUP(AV51,1)</f>
        <v>0</v>
      </c>
      <c r="AL26" s="256"/>
      <c r="AM26" s="256"/>
      <c r="AN26" s="256"/>
      <c r="AO26" s="256"/>
      <c r="AP26" s="40"/>
      <c r="AQ26" s="42"/>
      <c r="BE26" s="263"/>
    </row>
    <row r="27" spans="2:57" s="2" customFormat="1" ht="14.45" customHeight="1">
      <c r="B27" s="39"/>
      <c r="C27" s="40"/>
      <c r="D27" s="40"/>
      <c r="E27" s="40"/>
      <c r="F27" s="41" t="s">
        <v>51</v>
      </c>
      <c r="G27" s="40"/>
      <c r="H27" s="40"/>
      <c r="I27" s="40"/>
      <c r="J27" s="40"/>
      <c r="K27" s="40"/>
      <c r="L27" s="257">
        <v>0.15</v>
      </c>
      <c r="M27" s="256"/>
      <c r="N27" s="256"/>
      <c r="O27" s="256"/>
      <c r="P27" s="40"/>
      <c r="Q27" s="40"/>
      <c r="R27" s="40"/>
      <c r="S27" s="40"/>
      <c r="T27" s="40"/>
      <c r="U27" s="40"/>
      <c r="V27" s="40"/>
      <c r="W27" s="255">
        <f>ROUNDUP(BA51,2)</f>
        <v>0</v>
      </c>
      <c r="X27" s="256"/>
      <c r="Y27" s="256"/>
      <c r="Z27" s="256"/>
      <c r="AA27" s="256"/>
      <c r="AB27" s="256"/>
      <c r="AC27" s="256"/>
      <c r="AD27" s="256"/>
      <c r="AE27" s="256"/>
      <c r="AF27" s="40"/>
      <c r="AG27" s="40"/>
      <c r="AH27" s="40"/>
      <c r="AI27" s="40"/>
      <c r="AJ27" s="40"/>
      <c r="AK27" s="255">
        <f>ROUNDUP(AW51,1)</f>
        <v>0</v>
      </c>
      <c r="AL27" s="256"/>
      <c r="AM27" s="256"/>
      <c r="AN27" s="256"/>
      <c r="AO27" s="256"/>
      <c r="AP27" s="40"/>
      <c r="AQ27" s="42"/>
      <c r="BE27" s="263"/>
    </row>
    <row r="28" spans="2:57" s="2" customFormat="1" ht="14.45" customHeight="1" hidden="1">
      <c r="B28" s="39"/>
      <c r="C28" s="40"/>
      <c r="D28" s="40"/>
      <c r="E28" s="40"/>
      <c r="F28" s="41" t="s">
        <v>52</v>
      </c>
      <c r="G28" s="40"/>
      <c r="H28" s="40"/>
      <c r="I28" s="40"/>
      <c r="J28" s="40"/>
      <c r="K28" s="40"/>
      <c r="L28" s="257">
        <v>0.21</v>
      </c>
      <c r="M28" s="256"/>
      <c r="N28" s="256"/>
      <c r="O28" s="256"/>
      <c r="P28" s="40"/>
      <c r="Q28" s="40"/>
      <c r="R28" s="40"/>
      <c r="S28" s="40"/>
      <c r="T28" s="40"/>
      <c r="U28" s="40"/>
      <c r="V28" s="40"/>
      <c r="W28" s="255">
        <f>ROUNDUP(BB51,2)</f>
        <v>0</v>
      </c>
      <c r="X28" s="256"/>
      <c r="Y28" s="256"/>
      <c r="Z28" s="256"/>
      <c r="AA28" s="256"/>
      <c r="AB28" s="256"/>
      <c r="AC28" s="256"/>
      <c r="AD28" s="256"/>
      <c r="AE28" s="256"/>
      <c r="AF28" s="40"/>
      <c r="AG28" s="40"/>
      <c r="AH28" s="40"/>
      <c r="AI28" s="40"/>
      <c r="AJ28" s="40"/>
      <c r="AK28" s="255">
        <v>0</v>
      </c>
      <c r="AL28" s="256"/>
      <c r="AM28" s="256"/>
      <c r="AN28" s="256"/>
      <c r="AO28" s="256"/>
      <c r="AP28" s="40"/>
      <c r="AQ28" s="42"/>
      <c r="BE28" s="263"/>
    </row>
    <row r="29" spans="2:57" s="2" customFormat="1" ht="14.45" customHeight="1" hidden="1">
      <c r="B29" s="39"/>
      <c r="C29" s="40"/>
      <c r="D29" s="40"/>
      <c r="E29" s="40"/>
      <c r="F29" s="41" t="s">
        <v>53</v>
      </c>
      <c r="G29" s="40"/>
      <c r="H29" s="40"/>
      <c r="I29" s="40"/>
      <c r="J29" s="40"/>
      <c r="K29" s="40"/>
      <c r="L29" s="257">
        <v>0.15</v>
      </c>
      <c r="M29" s="256"/>
      <c r="N29" s="256"/>
      <c r="O29" s="256"/>
      <c r="P29" s="40"/>
      <c r="Q29" s="40"/>
      <c r="R29" s="40"/>
      <c r="S29" s="40"/>
      <c r="T29" s="40"/>
      <c r="U29" s="40"/>
      <c r="V29" s="40"/>
      <c r="W29" s="255">
        <f>ROUNDUP(BC51,2)</f>
        <v>0</v>
      </c>
      <c r="X29" s="256"/>
      <c r="Y29" s="256"/>
      <c r="Z29" s="256"/>
      <c r="AA29" s="256"/>
      <c r="AB29" s="256"/>
      <c r="AC29" s="256"/>
      <c r="AD29" s="256"/>
      <c r="AE29" s="256"/>
      <c r="AF29" s="40"/>
      <c r="AG29" s="40"/>
      <c r="AH29" s="40"/>
      <c r="AI29" s="40"/>
      <c r="AJ29" s="40"/>
      <c r="AK29" s="255">
        <v>0</v>
      </c>
      <c r="AL29" s="256"/>
      <c r="AM29" s="256"/>
      <c r="AN29" s="256"/>
      <c r="AO29" s="256"/>
      <c r="AP29" s="40"/>
      <c r="AQ29" s="42"/>
      <c r="BE29" s="263"/>
    </row>
    <row r="30" spans="2:57" s="2" customFormat="1" ht="14.45" customHeight="1" hidden="1">
      <c r="B30" s="39"/>
      <c r="C30" s="40"/>
      <c r="D30" s="40"/>
      <c r="E30" s="40"/>
      <c r="F30" s="41" t="s">
        <v>54</v>
      </c>
      <c r="G30" s="40"/>
      <c r="H30" s="40"/>
      <c r="I30" s="40"/>
      <c r="J30" s="40"/>
      <c r="K30" s="40"/>
      <c r="L30" s="257">
        <v>0</v>
      </c>
      <c r="M30" s="256"/>
      <c r="N30" s="256"/>
      <c r="O30" s="256"/>
      <c r="P30" s="40"/>
      <c r="Q30" s="40"/>
      <c r="R30" s="40"/>
      <c r="S30" s="40"/>
      <c r="T30" s="40"/>
      <c r="U30" s="40"/>
      <c r="V30" s="40"/>
      <c r="W30" s="255">
        <f>ROUNDUP(BD51,2)</f>
        <v>0</v>
      </c>
      <c r="X30" s="256"/>
      <c r="Y30" s="256"/>
      <c r="Z30" s="256"/>
      <c r="AA30" s="256"/>
      <c r="AB30" s="256"/>
      <c r="AC30" s="256"/>
      <c r="AD30" s="256"/>
      <c r="AE30" s="256"/>
      <c r="AF30" s="40"/>
      <c r="AG30" s="40"/>
      <c r="AH30" s="40"/>
      <c r="AI30" s="40"/>
      <c r="AJ30" s="40"/>
      <c r="AK30" s="255">
        <v>0</v>
      </c>
      <c r="AL30" s="256"/>
      <c r="AM30" s="256"/>
      <c r="AN30" s="256"/>
      <c r="AO30" s="256"/>
      <c r="AP30" s="40"/>
      <c r="AQ30" s="42"/>
      <c r="BE30" s="263"/>
    </row>
    <row r="31" spans="2:57" s="1" customFormat="1" ht="6.95" customHeight="1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8"/>
      <c r="BE31" s="263"/>
    </row>
    <row r="32" spans="2:57" s="1" customFormat="1" ht="25.9" customHeight="1">
      <c r="B32" s="34"/>
      <c r="C32" s="43"/>
      <c r="D32" s="44" t="s">
        <v>55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 t="s">
        <v>56</v>
      </c>
      <c r="U32" s="45"/>
      <c r="V32" s="45"/>
      <c r="W32" s="45"/>
      <c r="X32" s="247" t="s">
        <v>57</v>
      </c>
      <c r="Y32" s="248"/>
      <c r="Z32" s="248"/>
      <c r="AA32" s="248"/>
      <c r="AB32" s="248"/>
      <c r="AC32" s="45"/>
      <c r="AD32" s="45"/>
      <c r="AE32" s="45"/>
      <c r="AF32" s="45"/>
      <c r="AG32" s="45"/>
      <c r="AH32" s="45"/>
      <c r="AI32" s="45"/>
      <c r="AJ32" s="45"/>
      <c r="AK32" s="249">
        <f>SUM(AK23:AK30)</f>
        <v>0</v>
      </c>
      <c r="AL32" s="248"/>
      <c r="AM32" s="248"/>
      <c r="AN32" s="248"/>
      <c r="AO32" s="250"/>
      <c r="AP32" s="43"/>
      <c r="AQ32" s="47"/>
      <c r="BE32" s="263"/>
    </row>
    <row r="33" spans="2:43" s="1" customFormat="1" ht="6.95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8"/>
    </row>
    <row r="34" spans="2:43" s="1" customFormat="1" ht="6.95" customHeight="1"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50"/>
    </row>
    <row r="38" spans="2:44" s="1" customFormat="1" ht="6.95" customHeight="1"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34"/>
    </row>
    <row r="39" spans="2:44" s="1" customFormat="1" ht="36.95" customHeight="1">
      <c r="B39" s="34"/>
      <c r="C39" s="53" t="s">
        <v>58</v>
      </c>
      <c r="AR39" s="34"/>
    </row>
    <row r="40" spans="2:44" s="1" customFormat="1" ht="6.95" customHeight="1">
      <c r="B40" s="34"/>
      <c r="AR40" s="34"/>
    </row>
    <row r="41" spans="2:44" s="3" customFormat="1" ht="14.45" customHeight="1">
      <c r="B41" s="54"/>
      <c r="C41" s="55" t="s">
        <v>16</v>
      </c>
      <c r="L41" s="3" t="str">
        <f>K5</f>
        <v>3257</v>
      </c>
      <c r="AR41" s="54"/>
    </row>
    <row r="42" spans="2:44" s="4" customFormat="1" ht="36.95" customHeight="1">
      <c r="B42" s="56"/>
      <c r="C42" s="57" t="s">
        <v>19</v>
      </c>
      <c r="L42" s="251" t="str">
        <f>K6</f>
        <v>Rekultivace Radovesice XIII</v>
      </c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252"/>
      <c r="AE42" s="252"/>
      <c r="AF42" s="252"/>
      <c r="AG42" s="252"/>
      <c r="AH42" s="252"/>
      <c r="AI42" s="252"/>
      <c r="AJ42" s="252"/>
      <c r="AK42" s="252"/>
      <c r="AL42" s="252"/>
      <c r="AM42" s="252"/>
      <c r="AN42" s="252"/>
      <c r="AO42" s="252"/>
      <c r="AR42" s="56"/>
    </row>
    <row r="43" spans="2:44" s="1" customFormat="1" ht="6.95" customHeight="1">
      <c r="B43" s="34"/>
      <c r="AR43" s="34"/>
    </row>
    <row r="44" spans="2:44" s="1" customFormat="1" ht="15">
      <c r="B44" s="34"/>
      <c r="C44" s="55" t="s">
        <v>26</v>
      </c>
      <c r="L44" s="58" t="str">
        <f>IF(K8="","",K8)</f>
        <v xml:space="preserve"> </v>
      </c>
      <c r="AI44" s="55" t="s">
        <v>28</v>
      </c>
      <c r="AM44" s="253" t="str">
        <f>IF(AN8="","",AN8)</f>
        <v>18. 1. 2018</v>
      </c>
      <c r="AN44" s="253"/>
      <c r="AR44" s="34"/>
    </row>
    <row r="45" spans="2:44" s="1" customFormat="1" ht="6.95" customHeight="1">
      <c r="B45" s="34"/>
      <c r="AR45" s="34"/>
    </row>
    <row r="46" spans="2:56" s="1" customFormat="1" ht="15">
      <c r="B46" s="34"/>
      <c r="C46" s="55" t="s">
        <v>34</v>
      </c>
      <c r="L46" s="3" t="str">
        <f>IF(E11="","",E11)</f>
        <v>SD a.s.</v>
      </c>
      <c r="AI46" s="55" t="s">
        <v>40</v>
      </c>
      <c r="AM46" s="245" t="str">
        <f>IF(E17="","",E17)</f>
        <v>Báňské projekty Teplice a.s.</v>
      </c>
      <c r="AN46" s="245"/>
      <c r="AO46" s="245"/>
      <c r="AP46" s="245"/>
      <c r="AR46" s="34"/>
      <c r="AS46" s="258" t="s">
        <v>59</v>
      </c>
      <c r="AT46" s="259"/>
      <c r="AU46" s="59"/>
      <c r="AV46" s="59"/>
      <c r="AW46" s="59"/>
      <c r="AX46" s="59"/>
      <c r="AY46" s="59"/>
      <c r="AZ46" s="59"/>
      <c r="BA46" s="59"/>
      <c r="BB46" s="59"/>
      <c r="BC46" s="59"/>
      <c r="BD46" s="60"/>
    </row>
    <row r="47" spans="2:56" s="1" customFormat="1" ht="15">
      <c r="B47" s="34"/>
      <c r="C47" s="55" t="s">
        <v>38</v>
      </c>
      <c r="L47" s="3" t="str">
        <f>IF(E14="Vyplň údaj","",E14)</f>
        <v/>
      </c>
      <c r="AR47" s="34"/>
      <c r="AS47" s="260"/>
      <c r="AT47" s="261"/>
      <c r="AU47" s="35"/>
      <c r="AV47" s="35"/>
      <c r="AW47" s="35"/>
      <c r="AX47" s="35"/>
      <c r="AY47" s="35"/>
      <c r="AZ47" s="35"/>
      <c r="BA47" s="35"/>
      <c r="BB47" s="35"/>
      <c r="BC47" s="35"/>
      <c r="BD47" s="61"/>
    </row>
    <row r="48" spans="2:56" s="1" customFormat="1" ht="10.9" customHeight="1">
      <c r="B48" s="34"/>
      <c r="AR48" s="34"/>
      <c r="AS48" s="260"/>
      <c r="AT48" s="261"/>
      <c r="AU48" s="35"/>
      <c r="AV48" s="35"/>
      <c r="AW48" s="35"/>
      <c r="AX48" s="35"/>
      <c r="AY48" s="35"/>
      <c r="AZ48" s="35"/>
      <c r="BA48" s="35"/>
      <c r="BB48" s="35"/>
      <c r="BC48" s="35"/>
      <c r="BD48" s="61"/>
    </row>
    <row r="49" spans="2:56" s="1" customFormat="1" ht="29.25" customHeight="1">
      <c r="B49" s="34"/>
      <c r="C49" s="246" t="s">
        <v>60</v>
      </c>
      <c r="D49" s="233"/>
      <c r="E49" s="233"/>
      <c r="F49" s="233"/>
      <c r="G49" s="233"/>
      <c r="H49" s="45"/>
      <c r="I49" s="232" t="s">
        <v>61</v>
      </c>
      <c r="J49" s="233"/>
      <c r="K49" s="233"/>
      <c r="L49" s="233"/>
      <c r="M49" s="233"/>
      <c r="N49" s="233"/>
      <c r="O49" s="233"/>
      <c r="P49" s="233"/>
      <c r="Q49" s="233"/>
      <c r="R49" s="233"/>
      <c r="S49" s="233"/>
      <c r="T49" s="233"/>
      <c r="U49" s="233"/>
      <c r="V49" s="233"/>
      <c r="W49" s="233"/>
      <c r="X49" s="233"/>
      <c r="Y49" s="233"/>
      <c r="Z49" s="233"/>
      <c r="AA49" s="233"/>
      <c r="AB49" s="233"/>
      <c r="AC49" s="233"/>
      <c r="AD49" s="233"/>
      <c r="AE49" s="233"/>
      <c r="AF49" s="233"/>
      <c r="AG49" s="234" t="s">
        <v>62</v>
      </c>
      <c r="AH49" s="233"/>
      <c r="AI49" s="233"/>
      <c r="AJ49" s="233"/>
      <c r="AK49" s="233"/>
      <c r="AL49" s="233"/>
      <c r="AM49" s="233"/>
      <c r="AN49" s="232" t="s">
        <v>63</v>
      </c>
      <c r="AO49" s="233"/>
      <c r="AP49" s="233"/>
      <c r="AQ49" s="62" t="s">
        <v>64</v>
      </c>
      <c r="AR49" s="34"/>
      <c r="AS49" s="63" t="s">
        <v>65</v>
      </c>
      <c r="AT49" s="64" t="s">
        <v>66</v>
      </c>
      <c r="AU49" s="64" t="s">
        <v>67</v>
      </c>
      <c r="AV49" s="64" t="s">
        <v>68</v>
      </c>
      <c r="AW49" s="64" t="s">
        <v>69</v>
      </c>
      <c r="AX49" s="64" t="s">
        <v>70</v>
      </c>
      <c r="AY49" s="64" t="s">
        <v>71</v>
      </c>
      <c r="AZ49" s="64" t="s">
        <v>72</v>
      </c>
      <c r="BA49" s="64" t="s">
        <v>73</v>
      </c>
      <c r="BB49" s="64" t="s">
        <v>74</v>
      </c>
      <c r="BC49" s="64" t="s">
        <v>75</v>
      </c>
      <c r="BD49" s="65" t="s">
        <v>76</v>
      </c>
    </row>
    <row r="50" spans="2:56" s="1" customFormat="1" ht="10.9" customHeight="1">
      <c r="B50" s="34"/>
      <c r="AR50" s="34"/>
      <c r="AS50" s="66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60"/>
    </row>
    <row r="51" spans="2:90" s="4" customFormat="1" ht="32.45" customHeight="1">
      <c r="B51" s="56"/>
      <c r="C51" s="67" t="s">
        <v>77</v>
      </c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240">
        <f>ROUNDUP(AG52+AG58,2)</f>
        <v>0</v>
      </c>
      <c r="AH51" s="240"/>
      <c r="AI51" s="240"/>
      <c r="AJ51" s="240"/>
      <c r="AK51" s="240"/>
      <c r="AL51" s="240"/>
      <c r="AM51" s="240"/>
      <c r="AN51" s="241">
        <f aca="true" t="shared" si="0" ref="AN51:AN58">SUM(AG51,AT51)</f>
        <v>0</v>
      </c>
      <c r="AO51" s="241"/>
      <c r="AP51" s="241"/>
      <c r="AQ51" s="69" t="s">
        <v>5</v>
      </c>
      <c r="AR51" s="56"/>
      <c r="AS51" s="70">
        <f>ROUNDUP(AS52+AS58,2)</f>
        <v>0</v>
      </c>
      <c r="AT51" s="71">
        <f aca="true" t="shared" si="1" ref="AT51:AT58">ROUNDUP(SUM(AV51:AW51),1)</f>
        <v>0</v>
      </c>
      <c r="AU51" s="72">
        <f>ROUNDUP(AU52+AU58,5)</f>
        <v>0</v>
      </c>
      <c r="AV51" s="71">
        <f>ROUNDUP(AZ51*L26,1)</f>
        <v>0</v>
      </c>
      <c r="AW51" s="71">
        <f>ROUNDUP(BA51*L27,1)</f>
        <v>0</v>
      </c>
      <c r="AX51" s="71">
        <f>ROUNDUP(BB51*L26,1)</f>
        <v>0</v>
      </c>
      <c r="AY51" s="71">
        <f>ROUNDUP(BC51*L27,1)</f>
        <v>0</v>
      </c>
      <c r="AZ51" s="71">
        <f>ROUNDUP(AZ52+AZ58,2)</f>
        <v>0</v>
      </c>
      <c r="BA51" s="71">
        <f>ROUNDUP(BA52+BA58,2)</f>
        <v>0</v>
      </c>
      <c r="BB51" s="71">
        <f>ROUNDUP(BB52+BB58,2)</f>
        <v>0</v>
      </c>
      <c r="BC51" s="71">
        <f>ROUNDUP(BC52+BC58,2)</f>
        <v>0</v>
      </c>
      <c r="BD51" s="73">
        <f>ROUNDUP(BD52+BD58,2)</f>
        <v>0</v>
      </c>
      <c r="BS51" s="57" t="s">
        <v>78</v>
      </c>
      <c r="BT51" s="57" t="s">
        <v>79</v>
      </c>
      <c r="BU51" s="74" t="s">
        <v>80</v>
      </c>
      <c r="BV51" s="57" t="s">
        <v>81</v>
      </c>
      <c r="BW51" s="57" t="s">
        <v>7</v>
      </c>
      <c r="BX51" s="57" t="s">
        <v>82</v>
      </c>
      <c r="CL51" s="57" t="s">
        <v>23</v>
      </c>
    </row>
    <row r="52" spans="2:91" s="5" customFormat="1" ht="16.5" customHeight="1">
      <c r="B52" s="75"/>
      <c r="C52" s="76"/>
      <c r="D52" s="244" t="s">
        <v>25</v>
      </c>
      <c r="E52" s="244"/>
      <c r="F52" s="244"/>
      <c r="G52" s="244"/>
      <c r="H52" s="244"/>
      <c r="I52" s="77"/>
      <c r="J52" s="244" t="s">
        <v>83</v>
      </c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244"/>
      <c r="AF52" s="244"/>
      <c r="AG52" s="254">
        <f>ROUNDUP(SUM(AG53:AG57),2)</f>
        <v>0</v>
      </c>
      <c r="AH52" s="243"/>
      <c r="AI52" s="243"/>
      <c r="AJ52" s="243"/>
      <c r="AK52" s="243"/>
      <c r="AL52" s="243"/>
      <c r="AM52" s="243"/>
      <c r="AN52" s="242">
        <f t="shared" si="0"/>
        <v>0</v>
      </c>
      <c r="AO52" s="243"/>
      <c r="AP52" s="243"/>
      <c r="AQ52" s="78" t="s">
        <v>84</v>
      </c>
      <c r="AR52" s="75"/>
      <c r="AS52" s="79">
        <f>ROUNDUP(SUM(AS53:AS57),2)</f>
        <v>0</v>
      </c>
      <c r="AT52" s="80">
        <f t="shared" si="1"/>
        <v>0</v>
      </c>
      <c r="AU52" s="81">
        <f>ROUNDUP(SUM(AU53:AU57),5)</f>
        <v>0</v>
      </c>
      <c r="AV52" s="80">
        <f>ROUNDUP(AZ52*L26,1)</f>
        <v>0</v>
      </c>
      <c r="AW52" s="80">
        <f>ROUNDUP(BA52*L27,1)</f>
        <v>0</v>
      </c>
      <c r="AX52" s="80">
        <f>ROUNDUP(BB52*L26,1)</f>
        <v>0</v>
      </c>
      <c r="AY52" s="80">
        <f>ROUNDUP(BC52*L27,1)</f>
        <v>0</v>
      </c>
      <c r="AZ52" s="80">
        <f>ROUNDUP(SUM(AZ53:AZ57),2)</f>
        <v>0</v>
      </c>
      <c r="BA52" s="80">
        <f>ROUNDUP(SUM(BA53:BA57),2)</f>
        <v>0</v>
      </c>
      <c r="BB52" s="80">
        <f>ROUNDUP(SUM(BB53:BB57),2)</f>
        <v>0</v>
      </c>
      <c r="BC52" s="80">
        <f>ROUNDUP(SUM(BC53:BC57),2)</f>
        <v>0</v>
      </c>
      <c r="BD52" s="82">
        <f>ROUNDUP(SUM(BD53:BD57),2)</f>
        <v>0</v>
      </c>
      <c r="BS52" s="83" t="s">
        <v>78</v>
      </c>
      <c r="BT52" s="83" t="s">
        <v>25</v>
      </c>
      <c r="BU52" s="83" t="s">
        <v>80</v>
      </c>
      <c r="BV52" s="83" t="s">
        <v>81</v>
      </c>
      <c r="BW52" s="83" t="s">
        <v>85</v>
      </c>
      <c r="BX52" s="83" t="s">
        <v>7</v>
      </c>
      <c r="CL52" s="83" t="s">
        <v>23</v>
      </c>
      <c r="CM52" s="83" t="s">
        <v>86</v>
      </c>
    </row>
    <row r="53" spans="1:90" s="6" customFormat="1" ht="16.5" customHeight="1">
      <c r="A53" s="84" t="s">
        <v>87</v>
      </c>
      <c r="B53" s="85"/>
      <c r="C53" s="7"/>
      <c r="D53" s="7"/>
      <c r="E53" s="235" t="s">
        <v>25</v>
      </c>
      <c r="F53" s="235"/>
      <c r="G53" s="235"/>
      <c r="H53" s="235"/>
      <c r="I53" s="235"/>
      <c r="J53" s="7"/>
      <c r="K53" s="235" t="s">
        <v>88</v>
      </c>
      <c r="L53" s="235"/>
      <c r="M53" s="235"/>
      <c r="N53" s="235"/>
      <c r="O53" s="235"/>
      <c r="P53" s="235"/>
      <c r="Q53" s="235"/>
      <c r="R53" s="235"/>
      <c r="S53" s="235"/>
      <c r="T53" s="235"/>
      <c r="U53" s="235"/>
      <c r="V53" s="235"/>
      <c r="W53" s="235"/>
      <c r="X53" s="235"/>
      <c r="Y53" s="235"/>
      <c r="Z53" s="235"/>
      <c r="AA53" s="235"/>
      <c r="AB53" s="235"/>
      <c r="AC53" s="235"/>
      <c r="AD53" s="235"/>
      <c r="AE53" s="235"/>
      <c r="AF53" s="235"/>
      <c r="AG53" s="238">
        <f ca="1">'1 - Příprava plochy'!J29</f>
        <v>0</v>
      </c>
      <c r="AH53" s="239"/>
      <c r="AI53" s="239"/>
      <c r="AJ53" s="239"/>
      <c r="AK53" s="239"/>
      <c r="AL53" s="239"/>
      <c r="AM53" s="239"/>
      <c r="AN53" s="238">
        <f t="shared" si="0"/>
        <v>0</v>
      </c>
      <c r="AO53" s="239"/>
      <c r="AP53" s="239"/>
      <c r="AQ53" s="86" t="s">
        <v>89</v>
      </c>
      <c r="AR53" s="85"/>
      <c r="AS53" s="87">
        <v>0</v>
      </c>
      <c r="AT53" s="88">
        <f t="shared" si="1"/>
        <v>0</v>
      </c>
      <c r="AU53" s="89">
        <f ca="1">'1 - Příprava plochy'!P85</f>
        <v>0</v>
      </c>
      <c r="AV53" s="88">
        <f ca="1">'1 - Příprava plochy'!J32</f>
        <v>0</v>
      </c>
      <c r="AW53" s="88">
        <f ca="1">'1 - Příprava plochy'!J33</f>
        <v>0</v>
      </c>
      <c r="AX53" s="88">
        <f ca="1">'1 - Příprava plochy'!J34</f>
        <v>0</v>
      </c>
      <c r="AY53" s="88">
        <f ca="1">'1 - Příprava plochy'!J35</f>
        <v>0</v>
      </c>
      <c r="AZ53" s="88">
        <f ca="1">'1 - Příprava plochy'!F32</f>
        <v>0</v>
      </c>
      <c r="BA53" s="88">
        <f ca="1">'1 - Příprava plochy'!F33</f>
        <v>0</v>
      </c>
      <c r="BB53" s="88">
        <f ca="1">'1 - Příprava plochy'!F34</f>
        <v>0</v>
      </c>
      <c r="BC53" s="88">
        <f ca="1">'1 - Příprava plochy'!F35</f>
        <v>0</v>
      </c>
      <c r="BD53" s="90">
        <f ca="1">'1 - Příprava plochy'!F36</f>
        <v>0</v>
      </c>
      <c r="BT53" s="91" t="s">
        <v>86</v>
      </c>
      <c r="BV53" s="91" t="s">
        <v>81</v>
      </c>
      <c r="BW53" s="91" t="s">
        <v>90</v>
      </c>
      <c r="BX53" s="91" t="s">
        <v>85</v>
      </c>
      <c r="CL53" s="91" t="s">
        <v>23</v>
      </c>
    </row>
    <row r="54" spans="1:90" s="6" customFormat="1" ht="16.5" customHeight="1">
      <c r="A54" s="84" t="s">
        <v>87</v>
      </c>
      <c r="B54" s="85"/>
      <c r="C54" s="7"/>
      <c r="D54" s="7"/>
      <c r="E54" s="235" t="s">
        <v>86</v>
      </c>
      <c r="F54" s="235"/>
      <c r="G54" s="235"/>
      <c r="H54" s="235"/>
      <c r="I54" s="235"/>
      <c r="J54" s="7"/>
      <c r="K54" s="235" t="s">
        <v>91</v>
      </c>
      <c r="L54" s="235"/>
      <c r="M54" s="235"/>
      <c r="N54" s="235"/>
      <c r="O54" s="235"/>
      <c r="P54" s="235"/>
      <c r="Q54" s="235"/>
      <c r="R54" s="235"/>
      <c r="S54" s="235"/>
      <c r="T54" s="235"/>
      <c r="U54" s="235"/>
      <c r="V54" s="235"/>
      <c r="W54" s="235"/>
      <c r="X54" s="235"/>
      <c r="Y54" s="235"/>
      <c r="Z54" s="235"/>
      <c r="AA54" s="235"/>
      <c r="AB54" s="235"/>
      <c r="AC54" s="235"/>
      <c r="AD54" s="235"/>
      <c r="AE54" s="235"/>
      <c r="AF54" s="235"/>
      <c r="AG54" s="238">
        <f ca="1">'2 - 0.rok'!J29</f>
        <v>0</v>
      </c>
      <c r="AH54" s="239"/>
      <c r="AI54" s="239"/>
      <c r="AJ54" s="239"/>
      <c r="AK54" s="239"/>
      <c r="AL54" s="239"/>
      <c r="AM54" s="239"/>
      <c r="AN54" s="238">
        <f t="shared" si="0"/>
        <v>0</v>
      </c>
      <c r="AO54" s="239"/>
      <c r="AP54" s="239"/>
      <c r="AQ54" s="86" t="s">
        <v>89</v>
      </c>
      <c r="AR54" s="85"/>
      <c r="AS54" s="87">
        <v>0</v>
      </c>
      <c r="AT54" s="88">
        <f t="shared" si="1"/>
        <v>0</v>
      </c>
      <c r="AU54" s="89">
        <f ca="1">'2 - 0.rok'!P87</f>
        <v>0</v>
      </c>
      <c r="AV54" s="88">
        <f ca="1">'2 - 0.rok'!J32</f>
        <v>0</v>
      </c>
      <c r="AW54" s="88">
        <f ca="1">'2 - 0.rok'!J33</f>
        <v>0</v>
      </c>
      <c r="AX54" s="88">
        <f ca="1">'2 - 0.rok'!J34</f>
        <v>0</v>
      </c>
      <c r="AY54" s="88">
        <f ca="1">'2 - 0.rok'!J35</f>
        <v>0</v>
      </c>
      <c r="AZ54" s="88">
        <f ca="1">'2 - 0.rok'!F32</f>
        <v>0</v>
      </c>
      <c r="BA54" s="88">
        <f ca="1">'2 - 0.rok'!F33</f>
        <v>0</v>
      </c>
      <c r="BB54" s="88">
        <f ca="1">'2 - 0.rok'!F34</f>
        <v>0</v>
      </c>
      <c r="BC54" s="88">
        <f ca="1">'2 - 0.rok'!F35</f>
        <v>0</v>
      </c>
      <c r="BD54" s="90">
        <f ca="1">'2 - 0.rok'!F36</f>
        <v>0</v>
      </c>
      <c r="BT54" s="91" t="s">
        <v>86</v>
      </c>
      <c r="BV54" s="91" t="s">
        <v>81</v>
      </c>
      <c r="BW54" s="91" t="s">
        <v>92</v>
      </c>
      <c r="BX54" s="91" t="s">
        <v>85</v>
      </c>
      <c r="CL54" s="91" t="s">
        <v>23</v>
      </c>
    </row>
    <row r="55" spans="1:90" s="6" customFormat="1" ht="16.5" customHeight="1">
      <c r="A55" s="84" t="s">
        <v>87</v>
      </c>
      <c r="B55" s="85"/>
      <c r="C55" s="7"/>
      <c r="D55" s="7"/>
      <c r="E55" s="235" t="s">
        <v>93</v>
      </c>
      <c r="F55" s="235"/>
      <c r="G55" s="235"/>
      <c r="H55" s="235"/>
      <c r="I55" s="235"/>
      <c r="J55" s="7"/>
      <c r="K55" s="235" t="s">
        <v>94</v>
      </c>
      <c r="L55" s="235"/>
      <c r="M55" s="235"/>
      <c r="N55" s="235"/>
      <c r="O55" s="235"/>
      <c r="P55" s="235"/>
      <c r="Q55" s="235"/>
      <c r="R55" s="235"/>
      <c r="S55" s="235"/>
      <c r="T55" s="235"/>
      <c r="U55" s="235"/>
      <c r="V55" s="235"/>
      <c r="W55" s="235"/>
      <c r="X55" s="235"/>
      <c r="Y55" s="235"/>
      <c r="Z55" s="235"/>
      <c r="AA55" s="235"/>
      <c r="AB55" s="235"/>
      <c r="AC55" s="235"/>
      <c r="AD55" s="235"/>
      <c r="AE55" s="235"/>
      <c r="AF55" s="235"/>
      <c r="AG55" s="238">
        <f ca="1">'3 - 1.rok pěstební péče'!J29</f>
        <v>0</v>
      </c>
      <c r="AH55" s="239"/>
      <c r="AI55" s="239"/>
      <c r="AJ55" s="239"/>
      <c r="AK55" s="239"/>
      <c r="AL55" s="239"/>
      <c r="AM55" s="239"/>
      <c r="AN55" s="238">
        <f t="shared" si="0"/>
        <v>0</v>
      </c>
      <c r="AO55" s="239"/>
      <c r="AP55" s="239"/>
      <c r="AQ55" s="86" t="s">
        <v>89</v>
      </c>
      <c r="AR55" s="85"/>
      <c r="AS55" s="87">
        <v>0</v>
      </c>
      <c r="AT55" s="88">
        <f t="shared" si="1"/>
        <v>0</v>
      </c>
      <c r="AU55" s="89">
        <f ca="1">'3 - 1.rok pěstební péče'!P85</f>
        <v>0</v>
      </c>
      <c r="AV55" s="88">
        <f ca="1">'3 - 1.rok pěstební péče'!J32</f>
        <v>0</v>
      </c>
      <c r="AW55" s="88">
        <f ca="1">'3 - 1.rok pěstební péče'!J33</f>
        <v>0</v>
      </c>
      <c r="AX55" s="88">
        <f ca="1">'3 - 1.rok pěstební péče'!J34</f>
        <v>0</v>
      </c>
      <c r="AY55" s="88">
        <f ca="1">'3 - 1.rok pěstební péče'!J35</f>
        <v>0</v>
      </c>
      <c r="AZ55" s="88">
        <f ca="1">'3 - 1.rok pěstební péče'!F32</f>
        <v>0</v>
      </c>
      <c r="BA55" s="88">
        <f ca="1">'3 - 1.rok pěstební péče'!F33</f>
        <v>0</v>
      </c>
      <c r="BB55" s="88">
        <f ca="1">'3 - 1.rok pěstební péče'!F34</f>
        <v>0</v>
      </c>
      <c r="BC55" s="88">
        <f ca="1">'3 - 1.rok pěstební péče'!F35</f>
        <v>0</v>
      </c>
      <c r="BD55" s="90">
        <f ca="1">'3 - 1.rok pěstební péče'!F36</f>
        <v>0</v>
      </c>
      <c r="BT55" s="91" t="s">
        <v>86</v>
      </c>
      <c r="BV55" s="91" t="s">
        <v>81</v>
      </c>
      <c r="BW55" s="91" t="s">
        <v>95</v>
      </c>
      <c r="BX55" s="91" t="s">
        <v>85</v>
      </c>
      <c r="CL55" s="91" t="s">
        <v>23</v>
      </c>
    </row>
    <row r="56" spans="1:90" s="6" customFormat="1" ht="16.5" customHeight="1">
      <c r="A56" s="84" t="s">
        <v>87</v>
      </c>
      <c r="B56" s="85"/>
      <c r="C56" s="7"/>
      <c r="D56" s="7"/>
      <c r="E56" s="235" t="s">
        <v>96</v>
      </c>
      <c r="F56" s="235"/>
      <c r="G56" s="235"/>
      <c r="H56" s="235"/>
      <c r="I56" s="235"/>
      <c r="J56" s="7"/>
      <c r="K56" s="235" t="s">
        <v>97</v>
      </c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8">
        <f ca="1">'4 - 2.rok pěstební péče'!J29</f>
        <v>0</v>
      </c>
      <c r="AH56" s="239"/>
      <c r="AI56" s="239"/>
      <c r="AJ56" s="239"/>
      <c r="AK56" s="239"/>
      <c r="AL56" s="239"/>
      <c r="AM56" s="239"/>
      <c r="AN56" s="238">
        <f t="shared" si="0"/>
        <v>0</v>
      </c>
      <c r="AO56" s="239"/>
      <c r="AP56" s="239"/>
      <c r="AQ56" s="86" t="s">
        <v>89</v>
      </c>
      <c r="AR56" s="85"/>
      <c r="AS56" s="87">
        <v>0</v>
      </c>
      <c r="AT56" s="88">
        <f t="shared" si="1"/>
        <v>0</v>
      </c>
      <c r="AU56" s="89">
        <f ca="1">'4 - 2.rok pěstební péče'!P85</f>
        <v>0</v>
      </c>
      <c r="AV56" s="88">
        <f ca="1">'4 - 2.rok pěstební péče'!J32</f>
        <v>0</v>
      </c>
      <c r="AW56" s="88">
        <f ca="1">'4 - 2.rok pěstební péče'!J33</f>
        <v>0</v>
      </c>
      <c r="AX56" s="88">
        <f ca="1">'4 - 2.rok pěstební péče'!J34</f>
        <v>0</v>
      </c>
      <c r="AY56" s="88">
        <f ca="1">'4 - 2.rok pěstební péče'!J35</f>
        <v>0</v>
      </c>
      <c r="AZ56" s="88">
        <f ca="1">'4 - 2.rok pěstební péče'!F32</f>
        <v>0</v>
      </c>
      <c r="BA56" s="88">
        <f ca="1">'4 - 2.rok pěstební péče'!F33</f>
        <v>0</v>
      </c>
      <c r="BB56" s="88">
        <f ca="1">'4 - 2.rok pěstební péče'!F34</f>
        <v>0</v>
      </c>
      <c r="BC56" s="88">
        <f ca="1">'4 - 2.rok pěstební péče'!F35</f>
        <v>0</v>
      </c>
      <c r="BD56" s="90">
        <f ca="1">'4 - 2.rok pěstební péče'!F36</f>
        <v>0</v>
      </c>
      <c r="BT56" s="91" t="s">
        <v>86</v>
      </c>
      <c r="BV56" s="91" t="s">
        <v>81</v>
      </c>
      <c r="BW56" s="91" t="s">
        <v>98</v>
      </c>
      <c r="BX56" s="91" t="s">
        <v>85</v>
      </c>
      <c r="CL56" s="91" t="s">
        <v>23</v>
      </c>
    </row>
    <row r="57" spans="1:90" s="6" customFormat="1" ht="16.5" customHeight="1">
      <c r="A57" s="84" t="s">
        <v>87</v>
      </c>
      <c r="B57" s="85"/>
      <c r="C57" s="7"/>
      <c r="D57" s="7"/>
      <c r="E57" s="235" t="s">
        <v>99</v>
      </c>
      <c r="F57" s="235"/>
      <c r="G57" s="235"/>
      <c r="H57" s="235"/>
      <c r="I57" s="235"/>
      <c r="J57" s="7"/>
      <c r="K57" s="235" t="s">
        <v>100</v>
      </c>
      <c r="L57" s="235"/>
      <c r="M57" s="235"/>
      <c r="N57" s="235"/>
      <c r="O57" s="235"/>
      <c r="P57" s="235"/>
      <c r="Q57" s="235"/>
      <c r="R57" s="235"/>
      <c r="S57" s="235"/>
      <c r="T57" s="235"/>
      <c r="U57" s="235"/>
      <c r="V57" s="235"/>
      <c r="W57" s="235"/>
      <c r="X57" s="235"/>
      <c r="Y57" s="235"/>
      <c r="Z57" s="235"/>
      <c r="AA57" s="235"/>
      <c r="AB57" s="235"/>
      <c r="AC57" s="235"/>
      <c r="AD57" s="235"/>
      <c r="AE57" s="235"/>
      <c r="AF57" s="235"/>
      <c r="AG57" s="238">
        <f ca="1">'5 - 3.rok pěstební péče'!J29</f>
        <v>0</v>
      </c>
      <c r="AH57" s="239"/>
      <c r="AI57" s="239"/>
      <c r="AJ57" s="239"/>
      <c r="AK57" s="239"/>
      <c r="AL57" s="239"/>
      <c r="AM57" s="239"/>
      <c r="AN57" s="238">
        <f t="shared" si="0"/>
        <v>0</v>
      </c>
      <c r="AO57" s="239"/>
      <c r="AP57" s="239"/>
      <c r="AQ57" s="86" t="s">
        <v>89</v>
      </c>
      <c r="AR57" s="85"/>
      <c r="AS57" s="87">
        <v>0</v>
      </c>
      <c r="AT57" s="88">
        <f t="shared" si="1"/>
        <v>0</v>
      </c>
      <c r="AU57" s="89">
        <f ca="1">'5 - 3.rok pěstební péče'!P86</f>
        <v>0</v>
      </c>
      <c r="AV57" s="88">
        <f ca="1">'5 - 3.rok pěstební péče'!J32</f>
        <v>0</v>
      </c>
      <c r="AW57" s="88">
        <f ca="1">'5 - 3.rok pěstební péče'!J33</f>
        <v>0</v>
      </c>
      <c r="AX57" s="88">
        <f ca="1">'5 - 3.rok pěstební péče'!J34</f>
        <v>0</v>
      </c>
      <c r="AY57" s="88">
        <f ca="1">'5 - 3.rok pěstební péče'!J35</f>
        <v>0</v>
      </c>
      <c r="AZ57" s="88">
        <f ca="1">'5 - 3.rok pěstební péče'!F32</f>
        <v>0</v>
      </c>
      <c r="BA57" s="88">
        <f ca="1">'5 - 3.rok pěstební péče'!F33</f>
        <v>0</v>
      </c>
      <c r="BB57" s="88">
        <f ca="1">'5 - 3.rok pěstební péče'!F34</f>
        <v>0</v>
      </c>
      <c r="BC57" s="88">
        <f ca="1">'5 - 3.rok pěstební péče'!F35</f>
        <v>0</v>
      </c>
      <c r="BD57" s="90">
        <f ca="1">'5 - 3.rok pěstební péče'!F36</f>
        <v>0</v>
      </c>
      <c r="BT57" s="91" t="s">
        <v>86</v>
      </c>
      <c r="BV57" s="91" t="s">
        <v>81</v>
      </c>
      <c r="BW57" s="91" t="s">
        <v>101</v>
      </c>
      <c r="BX57" s="91" t="s">
        <v>85</v>
      </c>
      <c r="CL57" s="91" t="s">
        <v>23</v>
      </c>
    </row>
    <row r="58" spans="1:91" s="5" customFormat="1" ht="31.5" customHeight="1">
      <c r="A58" s="84" t="s">
        <v>87</v>
      </c>
      <c r="B58" s="75"/>
      <c r="C58" s="76"/>
      <c r="D58" s="244" t="s">
        <v>102</v>
      </c>
      <c r="E58" s="244"/>
      <c r="F58" s="244"/>
      <c r="G58" s="244"/>
      <c r="H58" s="244"/>
      <c r="I58" s="77"/>
      <c r="J58" s="244" t="s">
        <v>103</v>
      </c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  <c r="Z58" s="244"/>
      <c r="AA58" s="244"/>
      <c r="AB58" s="244"/>
      <c r="AC58" s="244"/>
      <c r="AD58" s="244"/>
      <c r="AE58" s="244"/>
      <c r="AF58" s="244"/>
      <c r="AG58" s="242">
        <f ca="1">'1a - Biologie II.etapa - ...'!J27</f>
        <v>0</v>
      </c>
      <c r="AH58" s="243"/>
      <c r="AI58" s="243"/>
      <c r="AJ58" s="243"/>
      <c r="AK58" s="243"/>
      <c r="AL58" s="243"/>
      <c r="AM58" s="243"/>
      <c r="AN58" s="242">
        <f t="shared" si="0"/>
        <v>0</v>
      </c>
      <c r="AO58" s="243"/>
      <c r="AP58" s="243"/>
      <c r="AQ58" s="78" t="s">
        <v>104</v>
      </c>
      <c r="AR58" s="75"/>
      <c r="AS58" s="92">
        <v>0</v>
      </c>
      <c r="AT58" s="93">
        <f t="shared" si="1"/>
        <v>0</v>
      </c>
      <c r="AU58" s="94">
        <f ca="1">'1a - Biologie II.etapa - ...'!P77</f>
        <v>0</v>
      </c>
      <c r="AV58" s="93">
        <f ca="1">'1a - Biologie II.etapa - ...'!J30</f>
        <v>0</v>
      </c>
      <c r="AW58" s="93">
        <f ca="1">'1a - Biologie II.etapa - ...'!J31</f>
        <v>0</v>
      </c>
      <c r="AX58" s="93">
        <f ca="1">'1a - Biologie II.etapa - ...'!J32</f>
        <v>0</v>
      </c>
      <c r="AY58" s="93">
        <f ca="1">'1a - Biologie II.etapa - ...'!J33</f>
        <v>0</v>
      </c>
      <c r="AZ58" s="93">
        <f ca="1">'1a - Biologie II.etapa - ...'!F30</f>
        <v>0</v>
      </c>
      <c r="BA58" s="93">
        <f ca="1">'1a - Biologie II.etapa - ...'!F31</f>
        <v>0</v>
      </c>
      <c r="BB58" s="93">
        <f ca="1">'1a - Biologie II.etapa - ...'!F32</f>
        <v>0</v>
      </c>
      <c r="BC58" s="93">
        <f ca="1">'1a - Biologie II.etapa - ...'!F33</f>
        <v>0</v>
      </c>
      <c r="BD58" s="95">
        <f ca="1">'1a - Biologie II.etapa - ...'!F34</f>
        <v>0</v>
      </c>
      <c r="BT58" s="83" t="s">
        <v>25</v>
      </c>
      <c r="BV58" s="83" t="s">
        <v>81</v>
      </c>
      <c r="BW58" s="83" t="s">
        <v>105</v>
      </c>
      <c r="BX58" s="83" t="s">
        <v>7</v>
      </c>
      <c r="CL58" s="83" t="s">
        <v>5</v>
      </c>
      <c r="CM58" s="83" t="s">
        <v>86</v>
      </c>
    </row>
    <row r="59" spans="2:44" s="1" customFormat="1" ht="30" customHeight="1">
      <c r="B59" s="34"/>
      <c r="AR59" s="34"/>
    </row>
    <row r="60" spans="2:44" s="1" customFormat="1" ht="6.95" customHeight="1">
      <c r="B60" s="48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34"/>
    </row>
  </sheetData>
  <mergeCells count="65">
    <mergeCell ref="AK23:AO23"/>
    <mergeCell ref="L25:O25"/>
    <mergeCell ref="W25:AE25"/>
    <mergeCell ref="AK25:AO25"/>
    <mergeCell ref="W27:AE27"/>
    <mergeCell ref="AK27:AO27"/>
    <mergeCell ref="L26:O26"/>
    <mergeCell ref="W26:AE26"/>
    <mergeCell ref="AK26:AO26"/>
    <mergeCell ref="L27:O27"/>
    <mergeCell ref="AS46:AT48"/>
    <mergeCell ref="BE5:BE32"/>
    <mergeCell ref="K5:AO5"/>
    <mergeCell ref="K6:AO6"/>
    <mergeCell ref="E14:AJ14"/>
    <mergeCell ref="E20:AN20"/>
    <mergeCell ref="L28:O28"/>
    <mergeCell ref="W28:AE28"/>
    <mergeCell ref="L30:O30"/>
    <mergeCell ref="W30:AE30"/>
    <mergeCell ref="D52:H52"/>
    <mergeCell ref="J52:AF52"/>
    <mergeCell ref="AK30:AO30"/>
    <mergeCell ref="AK28:AO28"/>
    <mergeCell ref="L29:O29"/>
    <mergeCell ref="W29:AE29"/>
    <mergeCell ref="AK29:AO29"/>
    <mergeCell ref="X32:AB32"/>
    <mergeCell ref="AK32:AO32"/>
    <mergeCell ref="L42:AO42"/>
    <mergeCell ref="AM44:AN44"/>
    <mergeCell ref="AN52:AP52"/>
    <mergeCell ref="AG52:AM52"/>
    <mergeCell ref="K56:AF56"/>
    <mergeCell ref="E55:I55"/>
    <mergeCell ref="K55:AF55"/>
    <mergeCell ref="AN54:AP54"/>
    <mergeCell ref="AN56:AP56"/>
    <mergeCell ref="AG56:AM56"/>
    <mergeCell ref="E56:I56"/>
    <mergeCell ref="AG54:AM54"/>
    <mergeCell ref="AN57:AP57"/>
    <mergeCell ref="AG57:AM57"/>
    <mergeCell ref="E57:I57"/>
    <mergeCell ref="K57:AF57"/>
    <mergeCell ref="AN58:AP58"/>
    <mergeCell ref="AG58:AM58"/>
    <mergeCell ref="D58:H58"/>
    <mergeCell ref="J58:AF58"/>
    <mergeCell ref="AN55:AP55"/>
    <mergeCell ref="AG55:AM55"/>
    <mergeCell ref="AG51:AM51"/>
    <mergeCell ref="AN51:AP51"/>
    <mergeCell ref="AN53:AP53"/>
    <mergeCell ref="AG53:AM53"/>
    <mergeCell ref="I49:AF49"/>
    <mergeCell ref="AG49:AM49"/>
    <mergeCell ref="AN49:AP49"/>
    <mergeCell ref="K53:AF53"/>
    <mergeCell ref="AR2:BE2"/>
    <mergeCell ref="E54:I54"/>
    <mergeCell ref="K54:AF54"/>
    <mergeCell ref="E53:I53"/>
    <mergeCell ref="AM46:AP46"/>
    <mergeCell ref="C49:G49"/>
  </mergeCells>
  <hyperlinks>
    <hyperlink ref="K1:S1" location="C2" display="1) Rekapitulace stavby"/>
    <hyperlink ref="W1:AI1" location="C51" display="2) Rekapitulace objektů stavby a soupisů prací"/>
    <hyperlink ref="A53" location="'1 - Příprava plochy'!C2" display="/"/>
    <hyperlink ref="A54" location="'2 - 0.rok'!C2" display="/"/>
    <hyperlink ref="A55" location="'3 - 1.rok pěstební péče'!C2" display="/"/>
    <hyperlink ref="A56" location="'4 - 2.rok pěstební péče'!C2" display="/"/>
    <hyperlink ref="A57" location="'5 - 3.rok pěstební péče'!C2" display="/"/>
    <hyperlink ref="A58" location="'1a - Biologie II.etapa - 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5"/>
  <sheetViews>
    <sheetView showGridLines="0" workbookViewId="0" topLeftCell="A1">
      <pane ySplit="1" topLeftCell="A67" activePane="bottomLeft" state="frozen"/>
      <selection pane="bottomLeft" activeCell="I88" sqref="I88"/>
    </sheetView>
  </sheetViews>
  <sheetFormatPr defaultColWidth="9.33203125" defaultRowHeight="13.5"/>
  <cols>
    <col min="1" max="1" width="8.33203125" style="103" customWidth="1"/>
    <col min="2" max="2" width="1.66796875" style="103" customWidth="1"/>
    <col min="3" max="3" width="4.16015625" style="103" customWidth="1"/>
    <col min="4" max="4" width="4.33203125" style="103" customWidth="1"/>
    <col min="5" max="5" width="17.16015625" style="103" customWidth="1"/>
    <col min="6" max="6" width="75" style="103" customWidth="1"/>
    <col min="7" max="7" width="8.66015625" style="103" customWidth="1"/>
    <col min="8" max="8" width="11.16015625" style="103" customWidth="1"/>
    <col min="9" max="9" width="12.66015625" style="103" customWidth="1"/>
    <col min="10" max="10" width="23.5" style="103" customWidth="1"/>
    <col min="11" max="11" width="15.5" style="103" customWidth="1"/>
    <col min="12" max="12" width="9.33203125" style="103" customWidth="1"/>
    <col min="13" max="18" width="9.33203125" style="103" hidden="1" customWidth="1"/>
    <col min="19" max="19" width="8.16015625" style="103" hidden="1" customWidth="1"/>
    <col min="20" max="20" width="29.66015625" style="103" hidden="1" customWidth="1"/>
    <col min="21" max="21" width="16.33203125" style="103" hidden="1" customWidth="1"/>
    <col min="22" max="22" width="12.33203125" style="103" customWidth="1"/>
    <col min="23" max="23" width="16.33203125" style="103" customWidth="1"/>
    <col min="24" max="24" width="12.33203125" style="103" customWidth="1"/>
    <col min="25" max="25" width="15" style="103" customWidth="1"/>
    <col min="26" max="26" width="11" style="103" customWidth="1"/>
    <col min="27" max="27" width="15" style="103" customWidth="1"/>
    <col min="28" max="28" width="16.33203125" style="103" customWidth="1"/>
    <col min="29" max="29" width="11" style="103" customWidth="1"/>
    <col min="30" max="30" width="15" style="103" customWidth="1"/>
    <col min="31" max="31" width="16.33203125" style="103" customWidth="1"/>
    <col min="32" max="43" width="9.33203125" style="103" customWidth="1"/>
    <col min="44" max="65" width="9.33203125" style="103" hidden="1" customWidth="1"/>
    <col min="66" max="16384" width="9.33203125" style="103" customWidth="1"/>
  </cols>
  <sheetData>
    <row r="1" spans="1:70" ht="21.75" customHeight="1">
      <c r="A1" s="100"/>
      <c r="B1" s="9"/>
      <c r="C1" s="9"/>
      <c r="D1" s="10" t="s">
        <v>1</v>
      </c>
      <c r="E1" s="9"/>
      <c r="F1" s="101" t="s">
        <v>106</v>
      </c>
      <c r="G1" s="280" t="s">
        <v>107</v>
      </c>
      <c r="H1" s="280"/>
      <c r="I1" s="9"/>
      <c r="J1" s="101" t="s">
        <v>108</v>
      </c>
      <c r="K1" s="10" t="s">
        <v>109</v>
      </c>
      <c r="L1" s="101" t="s">
        <v>110</v>
      </c>
      <c r="M1" s="101"/>
      <c r="N1" s="101"/>
      <c r="O1" s="101"/>
      <c r="P1" s="101"/>
      <c r="Q1" s="101"/>
      <c r="R1" s="101"/>
      <c r="S1" s="101"/>
      <c r="T1" s="101"/>
      <c r="U1" s="102"/>
      <c r="V1" s="102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</row>
    <row r="2" spans="3:46" ht="36.95" customHeight="1">
      <c r="L2" s="281" t="s">
        <v>8</v>
      </c>
      <c r="M2" s="282"/>
      <c r="N2" s="282"/>
      <c r="O2" s="282"/>
      <c r="P2" s="282"/>
      <c r="Q2" s="282"/>
      <c r="R2" s="282"/>
      <c r="S2" s="282"/>
      <c r="T2" s="282"/>
      <c r="U2" s="282"/>
      <c r="V2" s="282"/>
      <c r="AT2" s="104" t="s">
        <v>90</v>
      </c>
    </row>
    <row r="3" spans="2:46" ht="6.95" customHeight="1">
      <c r="B3" s="105"/>
      <c r="C3" s="106"/>
      <c r="D3" s="106"/>
      <c r="E3" s="106"/>
      <c r="F3" s="106"/>
      <c r="G3" s="106"/>
      <c r="H3" s="106"/>
      <c r="I3" s="106"/>
      <c r="J3" s="106"/>
      <c r="K3" s="107"/>
      <c r="AT3" s="104" t="s">
        <v>86</v>
      </c>
    </row>
    <row r="4" spans="2:46" ht="36.95" customHeight="1">
      <c r="B4" s="108"/>
      <c r="C4" s="109"/>
      <c r="D4" s="110" t="s">
        <v>111</v>
      </c>
      <c r="E4" s="109"/>
      <c r="F4" s="109"/>
      <c r="G4" s="109"/>
      <c r="H4" s="109"/>
      <c r="I4" s="109"/>
      <c r="J4" s="109"/>
      <c r="K4" s="111"/>
      <c r="M4" s="112" t="s">
        <v>13</v>
      </c>
      <c r="AT4" s="104" t="s">
        <v>6</v>
      </c>
    </row>
    <row r="5" spans="2:11" ht="6.95" customHeight="1">
      <c r="B5" s="108"/>
      <c r="C5" s="109"/>
      <c r="D5" s="109"/>
      <c r="E5" s="109"/>
      <c r="F5" s="109"/>
      <c r="G5" s="109"/>
      <c r="H5" s="109"/>
      <c r="I5" s="109"/>
      <c r="J5" s="109"/>
      <c r="K5" s="111"/>
    </row>
    <row r="6" spans="2:11" ht="15">
      <c r="B6" s="108"/>
      <c r="C6" s="109"/>
      <c r="D6" s="113" t="s">
        <v>19</v>
      </c>
      <c r="E6" s="109"/>
      <c r="F6" s="109"/>
      <c r="G6" s="109"/>
      <c r="H6" s="109"/>
      <c r="I6" s="109"/>
      <c r="J6" s="109"/>
      <c r="K6" s="111"/>
    </row>
    <row r="7" spans="2:11" ht="16.5" customHeight="1">
      <c r="B7" s="108"/>
      <c r="C7" s="109"/>
      <c r="D7" s="109"/>
      <c r="E7" s="276" t="str">
        <f ca="1">'Rekapitulace stavby'!K6</f>
        <v>Rekultivace Radovesice XIII</v>
      </c>
      <c r="F7" s="277"/>
      <c r="G7" s="277"/>
      <c r="H7" s="277"/>
      <c r="I7" s="109"/>
      <c r="J7" s="109"/>
      <c r="K7" s="111"/>
    </row>
    <row r="8" spans="2:11" ht="15">
      <c r="B8" s="108"/>
      <c r="C8" s="109"/>
      <c r="D8" s="113" t="s">
        <v>112</v>
      </c>
      <c r="E8" s="109"/>
      <c r="F8" s="109"/>
      <c r="G8" s="109"/>
      <c r="H8" s="109"/>
      <c r="I8" s="109"/>
      <c r="J8" s="109"/>
      <c r="K8" s="111"/>
    </row>
    <row r="9" spans="2:11" s="114" customFormat="1" ht="16.5" customHeight="1">
      <c r="B9" s="115"/>
      <c r="C9" s="116"/>
      <c r="D9" s="116"/>
      <c r="E9" s="276" t="s">
        <v>113</v>
      </c>
      <c r="F9" s="274"/>
      <c r="G9" s="274"/>
      <c r="H9" s="274"/>
      <c r="I9" s="116"/>
      <c r="J9" s="116"/>
      <c r="K9" s="117"/>
    </row>
    <row r="10" spans="2:11" s="114" customFormat="1" ht="15">
      <c r="B10" s="115"/>
      <c r="C10" s="116"/>
      <c r="D10" s="113" t="s">
        <v>114</v>
      </c>
      <c r="E10" s="116"/>
      <c r="F10" s="116"/>
      <c r="G10" s="116"/>
      <c r="H10" s="116"/>
      <c r="I10" s="116"/>
      <c r="J10" s="116"/>
      <c r="K10" s="117"/>
    </row>
    <row r="11" spans="2:11" s="114" customFormat="1" ht="36.95" customHeight="1">
      <c r="B11" s="115"/>
      <c r="C11" s="116"/>
      <c r="D11" s="116"/>
      <c r="E11" s="273" t="s">
        <v>115</v>
      </c>
      <c r="F11" s="274"/>
      <c r="G11" s="274"/>
      <c r="H11" s="274"/>
      <c r="I11" s="116"/>
      <c r="J11" s="116"/>
      <c r="K11" s="117"/>
    </row>
    <row r="12" spans="2:11" s="114" customFormat="1" ht="13.5">
      <c r="B12" s="115"/>
      <c r="C12" s="116"/>
      <c r="D12" s="116"/>
      <c r="E12" s="116"/>
      <c r="F12" s="116"/>
      <c r="G12" s="116"/>
      <c r="H12" s="116"/>
      <c r="I12" s="116"/>
      <c r="J12" s="116"/>
      <c r="K12" s="117"/>
    </row>
    <row r="13" spans="2:11" s="114" customFormat="1" ht="14.45" customHeight="1">
      <c r="B13" s="115"/>
      <c r="C13" s="116"/>
      <c r="D13" s="113" t="s">
        <v>22</v>
      </c>
      <c r="E13" s="116"/>
      <c r="F13" s="118" t="s">
        <v>23</v>
      </c>
      <c r="G13" s="116"/>
      <c r="H13" s="116"/>
      <c r="I13" s="113" t="s">
        <v>24</v>
      </c>
      <c r="J13" s="118" t="s">
        <v>5</v>
      </c>
      <c r="K13" s="117"/>
    </row>
    <row r="14" spans="2:11" s="114" customFormat="1" ht="14.45" customHeight="1">
      <c r="B14" s="115"/>
      <c r="C14" s="116"/>
      <c r="D14" s="113" t="s">
        <v>26</v>
      </c>
      <c r="E14" s="116"/>
      <c r="F14" s="118" t="s">
        <v>27</v>
      </c>
      <c r="G14" s="116"/>
      <c r="H14" s="116"/>
      <c r="I14" s="113" t="s">
        <v>28</v>
      </c>
      <c r="J14" s="119" t="str">
        <f ca="1">'Rekapitulace stavby'!AN8</f>
        <v>18. 1. 2018</v>
      </c>
      <c r="K14" s="117"/>
    </row>
    <row r="15" spans="2:11" s="114" customFormat="1" ht="10.9" customHeight="1">
      <c r="B15" s="115"/>
      <c r="C15" s="116"/>
      <c r="D15" s="116"/>
      <c r="E15" s="116"/>
      <c r="F15" s="116"/>
      <c r="G15" s="116"/>
      <c r="H15" s="116"/>
      <c r="I15" s="116"/>
      <c r="J15" s="116"/>
      <c r="K15" s="117"/>
    </row>
    <row r="16" spans="2:11" s="114" customFormat="1" ht="14.45" customHeight="1">
      <c r="B16" s="115"/>
      <c r="C16" s="116"/>
      <c r="D16" s="113" t="s">
        <v>34</v>
      </c>
      <c r="E16" s="116"/>
      <c r="F16" s="116"/>
      <c r="G16" s="116"/>
      <c r="H16" s="116"/>
      <c r="I16" s="113" t="s">
        <v>35</v>
      </c>
      <c r="J16" s="118" t="s">
        <v>5</v>
      </c>
      <c r="K16" s="117"/>
    </row>
    <row r="17" spans="2:11" s="114" customFormat="1" ht="18" customHeight="1">
      <c r="B17" s="115"/>
      <c r="C17" s="116"/>
      <c r="D17" s="116"/>
      <c r="E17" s="118" t="s">
        <v>36</v>
      </c>
      <c r="F17" s="116"/>
      <c r="G17" s="116"/>
      <c r="H17" s="116"/>
      <c r="I17" s="113" t="s">
        <v>37</v>
      </c>
      <c r="J17" s="118" t="s">
        <v>5</v>
      </c>
      <c r="K17" s="117"/>
    </row>
    <row r="18" spans="2:11" s="114" customFormat="1" ht="6.95" customHeight="1">
      <c r="B18" s="115"/>
      <c r="C18" s="116"/>
      <c r="D18" s="116"/>
      <c r="E18" s="116"/>
      <c r="F18" s="116"/>
      <c r="G18" s="116"/>
      <c r="H18" s="116"/>
      <c r="I18" s="116"/>
      <c r="J18" s="116"/>
      <c r="K18" s="117"/>
    </row>
    <row r="19" spans="2:11" s="114" customFormat="1" ht="14.45" customHeight="1">
      <c r="B19" s="115"/>
      <c r="C19" s="116"/>
      <c r="D19" s="113" t="s">
        <v>38</v>
      </c>
      <c r="E19" s="116"/>
      <c r="F19" s="116"/>
      <c r="G19" s="116"/>
      <c r="H19" s="116"/>
      <c r="I19" s="113" t="s">
        <v>35</v>
      </c>
      <c r="J19" s="118" t="str">
        <f ca="1">IF('Rekapitulace stavby'!AN13="Vyplň údaj","",IF('Rekapitulace stavby'!AN13="","",'Rekapitulace stavby'!AN13))</f>
        <v/>
      </c>
      <c r="K19" s="117"/>
    </row>
    <row r="20" spans="2:11" s="114" customFormat="1" ht="18" customHeight="1">
      <c r="B20" s="115"/>
      <c r="C20" s="116"/>
      <c r="D20" s="116"/>
      <c r="E20" s="118" t="str">
        <f ca="1">IF('Rekapitulace stavby'!E14="Vyplň údaj","",IF('Rekapitulace stavby'!E14="","",'Rekapitulace stavby'!E14))</f>
        <v/>
      </c>
      <c r="F20" s="116"/>
      <c r="G20" s="116"/>
      <c r="H20" s="116"/>
      <c r="I20" s="113" t="s">
        <v>37</v>
      </c>
      <c r="J20" s="118" t="str">
        <f ca="1">IF('Rekapitulace stavby'!AN14="Vyplň údaj","",IF('Rekapitulace stavby'!AN14="","",'Rekapitulace stavby'!AN14))</f>
        <v/>
      </c>
      <c r="K20" s="117"/>
    </row>
    <row r="21" spans="2:11" s="114" customFormat="1" ht="6.95" customHeight="1">
      <c r="B21" s="115"/>
      <c r="C21" s="116"/>
      <c r="D21" s="116"/>
      <c r="E21" s="116"/>
      <c r="F21" s="116"/>
      <c r="G21" s="116"/>
      <c r="H21" s="116"/>
      <c r="I21" s="116"/>
      <c r="J21" s="116"/>
      <c r="K21" s="117"/>
    </row>
    <row r="22" spans="2:11" s="114" customFormat="1" ht="14.45" customHeight="1">
      <c r="B22" s="115"/>
      <c r="C22" s="116"/>
      <c r="D22" s="113" t="s">
        <v>40</v>
      </c>
      <c r="E22" s="116"/>
      <c r="F22" s="116"/>
      <c r="G22" s="116"/>
      <c r="H22" s="116"/>
      <c r="I22" s="113" t="s">
        <v>35</v>
      </c>
      <c r="J22" s="118" t="s">
        <v>5</v>
      </c>
      <c r="K22" s="117"/>
    </row>
    <row r="23" spans="2:11" s="114" customFormat="1" ht="18" customHeight="1">
      <c r="B23" s="115"/>
      <c r="C23" s="116"/>
      <c r="D23" s="116"/>
      <c r="E23" s="118" t="s">
        <v>41</v>
      </c>
      <c r="F23" s="116"/>
      <c r="G23" s="116"/>
      <c r="H23" s="116"/>
      <c r="I23" s="113" t="s">
        <v>37</v>
      </c>
      <c r="J23" s="118" t="s">
        <v>5</v>
      </c>
      <c r="K23" s="117"/>
    </row>
    <row r="24" spans="2:11" s="114" customFormat="1" ht="6.95" customHeight="1">
      <c r="B24" s="115"/>
      <c r="C24" s="116"/>
      <c r="D24" s="116"/>
      <c r="E24" s="116"/>
      <c r="F24" s="116"/>
      <c r="G24" s="116"/>
      <c r="H24" s="116"/>
      <c r="I24" s="116"/>
      <c r="J24" s="116"/>
      <c r="K24" s="117"/>
    </row>
    <row r="25" spans="2:11" s="114" customFormat="1" ht="14.45" customHeight="1">
      <c r="B25" s="115"/>
      <c r="C25" s="116"/>
      <c r="D25" s="113" t="s">
        <v>43</v>
      </c>
      <c r="E25" s="116"/>
      <c r="F25" s="116"/>
      <c r="G25" s="116"/>
      <c r="H25" s="116"/>
      <c r="I25" s="116"/>
      <c r="J25" s="116"/>
      <c r="K25" s="117"/>
    </row>
    <row r="26" spans="2:11" s="123" customFormat="1" ht="16.5" customHeight="1">
      <c r="B26" s="120"/>
      <c r="C26" s="121"/>
      <c r="D26" s="121"/>
      <c r="E26" s="275" t="s">
        <v>5</v>
      </c>
      <c r="F26" s="275"/>
      <c r="G26" s="275"/>
      <c r="H26" s="275"/>
      <c r="I26" s="121"/>
      <c r="J26" s="121"/>
      <c r="K26" s="122"/>
    </row>
    <row r="27" spans="2:11" s="114" customFormat="1" ht="6.95" customHeight="1">
      <c r="B27" s="115"/>
      <c r="C27" s="116"/>
      <c r="D27" s="116"/>
      <c r="E27" s="116"/>
      <c r="F27" s="116"/>
      <c r="G27" s="116"/>
      <c r="H27" s="116"/>
      <c r="I27" s="116"/>
      <c r="J27" s="116"/>
      <c r="K27" s="117"/>
    </row>
    <row r="28" spans="2:11" s="114" customFormat="1" ht="6.95" customHeight="1">
      <c r="B28" s="115"/>
      <c r="C28" s="116"/>
      <c r="D28" s="124"/>
      <c r="E28" s="124"/>
      <c r="F28" s="124"/>
      <c r="G28" s="124"/>
      <c r="H28" s="124"/>
      <c r="I28" s="124"/>
      <c r="J28" s="124"/>
      <c r="K28" s="125"/>
    </row>
    <row r="29" spans="2:11" s="114" customFormat="1" ht="25.35" customHeight="1">
      <c r="B29" s="115"/>
      <c r="C29" s="116"/>
      <c r="D29" s="126" t="s">
        <v>45</v>
      </c>
      <c r="E29" s="116"/>
      <c r="F29" s="116"/>
      <c r="G29" s="116"/>
      <c r="H29" s="116"/>
      <c r="I29" s="116"/>
      <c r="J29" s="127">
        <f>ROUNDUP(J85,2)</f>
        <v>0</v>
      </c>
      <c r="K29" s="117"/>
    </row>
    <row r="30" spans="2:11" s="114" customFormat="1" ht="6.95" customHeight="1">
      <c r="B30" s="115"/>
      <c r="C30" s="116"/>
      <c r="D30" s="124"/>
      <c r="E30" s="124"/>
      <c r="F30" s="124"/>
      <c r="G30" s="124"/>
      <c r="H30" s="124"/>
      <c r="I30" s="124"/>
      <c r="J30" s="124"/>
      <c r="K30" s="125"/>
    </row>
    <row r="31" spans="2:11" s="114" customFormat="1" ht="14.45" customHeight="1">
      <c r="B31" s="115"/>
      <c r="C31" s="116"/>
      <c r="D31" s="116"/>
      <c r="E31" s="116"/>
      <c r="F31" s="128" t="s">
        <v>47</v>
      </c>
      <c r="G31" s="116"/>
      <c r="H31" s="116"/>
      <c r="I31" s="128" t="s">
        <v>46</v>
      </c>
      <c r="J31" s="128" t="s">
        <v>48</v>
      </c>
      <c r="K31" s="117"/>
    </row>
    <row r="32" spans="2:11" s="114" customFormat="1" ht="14.45" customHeight="1">
      <c r="B32" s="115"/>
      <c r="C32" s="116"/>
      <c r="D32" s="129" t="s">
        <v>49</v>
      </c>
      <c r="E32" s="129" t="s">
        <v>50</v>
      </c>
      <c r="F32" s="130">
        <f>ROUNDUP(SUM(BE85:BE94),2)</f>
        <v>0</v>
      </c>
      <c r="G32" s="116"/>
      <c r="H32" s="116"/>
      <c r="I32" s="131">
        <v>0.21</v>
      </c>
      <c r="J32" s="130">
        <f>ROUNDUP(ROUNDUP((SUM(BE85:BE94)),2)*I32,1)</f>
        <v>0</v>
      </c>
      <c r="K32" s="117"/>
    </row>
    <row r="33" spans="2:11" s="114" customFormat="1" ht="14.45" customHeight="1">
      <c r="B33" s="115"/>
      <c r="C33" s="116"/>
      <c r="D33" s="116"/>
      <c r="E33" s="129" t="s">
        <v>51</v>
      </c>
      <c r="F33" s="130">
        <f>ROUNDUP(SUM(BF85:BF94),2)</f>
        <v>0</v>
      </c>
      <c r="G33" s="116"/>
      <c r="H33" s="116"/>
      <c r="I33" s="131">
        <v>0.15</v>
      </c>
      <c r="J33" s="130">
        <f>ROUNDUP(ROUNDUP((SUM(BF85:BF94)),2)*I33,1)</f>
        <v>0</v>
      </c>
      <c r="K33" s="117"/>
    </row>
    <row r="34" spans="2:11" s="114" customFormat="1" ht="14.45" customHeight="1" hidden="1">
      <c r="B34" s="115"/>
      <c r="C34" s="116"/>
      <c r="D34" s="116"/>
      <c r="E34" s="129" t="s">
        <v>52</v>
      </c>
      <c r="F34" s="130">
        <f>ROUNDUP(SUM(BG85:BG94),2)</f>
        <v>0</v>
      </c>
      <c r="G34" s="116"/>
      <c r="H34" s="116"/>
      <c r="I34" s="131">
        <v>0.21</v>
      </c>
      <c r="J34" s="130">
        <v>0</v>
      </c>
      <c r="K34" s="117"/>
    </row>
    <row r="35" spans="2:11" s="114" customFormat="1" ht="14.45" customHeight="1" hidden="1">
      <c r="B35" s="115"/>
      <c r="C35" s="116"/>
      <c r="D35" s="116"/>
      <c r="E35" s="129" t="s">
        <v>53</v>
      </c>
      <c r="F35" s="130">
        <f>ROUNDUP(SUM(BH85:BH94),2)</f>
        <v>0</v>
      </c>
      <c r="G35" s="116"/>
      <c r="H35" s="116"/>
      <c r="I35" s="131">
        <v>0.15</v>
      </c>
      <c r="J35" s="130">
        <v>0</v>
      </c>
      <c r="K35" s="117"/>
    </row>
    <row r="36" spans="2:11" s="114" customFormat="1" ht="14.45" customHeight="1" hidden="1">
      <c r="B36" s="115"/>
      <c r="C36" s="116"/>
      <c r="D36" s="116"/>
      <c r="E36" s="129" t="s">
        <v>54</v>
      </c>
      <c r="F36" s="130">
        <f>ROUNDUP(SUM(BI85:BI94),2)</f>
        <v>0</v>
      </c>
      <c r="G36" s="116"/>
      <c r="H36" s="116"/>
      <c r="I36" s="131">
        <v>0</v>
      </c>
      <c r="J36" s="130">
        <v>0</v>
      </c>
      <c r="K36" s="117"/>
    </row>
    <row r="37" spans="2:11" s="114" customFormat="1" ht="6.95" customHeight="1">
      <c r="B37" s="115"/>
      <c r="C37" s="116"/>
      <c r="D37" s="116"/>
      <c r="E37" s="116"/>
      <c r="F37" s="116"/>
      <c r="G37" s="116"/>
      <c r="H37" s="116"/>
      <c r="I37" s="116"/>
      <c r="J37" s="116"/>
      <c r="K37" s="117"/>
    </row>
    <row r="38" spans="2:11" s="114" customFormat="1" ht="25.35" customHeight="1">
      <c r="B38" s="115"/>
      <c r="C38" s="132"/>
      <c r="D38" s="133" t="s">
        <v>55</v>
      </c>
      <c r="E38" s="134"/>
      <c r="F38" s="134"/>
      <c r="G38" s="135" t="s">
        <v>56</v>
      </c>
      <c r="H38" s="136" t="s">
        <v>57</v>
      </c>
      <c r="I38" s="134"/>
      <c r="J38" s="137">
        <f>SUM(J29:J36)</f>
        <v>0</v>
      </c>
      <c r="K38" s="138"/>
    </row>
    <row r="39" spans="2:11" s="114" customFormat="1" ht="14.45" customHeight="1">
      <c r="B39" s="139"/>
      <c r="C39" s="140"/>
      <c r="D39" s="140"/>
      <c r="E39" s="140"/>
      <c r="F39" s="140"/>
      <c r="G39" s="140"/>
      <c r="H39" s="140"/>
      <c r="I39" s="140"/>
      <c r="J39" s="140"/>
      <c r="K39" s="141"/>
    </row>
    <row r="43" spans="2:11" s="114" customFormat="1" ht="6.95" customHeight="1">
      <c r="B43" s="142"/>
      <c r="C43" s="143"/>
      <c r="D43" s="143"/>
      <c r="E43" s="143"/>
      <c r="F43" s="143"/>
      <c r="G43" s="143"/>
      <c r="H43" s="143"/>
      <c r="I43" s="143"/>
      <c r="J43" s="143"/>
      <c r="K43" s="144"/>
    </row>
    <row r="44" spans="2:11" s="114" customFormat="1" ht="36.95" customHeight="1">
      <c r="B44" s="115"/>
      <c r="C44" s="110" t="s">
        <v>116</v>
      </c>
      <c r="D44" s="116"/>
      <c r="E44" s="116"/>
      <c r="F44" s="116"/>
      <c r="G44" s="116"/>
      <c r="H44" s="116"/>
      <c r="I44" s="116"/>
      <c r="J44" s="116"/>
      <c r="K44" s="117"/>
    </row>
    <row r="45" spans="2:11" s="114" customFormat="1" ht="6.95" customHeight="1">
      <c r="B45" s="115"/>
      <c r="C45" s="116"/>
      <c r="D45" s="116"/>
      <c r="E45" s="116"/>
      <c r="F45" s="116"/>
      <c r="G45" s="116"/>
      <c r="H45" s="116"/>
      <c r="I45" s="116"/>
      <c r="J45" s="116"/>
      <c r="K45" s="117"/>
    </row>
    <row r="46" spans="2:11" s="114" customFormat="1" ht="14.45" customHeight="1">
      <c r="B46" s="115"/>
      <c r="C46" s="113" t="s">
        <v>19</v>
      </c>
      <c r="D46" s="116"/>
      <c r="E46" s="116"/>
      <c r="F46" s="116"/>
      <c r="G46" s="116"/>
      <c r="H46" s="116"/>
      <c r="I46" s="116"/>
      <c r="J46" s="116"/>
      <c r="K46" s="117"/>
    </row>
    <row r="47" spans="2:11" s="114" customFormat="1" ht="16.5" customHeight="1">
      <c r="B47" s="115"/>
      <c r="C47" s="116"/>
      <c r="D47" s="116"/>
      <c r="E47" s="276" t="str">
        <f>E7</f>
        <v>Rekultivace Radovesice XIII</v>
      </c>
      <c r="F47" s="277"/>
      <c r="G47" s="277"/>
      <c r="H47" s="277"/>
      <c r="I47" s="116"/>
      <c r="J47" s="116"/>
      <c r="K47" s="117"/>
    </row>
    <row r="48" spans="2:11" ht="15">
      <c r="B48" s="108"/>
      <c r="C48" s="113" t="s">
        <v>112</v>
      </c>
      <c r="D48" s="109"/>
      <c r="E48" s="109"/>
      <c r="F48" s="109"/>
      <c r="G48" s="109"/>
      <c r="H48" s="109"/>
      <c r="I48" s="109"/>
      <c r="J48" s="109"/>
      <c r="K48" s="111"/>
    </row>
    <row r="49" spans="2:11" s="114" customFormat="1" ht="16.5" customHeight="1">
      <c r="B49" s="115"/>
      <c r="C49" s="116"/>
      <c r="D49" s="116"/>
      <c r="E49" s="276" t="s">
        <v>113</v>
      </c>
      <c r="F49" s="274"/>
      <c r="G49" s="274"/>
      <c r="H49" s="274"/>
      <c r="I49" s="116"/>
      <c r="J49" s="116"/>
      <c r="K49" s="117"/>
    </row>
    <row r="50" spans="2:11" s="114" customFormat="1" ht="14.45" customHeight="1">
      <c r="B50" s="115"/>
      <c r="C50" s="113" t="s">
        <v>114</v>
      </c>
      <c r="D50" s="116"/>
      <c r="E50" s="116"/>
      <c r="F50" s="116"/>
      <c r="G50" s="116"/>
      <c r="H50" s="116"/>
      <c r="I50" s="116"/>
      <c r="J50" s="116"/>
      <c r="K50" s="117"/>
    </row>
    <row r="51" spans="2:11" s="114" customFormat="1" ht="17.25" customHeight="1">
      <c r="B51" s="115"/>
      <c r="C51" s="116"/>
      <c r="D51" s="116"/>
      <c r="E51" s="273" t="str">
        <f>E11</f>
        <v>1 - Příprava plochy</v>
      </c>
      <c r="F51" s="274"/>
      <c r="G51" s="274"/>
      <c r="H51" s="274"/>
      <c r="I51" s="116"/>
      <c r="J51" s="116"/>
      <c r="K51" s="117"/>
    </row>
    <row r="52" spans="2:11" s="114" customFormat="1" ht="6.95" customHeight="1">
      <c r="B52" s="115"/>
      <c r="C52" s="116"/>
      <c r="D52" s="116"/>
      <c r="E52" s="116"/>
      <c r="F52" s="116"/>
      <c r="G52" s="116"/>
      <c r="H52" s="116"/>
      <c r="I52" s="116"/>
      <c r="J52" s="116"/>
      <c r="K52" s="117"/>
    </row>
    <row r="53" spans="2:11" s="114" customFormat="1" ht="18" customHeight="1">
      <c r="B53" s="115"/>
      <c r="C53" s="113" t="s">
        <v>26</v>
      </c>
      <c r="D53" s="116"/>
      <c r="E53" s="116"/>
      <c r="F53" s="118" t="str">
        <f>F14</f>
        <v xml:space="preserve"> </v>
      </c>
      <c r="G53" s="116"/>
      <c r="H53" s="116"/>
      <c r="I53" s="113" t="s">
        <v>28</v>
      </c>
      <c r="J53" s="119" t="str">
        <f>IF(J14="","",J14)</f>
        <v>18. 1. 2018</v>
      </c>
      <c r="K53" s="117"/>
    </row>
    <row r="54" spans="2:11" s="114" customFormat="1" ht="6.95" customHeight="1">
      <c r="B54" s="115"/>
      <c r="C54" s="116"/>
      <c r="D54" s="116"/>
      <c r="E54" s="116"/>
      <c r="F54" s="116"/>
      <c r="G54" s="116"/>
      <c r="H54" s="116"/>
      <c r="I54" s="116"/>
      <c r="J54" s="116"/>
      <c r="K54" s="117"/>
    </row>
    <row r="55" spans="2:11" s="114" customFormat="1" ht="15">
      <c r="B55" s="115"/>
      <c r="C55" s="113" t="s">
        <v>34</v>
      </c>
      <c r="D55" s="116"/>
      <c r="E55" s="116"/>
      <c r="F55" s="118" t="str">
        <f>E17</f>
        <v>SD a.s.</v>
      </c>
      <c r="G55" s="116"/>
      <c r="H55" s="116"/>
      <c r="I55" s="113" t="s">
        <v>40</v>
      </c>
      <c r="J55" s="275" t="str">
        <f>E23</f>
        <v>Báňské projekty Teplice a.s.</v>
      </c>
      <c r="K55" s="117"/>
    </row>
    <row r="56" spans="2:11" s="114" customFormat="1" ht="14.45" customHeight="1">
      <c r="B56" s="115"/>
      <c r="C56" s="113" t="s">
        <v>38</v>
      </c>
      <c r="D56" s="116"/>
      <c r="E56" s="116"/>
      <c r="F56" s="118" t="str">
        <f>IF(E20="","",E20)</f>
        <v/>
      </c>
      <c r="G56" s="116"/>
      <c r="H56" s="116"/>
      <c r="I56" s="116"/>
      <c r="J56" s="283"/>
      <c r="K56" s="117"/>
    </row>
    <row r="57" spans="2:11" s="114" customFormat="1" ht="10.35" customHeight="1">
      <c r="B57" s="115"/>
      <c r="C57" s="116"/>
      <c r="D57" s="116"/>
      <c r="E57" s="116"/>
      <c r="F57" s="116"/>
      <c r="G57" s="116"/>
      <c r="H57" s="116"/>
      <c r="I57" s="116"/>
      <c r="J57" s="116"/>
      <c r="K57" s="117"/>
    </row>
    <row r="58" spans="2:11" s="114" customFormat="1" ht="29.25" customHeight="1">
      <c r="B58" s="115"/>
      <c r="C58" s="145" t="s">
        <v>117</v>
      </c>
      <c r="D58" s="132"/>
      <c r="E58" s="132"/>
      <c r="F58" s="132"/>
      <c r="G58" s="132"/>
      <c r="H58" s="132"/>
      <c r="I58" s="132"/>
      <c r="J58" s="146" t="s">
        <v>118</v>
      </c>
      <c r="K58" s="147"/>
    </row>
    <row r="59" spans="2:11" s="114" customFormat="1" ht="10.35" customHeight="1">
      <c r="B59" s="115"/>
      <c r="C59" s="116"/>
      <c r="D59" s="116"/>
      <c r="E59" s="116"/>
      <c r="F59" s="116"/>
      <c r="G59" s="116"/>
      <c r="H59" s="116"/>
      <c r="I59" s="116"/>
      <c r="J59" s="116"/>
      <c r="K59" s="117"/>
    </row>
    <row r="60" spans="2:47" s="114" customFormat="1" ht="29.25" customHeight="1">
      <c r="B60" s="115"/>
      <c r="C60" s="148" t="s">
        <v>119</v>
      </c>
      <c r="D60" s="116"/>
      <c r="E60" s="116"/>
      <c r="F60" s="116"/>
      <c r="G60" s="116"/>
      <c r="H60" s="116"/>
      <c r="I60" s="116"/>
      <c r="J60" s="127">
        <f>J85</f>
        <v>0</v>
      </c>
      <c r="K60" s="117"/>
      <c r="AU60" s="104" t="s">
        <v>120</v>
      </c>
    </row>
    <row r="61" spans="2:11" s="155" customFormat="1" ht="24.95" customHeight="1">
      <c r="B61" s="149"/>
      <c r="C61" s="150"/>
      <c r="D61" s="151" t="s">
        <v>121</v>
      </c>
      <c r="E61" s="152"/>
      <c r="F61" s="152"/>
      <c r="G61" s="152"/>
      <c r="H61" s="152"/>
      <c r="I61" s="152"/>
      <c r="J61" s="153">
        <f>J86</f>
        <v>0</v>
      </c>
      <c r="K61" s="154"/>
    </row>
    <row r="62" spans="2:11" s="162" customFormat="1" ht="19.9" customHeight="1">
      <c r="B62" s="156"/>
      <c r="C62" s="157"/>
      <c r="D62" s="158" t="s">
        <v>122</v>
      </c>
      <c r="E62" s="159"/>
      <c r="F62" s="159"/>
      <c r="G62" s="159"/>
      <c r="H62" s="159"/>
      <c r="I62" s="159"/>
      <c r="J62" s="160">
        <f>J87</f>
        <v>0</v>
      </c>
      <c r="K62" s="161"/>
    </row>
    <row r="63" spans="2:11" s="162" customFormat="1" ht="19.9" customHeight="1">
      <c r="B63" s="156"/>
      <c r="C63" s="157"/>
      <c r="D63" s="158" t="s">
        <v>123</v>
      </c>
      <c r="E63" s="159"/>
      <c r="F63" s="159"/>
      <c r="G63" s="159"/>
      <c r="H63" s="159"/>
      <c r="I63" s="159"/>
      <c r="J63" s="160">
        <f>J92</f>
        <v>0</v>
      </c>
      <c r="K63" s="161"/>
    </row>
    <row r="64" spans="2:11" s="114" customFormat="1" ht="21.75" customHeight="1">
      <c r="B64" s="115"/>
      <c r="C64" s="116"/>
      <c r="D64" s="116"/>
      <c r="E64" s="116"/>
      <c r="F64" s="116"/>
      <c r="G64" s="116"/>
      <c r="H64" s="116"/>
      <c r="I64" s="116"/>
      <c r="J64" s="116"/>
      <c r="K64" s="117"/>
    </row>
    <row r="65" spans="2:11" s="114" customFormat="1" ht="6.95" customHeight="1">
      <c r="B65" s="139"/>
      <c r="C65" s="140"/>
      <c r="D65" s="140"/>
      <c r="E65" s="140"/>
      <c r="F65" s="140"/>
      <c r="G65" s="140"/>
      <c r="H65" s="140"/>
      <c r="I65" s="140"/>
      <c r="J65" s="140"/>
      <c r="K65" s="141"/>
    </row>
    <row r="69" spans="2:12" s="114" customFormat="1" ht="6.95" customHeight="1">
      <c r="B69" s="142"/>
      <c r="C69" s="143"/>
      <c r="D69" s="143"/>
      <c r="E69" s="143"/>
      <c r="F69" s="143"/>
      <c r="G69" s="143"/>
      <c r="H69" s="143"/>
      <c r="I69" s="143"/>
      <c r="J69" s="143"/>
      <c r="K69" s="143"/>
      <c r="L69" s="115"/>
    </row>
    <row r="70" spans="2:12" s="114" customFormat="1" ht="36.95" customHeight="1">
      <c r="B70" s="115"/>
      <c r="C70" s="163" t="s">
        <v>124</v>
      </c>
      <c r="L70" s="115"/>
    </row>
    <row r="71" spans="2:12" s="114" customFormat="1" ht="6.95" customHeight="1">
      <c r="B71" s="115"/>
      <c r="L71" s="115"/>
    </row>
    <row r="72" spans="2:12" s="114" customFormat="1" ht="14.45" customHeight="1">
      <c r="B72" s="115"/>
      <c r="C72" s="164" t="s">
        <v>19</v>
      </c>
      <c r="L72" s="115"/>
    </row>
    <row r="73" spans="2:12" s="114" customFormat="1" ht="16.5" customHeight="1">
      <c r="B73" s="115"/>
      <c r="E73" s="284" t="str">
        <f>E7</f>
        <v>Rekultivace Radovesice XIII</v>
      </c>
      <c r="F73" s="285"/>
      <c r="G73" s="285"/>
      <c r="H73" s="285"/>
      <c r="L73" s="115"/>
    </row>
    <row r="74" spans="2:12" ht="15">
      <c r="B74" s="108"/>
      <c r="C74" s="164" t="s">
        <v>112</v>
      </c>
      <c r="L74" s="108"/>
    </row>
    <row r="75" spans="2:12" s="114" customFormat="1" ht="16.5" customHeight="1">
      <c r="B75" s="115"/>
      <c r="E75" s="284" t="s">
        <v>113</v>
      </c>
      <c r="F75" s="279"/>
      <c r="G75" s="279"/>
      <c r="H75" s="279"/>
      <c r="L75" s="115"/>
    </row>
    <row r="76" spans="2:12" s="114" customFormat="1" ht="14.45" customHeight="1">
      <c r="B76" s="115"/>
      <c r="C76" s="164" t="s">
        <v>114</v>
      </c>
      <c r="L76" s="115"/>
    </row>
    <row r="77" spans="2:12" s="114" customFormat="1" ht="17.25" customHeight="1">
      <c r="B77" s="115"/>
      <c r="E77" s="278" t="str">
        <f>E11</f>
        <v>1 - Příprava plochy</v>
      </c>
      <c r="F77" s="279"/>
      <c r="G77" s="279"/>
      <c r="H77" s="279"/>
      <c r="L77" s="115"/>
    </row>
    <row r="78" spans="2:12" s="114" customFormat="1" ht="6.95" customHeight="1">
      <c r="B78" s="115"/>
      <c r="L78" s="115"/>
    </row>
    <row r="79" spans="2:12" s="114" customFormat="1" ht="18" customHeight="1">
      <c r="B79" s="115"/>
      <c r="C79" s="164" t="s">
        <v>26</v>
      </c>
      <c r="F79" s="165" t="str">
        <f>F14</f>
        <v xml:space="preserve"> </v>
      </c>
      <c r="I79" s="164" t="s">
        <v>28</v>
      </c>
      <c r="J79" s="166" t="str">
        <f>IF(J14="","",J14)</f>
        <v>18. 1. 2018</v>
      </c>
      <c r="L79" s="115"/>
    </row>
    <row r="80" spans="2:12" s="114" customFormat="1" ht="6.95" customHeight="1">
      <c r="B80" s="115"/>
      <c r="L80" s="115"/>
    </row>
    <row r="81" spans="2:12" s="114" customFormat="1" ht="15">
      <c r="B81" s="115"/>
      <c r="C81" s="164" t="s">
        <v>34</v>
      </c>
      <c r="F81" s="165" t="str">
        <f>E17</f>
        <v>SD a.s.</v>
      </c>
      <c r="I81" s="164" t="s">
        <v>40</v>
      </c>
      <c r="J81" s="165" t="str">
        <f>E23</f>
        <v>Báňské projekty Teplice a.s.</v>
      </c>
      <c r="L81" s="115"/>
    </row>
    <row r="82" spans="2:12" s="114" customFormat="1" ht="14.45" customHeight="1">
      <c r="B82" s="115"/>
      <c r="C82" s="164" t="s">
        <v>38</v>
      </c>
      <c r="F82" s="165" t="str">
        <f>IF(E20="","",E20)</f>
        <v/>
      </c>
      <c r="L82" s="115"/>
    </row>
    <row r="83" spans="2:12" s="114" customFormat="1" ht="10.35" customHeight="1">
      <c r="B83" s="115"/>
      <c r="L83" s="115"/>
    </row>
    <row r="84" spans="2:20" s="174" customFormat="1" ht="29.25" customHeight="1">
      <c r="B84" s="167"/>
      <c r="C84" s="168" t="s">
        <v>125</v>
      </c>
      <c r="D84" s="169" t="s">
        <v>64</v>
      </c>
      <c r="E84" s="169" t="s">
        <v>60</v>
      </c>
      <c r="F84" s="169" t="s">
        <v>126</v>
      </c>
      <c r="G84" s="169" t="s">
        <v>127</v>
      </c>
      <c r="H84" s="169" t="s">
        <v>128</v>
      </c>
      <c r="I84" s="169" t="s">
        <v>129</v>
      </c>
      <c r="J84" s="169" t="s">
        <v>118</v>
      </c>
      <c r="K84" s="170" t="s">
        <v>130</v>
      </c>
      <c r="L84" s="167"/>
      <c r="M84" s="171" t="s">
        <v>131</v>
      </c>
      <c r="N84" s="172" t="s">
        <v>49</v>
      </c>
      <c r="O84" s="172" t="s">
        <v>132</v>
      </c>
      <c r="P84" s="172" t="s">
        <v>133</v>
      </c>
      <c r="Q84" s="172" t="s">
        <v>134</v>
      </c>
      <c r="R84" s="172" t="s">
        <v>135</v>
      </c>
      <c r="S84" s="172" t="s">
        <v>136</v>
      </c>
      <c r="T84" s="173" t="s">
        <v>137</v>
      </c>
    </row>
    <row r="85" spans="2:63" s="114" customFormat="1" ht="29.25" customHeight="1">
      <c r="B85" s="115"/>
      <c r="C85" s="175" t="s">
        <v>119</v>
      </c>
      <c r="J85" s="176">
        <f>BK85</f>
        <v>0</v>
      </c>
      <c r="L85" s="115"/>
      <c r="M85" s="177"/>
      <c r="N85" s="124"/>
      <c r="O85" s="124"/>
      <c r="P85" s="178">
        <f>P86</f>
        <v>0</v>
      </c>
      <c r="Q85" s="124"/>
      <c r="R85" s="178">
        <f>R86</f>
        <v>1.2375</v>
      </c>
      <c r="S85" s="124"/>
      <c r="T85" s="179">
        <f>T86</f>
        <v>0</v>
      </c>
      <c r="AT85" s="104" t="s">
        <v>78</v>
      </c>
      <c r="AU85" s="104" t="s">
        <v>120</v>
      </c>
      <c r="BK85" s="180">
        <f>BK86</f>
        <v>0</v>
      </c>
    </row>
    <row r="86" spans="2:63" s="182" customFormat="1" ht="37.35" customHeight="1">
      <c r="B86" s="181"/>
      <c r="D86" s="183" t="s">
        <v>78</v>
      </c>
      <c r="E86" s="184" t="s">
        <v>138</v>
      </c>
      <c r="F86" s="184" t="s">
        <v>139</v>
      </c>
      <c r="J86" s="185">
        <f>BK86</f>
        <v>0</v>
      </c>
      <c r="L86" s="181"/>
      <c r="M86" s="186"/>
      <c r="N86" s="187"/>
      <c r="O86" s="187"/>
      <c r="P86" s="188">
        <f>P87+P92</f>
        <v>0</v>
      </c>
      <c r="Q86" s="187"/>
      <c r="R86" s="188">
        <f>R87+R92</f>
        <v>1.2375</v>
      </c>
      <c r="S86" s="187"/>
      <c r="T86" s="189">
        <f>T87+T92</f>
        <v>0</v>
      </c>
      <c r="AR86" s="183" t="s">
        <v>25</v>
      </c>
      <c r="AT86" s="190" t="s">
        <v>78</v>
      </c>
      <c r="AU86" s="190" t="s">
        <v>79</v>
      </c>
      <c r="AY86" s="183" t="s">
        <v>140</v>
      </c>
      <c r="BK86" s="191">
        <f>BK87+BK92</f>
        <v>0</v>
      </c>
    </row>
    <row r="87" spans="2:63" s="182" customFormat="1" ht="19.9" customHeight="1">
      <c r="B87" s="181"/>
      <c r="D87" s="183" t="s">
        <v>78</v>
      </c>
      <c r="E87" s="192" t="s">
        <v>25</v>
      </c>
      <c r="F87" s="192" t="s">
        <v>141</v>
      </c>
      <c r="J87" s="193">
        <f>BK87</f>
        <v>0</v>
      </c>
      <c r="L87" s="181"/>
      <c r="M87" s="186"/>
      <c r="N87" s="187"/>
      <c r="O87" s="187"/>
      <c r="P87" s="188">
        <f>SUM(P88:P91)</f>
        <v>0</v>
      </c>
      <c r="Q87" s="187"/>
      <c r="R87" s="188">
        <f>SUM(R88:R91)</f>
        <v>1.2375</v>
      </c>
      <c r="S87" s="187"/>
      <c r="T87" s="189">
        <f>SUM(T88:T91)</f>
        <v>0</v>
      </c>
      <c r="AR87" s="183" t="s">
        <v>25</v>
      </c>
      <c r="AT87" s="190" t="s">
        <v>78</v>
      </c>
      <c r="AU87" s="190" t="s">
        <v>25</v>
      </c>
      <c r="AY87" s="183" t="s">
        <v>140</v>
      </c>
      <c r="BK87" s="191">
        <f>SUM(BK88:BK91)</f>
        <v>0</v>
      </c>
    </row>
    <row r="88" spans="2:65" s="114" customFormat="1" ht="16.5" customHeight="1">
      <c r="B88" s="115"/>
      <c r="C88" s="194" t="s">
        <v>25</v>
      </c>
      <c r="D88" s="194" t="s">
        <v>142</v>
      </c>
      <c r="E88" s="195" t="s">
        <v>143</v>
      </c>
      <c r="F88" s="196" t="s">
        <v>144</v>
      </c>
      <c r="G88" s="197" t="s">
        <v>145</v>
      </c>
      <c r="H88" s="198">
        <v>150</v>
      </c>
      <c r="I88" s="97"/>
      <c r="J88" s="199">
        <f>ROUND(I88*H88,2)</f>
        <v>0</v>
      </c>
      <c r="K88" s="196" t="s">
        <v>146</v>
      </c>
      <c r="L88" s="115"/>
      <c r="M88" s="200" t="s">
        <v>5</v>
      </c>
      <c r="N88" s="201" t="s">
        <v>50</v>
      </c>
      <c r="O88" s="116"/>
      <c r="P88" s="202">
        <f>O88*H88</f>
        <v>0</v>
      </c>
      <c r="Q88" s="202">
        <v>0.00825</v>
      </c>
      <c r="R88" s="202">
        <f>Q88*H88</f>
        <v>1.2375</v>
      </c>
      <c r="S88" s="202">
        <v>0</v>
      </c>
      <c r="T88" s="203">
        <f>S88*H88</f>
        <v>0</v>
      </c>
      <c r="AR88" s="104" t="s">
        <v>96</v>
      </c>
      <c r="AT88" s="104" t="s">
        <v>142</v>
      </c>
      <c r="AU88" s="104" t="s">
        <v>86</v>
      </c>
      <c r="AY88" s="104" t="s">
        <v>140</v>
      </c>
      <c r="BE88" s="204">
        <f>IF(N88="základní",J88,0)</f>
        <v>0</v>
      </c>
      <c r="BF88" s="204">
        <f>IF(N88="snížená",J88,0)</f>
        <v>0</v>
      </c>
      <c r="BG88" s="204">
        <f>IF(N88="zákl. přenesená",J88,0)</f>
        <v>0</v>
      </c>
      <c r="BH88" s="204">
        <f>IF(N88="sníž. přenesená",J88,0)</f>
        <v>0</v>
      </c>
      <c r="BI88" s="204">
        <f>IF(N88="nulová",J88,0)</f>
        <v>0</v>
      </c>
      <c r="BJ88" s="104" t="s">
        <v>25</v>
      </c>
      <c r="BK88" s="204">
        <f>ROUND(I88*H88,2)</f>
        <v>0</v>
      </c>
      <c r="BL88" s="104" t="s">
        <v>96</v>
      </c>
      <c r="BM88" s="104" t="s">
        <v>147</v>
      </c>
    </row>
    <row r="89" spans="2:51" s="206" customFormat="1" ht="13.5">
      <c r="B89" s="205"/>
      <c r="D89" s="207" t="s">
        <v>148</v>
      </c>
      <c r="E89" s="208" t="s">
        <v>5</v>
      </c>
      <c r="F89" s="209" t="s">
        <v>149</v>
      </c>
      <c r="H89" s="210">
        <v>150</v>
      </c>
      <c r="I89" s="98"/>
      <c r="L89" s="205"/>
      <c r="M89" s="211"/>
      <c r="N89" s="212"/>
      <c r="O89" s="212"/>
      <c r="P89" s="212"/>
      <c r="Q89" s="212"/>
      <c r="R89" s="212"/>
      <c r="S89" s="212"/>
      <c r="T89" s="213"/>
      <c r="AT89" s="208" t="s">
        <v>148</v>
      </c>
      <c r="AU89" s="208" t="s">
        <v>86</v>
      </c>
      <c r="AV89" s="206" t="s">
        <v>86</v>
      </c>
      <c r="AW89" s="206" t="s">
        <v>42</v>
      </c>
      <c r="AX89" s="206" t="s">
        <v>25</v>
      </c>
      <c r="AY89" s="208" t="s">
        <v>140</v>
      </c>
    </row>
    <row r="90" spans="2:65" s="114" customFormat="1" ht="16.5" customHeight="1">
      <c r="B90" s="115"/>
      <c r="C90" s="194" t="s">
        <v>86</v>
      </c>
      <c r="D90" s="194" t="s">
        <v>142</v>
      </c>
      <c r="E90" s="195" t="s">
        <v>150</v>
      </c>
      <c r="F90" s="196" t="s">
        <v>151</v>
      </c>
      <c r="G90" s="197" t="s">
        <v>145</v>
      </c>
      <c r="H90" s="198">
        <v>150</v>
      </c>
      <c r="I90" s="97"/>
      <c r="J90" s="199">
        <f>ROUND(I90*H90,2)</f>
        <v>0</v>
      </c>
      <c r="K90" s="196" t="s">
        <v>146</v>
      </c>
      <c r="L90" s="115"/>
      <c r="M90" s="200" t="s">
        <v>5</v>
      </c>
      <c r="N90" s="201" t="s">
        <v>50</v>
      </c>
      <c r="O90" s="116"/>
      <c r="P90" s="202">
        <f>O90*H90</f>
        <v>0</v>
      </c>
      <c r="Q90" s="202">
        <v>0</v>
      </c>
      <c r="R90" s="202">
        <f>Q90*H90</f>
        <v>0</v>
      </c>
      <c r="S90" s="202">
        <v>0</v>
      </c>
      <c r="T90" s="203">
        <f>S90*H90</f>
        <v>0</v>
      </c>
      <c r="AR90" s="104" t="s">
        <v>96</v>
      </c>
      <c r="AT90" s="104" t="s">
        <v>142</v>
      </c>
      <c r="AU90" s="104" t="s">
        <v>86</v>
      </c>
      <c r="AY90" s="104" t="s">
        <v>140</v>
      </c>
      <c r="BE90" s="204">
        <f>IF(N90="základní",J90,0)</f>
        <v>0</v>
      </c>
      <c r="BF90" s="204">
        <f>IF(N90="snížená",J90,0)</f>
        <v>0</v>
      </c>
      <c r="BG90" s="204">
        <f>IF(N90="zákl. přenesená",J90,0)</f>
        <v>0</v>
      </c>
      <c r="BH90" s="204">
        <f>IF(N90="sníž. přenesená",J90,0)</f>
        <v>0</v>
      </c>
      <c r="BI90" s="204">
        <f>IF(N90="nulová",J90,0)</f>
        <v>0</v>
      </c>
      <c r="BJ90" s="104" t="s">
        <v>25</v>
      </c>
      <c r="BK90" s="204">
        <f>ROUND(I90*H90,2)</f>
        <v>0</v>
      </c>
      <c r="BL90" s="104" t="s">
        <v>96</v>
      </c>
      <c r="BM90" s="104" t="s">
        <v>152</v>
      </c>
    </row>
    <row r="91" spans="2:51" s="206" customFormat="1" ht="13.5">
      <c r="B91" s="205"/>
      <c r="D91" s="207" t="s">
        <v>148</v>
      </c>
      <c r="E91" s="208" t="s">
        <v>5</v>
      </c>
      <c r="F91" s="209" t="s">
        <v>149</v>
      </c>
      <c r="H91" s="210">
        <v>150</v>
      </c>
      <c r="I91" s="98"/>
      <c r="L91" s="205"/>
      <c r="M91" s="211"/>
      <c r="N91" s="212"/>
      <c r="O91" s="212"/>
      <c r="P91" s="212"/>
      <c r="Q91" s="212"/>
      <c r="R91" s="212"/>
      <c r="S91" s="212"/>
      <c r="T91" s="213"/>
      <c r="AT91" s="208" t="s">
        <v>148</v>
      </c>
      <c r="AU91" s="208" t="s">
        <v>86</v>
      </c>
      <c r="AV91" s="206" t="s">
        <v>86</v>
      </c>
      <c r="AW91" s="206" t="s">
        <v>42</v>
      </c>
      <c r="AX91" s="206" t="s">
        <v>25</v>
      </c>
      <c r="AY91" s="208" t="s">
        <v>140</v>
      </c>
    </row>
    <row r="92" spans="2:63" s="182" customFormat="1" ht="29.85" customHeight="1">
      <c r="B92" s="181"/>
      <c r="D92" s="183" t="s">
        <v>78</v>
      </c>
      <c r="E92" s="192" t="s">
        <v>96</v>
      </c>
      <c r="F92" s="192" t="s">
        <v>153</v>
      </c>
      <c r="I92" s="96"/>
      <c r="J92" s="193">
        <f>BK92</f>
        <v>0</v>
      </c>
      <c r="L92" s="181"/>
      <c r="M92" s="186"/>
      <c r="N92" s="187"/>
      <c r="O92" s="187"/>
      <c r="P92" s="188">
        <f>SUM(P93:P94)</f>
        <v>0</v>
      </c>
      <c r="Q92" s="187"/>
      <c r="R92" s="188">
        <f>SUM(R93:R94)</f>
        <v>0</v>
      </c>
      <c r="S92" s="187"/>
      <c r="T92" s="189">
        <f>SUM(T93:T94)</f>
        <v>0</v>
      </c>
      <c r="AR92" s="183" t="s">
        <v>25</v>
      </c>
      <c r="AT92" s="190" t="s">
        <v>78</v>
      </c>
      <c r="AU92" s="190" t="s">
        <v>25</v>
      </c>
      <c r="AY92" s="183" t="s">
        <v>140</v>
      </c>
      <c r="BK92" s="191">
        <f>SUM(BK93:BK94)</f>
        <v>0</v>
      </c>
    </row>
    <row r="93" spans="2:65" s="114" customFormat="1" ht="16.5" customHeight="1">
      <c r="B93" s="115"/>
      <c r="C93" s="194" t="s">
        <v>93</v>
      </c>
      <c r="D93" s="194" t="s">
        <v>142</v>
      </c>
      <c r="E93" s="195" t="s">
        <v>154</v>
      </c>
      <c r="F93" s="196" t="s">
        <v>155</v>
      </c>
      <c r="G93" s="197" t="s">
        <v>145</v>
      </c>
      <c r="H93" s="198">
        <v>150</v>
      </c>
      <c r="I93" s="97"/>
      <c r="J93" s="199">
        <f>ROUND(I93*H93,2)</f>
        <v>0</v>
      </c>
      <c r="K93" s="196" t="s">
        <v>5</v>
      </c>
      <c r="L93" s="115"/>
      <c r="M93" s="200" t="s">
        <v>5</v>
      </c>
      <c r="N93" s="201" t="s">
        <v>50</v>
      </c>
      <c r="O93" s="116"/>
      <c r="P93" s="202">
        <f>O93*H93</f>
        <v>0</v>
      </c>
      <c r="Q93" s="202">
        <v>0</v>
      </c>
      <c r="R93" s="202">
        <f>Q93*H93</f>
        <v>0</v>
      </c>
      <c r="S93" s="202">
        <v>0</v>
      </c>
      <c r="T93" s="203">
        <f>S93*H93</f>
        <v>0</v>
      </c>
      <c r="AR93" s="104" t="s">
        <v>96</v>
      </c>
      <c r="AT93" s="104" t="s">
        <v>142</v>
      </c>
      <c r="AU93" s="104" t="s">
        <v>86</v>
      </c>
      <c r="AY93" s="104" t="s">
        <v>140</v>
      </c>
      <c r="BE93" s="204">
        <f>IF(N93="základní",J93,0)</f>
        <v>0</v>
      </c>
      <c r="BF93" s="204">
        <f>IF(N93="snížená",J93,0)</f>
        <v>0</v>
      </c>
      <c r="BG93" s="204">
        <f>IF(N93="zákl. přenesená",J93,0)</f>
        <v>0</v>
      </c>
      <c r="BH93" s="204">
        <f>IF(N93="sníž. přenesená",J93,0)</f>
        <v>0</v>
      </c>
      <c r="BI93" s="204">
        <f>IF(N93="nulová",J93,0)</f>
        <v>0</v>
      </c>
      <c r="BJ93" s="104" t="s">
        <v>25</v>
      </c>
      <c r="BK93" s="204">
        <f>ROUND(I93*H93,2)</f>
        <v>0</v>
      </c>
      <c r="BL93" s="104" t="s">
        <v>96</v>
      </c>
      <c r="BM93" s="104" t="s">
        <v>156</v>
      </c>
    </row>
    <row r="94" spans="2:51" s="206" customFormat="1" ht="13.5">
      <c r="B94" s="205"/>
      <c r="D94" s="207" t="s">
        <v>148</v>
      </c>
      <c r="E94" s="208" t="s">
        <v>5</v>
      </c>
      <c r="F94" s="209" t="s">
        <v>157</v>
      </c>
      <c r="H94" s="210">
        <v>150</v>
      </c>
      <c r="L94" s="205"/>
      <c r="M94" s="214"/>
      <c r="N94" s="215"/>
      <c r="O94" s="215"/>
      <c r="P94" s="215"/>
      <c r="Q94" s="215"/>
      <c r="R94" s="215"/>
      <c r="S94" s="215"/>
      <c r="T94" s="216"/>
      <c r="AT94" s="208" t="s">
        <v>148</v>
      </c>
      <c r="AU94" s="208" t="s">
        <v>86</v>
      </c>
      <c r="AV94" s="206" t="s">
        <v>86</v>
      </c>
      <c r="AW94" s="206" t="s">
        <v>42</v>
      </c>
      <c r="AX94" s="206" t="s">
        <v>25</v>
      </c>
      <c r="AY94" s="208" t="s">
        <v>140</v>
      </c>
    </row>
    <row r="95" spans="2:12" s="114" customFormat="1" ht="6.95" customHeight="1">
      <c r="B95" s="139"/>
      <c r="C95" s="140"/>
      <c r="D95" s="140"/>
      <c r="E95" s="140"/>
      <c r="F95" s="140"/>
      <c r="G95" s="140"/>
      <c r="H95" s="140"/>
      <c r="I95" s="140"/>
      <c r="J95" s="140"/>
      <c r="K95" s="140"/>
      <c r="L95" s="115"/>
    </row>
  </sheetData>
  <sheetProtection password="C797" sheet="1"/>
  <autoFilter ref="C84:K94"/>
  <mergeCells count="13">
    <mergeCell ref="E75:H75"/>
    <mergeCell ref="E7:H7"/>
    <mergeCell ref="E9:H9"/>
    <mergeCell ref="E11:H11"/>
    <mergeCell ref="E26:H26"/>
    <mergeCell ref="E47:H47"/>
    <mergeCell ref="E77:H77"/>
    <mergeCell ref="G1:H1"/>
    <mergeCell ref="L2:V2"/>
    <mergeCell ref="E49:H49"/>
    <mergeCell ref="E51:H51"/>
    <mergeCell ref="J55:J56"/>
    <mergeCell ref="E73:H73"/>
  </mergeCells>
  <hyperlinks>
    <hyperlink ref="F1:G1" location="C2" display="1) Krycí list soupisu"/>
    <hyperlink ref="G1:H1" location="C58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9"/>
  <sheetViews>
    <sheetView showGridLines="0" workbookViewId="0" topLeftCell="A1">
      <pane ySplit="1" topLeftCell="A91" activePane="bottomLeft" state="frozen"/>
      <selection pane="bottomLeft" activeCell="I102" sqref="I102"/>
    </sheetView>
  </sheetViews>
  <sheetFormatPr defaultColWidth="9.33203125" defaultRowHeight="13.5"/>
  <cols>
    <col min="1" max="1" width="8.33203125" style="103" customWidth="1"/>
    <col min="2" max="2" width="1.66796875" style="103" customWidth="1"/>
    <col min="3" max="3" width="4.16015625" style="103" customWidth="1"/>
    <col min="4" max="4" width="4.33203125" style="103" customWidth="1"/>
    <col min="5" max="5" width="17.16015625" style="103" customWidth="1"/>
    <col min="6" max="6" width="75" style="103" customWidth="1"/>
    <col min="7" max="7" width="8.66015625" style="103" customWidth="1"/>
    <col min="8" max="9" width="12.66015625" style="103" customWidth="1"/>
    <col min="10" max="10" width="23.5" style="103" customWidth="1"/>
    <col min="11" max="11" width="15.5" style="103" customWidth="1"/>
    <col min="12" max="12" width="9.33203125" style="103" customWidth="1"/>
    <col min="13" max="18" width="9.33203125" style="103" hidden="1" customWidth="1"/>
    <col min="19" max="19" width="8.16015625" style="103" hidden="1" customWidth="1"/>
    <col min="20" max="20" width="29.66015625" style="103" hidden="1" customWidth="1"/>
    <col min="21" max="21" width="16.33203125" style="103" hidden="1" customWidth="1"/>
    <col min="22" max="22" width="12.33203125" style="103" customWidth="1"/>
    <col min="23" max="23" width="16.33203125" style="103" customWidth="1"/>
    <col min="24" max="24" width="12.33203125" style="103" customWidth="1"/>
    <col min="25" max="25" width="15" style="103" customWidth="1"/>
    <col min="26" max="26" width="11" style="103" customWidth="1"/>
    <col min="27" max="27" width="15" style="103" customWidth="1"/>
    <col min="28" max="28" width="16.33203125" style="103" customWidth="1"/>
    <col min="29" max="29" width="11" style="103" customWidth="1"/>
    <col min="30" max="30" width="15" style="103" customWidth="1"/>
    <col min="31" max="31" width="16.33203125" style="103" customWidth="1"/>
    <col min="32" max="43" width="9.33203125" style="103" customWidth="1"/>
    <col min="44" max="65" width="9.33203125" style="103" hidden="1" customWidth="1"/>
    <col min="66" max="16384" width="9.33203125" style="103" customWidth="1"/>
  </cols>
  <sheetData>
    <row r="1" spans="1:70" ht="21.75" customHeight="1">
      <c r="A1" s="100"/>
      <c r="B1" s="9"/>
      <c r="C1" s="9"/>
      <c r="D1" s="10" t="s">
        <v>1</v>
      </c>
      <c r="E1" s="9"/>
      <c r="F1" s="101" t="s">
        <v>106</v>
      </c>
      <c r="G1" s="280" t="s">
        <v>107</v>
      </c>
      <c r="H1" s="280"/>
      <c r="I1" s="9"/>
      <c r="J1" s="101" t="s">
        <v>108</v>
      </c>
      <c r="K1" s="10" t="s">
        <v>109</v>
      </c>
      <c r="L1" s="101" t="s">
        <v>110</v>
      </c>
      <c r="M1" s="101"/>
      <c r="N1" s="101"/>
      <c r="O1" s="101"/>
      <c r="P1" s="101"/>
      <c r="Q1" s="101"/>
      <c r="R1" s="101"/>
      <c r="S1" s="101"/>
      <c r="T1" s="101"/>
      <c r="U1" s="102"/>
      <c r="V1" s="102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</row>
    <row r="2" spans="3:46" ht="36.95" customHeight="1">
      <c r="L2" s="281" t="s">
        <v>8</v>
      </c>
      <c r="M2" s="282"/>
      <c r="N2" s="282"/>
      <c r="O2" s="282"/>
      <c r="P2" s="282"/>
      <c r="Q2" s="282"/>
      <c r="R2" s="282"/>
      <c r="S2" s="282"/>
      <c r="T2" s="282"/>
      <c r="U2" s="282"/>
      <c r="V2" s="282"/>
      <c r="AT2" s="104" t="s">
        <v>92</v>
      </c>
    </row>
    <row r="3" spans="2:46" ht="6.95" customHeight="1">
      <c r="B3" s="105"/>
      <c r="C3" s="106"/>
      <c r="D3" s="106"/>
      <c r="E3" s="106"/>
      <c r="F3" s="106"/>
      <c r="G3" s="106"/>
      <c r="H3" s="106"/>
      <c r="I3" s="106"/>
      <c r="J3" s="106"/>
      <c r="K3" s="107"/>
      <c r="AT3" s="104" t="s">
        <v>86</v>
      </c>
    </row>
    <row r="4" spans="2:46" ht="36.95" customHeight="1">
      <c r="B4" s="108"/>
      <c r="C4" s="109"/>
      <c r="D4" s="110" t="s">
        <v>111</v>
      </c>
      <c r="E4" s="109"/>
      <c r="F4" s="109"/>
      <c r="G4" s="109"/>
      <c r="H4" s="109"/>
      <c r="I4" s="109"/>
      <c r="J4" s="109"/>
      <c r="K4" s="111"/>
      <c r="M4" s="112" t="s">
        <v>13</v>
      </c>
      <c r="AT4" s="104" t="s">
        <v>6</v>
      </c>
    </row>
    <row r="5" spans="2:11" ht="6.95" customHeight="1">
      <c r="B5" s="108"/>
      <c r="C5" s="109"/>
      <c r="D5" s="109"/>
      <c r="E5" s="109"/>
      <c r="F5" s="109"/>
      <c r="G5" s="109"/>
      <c r="H5" s="109"/>
      <c r="I5" s="109"/>
      <c r="J5" s="109"/>
      <c r="K5" s="111"/>
    </row>
    <row r="6" spans="2:11" ht="15">
      <c r="B6" s="108"/>
      <c r="C6" s="109"/>
      <c r="D6" s="113" t="s">
        <v>19</v>
      </c>
      <c r="E6" s="109"/>
      <c r="F6" s="109"/>
      <c r="G6" s="109"/>
      <c r="H6" s="109"/>
      <c r="I6" s="109"/>
      <c r="J6" s="109"/>
      <c r="K6" s="111"/>
    </row>
    <row r="7" spans="2:11" ht="16.5" customHeight="1">
      <c r="B7" s="108"/>
      <c r="C7" s="109"/>
      <c r="D7" s="109"/>
      <c r="E7" s="276" t="str">
        <f ca="1">'Rekapitulace stavby'!K6</f>
        <v>Rekultivace Radovesice XIII</v>
      </c>
      <c r="F7" s="277"/>
      <c r="G7" s="277"/>
      <c r="H7" s="277"/>
      <c r="I7" s="109"/>
      <c r="J7" s="109"/>
      <c r="K7" s="111"/>
    </row>
    <row r="8" spans="2:11" ht="15">
      <c r="B8" s="108"/>
      <c r="C8" s="109"/>
      <c r="D8" s="113" t="s">
        <v>112</v>
      </c>
      <c r="E8" s="109"/>
      <c r="F8" s="109"/>
      <c r="G8" s="109"/>
      <c r="H8" s="109"/>
      <c r="I8" s="109"/>
      <c r="J8" s="109"/>
      <c r="K8" s="111"/>
    </row>
    <row r="9" spans="2:11" s="114" customFormat="1" ht="16.5" customHeight="1">
      <c r="B9" s="115"/>
      <c r="C9" s="116"/>
      <c r="D9" s="116"/>
      <c r="E9" s="276" t="s">
        <v>113</v>
      </c>
      <c r="F9" s="274"/>
      <c r="G9" s="274"/>
      <c r="H9" s="274"/>
      <c r="I9" s="116"/>
      <c r="J9" s="116"/>
      <c r="K9" s="117"/>
    </row>
    <row r="10" spans="2:11" s="114" customFormat="1" ht="15">
      <c r="B10" s="115"/>
      <c r="C10" s="116"/>
      <c r="D10" s="113" t="s">
        <v>114</v>
      </c>
      <c r="E10" s="116"/>
      <c r="F10" s="116"/>
      <c r="G10" s="116"/>
      <c r="H10" s="116"/>
      <c r="I10" s="116"/>
      <c r="J10" s="116"/>
      <c r="K10" s="117"/>
    </row>
    <row r="11" spans="2:11" s="114" customFormat="1" ht="36.95" customHeight="1">
      <c r="B11" s="115"/>
      <c r="C11" s="116"/>
      <c r="D11" s="116"/>
      <c r="E11" s="273" t="s">
        <v>158</v>
      </c>
      <c r="F11" s="274"/>
      <c r="G11" s="274"/>
      <c r="H11" s="274"/>
      <c r="I11" s="116"/>
      <c r="J11" s="116"/>
      <c r="K11" s="117"/>
    </row>
    <row r="12" spans="2:11" s="114" customFormat="1" ht="13.5">
      <c r="B12" s="115"/>
      <c r="C12" s="116"/>
      <c r="D12" s="116"/>
      <c r="E12" s="116"/>
      <c r="F12" s="116"/>
      <c r="G12" s="116"/>
      <c r="H12" s="116"/>
      <c r="I12" s="116"/>
      <c r="J12" s="116"/>
      <c r="K12" s="117"/>
    </row>
    <row r="13" spans="2:11" s="114" customFormat="1" ht="14.45" customHeight="1">
      <c r="B13" s="115"/>
      <c r="C13" s="116"/>
      <c r="D13" s="113" t="s">
        <v>22</v>
      </c>
      <c r="E13" s="116"/>
      <c r="F13" s="118" t="s">
        <v>23</v>
      </c>
      <c r="G13" s="116"/>
      <c r="H13" s="116"/>
      <c r="I13" s="113" t="s">
        <v>24</v>
      </c>
      <c r="J13" s="118" t="s">
        <v>5</v>
      </c>
      <c r="K13" s="117"/>
    </row>
    <row r="14" spans="2:11" s="114" customFormat="1" ht="14.45" customHeight="1">
      <c r="B14" s="115"/>
      <c r="C14" s="116"/>
      <c r="D14" s="113" t="s">
        <v>26</v>
      </c>
      <c r="E14" s="116"/>
      <c r="F14" s="118" t="s">
        <v>27</v>
      </c>
      <c r="G14" s="116"/>
      <c r="H14" s="116"/>
      <c r="I14" s="113" t="s">
        <v>28</v>
      </c>
      <c r="J14" s="119" t="str">
        <f ca="1">'Rekapitulace stavby'!AN8</f>
        <v>18. 1. 2018</v>
      </c>
      <c r="K14" s="117"/>
    </row>
    <row r="15" spans="2:11" s="114" customFormat="1" ht="10.9" customHeight="1">
      <c r="B15" s="115"/>
      <c r="C15" s="116"/>
      <c r="D15" s="116"/>
      <c r="E15" s="116"/>
      <c r="F15" s="116"/>
      <c r="G15" s="116"/>
      <c r="H15" s="116"/>
      <c r="I15" s="116"/>
      <c r="J15" s="116"/>
      <c r="K15" s="117"/>
    </row>
    <row r="16" spans="2:11" s="114" customFormat="1" ht="14.45" customHeight="1">
      <c r="B16" s="115"/>
      <c r="C16" s="116"/>
      <c r="D16" s="113" t="s">
        <v>34</v>
      </c>
      <c r="E16" s="116"/>
      <c r="F16" s="116"/>
      <c r="G16" s="116"/>
      <c r="H16" s="116"/>
      <c r="I16" s="113" t="s">
        <v>35</v>
      </c>
      <c r="J16" s="118" t="s">
        <v>5</v>
      </c>
      <c r="K16" s="117"/>
    </row>
    <row r="17" spans="2:11" s="114" customFormat="1" ht="18" customHeight="1">
      <c r="B17" s="115"/>
      <c r="C17" s="116"/>
      <c r="D17" s="116"/>
      <c r="E17" s="118" t="s">
        <v>36</v>
      </c>
      <c r="F17" s="116"/>
      <c r="G17" s="116"/>
      <c r="H17" s="116"/>
      <c r="I17" s="113" t="s">
        <v>37</v>
      </c>
      <c r="J17" s="118" t="s">
        <v>5</v>
      </c>
      <c r="K17" s="117"/>
    </row>
    <row r="18" spans="2:11" s="114" customFormat="1" ht="6.95" customHeight="1">
      <c r="B18" s="115"/>
      <c r="C18" s="116"/>
      <c r="D18" s="116"/>
      <c r="E18" s="116"/>
      <c r="F18" s="116"/>
      <c r="G18" s="116"/>
      <c r="H18" s="116"/>
      <c r="I18" s="116"/>
      <c r="J18" s="116"/>
      <c r="K18" s="117"/>
    </row>
    <row r="19" spans="2:11" s="114" customFormat="1" ht="14.45" customHeight="1">
      <c r="B19" s="115"/>
      <c r="C19" s="116"/>
      <c r="D19" s="113" t="s">
        <v>38</v>
      </c>
      <c r="E19" s="116"/>
      <c r="F19" s="116"/>
      <c r="G19" s="116"/>
      <c r="H19" s="116"/>
      <c r="I19" s="113" t="s">
        <v>35</v>
      </c>
      <c r="J19" s="118" t="str">
        <f ca="1">IF('Rekapitulace stavby'!AN13="Vyplň údaj","",IF('Rekapitulace stavby'!AN13="","",'Rekapitulace stavby'!AN13))</f>
        <v/>
      </c>
      <c r="K19" s="117"/>
    </row>
    <row r="20" spans="2:11" s="114" customFormat="1" ht="18" customHeight="1">
      <c r="B20" s="115"/>
      <c r="C20" s="116"/>
      <c r="D20" s="116"/>
      <c r="E20" s="118" t="str">
        <f ca="1">IF('Rekapitulace stavby'!E14="Vyplň údaj","",IF('Rekapitulace stavby'!E14="","",'Rekapitulace stavby'!E14))</f>
        <v/>
      </c>
      <c r="F20" s="116"/>
      <c r="G20" s="116"/>
      <c r="H20" s="116"/>
      <c r="I20" s="113" t="s">
        <v>37</v>
      </c>
      <c r="J20" s="118" t="str">
        <f ca="1">IF('Rekapitulace stavby'!AN14="Vyplň údaj","",IF('Rekapitulace stavby'!AN14="","",'Rekapitulace stavby'!AN14))</f>
        <v/>
      </c>
      <c r="K20" s="117"/>
    </row>
    <row r="21" spans="2:11" s="114" customFormat="1" ht="6.95" customHeight="1">
      <c r="B21" s="115"/>
      <c r="C21" s="116"/>
      <c r="D21" s="116"/>
      <c r="E21" s="116"/>
      <c r="F21" s="116"/>
      <c r="G21" s="116"/>
      <c r="H21" s="116"/>
      <c r="I21" s="116"/>
      <c r="J21" s="116"/>
      <c r="K21" s="117"/>
    </row>
    <row r="22" spans="2:11" s="114" customFormat="1" ht="14.45" customHeight="1">
      <c r="B22" s="115"/>
      <c r="C22" s="116"/>
      <c r="D22" s="113" t="s">
        <v>40</v>
      </c>
      <c r="E22" s="116"/>
      <c r="F22" s="116"/>
      <c r="G22" s="116"/>
      <c r="H22" s="116"/>
      <c r="I22" s="113" t="s">
        <v>35</v>
      </c>
      <c r="J22" s="118" t="s">
        <v>5</v>
      </c>
      <c r="K22" s="117"/>
    </row>
    <row r="23" spans="2:11" s="114" customFormat="1" ht="18" customHeight="1">
      <c r="B23" s="115"/>
      <c r="C23" s="116"/>
      <c r="D23" s="116"/>
      <c r="E23" s="118" t="s">
        <v>41</v>
      </c>
      <c r="F23" s="116"/>
      <c r="G23" s="116"/>
      <c r="H23" s="116"/>
      <c r="I23" s="113" t="s">
        <v>37</v>
      </c>
      <c r="J23" s="118" t="s">
        <v>5</v>
      </c>
      <c r="K23" s="117"/>
    </row>
    <row r="24" spans="2:11" s="114" customFormat="1" ht="6.95" customHeight="1">
      <c r="B24" s="115"/>
      <c r="C24" s="116"/>
      <c r="D24" s="116"/>
      <c r="E24" s="116"/>
      <c r="F24" s="116"/>
      <c r="G24" s="116"/>
      <c r="H24" s="116"/>
      <c r="I24" s="116"/>
      <c r="J24" s="116"/>
      <c r="K24" s="117"/>
    </row>
    <row r="25" spans="2:11" s="114" customFormat="1" ht="14.45" customHeight="1">
      <c r="B25" s="115"/>
      <c r="C25" s="116"/>
      <c r="D25" s="113" t="s">
        <v>43</v>
      </c>
      <c r="E25" s="116"/>
      <c r="F25" s="116"/>
      <c r="G25" s="116"/>
      <c r="H25" s="116"/>
      <c r="I25" s="116"/>
      <c r="J25" s="116"/>
      <c r="K25" s="117"/>
    </row>
    <row r="26" spans="2:11" s="123" customFormat="1" ht="16.5" customHeight="1">
      <c r="B26" s="120"/>
      <c r="C26" s="121"/>
      <c r="D26" s="121"/>
      <c r="E26" s="275" t="s">
        <v>5</v>
      </c>
      <c r="F26" s="275"/>
      <c r="G26" s="275"/>
      <c r="H26" s="275"/>
      <c r="I26" s="121"/>
      <c r="J26" s="121"/>
      <c r="K26" s="122"/>
    </row>
    <row r="27" spans="2:11" s="114" customFormat="1" ht="6.95" customHeight="1">
      <c r="B27" s="115"/>
      <c r="C27" s="116"/>
      <c r="D27" s="116"/>
      <c r="E27" s="116"/>
      <c r="F27" s="116"/>
      <c r="G27" s="116"/>
      <c r="H27" s="116"/>
      <c r="I27" s="116"/>
      <c r="J27" s="116"/>
      <c r="K27" s="117"/>
    </row>
    <row r="28" spans="2:11" s="114" customFormat="1" ht="6.95" customHeight="1">
      <c r="B28" s="115"/>
      <c r="C28" s="116"/>
      <c r="D28" s="124"/>
      <c r="E28" s="124"/>
      <c r="F28" s="124"/>
      <c r="G28" s="124"/>
      <c r="H28" s="124"/>
      <c r="I28" s="124"/>
      <c r="J28" s="124"/>
      <c r="K28" s="125"/>
    </row>
    <row r="29" spans="2:11" s="114" customFormat="1" ht="25.35" customHeight="1">
      <c r="B29" s="115"/>
      <c r="C29" s="116"/>
      <c r="D29" s="126" t="s">
        <v>45</v>
      </c>
      <c r="E29" s="116"/>
      <c r="F29" s="116"/>
      <c r="G29" s="116"/>
      <c r="H29" s="116"/>
      <c r="I29" s="116"/>
      <c r="J29" s="127">
        <f>ROUNDUP(J87,2)</f>
        <v>0</v>
      </c>
      <c r="K29" s="117"/>
    </row>
    <row r="30" spans="2:11" s="114" customFormat="1" ht="6.95" customHeight="1">
      <c r="B30" s="115"/>
      <c r="C30" s="116"/>
      <c r="D30" s="124"/>
      <c r="E30" s="124"/>
      <c r="F30" s="124"/>
      <c r="G30" s="124"/>
      <c r="H30" s="124"/>
      <c r="I30" s="124"/>
      <c r="J30" s="124"/>
      <c r="K30" s="125"/>
    </row>
    <row r="31" spans="2:11" s="114" customFormat="1" ht="14.45" customHeight="1">
      <c r="B31" s="115"/>
      <c r="C31" s="116"/>
      <c r="D31" s="116"/>
      <c r="E31" s="116"/>
      <c r="F31" s="128" t="s">
        <v>47</v>
      </c>
      <c r="G31" s="116"/>
      <c r="H31" s="116"/>
      <c r="I31" s="128" t="s">
        <v>46</v>
      </c>
      <c r="J31" s="128" t="s">
        <v>48</v>
      </c>
      <c r="K31" s="117"/>
    </row>
    <row r="32" spans="2:11" s="114" customFormat="1" ht="14.45" customHeight="1">
      <c r="B32" s="115"/>
      <c r="C32" s="116"/>
      <c r="D32" s="129" t="s">
        <v>49</v>
      </c>
      <c r="E32" s="129" t="s">
        <v>50</v>
      </c>
      <c r="F32" s="130">
        <f>ROUNDUP(SUM(BE87:BE118),2)</f>
        <v>0</v>
      </c>
      <c r="G32" s="116"/>
      <c r="H32" s="116"/>
      <c r="I32" s="131">
        <v>0.21</v>
      </c>
      <c r="J32" s="130">
        <f>ROUNDUP(ROUNDUP((SUM(BE87:BE118)),2)*I32,1)</f>
        <v>0</v>
      </c>
      <c r="K32" s="117"/>
    </row>
    <row r="33" spans="2:11" s="114" customFormat="1" ht="14.45" customHeight="1">
      <c r="B33" s="115"/>
      <c r="C33" s="116"/>
      <c r="D33" s="116"/>
      <c r="E33" s="129" t="s">
        <v>51</v>
      </c>
      <c r="F33" s="130">
        <f>ROUNDUP(SUM(BF87:BF118),2)</f>
        <v>0</v>
      </c>
      <c r="G33" s="116"/>
      <c r="H33" s="116"/>
      <c r="I33" s="131">
        <v>0.15</v>
      </c>
      <c r="J33" s="130">
        <f>ROUNDUP(ROUNDUP((SUM(BF87:BF118)),2)*I33,1)</f>
        <v>0</v>
      </c>
      <c r="K33" s="117"/>
    </row>
    <row r="34" spans="2:11" s="114" customFormat="1" ht="14.45" customHeight="1" hidden="1">
      <c r="B34" s="115"/>
      <c r="C34" s="116"/>
      <c r="D34" s="116"/>
      <c r="E34" s="129" t="s">
        <v>52</v>
      </c>
      <c r="F34" s="130">
        <f>ROUNDUP(SUM(BG87:BG118),2)</f>
        <v>0</v>
      </c>
      <c r="G34" s="116"/>
      <c r="H34" s="116"/>
      <c r="I34" s="131">
        <v>0.21</v>
      </c>
      <c r="J34" s="130">
        <v>0</v>
      </c>
      <c r="K34" s="117"/>
    </row>
    <row r="35" spans="2:11" s="114" customFormat="1" ht="14.45" customHeight="1" hidden="1">
      <c r="B35" s="115"/>
      <c r="C35" s="116"/>
      <c r="D35" s="116"/>
      <c r="E35" s="129" t="s">
        <v>53</v>
      </c>
      <c r="F35" s="130">
        <f>ROUNDUP(SUM(BH87:BH118),2)</f>
        <v>0</v>
      </c>
      <c r="G35" s="116"/>
      <c r="H35" s="116"/>
      <c r="I35" s="131">
        <v>0.15</v>
      </c>
      <c r="J35" s="130">
        <v>0</v>
      </c>
      <c r="K35" s="117"/>
    </row>
    <row r="36" spans="2:11" s="114" customFormat="1" ht="14.45" customHeight="1" hidden="1">
      <c r="B36" s="115"/>
      <c r="C36" s="116"/>
      <c r="D36" s="116"/>
      <c r="E36" s="129" t="s">
        <v>54</v>
      </c>
      <c r="F36" s="130">
        <f>ROUNDUP(SUM(BI87:BI118),2)</f>
        <v>0</v>
      </c>
      <c r="G36" s="116"/>
      <c r="H36" s="116"/>
      <c r="I36" s="131">
        <v>0</v>
      </c>
      <c r="J36" s="130">
        <v>0</v>
      </c>
      <c r="K36" s="117"/>
    </row>
    <row r="37" spans="2:11" s="114" customFormat="1" ht="6.95" customHeight="1">
      <c r="B37" s="115"/>
      <c r="C37" s="116"/>
      <c r="D37" s="116"/>
      <c r="E37" s="116"/>
      <c r="F37" s="116"/>
      <c r="G37" s="116"/>
      <c r="H37" s="116"/>
      <c r="I37" s="116"/>
      <c r="J37" s="116"/>
      <c r="K37" s="117"/>
    </row>
    <row r="38" spans="2:11" s="114" customFormat="1" ht="25.35" customHeight="1">
      <c r="B38" s="115"/>
      <c r="C38" s="132"/>
      <c r="D38" s="133" t="s">
        <v>55</v>
      </c>
      <c r="E38" s="134"/>
      <c r="F38" s="134"/>
      <c r="G38" s="135" t="s">
        <v>56</v>
      </c>
      <c r="H38" s="136" t="s">
        <v>57</v>
      </c>
      <c r="I38" s="134"/>
      <c r="J38" s="137">
        <f>SUM(J29:J36)</f>
        <v>0</v>
      </c>
      <c r="K38" s="138"/>
    </row>
    <row r="39" spans="2:11" s="114" customFormat="1" ht="14.45" customHeight="1">
      <c r="B39" s="139"/>
      <c r="C39" s="140"/>
      <c r="D39" s="140"/>
      <c r="E39" s="140"/>
      <c r="F39" s="140"/>
      <c r="G39" s="140"/>
      <c r="H39" s="140"/>
      <c r="I39" s="140"/>
      <c r="J39" s="140"/>
      <c r="K39" s="141"/>
    </row>
    <row r="43" spans="2:11" s="114" customFormat="1" ht="6.95" customHeight="1">
      <c r="B43" s="142"/>
      <c r="C43" s="143"/>
      <c r="D43" s="143"/>
      <c r="E43" s="143"/>
      <c r="F43" s="143"/>
      <c r="G43" s="143"/>
      <c r="H43" s="143"/>
      <c r="I43" s="143"/>
      <c r="J43" s="143"/>
      <c r="K43" s="144"/>
    </row>
    <row r="44" spans="2:11" s="114" customFormat="1" ht="36.95" customHeight="1">
      <c r="B44" s="115"/>
      <c r="C44" s="110" t="s">
        <v>116</v>
      </c>
      <c r="D44" s="116"/>
      <c r="E44" s="116"/>
      <c r="F44" s="116"/>
      <c r="G44" s="116"/>
      <c r="H44" s="116"/>
      <c r="I44" s="116"/>
      <c r="J44" s="116"/>
      <c r="K44" s="117"/>
    </row>
    <row r="45" spans="2:11" s="114" customFormat="1" ht="6.95" customHeight="1">
      <c r="B45" s="115"/>
      <c r="C45" s="116"/>
      <c r="D45" s="116"/>
      <c r="E45" s="116"/>
      <c r="F45" s="116"/>
      <c r="G45" s="116"/>
      <c r="H45" s="116"/>
      <c r="I45" s="116"/>
      <c r="J45" s="116"/>
      <c r="K45" s="117"/>
    </row>
    <row r="46" spans="2:11" s="114" customFormat="1" ht="14.45" customHeight="1">
      <c r="B46" s="115"/>
      <c r="C46" s="113" t="s">
        <v>19</v>
      </c>
      <c r="D46" s="116"/>
      <c r="E46" s="116"/>
      <c r="F46" s="116"/>
      <c r="G46" s="116"/>
      <c r="H46" s="116"/>
      <c r="I46" s="116"/>
      <c r="J46" s="116"/>
      <c r="K46" s="117"/>
    </row>
    <row r="47" spans="2:11" s="114" customFormat="1" ht="16.5" customHeight="1">
      <c r="B47" s="115"/>
      <c r="C47" s="116"/>
      <c r="D47" s="116"/>
      <c r="E47" s="276" t="str">
        <f>E7</f>
        <v>Rekultivace Radovesice XIII</v>
      </c>
      <c r="F47" s="277"/>
      <c r="G47" s="277"/>
      <c r="H47" s="277"/>
      <c r="I47" s="116"/>
      <c r="J47" s="116"/>
      <c r="K47" s="117"/>
    </row>
    <row r="48" spans="2:11" ht="15">
      <c r="B48" s="108"/>
      <c r="C48" s="113" t="s">
        <v>112</v>
      </c>
      <c r="D48" s="109"/>
      <c r="E48" s="109"/>
      <c r="F48" s="109"/>
      <c r="G48" s="109"/>
      <c r="H48" s="109"/>
      <c r="I48" s="109"/>
      <c r="J48" s="109"/>
      <c r="K48" s="111"/>
    </row>
    <row r="49" spans="2:11" s="114" customFormat="1" ht="16.5" customHeight="1">
      <c r="B49" s="115"/>
      <c r="C49" s="116"/>
      <c r="D49" s="116"/>
      <c r="E49" s="276" t="s">
        <v>113</v>
      </c>
      <c r="F49" s="274"/>
      <c r="G49" s="274"/>
      <c r="H49" s="274"/>
      <c r="I49" s="116"/>
      <c r="J49" s="116"/>
      <c r="K49" s="117"/>
    </row>
    <row r="50" spans="2:11" s="114" customFormat="1" ht="14.45" customHeight="1">
      <c r="B50" s="115"/>
      <c r="C50" s="113" t="s">
        <v>114</v>
      </c>
      <c r="D50" s="116"/>
      <c r="E50" s="116"/>
      <c r="F50" s="116"/>
      <c r="G50" s="116"/>
      <c r="H50" s="116"/>
      <c r="I50" s="116"/>
      <c r="J50" s="116"/>
      <c r="K50" s="117"/>
    </row>
    <row r="51" spans="2:11" s="114" customFormat="1" ht="17.25" customHeight="1">
      <c r="B51" s="115"/>
      <c r="C51" s="116"/>
      <c r="D51" s="116"/>
      <c r="E51" s="273" t="str">
        <f>E11</f>
        <v>2 - 0.rok</v>
      </c>
      <c r="F51" s="274"/>
      <c r="G51" s="274"/>
      <c r="H51" s="274"/>
      <c r="I51" s="116"/>
      <c r="J51" s="116"/>
      <c r="K51" s="117"/>
    </row>
    <row r="52" spans="2:11" s="114" customFormat="1" ht="6.95" customHeight="1">
      <c r="B52" s="115"/>
      <c r="C52" s="116"/>
      <c r="D52" s="116"/>
      <c r="E52" s="116"/>
      <c r="F52" s="116"/>
      <c r="G52" s="116"/>
      <c r="H52" s="116"/>
      <c r="I52" s="116"/>
      <c r="J52" s="116"/>
      <c r="K52" s="117"/>
    </row>
    <row r="53" spans="2:11" s="114" customFormat="1" ht="18" customHeight="1">
      <c r="B53" s="115"/>
      <c r="C53" s="113" t="s">
        <v>26</v>
      </c>
      <c r="D53" s="116"/>
      <c r="E53" s="116"/>
      <c r="F53" s="118" t="str">
        <f>F14</f>
        <v xml:space="preserve"> </v>
      </c>
      <c r="G53" s="116"/>
      <c r="H53" s="116"/>
      <c r="I53" s="113" t="s">
        <v>28</v>
      </c>
      <c r="J53" s="119" t="str">
        <f>IF(J14="","",J14)</f>
        <v>18. 1. 2018</v>
      </c>
      <c r="K53" s="117"/>
    </row>
    <row r="54" spans="2:11" s="114" customFormat="1" ht="6.95" customHeight="1">
      <c r="B54" s="115"/>
      <c r="C54" s="116"/>
      <c r="D54" s="116"/>
      <c r="E54" s="116"/>
      <c r="F54" s="116"/>
      <c r="G54" s="116"/>
      <c r="H54" s="116"/>
      <c r="I54" s="116"/>
      <c r="J54" s="116"/>
      <c r="K54" s="117"/>
    </row>
    <row r="55" spans="2:11" s="114" customFormat="1" ht="15">
      <c r="B55" s="115"/>
      <c r="C55" s="113" t="s">
        <v>34</v>
      </c>
      <c r="D55" s="116"/>
      <c r="E55" s="116"/>
      <c r="F55" s="118" t="str">
        <f>E17</f>
        <v>SD a.s.</v>
      </c>
      <c r="G55" s="116"/>
      <c r="H55" s="116"/>
      <c r="I55" s="113" t="s">
        <v>40</v>
      </c>
      <c r="J55" s="275" t="str">
        <f>E23</f>
        <v>Báňské projekty Teplice a.s.</v>
      </c>
      <c r="K55" s="117"/>
    </row>
    <row r="56" spans="2:11" s="114" customFormat="1" ht="14.45" customHeight="1">
      <c r="B56" s="115"/>
      <c r="C56" s="113" t="s">
        <v>38</v>
      </c>
      <c r="D56" s="116"/>
      <c r="E56" s="116"/>
      <c r="F56" s="118" t="str">
        <f>IF(E20="","",E20)</f>
        <v/>
      </c>
      <c r="G56" s="116"/>
      <c r="H56" s="116"/>
      <c r="I56" s="116"/>
      <c r="J56" s="283"/>
      <c r="K56" s="117"/>
    </row>
    <row r="57" spans="2:11" s="114" customFormat="1" ht="10.35" customHeight="1">
      <c r="B57" s="115"/>
      <c r="C57" s="116"/>
      <c r="D57" s="116"/>
      <c r="E57" s="116"/>
      <c r="F57" s="116"/>
      <c r="G57" s="116"/>
      <c r="H57" s="116"/>
      <c r="I57" s="116"/>
      <c r="J57" s="116"/>
      <c r="K57" s="117"/>
    </row>
    <row r="58" spans="2:11" s="114" customFormat="1" ht="29.25" customHeight="1">
      <c r="B58" s="115"/>
      <c r="C58" s="145" t="s">
        <v>117</v>
      </c>
      <c r="D58" s="132"/>
      <c r="E58" s="132"/>
      <c r="F58" s="132"/>
      <c r="G58" s="132"/>
      <c r="H58" s="132"/>
      <c r="I58" s="132"/>
      <c r="J58" s="146" t="s">
        <v>118</v>
      </c>
      <c r="K58" s="147"/>
    </row>
    <row r="59" spans="2:11" s="114" customFormat="1" ht="10.35" customHeight="1">
      <c r="B59" s="115"/>
      <c r="C59" s="116"/>
      <c r="D59" s="116"/>
      <c r="E59" s="116"/>
      <c r="F59" s="116"/>
      <c r="G59" s="116"/>
      <c r="H59" s="116"/>
      <c r="I59" s="116"/>
      <c r="J59" s="116"/>
      <c r="K59" s="117"/>
    </row>
    <row r="60" spans="2:47" s="114" customFormat="1" ht="29.25" customHeight="1">
      <c r="B60" s="115"/>
      <c r="C60" s="148" t="s">
        <v>119</v>
      </c>
      <c r="D60" s="116"/>
      <c r="E60" s="116"/>
      <c r="F60" s="116"/>
      <c r="G60" s="116"/>
      <c r="H60" s="116"/>
      <c r="I60" s="116"/>
      <c r="J60" s="127">
        <f>J87</f>
        <v>0</v>
      </c>
      <c r="K60" s="117"/>
      <c r="AU60" s="104" t="s">
        <v>120</v>
      </c>
    </row>
    <row r="61" spans="2:11" s="155" customFormat="1" ht="24.95" customHeight="1">
      <c r="B61" s="149"/>
      <c r="C61" s="150"/>
      <c r="D61" s="151" t="s">
        <v>121</v>
      </c>
      <c r="E61" s="152"/>
      <c r="F61" s="152"/>
      <c r="G61" s="152"/>
      <c r="H61" s="152"/>
      <c r="I61" s="152"/>
      <c r="J61" s="153">
        <f>J88</f>
        <v>0</v>
      </c>
      <c r="K61" s="154"/>
    </row>
    <row r="62" spans="2:11" s="162" customFormat="1" ht="19.9" customHeight="1">
      <c r="B62" s="156"/>
      <c r="C62" s="157"/>
      <c r="D62" s="158" t="s">
        <v>122</v>
      </c>
      <c r="E62" s="159"/>
      <c r="F62" s="159"/>
      <c r="G62" s="159"/>
      <c r="H62" s="159"/>
      <c r="I62" s="159"/>
      <c r="J62" s="160">
        <f>J89</f>
        <v>0</v>
      </c>
      <c r="K62" s="161"/>
    </row>
    <row r="63" spans="2:11" s="162" customFormat="1" ht="19.9" customHeight="1">
      <c r="B63" s="156"/>
      <c r="C63" s="157"/>
      <c r="D63" s="158" t="s">
        <v>159</v>
      </c>
      <c r="E63" s="159"/>
      <c r="F63" s="159"/>
      <c r="G63" s="159"/>
      <c r="H63" s="159"/>
      <c r="I63" s="159"/>
      <c r="J63" s="160">
        <f>J109</f>
        <v>0</v>
      </c>
      <c r="K63" s="161"/>
    </row>
    <row r="64" spans="2:11" s="162" customFormat="1" ht="19.9" customHeight="1">
      <c r="B64" s="156"/>
      <c r="C64" s="157"/>
      <c r="D64" s="158" t="s">
        <v>160</v>
      </c>
      <c r="E64" s="159"/>
      <c r="F64" s="159"/>
      <c r="G64" s="159"/>
      <c r="H64" s="159"/>
      <c r="I64" s="159"/>
      <c r="J64" s="160">
        <f>J114</f>
        <v>0</v>
      </c>
      <c r="K64" s="161"/>
    </row>
    <row r="65" spans="2:11" s="155" customFormat="1" ht="24.95" customHeight="1">
      <c r="B65" s="149"/>
      <c r="C65" s="150"/>
      <c r="D65" s="151" t="s">
        <v>161</v>
      </c>
      <c r="E65" s="152"/>
      <c r="F65" s="152"/>
      <c r="G65" s="152"/>
      <c r="H65" s="152"/>
      <c r="I65" s="152"/>
      <c r="J65" s="153">
        <f>J116</f>
        <v>0</v>
      </c>
      <c r="K65" s="154"/>
    </row>
    <row r="66" spans="2:11" s="114" customFormat="1" ht="21.75" customHeight="1">
      <c r="B66" s="115"/>
      <c r="C66" s="116"/>
      <c r="D66" s="116"/>
      <c r="E66" s="116"/>
      <c r="F66" s="116"/>
      <c r="G66" s="116"/>
      <c r="H66" s="116"/>
      <c r="I66" s="116"/>
      <c r="J66" s="116"/>
      <c r="K66" s="117"/>
    </row>
    <row r="67" spans="2:11" s="114" customFormat="1" ht="6.95" customHeight="1">
      <c r="B67" s="139"/>
      <c r="C67" s="140"/>
      <c r="D67" s="140"/>
      <c r="E67" s="140"/>
      <c r="F67" s="140"/>
      <c r="G67" s="140"/>
      <c r="H67" s="140"/>
      <c r="I67" s="140"/>
      <c r="J67" s="140"/>
      <c r="K67" s="141"/>
    </row>
    <row r="71" spans="2:12" s="114" customFormat="1" ht="6.95" customHeight="1">
      <c r="B71" s="142"/>
      <c r="C71" s="143"/>
      <c r="D71" s="143"/>
      <c r="E71" s="143"/>
      <c r="F71" s="143"/>
      <c r="G71" s="143"/>
      <c r="H71" s="143"/>
      <c r="I71" s="143"/>
      <c r="J71" s="143"/>
      <c r="K71" s="143"/>
      <c r="L71" s="115"/>
    </row>
    <row r="72" spans="2:12" s="114" customFormat="1" ht="36.95" customHeight="1">
      <c r="B72" s="115"/>
      <c r="C72" s="163" t="s">
        <v>124</v>
      </c>
      <c r="L72" s="115"/>
    </row>
    <row r="73" spans="2:12" s="114" customFormat="1" ht="6.95" customHeight="1">
      <c r="B73" s="115"/>
      <c r="L73" s="115"/>
    </row>
    <row r="74" spans="2:12" s="114" customFormat="1" ht="14.45" customHeight="1">
      <c r="B74" s="115"/>
      <c r="C74" s="164" t="s">
        <v>19</v>
      </c>
      <c r="L74" s="115"/>
    </row>
    <row r="75" spans="2:12" s="114" customFormat="1" ht="16.5" customHeight="1">
      <c r="B75" s="115"/>
      <c r="E75" s="284" t="str">
        <f>E7</f>
        <v>Rekultivace Radovesice XIII</v>
      </c>
      <c r="F75" s="285"/>
      <c r="G75" s="285"/>
      <c r="H75" s="285"/>
      <c r="L75" s="115"/>
    </row>
    <row r="76" spans="2:12" ht="15">
      <c r="B76" s="108"/>
      <c r="C76" s="164" t="s">
        <v>112</v>
      </c>
      <c r="L76" s="108"/>
    </row>
    <row r="77" spans="2:12" s="114" customFormat="1" ht="16.5" customHeight="1">
      <c r="B77" s="115"/>
      <c r="E77" s="284" t="s">
        <v>113</v>
      </c>
      <c r="F77" s="279"/>
      <c r="G77" s="279"/>
      <c r="H77" s="279"/>
      <c r="L77" s="115"/>
    </row>
    <row r="78" spans="2:12" s="114" customFormat="1" ht="14.45" customHeight="1">
      <c r="B78" s="115"/>
      <c r="C78" s="164" t="s">
        <v>114</v>
      </c>
      <c r="L78" s="115"/>
    </row>
    <row r="79" spans="2:12" s="114" customFormat="1" ht="17.25" customHeight="1">
      <c r="B79" s="115"/>
      <c r="E79" s="278" t="str">
        <f>E11</f>
        <v>2 - 0.rok</v>
      </c>
      <c r="F79" s="279"/>
      <c r="G79" s="279"/>
      <c r="H79" s="279"/>
      <c r="L79" s="115"/>
    </row>
    <row r="80" spans="2:12" s="114" customFormat="1" ht="6.95" customHeight="1">
      <c r="B80" s="115"/>
      <c r="L80" s="115"/>
    </row>
    <row r="81" spans="2:12" s="114" customFormat="1" ht="18" customHeight="1">
      <c r="B81" s="115"/>
      <c r="C81" s="164" t="s">
        <v>26</v>
      </c>
      <c r="F81" s="165" t="str">
        <f>F14</f>
        <v xml:space="preserve"> </v>
      </c>
      <c r="I81" s="164" t="s">
        <v>28</v>
      </c>
      <c r="J81" s="166" t="str">
        <f>IF(J14="","",J14)</f>
        <v>18. 1. 2018</v>
      </c>
      <c r="L81" s="115"/>
    </row>
    <row r="82" spans="2:12" s="114" customFormat="1" ht="6.95" customHeight="1">
      <c r="B82" s="115"/>
      <c r="L82" s="115"/>
    </row>
    <row r="83" spans="2:12" s="114" customFormat="1" ht="15">
      <c r="B83" s="115"/>
      <c r="C83" s="164" t="s">
        <v>34</v>
      </c>
      <c r="F83" s="165" t="str">
        <f>E17</f>
        <v>SD a.s.</v>
      </c>
      <c r="I83" s="164" t="s">
        <v>40</v>
      </c>
      <c r="J83" s="165" t="str">
        <f>E23</f>
        <v>Báňské projekty Teplice a.s.</v>
      </c>
      <c r="L83" s="115"/>
    </row>
    <row r="84" spans="2:12" s="114" customFormat="1" ht="14.45" customHeight="1">
      <c r="B84" s="115"/>
      <c r="C84" s="164" t="s">
        <v>38</v>
      </c>
      <c r="F84" s="165" t="str">
        <f>IF(E20="","",E20)</f>
        <v/>
      </c>
      <c r="L84" s="115"/>
    </row>
    <row r="85" spans="2:12" s="114" customFormat="1" ht="10.35" customHeight="1">
      <c r="B85" s="115"/>
      <c r="L85" s="115"/>
    </row>
    <row r="86" spans="2:20" s="174" customFormat="1" ht="29.25" customHeight="1">
      <c r="B86" s="167"/>
      <c r="C86" s="168" t="s">
        <v>125</v>
      </c>
      <c r="D86" s="169" t="s">
        <v>64</v>
      </c>
      <c r="E86" s="169" t="s">
        <v>60</v>
      </c>
      <c r="F86" s="169" t="s">
        <v>126</v>
      </c>
      <c r="G86" s="169" t="s">
        <v>127</v>
      </c>
      <c r="H86" s="169" t="s">
        <v>128</v>
      </c>
      <c r="I86" s="169" t="s">
        <v>129</v>
      </c>
      <c r="J86" s="169" t="s">
        <v>118</v>
      </c>
      <c r="K86" s="170" t="s">
        <v>130</v>
      </c>
      <c r="L86" s="167"/>
      <c r="M86" s="171" t="s">
        <v>131</v>
      </c>
      <c r="N86" s="172" t="s">
        <v>49</v>
      </c>
      <c r="O86" s="172" t="s">
        <v>132</v>
      </c>
      <c r="P86" s="172" t="s">
        <v>133</v>
      </c>
      <c r="Q86" s="172" t="s">
        <v>134</v>
      </c>
      <c r="R86" s="172" t="s">
        <v>135</v>
      </c>
      <c r="S86" s="172" t="s">
        <v>136</v>
      </c>
      <c r="T86" s="173" t="s">
        <v>137</v>
      </c>
    </row>
    <row r="87" spans="2:63" s="114" customFormat="1" ht="29.25" customHeight="1">
      <c r="B87" s="115"/>
      <c r="C87" s="175" t="s">
        <v>119</v>
      </c>
      <c r="J87" s="176">
        <f>BK87</f>
        <v>0</v>
      </c>
      <c r="L87" s="115"/>
      <c r="M87" s="177"/>
      <c r="N87" s="124"/>
      <c r="O87" s="124"/>
      <c r="P87" s="178">
        <f>P88+P116</f>
        <v>0</v>
      </c>
      <c r="Q87" s="124"/>
      <c r="R87" s="178">
        <f>R88+R116</f>
        <v>134.3097426</v>
      </c>
      <c r="S87" s="124"/>
      <c r="T87" s="179">
        <f>T88+T116</f>
        <v>0</v>
      </c>
      <c r="AT87" s="104" t="s">
        <v>78</v>
      </c>
      <c r="AU87" s="104" t="s">
        <v>120</v>
      </c>
      <c r="BK87" s="180">
        <f>BK88+BK116</f>
        <v>0</v>
      </c>
    </row>
    <row r="88" spans="2:63" s="182" customFormat="1" ht="37.35" customHeight="1">
      <c r="B88" s="181"/>
      <c r="D88" s="183" t="s">
        <v>78</v>
      </c>
      <c r="E88" s="184" t="s">
        <v>138</v>
      </c>
      <c r="F88" s="184" t="s">
        <v>139</v>
      </c>
      <c r="J88" s="185">
        <f>BK88</f>
        <v>0</v>
      </c>
      <c r="L88" s="181"/>
      <c r="M88" s="186"/>
      <c r="N88" s="187"/>
      <c r="O88" s="187"/>
      <c r="P88" s="188">
        <f>P89+P109+P114</f>
        <v>0</v>
      </c>
      <c r="Q88" s="187"/>
      <c r="R88" s="188">
        <f>R89+R109+R114</f>
        <v>134.0503076</v>
      </c>
      <c r="S88" s="187"/>
      <c r="T88" s="189">
        <f>T89+T109+T114</f>
        <v>0</v>
      </c>
      <c r="AR88" s="183" t="s">
        <v>25</v>
      </c>
      <c r="AT88" s="190" t="s">
        <v>78</v>
      </c>
      <c r="AU88" s="190" t="s">
        <v>79</v>
      </c>
      <c r="AY88" s="183" t="s">
        <v>140</v>
      </c>
      <c r="BK88" s="191">
        <f>BK89+BK109+BK114</f>
        <v>0</v>
      </c>
    </row>
    <row r="89" spans="2:63" s="182" customFormat="1" ht="19.9" customHeight="1">
      <c r="B89" s="181"/>
      <c r="D89" s="183" t="s">
        <v>78</v>
      </c>
      <c r="E89" s="192" t="s">
        <v>25</v>
      </c>
      <c r="F89" s="192" t="s">
        <v>141</v>
      </c>
      <c r="J89" s="193">
        <f>BK89</f>
        <v>0</v>
      </c>
      <c r="L89" s="181"/>
      <c r="M89" s="186"/>
      <c r="N89" s="187"/>
      <c r="O89" s="187"/>
      <c r="P89" s="188">
        <f>SUM(P90:P108)</f>
        <v>0</v>
      </c>
      <c r="Q89" s="187"/>
      <c r="R89" s="188">
        <f>SUM(R90:R108)</f>
        <v>104.77703</v>
      </c>
      <c r="S89" s="187"/>
      <c r="T89" s="189">
        <f>SUM(T90:T108)</f>
        <v>0</v>
      </c>
      <c r="AR89" s="183" t="s">
        <v>25</v>
      </c>
      <c r="AT89" s="190" t="s">
        <v>78</v>
      </c>
      <c r="AU89" s="190" t="s">
        <v>25</v>
      </c>
      <c r="AY89" s="183" t="s">
        <v>140</v>
      </c>
      <c r="BK89" s="191">
        <f>SUM(BK90:BK108)</f>
        <v>0</v>
      </c>
    </row>
    <row r="90" spans="2:65" s="114" customFormat="1" ht="25.5" customHeight="1">
      <c r="B90" s="115"/>
      <c r="C90" s="194" t="s">
        <v>25</v>
      </c>
      <c r="D90" s="194" t="s">
        <v>142</v>
      </c>
      <c r="E90" s="195" t="s">
        <v>162</v>
      </c>
      <c r="F90" s="196" t="s">
        <v>163</v>
      </c>
      <c r="G90" s="197" t="s">
        <v>164</v>
      </c>
      <c r="H90" s="198">
        <v>58.72</v>
      </c>
      <c r="I90" s="97"/>
      <c r="J90" s="199">
        <f>ROUND(I90*H90,2)</f>
        <v>0</v>
      </c>
      <c r="K90" s="196" t="s">
        <v>146</v>
      </c>
      <c r="L90" s="115"/>
      <c r="M90" s="200" t="s">
        <v>5</v>
      </c>
      <c r="N90" s="201" t="s">
        <v>50</v>
      </c>
      <c r="O90" s="116"/>
      <c r="P90" s="202">
        <f>O90*H90</f>
        <v>0</v>
      </c>
      <c r="Q90" s="202">
        <v>0</v>
      </c>
      <c r="R90" s="202">
        <f>Q90*H90</f>
        <v>0</v>
      </c>
      <c r="S90" s="202">
        <v>0</v>
      </c>
      <c r="T90" s="203">
        <f>S90*H90</f>
        <v>0</v>
      </c>
      <c r="AR90" s="104" t="s">
        <v>96</v>
      </c>
      <c r="AT90" s="104" t="s">
        <v>142</v>
      </c>
      <c r="AU90" s="104" t="s">
        <v>86</v>
      </c>
      <c r="AY90" s="104" t="s">
        <v>140</v>
      </c>
      <c r="BE90" s="204">
        <f>IF(N90="základní",J90,0)</f>
        <v>0</v>
      </c>
      <c r="BF90" s="204">
        <f>IF(N90="snížená",J90,0)</f>
        <v>0</v>
      </c>
      <c r="BG90" s="204">
        <f>IF(N90="zákl. přenesená",J90,0)</f>
        <v>0</v>
      </c>
      <c r="BH90" s="204">
        <f>IF(N90="sníž. přenesená",J90,0)</f>
        <v>0</v>
      </c>
      <c r="BI90" s="204">
        <f>IF(N90="nulová",J90,0)</f>
        <v>0</v>
      </c>
      <c r="BJ90" s="104" t="s">
        <v>25</v>
      </c>
      <c r="BK90" s="204">
        <f>ROUND(I90*H90,2)</f>
        <v>0</v>
      </c>
      <c r="BL90" s="104" t="s">
        <v>96</v>
      </c>
      <c r="BM90" s="104" t="s">
        <v>165</v>
      </c>
    </row>
    <row r="91" spans="2:51" s="206" customFormat="1" ht="13.5">
      <c r="B91" s="205"/>
      <c r="D91" s="207" t="s">
        <v>148</v>
      </c>
      <c r="E91" s="208" t="s">
        <v>5</v>
      </c>
      <c r="F91" s="209" t="s">
        <v>166</v>
      </c>
      <c r="H91" s="210">
        <v>58.72</v>
      </c>
      <c r="I91" s="98"/>
      <c r="L91" s="205"/>
      <c r="M91" s="211"/>
      <c r="N91" s="212"/>
      <c r="O91" s="212"/>
      <c r="P91" s="212"/>
      <c r="Q91" s="212"/>
      <c r="R91" s="212"/>
      <c r="S91" s="212"/>
      <c r="T91" s="213"/>
      <c r="AT91" s="208" t="s">
        <v>148</v>
      </c>
      <c r="AU91" s="208" t="s">
        <v>86</v>
      </c>
      <c r="AV91" s="206" t="s">
        <v>86</v>
      </c>
      <c r="AW91" s="206" t="s">
        <v>42</v>
      </c>
      <c r="AX91" s="206" t="s">
        <v>79</v>
      </c>
      <c r="AY91" s="208" t="s">
        <v>140</v>
      </c>
    </row>
    <row r="92" spans="2:65" s="114" customFormat="1" ht="25.5" customHeight="1">
      <c r="B92" s="115"/>
      <c r="C92" s="194" t="s">
        <v>86</v>
      </c>
      <c r="D92" s="194" t="s">
        <v>142</v>
      </c>
      <c r="E92" s="195" t="s">
        <v>167</v>
      </c>
      <c r="F92" s="196" t="s">
        <v>168</v>
      </c>
      <c r="G92" s="197" t="s">
        <v>164</v>
      </c>
      <c r="H92" s="198">
        <v>64.44</v>
      </c>
      <c r="I92" s="97"/>
      <c r="J92" s="199">
        <f>ROUND(I92*H92,2)</f>
        <v>0</v>
      </c>
      <c r="K92" s="196" t="s">
        <v>146</v>
      </c>
      <c r="L92" s="115"/>
      <c r="M92" s="200" t="s">
        <v>5</v>
      </c>
      <c r="N92" s="201" t="s">
        <v>50</v>
      </c>
      <c r="O92" s="116"/>
      <c r="P92" s="202">
        <f>O92*H92</f>
        <v>0</v>
      </c>
      <c r="Q92" s="202">
        <v>0</v>
      </c>
      <c r="R92" s="202">
        <f>Q92*H92</f>
        <v>0</v>
      </c>
      <c r="S92" s="202">
        <v>0</v>
      </c>
      <c r="T92" s="203">
        <f>S92*H92</f>
        <v>0</v>
      </c>
      <c r="AR92" s="104" t="s">
        <v>96</v>
      </c>
      <c r="AT92" s="104" t="s">
        <v>142</v>
      </c>
      <c r="AU92" s="104" t="s">
        <v>86</v>
      </c>
      <c r="AY92" s="104" t="s">
        <v>140</v>
      </c>
      <c r="BE92" s="204">
        <f>IF(N92="základní",J92,0)</f>
        <v>0</v>
      </c>
      <c r="BF92" s="204">
        <f>IF(N92="snížená",J92,0)</f>
        <v>0</v>
      </c>
      <c r="BG92" s="204">
        <f>IF(N92="zákl. přenesená",J92,0)</f>
        <v>0</v>
      </c>
      <c r="BH92" s="204">
        <f>IF(N92="sníž. přenesená",J92,0)</f>
        <v>0</v>
      </c>
      <c r="BI92" s="204">
        <f>IF(N92="nulová",J92,0)</f>
        <v>0</v>
      </c>
      <c r="BJ92" s="104" t="s">
        <v>25</v>
      </c>
      <c r="BK92" s="204">
        <f>ROUND(I92*H92,2)</f>
        <v>0</v>
      </c>
      <c r="BL92" s="104" t="s">
        <v>96</v>
      </c>
      <c r="BM92" s="104" t="s">
        <v>169</v>
      </c>
    </row>
    <row r="93" spans="2:51" s="206" customFormat="1" ht="13.5">
      <c r="B93" s="205"/>
      <c r="D93" s="207" t="s">
        <v>148</v>
      </c>
      <c r="E93" s="208" t="s">
        <v>5</v>
      </c>
      <c r="F93" s="209" t="s">
        <v>170</v>
      </c>
      <c r="H93" s="210">
        <v>64.44</v>
      </c>
      <c r="I93" s="98"/>
      <c r="L93" s="205"/>
      <c r="M93" s="211"/>
      <c r="N93" s="212"/>
      <c r="O93" s="212"/>
      <c r="P93" s="212"/>
      <c r="Q93" s="212"/>
      <c r="R93" s="212"/>
      <c r="S93" s="212"/>
      <c r="T93" s="213"/>
      <c r="AT93" s="208" t="s">
        <v>148</v>
      </c>
      <c r="AU93" s="208" t="s">
        <v>86</v>
      </c>
      <c r="AV93" s="206" t="s">
        <v>86</v>
      </c>
      <c r="AW93" s="206" t="s">
        <v>42</v>
      </c>
      <c r="AX93" s="206" t="s">
        <v>79</v>
      </c>
      <c r="AY93" s="208" t="s">
        <v>140</v>
      </c>
    </row>
    <row r="94" spans="2:65" s="114" customFormat="1" ht="25.5" customHeight="1">
      <c r="B94" s="115"/>
      <c r="C94" s="194" t="s">
        <v>93</v>
      </c>
      <c r="D94" s="194" t="s">
        <v>142</v>
      </c>
      <c r="E94" s="195" t="s">
        <v>171</v>
      </c>
      <c r="F94" s="196" t="s">
        <v>172</v>
      </c>
      <c r="G94" s="197" t="s">
        <v>173</v>
      </c>
      <c r="H94" s="198">
        <v>233950</v>
      </c>
      <c r="I94" s="97"/>
      <c r="J94" s="199">
        <f aca="true" t="shared" si="0" ref="J94:J103">ROUND(I94*H94,2)</f>
        <v>0</v>
      </c>
      <c r="K94" s="196" t="s">
        <v>146</v>
      </c>
      <c r="L94" s="115"/>
      <c r="M94" s="200" t="s">
        <v>5</v>
      </c>
      <c r="N94" s="201" t="s">
        <v>50</v>
      </c>
      <c r="O94" s="116"/>
      <c r="P94" s="202">
        <f aca="true" t="shared" si="1" ref="P94:P103">O94*H94</f>
        <v>0</v>
      </c>
      <c r="Q94" s="202">
        <v>0</v>
      </c>
      <c r="R94" s="202">
        <f aca="true" t="shared" si="2" ref="R94:R103">Q94*H94</f>
        <v>0</v>
      </c>
      <c r="S94" s="202">
        <v>0</v>
      </c>
      <c r="T94" s="203">
        <f aca="true" t="shared" si="3" ref="T94:T103">S94*H94</f>
        <v>0</v>
      </c>
      <c r="AR94" s="104" t="s">
        <v>96</v>
      </c>
      <c r="AT94" s="104" t="s">
        <v>142</v>
      </c>
      <c r="AU94" s="104" t="s">
        <v>86</v>
      </c>
      <c r="AY94" s="104" t="s">
        <v>140</v>
      </c>
      <c r="BE94" s="204">
        <f aca="true" t="shared" si="4" ref="BE94:BE103">IF(N94="základní",J94,0)</f>
        <v>0</v>
      </c>
      <c r="BF94" s="204">
        <f aca="true" t="shared" si="5" ref="BF94:BF103">IF(N94="snížená",J94,0)</f>
        <v>0</v>
      </c>
      <c r="BG94" s="204">
        <f aca="true" t="shared" si="6" ref="BG94:BG103">IF(N94="zákl. přenesená",J94,0)</f>
        <v>0</v>
      </c>
      <c r="BH94" s="204">
        <f aca="true" t="shared" si="7" ref="BH94:BH103">IF(N94="sníž. přenesená",J94,0)</f>
        <v>0</v>
      </c>
      <c r="BI94" s="204">
        <f aca="true" t="shared" si="8" ref="BI94:BI103">IF(N94="nulová",J94,0)</f>
        <v>0</v>
      </c>
      <c r="BJ94" s="104" t="s">
        <v>25</v>
      </c>
      <c r="BK94" s="204">
        <f aca="true" t="shared" si="9" ref="BK94:BK103">ROUND(I94*H94,2)</f>
        <v>0</v>
      </c>
      <c r="BL94" s="104" t="s">
        <v>96</v>
      </c>
      <c r="BM94" s="104" t="s">
        <v>174</v>
      </c>
    </row>
    <row r="95" spans="2:65" s="114" customFormat="1" ht="16.5" customHeight="1">
      <c r="B95" s="115"/>
      <c r="C95" s="217" t="s">
        <v>96</v>
      </c>
      <c r="D95" s="217" t="s">
        <v>175</v>
      </c>
      <c r="E95" s="218" t="s">
        <v>176</v>
      </c>
      <c r="F95" s="219" t="s">
        <v>177</v>
      </c>
      <c r="G95" s="220" t="s">
        <v>173</v>
      </c>
      <c r="H95" s="221">
        <v>183785</v>
      </c>
      <c r="I95" s="99"/>
      <c r="J95" s="222">
        <f t="shared" si="0"/>
        <v>0</v>
      </c>
      <c r="K95" s="219" t="s">
        <v>5</v>
      </c>
      <c r="L95" s="223"/>
      <c r="M95" s="224" t="s">
        <v>5</v>
      </c>
      <c r="N95" s="225" t="s">
        <v>50</v>
      </c>
      <c r="O95" s="116"/>
      <c r="P95" s="202">
        <f t="shared" si="1"/>
        <v>0</v>
      </c>
      <c r="Q95" s="202">
        <v>3E-05</v>
      </c>
      <c r="R95" s="202">
        <f t="shared" si="2"/>
        <v>5.51355</v>
      </c>
      <c r="S95" s="202">
        <v>0</v>
      </c>
      <c r="T95" s="203">
        <f t="shared" si="3"/>
        <v>0</v>
      </c>
      <c r="AR95" s="104" t="s">
        <v>178</v>
      </c>
      <c r="AT95" s="104" t="s">
        <v>175</v>
      </c>
      <c r="AU95" s="104" t="s">
        <v>86</v>
      </c>
      <c r="AY95" s="104" t="s">
        <v>140</v>
      </c>
      <c r="BE95" s="204">
        <f t="shared" si="4"/>
        <v>0</v>
      </c>
      <c r="BF95" s="204">
        <f t="shared" si="5"/>
        <v>0</v>
      </c>
      <c r="BG95" s="204">
        <f t="shared" si="6"/>
        <v>0</v>
      </c>
      <c r="BH95" s="204">
        <f t="shared" si="7"/>
        <v>0</v>
      </c>
      <c r="BI95" s="204">
        <f t="shared" si="8"/>
        <v>0</v>
      </c>
      <c r="BJ95" s="104" t="s">
        <v>25</v>
      </c>
      <c r="BK95" s="204">
        <f t="shared" si="9"/>
        <v>0</v>
      </c>
      <c r="BL95" s="104" t="s">
        <v>96</v>
      </c>
      <c r="BM95" s="104" t="s">
        <v>179</v>
      </c>
    </row>
    <row r="96" spans="2:65" s="114" customFormat="1" ht="16.5" customHeight="1">
      <c r="B96" s="115"/>
      <c r="C96" s="217" t="s">
        <v>99</v>
      </c>
      <c r="D96" s="217" t="s">
        <v>175</v>
      </c>
      <c r="E96" s="218" t="s">
        <v>180</v>
      </c>
      <c r="F96" s="219" t="s">
        <v>181</v>
      </c>
      <c r="G96" s="220" t="s">
        <v>173</v>
      </c>
      <c r="H96" s="221">
        <v>42580</v>
      </c>
      <c r="I96" s="99"/>
      <c r="J96" s="222">
        <f t="shared" si="0"/>
        <v>0</v>
      </c>
      <c r="K96" s="219" t="s">
        <v>5</v>
      </c>
      <c r="L96" s="223"/>
      <c r="M96" s="224" t="s">
        <v>5</v>
      </c>
      <c r="N96" s="225" t="s">
        <v>50</v>
      </c>
      <c r="O96" s="116"/>
      <c r="P96" s="202">
        <f t="shared" si="1"/>
        <v>0</v>
      </c>
      <c r="Q96" s="202">
        <v>0.0021</v>
      </c>
      <c r="R96" s="202">
        <f t="shared" si="2"/>
        <v>89.41799999999999</v>
      </c>
      <c r="S96" s="202">
        <v>0</v>
      </c>
      <c r="T96" s="203">
        <f t="shared" si="3"/>
        <v>0</v>
      </c>
      <c r="AR96" s="104" t="s">
        <v>178</v>
      </c>
      <c r="AT96" s="104" t="s">
        <v>175</v>
      </c>
      <c r="AU96" s="104" t="s">
        <v>86</v>
      </c>
      <c r="AY96" s="104" t="s">
        <v>140</v>
      </c>
      <c r="BE96" s="204">
        <f t="shared" si="4"/>
        <v>0</v>
      </c>
      <c r="BF96" s="204">
        <f t="shared" si="5"/>
        <v>0</v>
      </c>
      <c r="BG96" s="204">
        <f t="shared" si="6"/>
        <v>0</v>
      </c>
      <c r="BH96" s="204">
        <f t="shared" si="7"/>
        <v>0</v>
      </c>
      <c r="BI96" s="204">
        <f t="shared" si="8"/>
        <v>0</v>
      </c>
      <c r="BJ96" s="104" t="s">
        <v>25</v>
      </c>
      <c r="BK96" s="204">
        <f t="shared" si="9"/>
        <v>0</v>
      </c>
      <c r="BL96" s="104" t="s">
        <v>96</v>
      </c>
      <c r="BM96" s="104" t="s">
        <v>182</v>
      </c>
    </row>
    <row r="97" spans="2:65" s="114" customFormat="1" ht="16.5" customHeight="1">
      <c r="B97" s="115"/>
      <c r="C97" s="217" t="s">
        <v>183</v>
      </c>
      <c r="D97" s="217" t="s">
        <v>175</v>
      </c>
      <c r="E97" s="218" t="s">
        <v>184</v>
      </c>
      <c r="F97" s="219" t="s">
        <v>185</v>
      </c>
      <c r="G97" s="220" t="s">
        <v>173</v>
      </c>
      <c r="H97" s="221">
        <v>7585</v>
      </c>
      <c r="I97" s="99"/>
      <c r="J97" s="222">
        <f t="shared" si="0"/>
        <v>0</v>
      </c>
      <c r="K97" s="219" t="s">
        <v>5</v>
      </c>
      <c r="L97" s="223"/>
      <c r="M97" s="224" t="s">
        <v>5</v>
      </c>
      <c r="N97" s="225" t="s">
        <v>50</v>
      </c>
      <c r="O97" s="116"/>
      <c r="P97" s="202">
        <f t="shared" si="1"/>
        <v>0</v>
      </c>
      <c r="Q97" s="202">
        <v>0.0012</v>
      </c>
      <c r="R97" s="202">
        <f t="shared" si="2"/>
        <v>9.101999999999999</v>
      </c>
      <c r="S97" s="202">
        <v>0</v>
      </c>
      <c r="T97" s="203">
        <f t="shared" si="3"/>
        <v>0</v>
      </c>
      <c r="AR97" s="104" t="s">
        <v>178</v>
      </c>
      <c r="AT97" s="104" t="s">
        <v>175</v>
      </c>
      <c r="AU97" s="104" t="s">
        <v>86</v>
      </c>
      <c r="AY97" s="104" t="s">
        <v>140</v>
      </c>
      <c r="BE97" s="204">
        <f t="shared" si="4"/>
        <v>0</v>
      </c>
      <c r="BF97" s="204">
        <f t="shared" si="5"/>
        <v>0</v>
      </c>
      <c r="BG97" s="204">
        <f t="shared" si="6"/>
        <v>0</v>
      </c>
      <c r="BH97" s="204">
        <f t="shared" si="7"/>
        <v>0</v>
      </c>
      <c r="BI97" s="204">
        <f t="shared" si="8"/>
        <v>0</v>
      </c>
      <c r="BJ97" s="104" t="s">
        <v>25</v>
      </c>
      <c r="BK97" s="204">
        <f t="shared" si="9"/>
        <v>0</v>
      </c>
      <c r="BL97" s="104" t="s">
        <v>96</v>
      </c>
      <c r="BM97" s="104" t="s">
        <v>186</v>
      </c>
    </row>
    <row r="98" spans="2:65" s="114" customFormat="1" ht="25.5" customHeight="1">
      <c r="B98" s="115"/>
      <c r="C98" s="194" t="s">
        <v>187</v>
      </c>
      <c r="D98" s="194" t="s">
        <v>142</v>
      </c>
      <c r="E98" s="195" t="s">
        <v>188</v>
      </c>
      <c r="F98" s="196" t="s">
        <v>189</v>
      </c>
      <c r="G98" s="197" t="s">
        <v>173</v>
      </c>
      <c r="H98" s="198">
        <v>40</v>
      </c>
      <c r="I98" s="97"/>
      <c r="J98" s="199">
        <f t="shared" si="0"/>
        <v>0</v>
      </c>
      <c r="K98" s="196" t="s">
        <v>146</v>
      </c>
      <c r="L98" s="115"/>
      <c r="M98" s="200" t="s">
        <v>5</v>
      </c>
      <c r="N98" s="201" t="s">
        <v>50</v>
      </c>
      <c r="O98" s="116"/>
      <c r="P98" s="202">
        <f t="shared" si="1"/>
        <v>0</v>
      </c>
      <c r="Q98" s="202">
        <v>0</v>
      </c>
      <c r="R98" s="202">
        <f t="shared" si="2"/>
        <v>0</v>
      </c>
      <c r="S98" s="202">
        <v>0</v>
      </c>
      <c r="T98" s="203">
        <f t="shared" si="3"/>
        <v>0</v>
      </c>
      <c r="AR98" s="104" t="s">
        <v>96</v>
      </c>
      <c r="AT98" s="104" t="s">
        <v>142</v>
      </c>
      <c r="AU98" s="104" t="s">
        <v>86</v>
      </c>
      <c r="AY98" s="104" t="s">
        <v>140</v>
      </c>
      <c r="BE98" s="204">
        <f t="shared" si="4"/>
        <v>0</v>
      </c>
      <c r="BF98" s="204">
        <f t="shared" si="5"/>
        <v>0</v>
      </c>
      <c r="BG98" s="204">
        <f t="shared" si="6"/>
        <v>0</v>
      </c>
      <c r="BH98" s="204">
        <f t="shared" si="7"/>
        <v>0</v>
      </c>
      <c r="BI98" s="204">
        <f t="shared" si="8"/>
        <v>0</v>
      </c>
      <c r="BJ98" s="104" t="s">
        <v>25</v>
      </c>
      <c r="BK98" s="204">
        <f t="shared" si="9"/>
        <v>0</v>
      </c>
      <c r="BL98" s="104" t="s">
        <v>96</v>
      </c>
      <c r="BM98" s="104" t="s">
        <v>190</v>
      </c>
    </row>
    <row r="99" spans="2:65" s="114" customFormat="1" ht="16.5" customHeight="1">
      <c r="B99" s="115"/>
      <c r="C99" s="217" t="s">
        <v>178</v>
      </c>
      <c r="D99" s="217" t="s">
        <v>175</v>
      </c>
      <c r="E99" s="218" t="s">
        <v>191</v>
      </c>
      <c r="F99" s="219" t="s">
        <v>192</v>
      </c>
      <c r="G99" s="220" t="s">
        <v>173</v>
      </c>
      <c r="H99" s="221">
        <v>40</v>
      </c>
      <c r="I99" s="99"/>
      <c r="J99" s="222">
        <f t="shared" si="0"/>
        <v>0</v>
      </c>
      <c r="K99" s="219" t="s">
        <v>5</v>
      </c>
      <c r="L99" s="223"/>
      <c r="M99" s="224" t="s">
        <v>5</v>
      </c>
      <c r="N99" s="225" t="s">
        <v>50</v>
      </c>
      <c r="O99" s="116"/>
      <c r="P99" s="202">
        <f t="shared" si="1"/>
        <v>0</v>
      </c>
      <c r="Q99" s="202">
        <v>0.0025</v>
      </c>
      <c r="R99" s="202">
        <f t="shared" si="2"/>
        <v>0.1</v>
      </c>
      <c r="S99" s="202">
        <v>0</v>
      </c>
      <c r="T99" s="203">
        <f t="shared" si="3"/>
        <v>0</v>
      </c>
      <c r="AR99" s="104" t="s">
        <v>178</v>
      </c>
      <c r="AT99" s="104" t="s">
        <v>175</v>
      </c>
      <c r="AU99" s="104" t="s">
        <v>86</v>
      </c>
      <c r="AY99" s="104" t="s">
        <v>140</v>
      </c>
      <c r="BE99" s="204">
        <f t="shared" si="4"/>
        <v>0</v>
      </c>
      <c r="BF99" s="204">
        <f t="shared" si="5"/>
        <v>0</v>
      </c>
      <c r="BG99" s="204">
        <f t="shared" si="6"/>
        <v>0</v>
      </c>
      <c r="BH99" s="204">
        <f t="shared" si="7"/>
        <v>0</v>
      </c>
      <c r="BI99" s="204">
        <f t="shared" si="8"/>
        <v>0</v>
      </c>
      <c r="BJ99" s="104" t="s">
        <v>25</v>
      </c>
      <c r="BK99" s="204">
        <f t="shared" si="9"/>
        <v>0</v>
      </c>
      <c r="BL99" s="104" t="s">
        <v>96</v>
      </c>
      <c r="BM99" s="104" t="s">
        <v>193</v>
      </c>
    </row>
    <row r="100" spans="2:65" s="114" customFormat="1" ht="16.5" customHeight="1">
      <c r="B100" s="115"/>
      <c r="C100" s="194" t="s">
        <v>194</v>
      </c>
      <c r="D100" s="194" t="s">
        <v>142</v>
      </c>
      <c r="E100" s="195" t="s">
        <v>195</v>
      </c>
      <c r="F100" s="196" t="s">
        <v>196</v>
      </c>
      <c r="G100" s="197" t="s">
        <v>173</v>
      </c>
      <c r="H100" s="198">
        <v>40</v>
      </c>
      <c r="I100" s="97"/>
      <c r="J100" s="199">
        <f t="shared" si="0"/>
        <v>0</v>
      </c>
      <c r="K100" s="196" t="s">
        <v>146</v>
      </c>
      <c r="L100" s="115"/>
      <c r="M100" s="200" t="s">
        <v>5</v>
      </c>
      <c r="N100" s="201" t="s">
        <v>50</v>
      </c>
      <c r="O100" s="116"/>
      <c r="P100" s="202">
        <f t="shared" si="1"/>
        <v>0</v>
      </c>
      <c r="Q100" s="202">
        <v>5.2E-05</v>
      </c>
      <c r="R100" s="202">
        <f t="shared" si="2"/>
        <v>0.00208</v>
      </c>
      <c r="S100" s="202">
        <v>0</v>
      </c>
      <c r="T100" s="203">
        <f t="shared" si="3"/>
        <v>0</v>
      </c>
      <c r="AR100" s="104" t="s">
        <v>96</v>
      </c>
      <c r="AT100" s="104" t="s">
        <v>142</v>
      </c>
      <c r="AU100" s="104" t="s">
        <v>86</v>
      </c>
      <c r="AY100" s="104" t="s">
        <v>140</v>
      </c>
      <c r="BE100" s="204">
        <f t="shared" si="4"/>
        <v>0</v>
      </c>
      <c r="BF100" s="204">
        <f t="shared" si="5"/>
        <v>0</v>
      </c>
      <c r="BG100" s="204">
        <f t="shared" si="6"/>
        <v>0</v>
      </c>
      <c r="BH100" s="204">
        <f t="shared" si="7"/>
        <v>0</v>
      </c>
      <c r="BI100" s="204">
        <f t="shared" si="8"/>
        <v>0</v>
      </c>
      <c r="BJ100" s="104" t="s">
        <v>25</v>
      </c>
      <c r="BK100" s="204">
        <f t="shared" si="9"/>
        <v>0</v>
      </c>
      <c r="BL100" s="104" t="s">
        <v>96</v>
      </c>
      <c r="BM100" s="104" t="s">
        <v>197</v>
      </c>
    </row>
    <row r="101" spans="2:65" s="114" customFormat="1" ht="16.5" customHeight="1">
      <c r="B101" s="115"/>
      <c r="C101" s="217" t="s">
        <v>30</v>
      </c>
      <c r="D101" s="217" t="s">
        <v>175</v>
      </c>
      <c r="E101" s="218" t="s">
        <v>198</v>
      </c>
      <c r="F101" s="219" t="s">
        <v>199</v>
      </c>
      <c r="G101" s="220" t="s">
        <v>173</v>
      </c>
      <c r="H101" s="221">
        <v>40</v>
      </c>
      <c r="I101" s="99"/>
      <c r="J101" s="222">
        <f t="shared" si="0"/>
        <v>0</v>
      </c>
      <c r="K101" s="219" t="s">
        <v>146</v>
      </c>
      <c r="L101" s="223"/>
      <c r="M101" s="224" t="s">
        <v>5</v>
      </c>
      <c r="N101" s="225" t="s">
        <v>50</v>
      </c>
      <c r="O101" s="116"/>
      <c r="P101" s="202">
        <f t="shared" si="1"/>
        <v>0</v>
      </c>
      <c r="Q101" s="202">
        <v>0.00472</v>
      </c>
      <c r="R101" s="202">
        <f t="shared" si="2"/>
        <v>0.18880000000000002</v>
      </c>
      <c r="S101" s="202">
        <v>0</v>
      </c>
      <c r="T101" s="203">
        <f t="shared" si="3"/>
        <v>0</v>
      </c>
      <c r="AR101" s="104" t="s">
        <v>178</v>
      </c>
      <c r="AT101" s="104" t="s">
        <v>175</v>
      </c>
      <c r="AU101" s="104" t="s">
        <v>86</v>
      </c>
      <c r="AY101" s="104" t="s">
        <v>140</v>
      </c>
      <c r="BE101" s="204">
        <f t="shared" si="4"/>
        <v>0</v>
      </c>
      <c r="BF101" s="204">
        <f t="shared" si="5"/>
        <v>0</v>
      </c>
      <c r="BG101" s="204">
        <f t="shared" si="6"/>
        <v>0</v>
      </c>
      <c r="BH101" s="204">
        <f t="shared" si="7"/>
        <v>0</v>
      </c>
      <c r="BI101" s="204">
        <f t="shared" si="8"/>
        <v>0</v>
      </c>
      <c r="BJ101" s="104" t="s">
        <v>25</v>
      </c>
      <c r="BK101" s="204">
        <f t="shared" si="9"/>
        <v>0</v>
      </c>
      <c r="BL101" s="104" t="s">
        <v>96</v>
      </c>
      <c r="BM101" s="104" t="s">
        <v>200</v>
      </c>
    </row>
    <row r="102" spans="2:65" s="114" customFormat="1" ht="25.5" customHeight="1">
      <c r="B102" s="115"/>
      <c r="C102" s="194" t="s">
        <v>201</v>
      </c>
      <c r="D102" s="194" t="s">
        <v>142</v>
      </c>
      <c r="E102" s="195" t="s">
        <v>202</v>
      </c>
      <c r="F102" s="196" t="s">
        <v>203</v>
      </c>
      <c r="G102" s="197" t="s">
        <v>173</v>
      </c>
      <c r="H102" s="198">
        <v>67000</v>
      </c>
      <c r="I102" s="97"/>
      <c r="J102" s="199">
        <f t="shared" si="0"/>
        <v>0</v>
      </c>
      <c r="K102" s="196" t="s">
        <v>146</v>
      </c>
      <c r="L102" s="115"/>
      <c r="M102" s="200" t="s">
        <v>5</v>
      </c>
      <c r="N102" s="201" t="s">
        <v>50</v>
      </c>
      <c r="O102" s="116"/>
      <c r="P102" s="202">
        <f t="shared" si="1"/>
        <v>0</v>
      </c>
      <c r="Q102" s="202">
        <v>0</v>
      </c>
      <c r="R102" s="202">
        <f t="shared" si="2"/>
        <v>0</v>
      </c>
      <c r="S102" s="202">
        <v>0</v>
      </c>
      <c r="T102" s="203">
        <f t="shared" si="3"/>
        <v>0</v>
      </c>
      <c r="AR102" s="104" t="s">
        <v>96</v>
      </c>
      <c r="AT102" s="104" t="s">
        <v>142</v>
      </c>
      <c r="AU102" s="104" t="s">
        <v>86</v>
      </c>
      <c r="AY102" s="104" t="s">
        <v>140</v>
      </c>
      <c r="BE102" s="204">
        <f t="shared" si="4"/>
        <v>0</v>
      </c>
      <c r="BF102" s="204">
        <f t="shared" si="5"/>
        <v>0</v>
      </c>
      <c r="BG102" s="204">
        <f t="shared" si="6"/>
        <v>0</v>
      </c>
      <c r="BH102" s="204">
        <f t="shared" si="7"/>
        <v>0</v>
      </c>
      <c r="BI102" s="204">
        <f t="shared" si="8"/>
        <v>0</v>
      </c>
      <c r="BJ102" s="104" t="s">
        <v>25</v>
      </c>
      <c r="BK102" s="204">
        <f t="shared" si="9"/>
        <v>0</v>
      </c>
      <c r="BL102" s="104" t="s">
        <v>96</v>
      </c>
      <c r="BM102" s="104" t="s">
        <v>204</v>
      </c>
    </row>
    <row r="103" spans="2:65" s="114" customFormat="1" ht="16.5" customHeight="1">
      <c r="B103" s="115"/>
      <c r="C103" s="217" t="s">
        <v>205</v>
      </c>
      <c r="D103" s="217" t="s">
        <v>175</v>
      </c>
      <c r="E103" s="218" t="s">
        <v>206</v>
      </c>
      <c r="F103" s="219" t="s">
        <v>330</v>
      </c>
      <c r="G103" s="220" t="s">
        <v>207</v>
      </c>
      <c r="H103" s="221">
        <v>442.2</v>
      </c>
      <c r="I103" s="99"/>
      <c r="J103" s="222">
        <f t="shared" si="0"/>
        <v>0</v>
      </c>
      <c r="K103" s="219" t="s">
        <v>5</v>
      </c>
      <c r="L103" s="223"/>
      <c r="M103" s="224" t="s">
        <v>5</v>
      </c>
      <c r="N103" s="225" t="s">
        <v>50</v>
      </c>
      <c r="O103" s="116"/>
      <c r="P103" s="202">
        <f t="shared" si="1"/>
        <v>0</v>
      </c>
      <c r="Q103" s="202">
        <v>0.001</v>
      </c>
      <c r="R103" s="202">
        <f t="shared" si="2"/>
        <v>0.4422</v>
      </c>
      <c r="S103" s="202">
        <v>0</v>
      </c>
      <c r="T103" s="203">
        <f t="shared" si="3"/>
        <v>0</v>
      </c>
      <c r="AR103" s="104" t="s">
        <v>178</v>
      </c>
      <c r="AT103" s="104" t="s">
        <v>175</v>
      </c>
      <c r="AU103" s="104" t="s">
        <v>86</v>
      </c>
      <c r="AY103" s="104" t="s">
        <v>140</v>
      </c>
      <c r="BE103" s="204">
        <f t="shared" si="4"/>
        <v>0</v>
      </c>
      <c r="BF103" s="204">
        <f t="shared" si="5"/>
        <v>0</v>
      </c>
      <c r="BG103" s="204">
        <f t="shared" si="6"/>
        <v>0</v>
      </c>
      <c r="BH103" s="204">
        <f t="shared" si="7"/>
        <v>0</v>
      </c>
      <c r="BI103" s="204">
        <f t="shared" si="8"/>
        <v>0</v>
      </c>
      <c r="BJ103" s="104" t="s">
        <v>25</v>
      </c>
      <c r="BK103" s="204">
        <f t="shared" si="9"/>
        <v>0</v>
      </c>
      <c r="BL103" s="104" t="s">
        <v>96</v>
      </c>
      <c r="BM103" s="104" t="s">
        <v>208</v>
      </c>
    </row>
    <row r="104" spans="2:51" s="206" customFormat="1" ht="13.5">
      <c r="B104" s="205"/>
      <c r="D104" s="207" t="s">
        <v>148</v>
      </c>
      <c r="E104" s="208" t="s">
        <v>5</v>
      </c>
      <c r="F104" s="209" t="s">
        <v>209</v>
      </c>
      <c r="H104" s="210">
        <v>402</v>
      </c>
      <c r="I104" s="98"/>
      <c r="L104" s="205"/>
      <c r="M104" s="211"/>
      <c r="N104" s="212"/>
      <c r="O104" s="212"/>
      <c r="P104" s="212"/>
      <c r="Q104" s="212"/>
      <c r="R104" s="212"/>
      <c r="S104" s="212"/>
      <c r="T104" s="213"/>
      <c r="AT104" s="208" t="s">
        <v>148</v>
      </c>
      <c r="AU104" s="208" t="s">
        <v>86</v>
      </c>
      <c r="AV104" s="206" t="s">
        <v>86</v>
      </c>
      <c r="AW104" s="206" t="s">
        <v>42</v>
      </c>
      <c r="AX104" s="206" t="s">
        <v>79</v>
      </c>
      <c r="AY104" s="208" t="s">
        <v>140</v>
      </c>
    </row>
    <row r="105" spans="2:51" s="206" customFormat="1" ht="13.5">
      <c r="B105" s="205"/>
      <c r="D105" s="207" t="s">
        <v>148</v>
      </c>
      <c r="F105" s="209" t="s">
        <v>210</v>
      </c>
      <c r="H105" s="210">
        <v>442.2</v>
      </c>
      <c r="I105" s="98"/>
      <c r="L105" s="205"/>
      <c r="M105" s="211"/>
      <c r="N105" s="212"/>
      <c r="O105" s="212"/>
      <c r="P105" s="212"/>
      <c r="Q105" s="212"/>
      <c r="R105" s="212"/>
      <c r="S105" s="212"/>
      <c r="T105" s="213"/>
      <c r="AT105" s="208" t="s">
        <v>148</v>
      </c>
      <c r="AU105" s="208" t="s">
        <v>86</v>
      </c>
      <c r="AV105" s="206" t="s">
        <v>86</v>
      </c>
      <c r="AW105" s="206" t="s">
        <v>6</v>
      </c>
      <c r="AX105" s="206" t="s">
        <v>25</v>
      </c>
      <c r="AY105" s="208" t="s">
        <v>140</v>
      </c>
    </row>
    <row r="106" spans="2:65" s="114" customFormat="1" ht="16.5" customHeight="1">
      <c r="B106" s="115"/>
      <c r="C106" s="194" t="s">
        <v>211</v>
      </c>
      <c r="D106" s="194" t="s">
        <v>142</v>
      </c>
      <c r="E106" s="195" t="s">
        <v>212</v>
      </c>
      <c r="F106" s="196" t="s">
        <v>213</v>
      </c>
      <c r="G106" s="197" t="s">
        <v>173</v>
      </c>
      <c r="H106" s="198">
        <v>40</v>
      </c>
      <c r="I106" s="97"/>
      <c r="J106" s="199">
        <f>ROUND(I106*H106,2)</f>
        <v>0</v>
      </c>
      <c r="K106" s="196" t="s">
        <v>5</v>
      </c>
      <c r="L106" s="115"/>
      <c r="M106" s="200" t="s">
        <v>5</v>
      </c>
      <c r="N106" s="201" t="s">
        <v>50</v>
      </c>
      <c r="O106" s="116"/>
      <c r="P106" s="202">
        <f>O106*H106</f>
        <v>0</v>
      </c>
      <c r="Q106" s="202">
        <v>1E-05</v>
      </c>
      <c r="R106" s="202">
        <f>Q106*H106</f>
        <v>0.0004</v>
      </c>
      <c r="S106" s="202">
        <v>0</v>
      </c>
      <c r="T106" s="203">
        <f>S106*H106</f>
        <v>0</v>
      </c>
      <c r="AR106" s="104" t="s">
        <v>96</v>
      </c>
      <c r="AT106" s="104" t="s">
        <v>142</v>
      </c>
      <c r="AU106" s="104" t="s">
        <v>86</v>
      </c>
      <c r="AY106" s="104" t="s">
        <v>140</v>
      </c>
      <c r="BE106" s="204">
        <f>IF(N106="základní",J106,0)</f>
        <v>0</v>
      </c>
      <c r="BF106" s="204">
        <f>IF(N106="snížená",J106,0)</f>
        <v>0</v>
      </c>
      <c r="BG106" s="204">
        <f>IF(N106="zákl. přenesená",J106,0)</f>
        <v>0</v>
      </c>
      <c r="BH106" s="204">
        <f>IF(N106="sníž. přenesená",J106,0)</f>
        <v>0</v>
      </c>
      <c r="BI106" s="204">
        <f>IF(N106="nulová",J106,0)</f>
        <v>0</v>
      </c>
      <c r="BJ106" s="104" t="s">
        <v>25</v>
      </c>
      <c r="BK106" s="204">
        <f>ROUND(I106*H106,2)</f>
        <v>0</v>
      </c>
      <c r="BL106" s="104" t="s">
        <v>96</v>
      </c>
      <c r="BM106" s="104" t="s">
        <v>214</v>
      </c>
    </row>
    <row r="107" spans="2:65" s="114" customFormat="1" ht="16.5" customHeight="1">
      <c r="B107" s="115"/>
      <c r="C107" s="217" t="s">
        <v>215</v>
      </c>
      <c r="D107" s="217" t="s">
        <v>175</v>
      </c>
      <c r="E107" s="218" t="s">
        <v>216</v>
      </c>
      <c r="F107" s="219" t="s">
        <v>217</v>
      </c>
      <c r="G107" s="220" t="s">
        <v>173</v>
      </c>
      <c r="H107" s="221">
        <v>40</v>
      </c>
      <c r="I107" s="99"/>
      <c r="J107" s="222">
        <f>ROUND(I107*H107,2)</f>
        <v>0</v>
      </c>
      <c r="K107" s="219" t="s">
        <v>5</v>
      </c>
      <c r="L107" s="223"/>
      <c r="M107" s="224" t="s">
        <v>5</v>
      </c>
      <c r="N107" s="225" t="s">
        <v>50</v>
      </c>
      <c r="O107" s="116"/>
      <c r="P107" s="202">
        <f>O107*H107</f>
        <v>0</v>
      </c>
      <c r="Q107" s="202">
        <v>0.00025</v>
      </c>
      <c r="R107" s="202">
        <f>Q107*H107</f>
        <v>0.01</v>
      </c>
      <c r="S107" s="202">
        <v>0</v>
      </c>
      <c r="T107" s="203">
        <f>S107*H107</f>
        <v>0</v>
      </c>
      <c r="AR107" s="104" t="s">
        <v>178</v>
      </c>
      <c r="AT107" s="104" t="s">
        <v>175</v>
      </c>
      <c r="AU107" s="104" t="s">
        <v>86</v>
      </c>
      <c r="AY107" s="104" t="s">
        <v>140</v>
      </c>
      <c r="BE107" s="204">
        <f>IF(N107="základní",J107,0)</f>
        <v>0</v>
      </c>
      <c r="BF107" s="204">
        <f>IF(N107="snížená",J107,0)</f>
        <v>0</v>
      </c>
      <c r="BG107" s="204">
        <f>IF(N107="zákl. přenesená",J107,0)</f>
        <v>0</v>
      </c>
      <c r="BH107" s="204">
        <f>IF(N107="sníž. přenesená",J107,0)</f>
        <v>0</v>
      </c>
      <c r="BI107" s="204">
        <f>IF(N107="nulová",J107,0)</f>
        <v>0</v>
      </c>
      <c r="BJ107" s="104" t="s">
        <v>25</v>
      </c>
      <c r="BK107" s="204">
        <f>ROUND(I107*H107,2)</f>
        <v>0</v>
      </c>
      <c r="BL107" s="104" t="s">
        <v>96</v>
      </c>
      <c r="BM107" s="104" t="s">
        <v>218</v>
      </c>
    </row>
    <row r="108" spans="2:65" s="114" customFormat="1" ht="25.5" customHeight="1">
      <c r="B108" s="115"/>
      <c r="C108" s="194" t="s">
        <v>11</v>
      </c>
      <c r="D108" s="194" t="s">
        <v>142</v>
      </c>
      <c r="E108" s="195" t="s">
        <v>219</v>
      </c>
      <c r="F108" s="196" t="s">
        <v>220</v>
      </c>
      <c r="G108" s="197" t="s">
        <v>164</v>
      </c>
      <c r="H108" s="198">
        <v>3.73</v>
      </c>
      <c r="I108" s="97"/>
      <c r="J108" s="199">
        <f>ROUND(I108*H108,2)</f>
        <v>0</v>
      </c>
      <c r="K108" s="196" t="s">
        <v>146</v>
      </c>
      <c r="L108" s="115"/>
      <c r="M108" s="200" t="s">
        <v>5</v>
      </c>
      <c r="N108" s="201" t="s">
        <v>50</v>
      </c>
      <c r="O108" s="116"/>
      <c r="P108" s="202">
        <f>O108*H108</f>
        <v>0</v>
      </c>
      <c r="Q108" s="202">
        <v>0</v>
      </c>
      <c r="R108" s="202">
        <f>Q108*H108</f>
        <v>0</v>
      </c>
      <c r="S108" s="202">
        <v>0</v>
      </c>
      <c r="T108" s="203">
        <f>S108*H108</f>
        <v>0</v>
      </c>
      <c r="AR108" s="104" t="s">
        <v>96</v>
      </c>
      <c r="AT108" s="104" t="s">
        <v>142</v>
      </c>
      <c r="AU108" s="104" t="s">
        <v>86</v>
      </c>
      <c r="AY108" s="104" t="s">
        <v>140</v>
      </c>
      <c r="BE108" s="204">
        <f>IF(N108="základní",J108,0)</f>
        <v>0</v>
      </c>
      <c r="BF108" s="204">
        <f>IF(N108="snížená",J108,0)</f>
        <v>0</v>
      </c>
      <c r="BG108" s="204">
        <f>IF(N108="zákl. přenesená",J108,0)</f>
        <v>0</v>
      </c>
      <c r="BH108" s="204">
        <f>IF(N108="sníž. přenesená",J108,0)</f>
        <v>0</v>
      </c>
      <c r="BI108" s="204">
        <f>IF(N108="nulová",J108,0)</f>
        <v>0</v>
      </c>
      <c r="BJ108" s="104" t="s">
        <v>25</v>
      </c>
      <c r="BK108" s="204">
        <f>ROUND(I108*H108,2)</f>
        <v>0</v>
      </c>
      <c r="BL108" s="104" t="s">
        <v>96</v>
      </c>
      <c r="BM108" s="104" t="s">
        <v>221</v>
      </c>
    </row>
    <row r="109" spans="2:63" s="182" customFormat="1" ht="29.85" customHeight="1">
      <c r="B109" s="181"/>
      <c r="D109" s="183" t="s">
        <v>78</v>
      </c>
      <c r="E109" s="192" t="s">
        <v>93</v>
      </c>
      <c r="F109" s="192" t="s">
        <v>222</v>
      </c>
      <c r="I109" s="96"/>
      <c r="J109" s="193">
        <f>BK109</f>
        <v>0</v>
      </c>
      <c r="L109" s="181"/>
      <c r="M109" s="186"/>
      <c r="N109" s="187"/>
      <c r="O109" s="187"/>
      <c r="P109" s="188">
        <f>SUM(P110:P113)</f>
        <v>0</v>
      </c>
      <c r="Q109" s="187"/>
      <c r="R109" s="188">
        <f>SUM(R110:R113)</f>
        <v>29.273277599999997</v>
      </c>
      <c r="S109" s="187"/>
      <c r="T109" s="189">
        <f>SUM(T110:T113)</f>
        <v>0</v>
      </c>
      <c r="AR109" s="183" t="s">
        <v>25</v>
      </c>
      <c r="AT109" s="190" t="s">
        <v>78</v>
      </c>
      <c r="AU109" s="190" t="s">
        <v>25</v>
      </c>
      <c r="AY109" s="183" t="s">
        <v>140</v>
      </c>
      <c r="BK109" s="191">
        <f>SUM(BK110:BK113)</f>
        <v>0</v>
      </c>
    </row>
    <row r="110" spans="2:65" s="114" customFormat="1" ht="16.5" customHeight="1">
      <c r="B110" s="115"/>
      <c r="C110" s="194" t="s">
        <v>223</v>
      </c>
      <c r="D110" s="194" t="s">
        <v>142</v>
      </c>
      <c r="E110" s="195" t="s">
        <v>224</v>
      </c>
      <c r="F110" s="196" t="s">
        <v>225</v>
      </c>
      <c r="G110" s="197" t="s">
        <v>226</v>
      </c>
      <c r="H110" s="198">
        <v>3975</v>
      </c>
      <c r="I110" s="97"/>
      <c r="J110" s="199">
        <f>ROUND(I110*H110,2)</f>
        <v>0</v>
      </c>
      <c r="K110" s="196" t="s">
        <v>5</v>
      </c>
      <c r="L110" s="115"/>
      <c r="M110" s="200" t="s">
        <v>5</v>
      </c>
      <c r="N110" s="201" t="s">
        <v>50</v>
      </c>
      <c r="O110" s="116"/>
      <c r="P110" s="202">
        <f>O110*H110</f>
        <v>0</v>
      </c>
      <c r="Q110" s="202">
        <v>0.00678</v>
      </c>
      <c r="R110" s="202">
        <f>Q110*H110</f>
        <v>26.950499999999998</v>
      </c>
      <c r="S110" s="202">
        <v>0</v>
      </c>
      <c r="T110" s="203">
        <f>S110*H110</f>
        <v>0</v>
      </c>
      <c r="AR110" s="104" t="s">
        <v>96</v>
      </c>
      <c r="AT110" s="104" t="s">
        <v>142</v>
      </c>
      <c r="AU110" s="104" t="s">
        <v>86</v>
      </c>
      <c r="AY110" s="104" t="s">
        <v>140</v>
      </c>
      <c r="BE110" s="204">
        <f>IF(N110="základní",J110,0)</f>
        <v>0</v>
      </c>
      <c r="BF110" s="204">
        <f>IF(N110="snížená",J110,0)</f>
        <v>0</v>
      </c>
      <c r="BG110" s="204">
        <f>IF(N110="zákl. přenesená",J110,0)</f>
        <v>0</v>
      </c>
      <c r="BH110" s="204">
        <f>IF(N110="sníž. přenesená",J110,0)</f>
        <v>0</v>
      </c>
      <c r="BI110" s="204">
        <f>IF(N110="nulová",J110,0)</f>
        <v>0</v>
      </c>
      <c r="BJ110" s="104" t="s">
        <v>25</v>
      </c>
      <c r="BK110" s="204">
        <f>ROUND(I110*H110,2)</f>
        <v>0</v>
      </c>
      <c r="BL110" s="104" t="s">
        <v>96</v>
      </c>
      <c r="BM110" s="104" t="s">
        <v>227</v>
      </c>
    </row>
    <row r="111" spans="2:51" s="206" customFormat="1" ht="13.5">
      <c r="B111" s="205"/>
      <c r="D111" s="207" t="s">
        <v>148</v>
      </c>
      <c r="E111" s="208" t="s">
        <v>5</v>
      </c>
      <c r="F111" s="209" t="s">
        <v>228</v>
      </c>
      <c r="H111" s="210">
        <v>3975</v>
      </c>
      <c r="I111" s="98"/>
      <c r="L111" s="205"/>
      <c r="M111" s="211"/>
      <c r="N111" s="212"/>
      <c r="O111" s="212"/>
      <c r="P111" s="212"/>
      <c r="Q111" s="212"/>
      <c r="R111" s="212"/>
      <c r="S111" s="212"/>
      <c r="T111" s="213"/>
      <c r="AT111" s="208" t="s">
        <v>148</v>
      </c>
      <c r="AU111" s="208" t="s">
        <v>86</v>
      </c>
      <c r="AV111" s="206" t="s">
        <v>86</v>
      </c>
      <c r="AW111" s="206" t="s">
        <v>42</v>
      </c>
      <c r="AX111" s="206" t="s">
        <v>25</v>
      </c>
      <c r="AY111" s="208" t="s">
        <v>140</v>
      </c>
    </row>
    <row r="112" spans="2:65" s="114" customFormat="1" ht="16.5" customHeight="1">
      <c r="B112" s="115"/>
      <c r="C112" s="194" t="s">
        <v>229</v>
      </c>
      <c r="D112" s="194" t="s">
        <v>142</v>
      </c>
      <c r="E112" s="195" t="s">
        <v>230</v>
      </c>
      <c r="F112" s="196" t="s">
        <v>231</v>
      </c>
      <c r="G112" s="197" t="s">
        <v>226</v>
      </c>
      <c r="H112" s="198">
        <v>36</v>
      </c>
      <c r="I112" s="97"/>
      <c r="J112" s="199">
        <f>ROUND(I112*H112,2)</f>
        <v>0</v>
      </c>
      <c r="K112" s="196" t="s">
        <v>146</v>
      </c>
      <c r="L112" s="115"/>
      <c r="M112" s="200" t="s">
        <v>5</v>
      </c>
      <c r="N112" s="201" t="s">
        <v>50</v>
      </c>
      <c r="O112" s="116"/>
      <c r="P112" s="202">
        <f>O112*H112</f>
        <v>0</v>
      </c>
      <c r="Q112" s="202">
        <v>0.0645216</v>
      </c>
      <c r="R112" s="202">
        <f>Q112*H112</f>
        <v>2.3227775999999998</v>
      </c>
      <c r="S112" s="202">
        <v>0</v>
      </c>
      <c r="T112" s="203">
        <f>S112*H112</f>
        <v>0</v>
      </c>
      <c r="AR112" s="104" t="s">
        <v>96</v>
      </c>
      <c r="AT112" s="104" t="s">
        <v>142</v>
      </c>
      <c r="AU112" s="104" t="s">
        <v>86</v>
      </c>
      <c r="AY112" s="104" t="s">
        <v>140</v>
      </c>
      <c r="BE112" s="204">
        <f>IF(N112="základní",J112,0)</f>
        <v>0</v>
      </c>
      <c r="BF112" s="204">
        <f>IF(N112="snížená",J112,0)</f>
        <v>0</v>
      </c>
      <c r="BG112" s="204">
        <f>IF(N112="zákl. přenesená",J112,0)</f>
        <v>0</v>
      </c>
      <c r="BH112" s="204">
        <f>IF(N112="sníž. přenesená",J112,0)</f>
        <v>0</v>
      </c>
      <c r="BI112" s="204">
        <f>IF(N112="nulová",J112,0)</f>
        <v>0</v>
      </c>
      <c r="BJ112" s="104" t="s">
        <v>25</v>
      </c>
      <c r="BK112" s="204">
        <f>ROUND(I112*H112,2)</f>
        <v>0</v>
      </c>
      <c r="BL112" s="104" t="s">
        <v>96</v>
      </c>
      <c r="BM112" s="104" t="s">
        <v>232</v>
      </c>
    </row>
    <row r="113" spans="2:51" s="206" customFormat="1" ht="13.5">
      <c r="B113" s="205"/>
      <c r="D113" s="207" t="s">
        <v>148</v>
      </c>
      <c r="E113" s="208" t="s">
        <v>5</v>
      </c>
      <c r="F113" s="209" t="s">
        <v>233</v>
      </c>
      <c r="H113" s="210">
        <v>36</v>
      </c>
      <c r="I113" s="98"/>
      <c r="L113" s="205"/>
      <c r="M113" s="211"/>
      <c r="N113" s="212"/>
      <c r="O113" s="212"/>
      <c r="P113" s="212"/>
      <c r="Q113" s="212"/>
      <c r="R113" s="212"/>
      <c r="S113" s="212"/>
      <c r="T113" s="213"/>
      <c r="AT113" s="208" t="s">
        <v>148</v>
      </c>
      <c r="AU113" s="208" t="s">
        <v>86</v>
      </c>
      <c r="AV113" s="206" t="s">
        <v>86</v>
      </c>
      <c r="AW113" s="206" t="s">
        <v>42</v>
      </c>
      <c r="AX113" s="206" t="s">
        <v>79</v>
      </c>
      <c r="AY113" s="208" t="s">
        <v>140</v>
      </c>
    </row>
    <row r="114" spans="2:63" s="182" customFormat="1" ht="29.85" customHeight="1">
      <c r="B114" s="181"/>
      <c r="D114" s="183" t="s">
        <v>78</v>
      </c>
      <c r="E114" s="192" t="s">
        <v>234</v>
      </c>
      <c r="F114" s="192" t="s">
        <v>235</v>
      </c>
      <c r="I114" s="96"/>
      <c r="J114" s="193">
        <f>BK114</f>
        <v>0</v>
      </c>
      <c r="L114" s="181"/>
      <c r="M114" s="186"/>
      <c r="N114" s="187"/>
      <c r="O114" s="187"/>
      <c r="P114" s="188">
        <f>P115</f>
        <v>0</v>
      </c>
      <c r="Q114" s="187"/>
      <c r="R114" s="188">
        <f>R115</f>
        <v>0</v>
      </c>
      <c r="S114" s="187"/>
      <c r="T114" s="189">
        <f>T115</f>
        <v>0</v>
      </c>
      <c r="AR114" s="183" t="s">
        <v>25</v>
      </c>
      <c r="AT114" s="190" t="s">
        <v>78</v>
      </c>
      <c r="AU114" s="190" t="s">
        <v>25</v>
      </c>
      <c r="AY114" s="183" t="s">
        <v>140</v>
      </c>
      <c r="BK114" s="191">
        <f>BK115</f>
        <v>0</v>
      </c>
    </row>
    <row r="115" spans="2:65" s="114" customFormat="1" ht="25.5" customHeight="1">
      <c r="B115" s="115"/>
      <c r="C115" s="194" t="s">
        <v>236</v>
      </c>
      <c r="D115" s="194" t="s">
        <v>142</v>
      </c>
      <c r="E115" s="195" t="s">
        <v>237</v>
      </c>
      <c r="F115" s="196" t="s">
        <v>238</v>
      </c>
      <c r="G115" s="197" t="s">
        <v>239</v>
      </c>
      <c r="H115" s="198">
        <v>134.05</v>
      </c>
      <c r="I115" s="97"/>
      <c r="J115" s="199">
        <f>ROUND(I115*H115,2)</f>
        <v>0</v>
      </c>
      <c r="K115" s="196" t="s">
        <v>146</v>
      </c>
      <c r="L115" s="115"/>
      <c r="M115" s="200" t="s">
        <v>5</v>
      </c>
      <c r="N115" s="201" t="s">
        <v>50</v>
      </c>
      <c r="O115" s="116"/>
      <c r="P115" s="202">
        <f>O115*H115</f>
        <v>0</v>
      </c>
      <c r="Q115" s="202">
        <v>0</v>
      </c>
      <c r="R115" s="202">
        <f>Q115*H115</f>
        <v>0</v>
      </c>
      <c r="S115" s="202">
        <v>0</v>
      </c>
      <c r="T115" s="203">
        <f>S115*H115</f>
        <v>0</v>
      </c>
      <c r="AR115" s="104" t="s">
        <v>96</v>
      </c>
      <c r="AT115" s="104" t="s">
        <v>142</v>
      </c>
      <c r="AU115" s="104" t="s">
        <v>86</v>
      </c>
      <c r="AY115" s="104" t="s">
        <v>140</v>
      </c>
      <c r="BE115" s="204">
        <f>IF(N115="základní",J115,0)</f>
        <v>0</v>
      </c>
      <c r="BF115" s="204">
        <f>IF(N115="snížená",J115,0)</f>
        <v>0</v>
      </c>
      <c r="BG115" s="204">
        <f>IF(N115="zákl. přenesená",J115,0)</f>
        <v>0</v>
      </c>
      <c r="BH115" s="204">
        <f>IF(N115="sníž. přenesená",J115,0)</f>
        <v>0</v>
      </c>
      <c r="BI115" s="204">
        <f>IF(N115="nulová",J115,0)</f>
        <v>0</v>
      </c>
      <c r="BJ115" s="104" t="s">
        <v>25</v>
      </c>
      <c r="BK115" s="204">
        <f>ROUND(I115*H115,2)</f>
        <v>0</v>
      </c>
      <c r="BL115" s="104" t="s">
        <v>96</v>
      </c>
      <c r="BM115" s="104" t="s">
        <v>240</v>
      </c>
    </row>
    <row r="116" spans="2:63" s="182" customFormat="1" ht="37.35" customHeight="1">
      <c r="B116" s="181"/>
      <c r="D116" s="183" t="s">
        <v>78</v>
      </c>
      <c r="E116" s="184" t="s">
        <v>241</v>
      </c>
      <c r="F116" s="184" t="s">
        <v>242</v>
      </c>
      <c r="I116" s="96"/>
      <c r="J116" s="185">
        <f>BK116</f>
        <v>0</v>
      </c>
      <c r="L116" s="181"/>
      <c r="M116" s="186"/>
      <c r="N116" s="187"/>
      <c r="O116" s="187"/>
      <c r="P116" s="188">
        <f>SUM(P117:P118)</f>
        <v>0</v>
      </c>
      <c r="Q116" s="187"/>
      <c r="R116" s="188">
        <f>SUM(R117:R118)</f>
        <v>0.259435</v>
      </c>
      <c r="S116" s="187"/>
      <c r="T116" s="189">
        <f>SUM(T117:T118)</f>
        <v>0</v>
      </c>
      <c r="AR116" s="183" t="s">
        <v>86</v>
      </c>
      <c r="AT116" s="190" t="s">
        <v>78</v>
      </c>
      <c r="AU116" s="190" t="s">
        <v>79</v>
      </c>
      <c r="AY116" s="183" t="s">
        <v>140</v>
      </c>
      <c r="BK116" s="191">
        <f>SUM(BK117:BK118)</f>
        <v>0</v>
      </c>
    </row>
    <row r="117" spans="2:65" s="114" customFormat="1" ht="25.5" customHeight="1">
      <c r="B117" s="115"/>
      <c r="C117" s="194" t="s">
        <v>243</v>
      </c>
      <c r="D117" s="194" t="s">
        <v>142</v>
      </c>
      <c r="E117" s="195" t="s">
        <v>244</v>
      </c>
      <c r="F117" s="196" t="s">
        <v>245</v>
      </c>
      <c r="G117" s="197" t="s">
        <v>246</v>
      </c>
      <c r="H117" s="198">
        <v>1179.25</v>
      </c>
      <c r="I117" s="97"/>
      <c r="J117" s="199">
        <f>ROUND(I117*H117,2)</f>
        <v>0</v>
      </c>
      <c r="K117" s="196" t="s">
        <v>146</v>
      </c>
      <c r="L117" s="115"/>
      <c r="M117" s="200" t="s">
        <v>5</v>
      </c>
      <c r="N117" s="201" t="s">
        <v>50</v>
      </c>
      <c r="O117" s="116"/>
      <c r="P117" s="202">
        <f>O117*H117</f>
        <v>0</v>
      </c>
      <c r="Q117" s="202">
        <v>0.00022</v>
      </c>
      <c r="R117" s="202">
        <f>Q117*H117</f>
        <v>0.259435</v>
      </c>
      <c r="S117" s="202">
        <v>0</v>
      </c>
      <c r="T117" s="203">
        <f>S117*H117</f>
        <v>0</v>
      </c>
      <c r="AR117" s="104" t="s">
        <v>223</v>
      </c>
      <c r="AT117" s="104" t="s">
        <v>142</v>
      </c>
      <c r="AU117" s="104" t="s">
        <v>25</v>
      </c>
      <c r="AY117" s="104" t="s">
        <v>140</v>
      </c>
      <c r="BE117" s="204">
        <f>IF(N117="základní",J117,0)</f>
        <v>0</v>
      </c>
      <c r="BF117" s="204">
        <f>IF(N117="snížená",J117,0)</f>
        <v>0</v>
      </c>
      <c r="BG117" s="204">
        <f>IF(N117="zákl. přenesená",J117,0)</f>
        <v>0</v>
      </c>
      <c r="BH117" s="204">
        <f>IF(N117="sníž. přenesená",J117,0)</f>
        <v>0</v>
      </c>
      <c r="BI117" s="204">
        <f>IF(N117="nulová",J117,0)</f>
        <v>0</v>
      </c>
      <c r="BJ117" s="104" t="s">
        <v>25</v>
      </c>
      <c r="BK117" s="204">
        <f>ROUND(I117*H117,2)</f>
        <v>0</v>
      </c>
      <c r="BL117" s="104" t="s">
        <v>223</v>
      </c>
      <c r="BM117" s="104" t="s">
        <v>247</v>
      </c>
    </row>
    <row r="118" spans="2:51" s="206" customFormat="1" ht="13.5">
      <c r="B118" s="205"/>
      <c r="D118" s="207" t="s">
        <v>148</v>
      </c>
      <c r="E118" s="208" t="s">
        <v>5</v>
      </c>
      <c r="F118" s="209" t="s">
        <v>248</v>
      </c>
      <c r="H118" s="210">
        <v>1179.25</v>
      </c>
      <c r="L118" s="205"/>
      <c r="M118" s="214"/>
      <c r="N118" s="215"/>
      <c r="O118" s="215"/>
      <c r="P118" s="215"/>
      <c r="Q118" s="215"/>
      <c r="R118" s="215"/>
      <c r="S118" s="215"/>
      <c r="T118" s="216"/>
      <c r="AT118" s="208" t="s">
        <v>148</v>
      </c>
      <c r="AU118" s="208" t="s">
        <v>25</v>
      </c>
      <c r="AV118" s="206" t="s">
        <v>86</v>
      </c>
      <c r="AW118" s="206" t="s">
        <v>42</v>
      </c>
      <c r="AX118" s="206" t="s">
        <v>79</v>
      </c>
      <c r="AY118" s="208" t="s">
        <v>140</v>
      </c>
    </row>
    <row r="119" spans="2:12" s="114" customFormat="1" ht="6.95" customHeight="1">
      <c r="B119" s="139"/>
      <c r="C119" s="140"/>
      <c r="D119" s="140"/>
      <c r="E119" s="140"/>
      <c r="F119" s="140"/>
      <c r="G119" s="140"/>
      <c r="H119" s="140"/>
      <c r="I119" s="140"/>
      <c r="J119" s="140"/>
      <c r="K119" s="140"/>
      <c r="L119" s="115"/>
    </row>
  </sheetData>
  <sheetProtection password="CC55" sheet="1"/>
  <autoFilter ref="C86:K118"/>
  <mergeCells count="13">
    <mergeCell ref="E77:H77"/>
    <mergeCell ref="E7:H7"/>
    <mergeCell ref="E9:H9"/>
    <mergeCell ref="E11:H11"/>
    <mergeCell ref="E26:H26"/>
    <mergeCell ref="E47:H47"/>
    <mergeCell ref="E79:H79"/>
    <mergeCell ref="G1:H1"/>
    <mergeCell ref="L2:V2"/>
    <mergeCell ref="E49:H49"/>
    <mergeCell ref="E51:H51"/>
    <mergeCell ref="J55:J56"/>
    <mergeCell ref="E75:H75"/>
  </mergeCells>
  <hyperlinks>
    <hyperlink ref="F1:G1" location="C2" display="1) Krycí list soupisu"/>
    <hyperlink ref="G1:H1" location="C58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3"/>
  <sheetViews>
    <sheetView showGridLines="0" workbookViewId="0" topLeftCell="A1">
      <pane ySplit="1" topLeftCell="A85" activePane="bottomLeft" state="frozen"/>
      <selection pane="bottomLeft" activeCell="F94" sqref="F94"/>
    </sheetView>
  </sheetViews>
  <sheetFormatPr defaultColWidth="9.33203125" defaultRowHeight="13.5"/>
  <cols>
    <col min="1" max="1" width="8.33203125" style="103" customWidth="1"/>
    <col min="2" max="2" width="1.66796875" style="103" customWidth="1"/>
    <col min="3" max="3" width="4.16015625" style="103" customWidth="1"/>
    <col min="4" max="4" width="4.33203125" style="103" customWidth="1"/>
    <col min="5" max="5" width="17.16015625" style="103" customWidth="1"/>
    <col min="6" max="6" width="75" style="103" customWidth="1"/>
    <col min="7" max="7" width="8.66015625" style="103" customWidth="1"/>
    <col min="8" max="8" width="11.16015625" style="103" customWidth="1"/>
    <col min="9" max="9" width="12.66015625" style="103" customWidth="1"/>
    <col min="10" max="10" width="23.5" style="103" customWidth="1"/>
    <col min="11" max="11" width="15.5" style="103" customWidth="1"/>
    <col min="12" max="12" width="9.33203125" style="103" customWidth="1"/>
    <col min="13" max="18" width="9.33203125" style="103" hidden="1" customWidth="1"/>
    <col min="19" max="19" width="8.16015625" style="103" hidden="1" customWidth="1"/>
    <col min="20" max="20" width="29.66015625" style="103" hidden="1" customWidth="1"/>
    <col min="21" max="21" width="16.33203125" style="103" hidden="1" customWidth="1"/>
    <col min="22" max="22" width="12.33203125" style="103" customWidth="1"/>
    <col min="23" max="23" width="16.33203125" style="103" customWidth="1"/>
    <col min="24" max="24" width="12.33203125" style="103" customWidth="1"/>
    <col min="25" max="25" width="15" style="103" customWidth="1"/>
    <col min="26" max="26" width="11" style="103" customWidth="1"/>
    <col min="27" max="27" width="15" style="103" customWidth="1"/>
    <col min="28" max="28" width="16.33203125" style="103" customWidth="1"/>
    <col min="29" max="29" width="11" style="103" customWidth="1"/>
    <col min="30" max="30" width="15" style="103" customWidth="1"/>
    <col min="31" max="31" width="16.33203125" style="103" customWidth="1"/>
    <col min="32" max="43" width="9.33203125" style="103" customWidth="1"/>
    <col min="44" max="65" width="9.33203125" style="103" hidden="1" customWidth="1"/>
    <col min="66" max="16384" width="9.33203125" style="103" customWidth="1"/>
  </cols>
  <sheetData>
    <row r="1" spans="1:70" ht="21.75" customHeight="1">
      <c r="A1" s="100"/>
      <c r="B1" s="9"/>
      <c r="C1" s="9"/>
      <c r="D1" s="10" t="s">
        <v>1</v>
      </c>
      <c r="E1" s="9"/>
      <c r="F1" s="101" t="s">
        <v>106</v>
      </c>
      <c r="G1" s="280" t="s">
        <v>107</v>
      </c>
      <c r="H1" s="280"/>
      <c r="I1" s="9"/>
      <c r="J1" s="101" t="s">
        <v>108</v>
      </c>
      <c r="K1" s="10" t="s">
        <v>109</v>
      </c>
      <c r="L1" s="101" t="s">
        <v>110</v>
      </c>
      <c r="M1" s="101"/>
      <c r="N1" s="101"/>
      <c r="O1" s="101"/>
      <c r="P1" s="101"/>
      <c r="Q1" s="101"/>
      <c r="R1" s="101"/>
      <c r="S1" s="101"/>
      <c r="T1" s="101"/>
      <c r="U1" s="102"/>
      <c r="V1" s="102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</row>
    <row r="2" spans="3:46" ht="36.95" customHeight="1">
      <c r="L2" s="281" t="s">
        <v>8</v>
      </c>
      <c r="M2" s="282"/>
      <c r="N2" s="282"/>
      <c r="O2" s="282"/>
      <c r="P2" s="282"/>
      <c r="Q2" s="282"/>
      <c r="R2" s="282"/>
      <c r="S2" s="282"/>
      <c r="T2" s="282"/>
      <c r="U2" s="282"/>
      <c r="V2" s="282"/>
      <c r="AT2" s="104" t="s">
        <v>95</v>
      </c>
    </row>
    <row r="3" spans="2:46" ht="6.95" customHeight="1">
      <c r="B3" s="105"/>
      <c r="C3" s="106"/>
      <c r="D3" s="106"/>
      <c r="E3" s="106"/>
      <c r="F3" s="106"/>
      <c r="G3" s="106"/>
      <c r="H3" s="106"/>
      <c r="I3" s="106"/>
      <c r="J3" s="106"/>
      <c r="K3" s="107"/>
      <c r="AT3" s="104" t="s">
        <v>86</v>
      </c>
    </row>
    <row r="4" spans="2:46" ht="36.95" customHeight="1">
      <c r="B4" s="108"/>
      <c r="C4" s="109"/>
      <c r="D4" s="110" t="s">
        <v>111</v>
      </c>
      <c r="E4" s="109"/>
      <c r="F4" s="109"/>
      <c r="G4" s="109"/>
      <c r="H4" s="109"/>
      <c r="I4" s="109"/>
      <c r="J4" s="109"/>
      <c r="K4" s="111"/>
      <c r="M4" s="112" t="s">
        <v>13</v>
      </c>
      <c r="AT4" s="104" t="s">
        <v>6</v>
      </c>
    </row>
    <row r="5" spans="2:11" ht="6.95" customHeight="1">
      <c r="B5" s="108"/>
      <c r="C5" s="109"/>
      <c r="D5" s="109"/>
      <c r="E5" s="109"/>
      <c r="F5" s="109"/>
      <c r="G5" s="109"/>
      <c r="H5" s="109"/>
      <c r="I5" s="109"/>
      <c r="J5" s="109"/>
      <c r="K5" s="111"/>
    </row>
    <row r="6" spans="2:11" ht="15">
      <c r="B6" s="108"/>
      <c r="C6" s="109"/>
      <c r="D6" s="113" t="s">
        <v>19</v>
      </c>
      <c r="E6" s="109"/>
      <c r="F6" s="109"/>
      <c r="G6" s="109"/>
      <c r="H6" s="109"/>
      <c r="I6" s="109"/>
      <c r="J6" s="109"/>
      <c r="K6" s="111"/>
    </row>
    <row r="7" spans="2:11" ht="16.5" customHeight="1">
      <c r="B7" s="108"/>
      <c r="C7" s="109"/>
      <c r="D7" s="109"/>
      <c r="E7" s="276" t="str">
        <f ca="1">'Rekapitulace stavby'!K6</f>
        <v>Rekultivace Radovesice XIII</v>
      </c>
      <c r="F7" s="277"/>
      <c r="G7" s="277"/>
      <c r="H7" s="277"/>
      <c r="I7" s="109"/>
      <c r="J7" s="109"/>
      <c r="K7" s="111"/>
    </row>
    <row r="8" spans="2:11" ht="15">
      <c r="B8" s="108"/>
      <c r="C8" s="109"/>
      <c r="D8" s="113" t="s">
        <v>112</v>
      </c>
      <c r="E8" s="109"/>
      <c r="F8" s="109"/>
      <c r="G8" s="109"/>
      <c r="H8" s="109"/>
      <c r="I8" s="109"/>
      <c r="J8" s="109"/>
      <c r="K8" s="111"/>
    </row>
    <row r="9" spans="2:11" s="114" customFormat="1" ht="16.5" customHeight="1">
      <c r="B9" s="115"/>
      <c r="C9" s="116"/>
      <c r="D9" s="116"/>
      <c r="E9" s="276" t="s">
        <v>113</v>
      </c>
      <c r="F9" s="274"/>
      <c r="G9" s="274"/>
      <c r="H9" s="274"/>
      <c r="I9" s="116"/>
      <c r="J9" s="116"/>
      <c r="K9" s="117"/>
    </row>
    <row r="10" spans="2:11" s="114" customFormat="1" ht="15">
      <c r="B10" s="115"/>
      <c r="C10" s="116"/>
      <c r="D10" s="113" t="s">
        <v>114</v>
      </c>
      <c r="E10" s="116"/>
      <c r="F10" s="116"/>
      <c r="G10" s="116"/>
      <c r="H10" s="116"/>
      <c r="I10" s="116"/>
      <c r="J10" s="116"/>
      <c r="K10" s="117"/>
    </row>
    <row r="11" spans="2:11" s="114" customFormat="1" ht="36.95" customHeight="1">
      <c r="B11" s="115"/>
      <c r="C11" s="116"/>
      <c r="D11" s="116"/>
      <c r="E11" s="273" t="s">
        <v>249</v>
      </c>
      <c r="F11" s="274"/>
      <c r="G11" s="274"/>
      <c r="H11" s="274"/>
      <c r="I11" s="116"/>
      <c r="J11" s="116"/>
      <c r="K11" s="117"/>
    </row>
    <row r="12" spans="2:11" s="114" customFormat="1" ht="13.5">
      <c r="B12" s="115"/>
      <c r="C12" s="116"/>
      <c r="D12" s="116"/>
      <c r="E12" s="116"/>
      <c r="F12" s="116"/>
      <c r="G12" s="116"/>
      <c r="H12" s="116"/>
      <c r="I12" s="116"/>
      <c r="J12" s="116"/>
      <c r="K12" s="117"/>
    </row>
    <row r="13" spans="2:11" s="114" customFormat="1" ht="14.45" customHeight="1">
      <c r="B13" s="115"/>
      <c r="C13" s="116"/>
      <c r="D13" s="113" t="s">
        <v>22</v>
      </c>
      <c r="E13" s="116"/>
      <c r="F13" s="118" t="s">
        <v>23</v>
      </c>
      <c r="G13" s="116"/>
      <c r="H13" s="116"/>
      <c r="I13" s="113" t="s">
        <v>24</v>
      </c>
      <c r="J13" s="118" t="s">
        <v>5</v>
      </c>
      <c r="K13" s="117"/>
    </row>
    <row r="14" spans="2:11" s="114" customFormat="1" ht="14.45" customHeight="1">
      <c r="B14" s="115"/>
      <c r="C14" s="116"/>
      <c r="D14" s="113" t="s">
        <v>26</v>
      </c>
      <c r="E14" s="116"/>
      <c r="F14" s="118" t="s">
        <v>27</v>
      </c>
      <c r="G14" s="116"/>
      <c r="H14" s="116"/>
      <c r="I14" s="113" t="s">
        <v>28</v>
      </c>
      <c r="J14" s="119" t="str">
        <f ca="1">'Rekapitulace stavby'!AN8</f>
        <v>18. 1. 2018</v>
      </c>
      <c r="K14" s="117"/>
    </row>
    <row r="15" spans="2:11" s="114" customFormat="1" ht="10.9" customHeight="1">
      <c r="B15" s="115"/>
      <c r="C15" s="116"/>
      <c r="D15" s="116"/>
      <c r="E15" s="116"/>
      <c r="F15" s="116"/>
      <c r="G15" s="116"/>
      <c r="H15" s="116"/>
      <c r="I15" s="116"/>
      <c r="J15" s="116"/>
      <c r="K15" s="117"/>
    </row>
    <row r="16" spans="2:11" s="114" customFormat="1" ht="14.45" customHeight="1">
      <c r="B16" s="115"/>
      <c r="C16" s="116"/>
      <c r="D16" s="113" t="s">
        <v>34</v>
      </c>
      <c r="E16" s="116"/>
      <c r="F16" s="116"/>
      <c r="G16" s="116"/>
      <c r="H16" s="116"/>
      <c r="I16" s="113" t="s">
        <v>35</v>
      </c>
      <c r="J16" s="118" t="s">
        <v>5</v>
      </c>
      <c r="K16" s="117"/>
    </row>
    <row r="17" spans="2:11" s="114" customFormat="1" ht="18" customHeight="1">
      <c r="B17" s="115"/>
      <c r="C17" s="116"/>
      <c r="D17" s="116"/>
      <c r="E17" s="118" t="s">
        <v>36</v>
      </c>
      <c r="F17" s="116"/>
      <c r="G17" s="116"/>
      <c r="H17" s="116"/>
      <c r="I17" s="113" t="s">
        <v>37</v>
      </c>
      <c r="J17" s="118" t="s">
        <v>5</v>
      </c>
      <c r="K17" s="117"/>
    </row>
    <row r="18" spans="2:11" s="114" customFormat="1" ht="6.95" customHeight="1">
      <c r="B18" s="115"/>
      <c r="C18" s="116"/>
      <c r="D18" s="116"/>
      <c r="E18" s="116"/>
      <c r="F18" s="116"/>
      <c r="G18" s="116"/>
      <c r="H18" s="116"/>
      <c r="I18" s="116"/>
      <c r="J18" s="116"/>
      <c r="K18" s="117"/>
    </row>
    <row r="19" spans="2:11" s="114" customFormat="1" ht="14.45" customHeight="1">
      <c r="B19" s="115"/>
      <c r="C19" s="116"/>
      <c r="D19" s="113" t="s">
        <v>38</v>
      </c>
      <c r="E19" s="116"/>
      <c r="F19" s="116"/>
      <c r="G19" s="116"/>
      <c r="H19" s="116"/>
      <c r="I19" s="113" t="s">
        <v>35</v>
      </c>
      <c r="J19" s="118" t="str">
        <f ca="1">IF('Rekapitulace stavby'!AN13="Vyplň údaj","",IF('Rekapitulace stavby'!AN13="","",'Rekapitulace stavby'!AN13))</f>
        <v/>
      </c>
      <c r="K19" s="117"/>
    </row>
    <row r="20" spans="2:11" s="114" customFormat="1" ht="18" customHeight="1">
      <c r="B20" s="115"/>
      <c r="C20" s="116"/>
      <c r="D20" s="116"/>
      <c r="E20" s="118" t="str">
        <f ca="1">IF('Rekapitulace stavby'!E14="Vyplň údaj","",IF('Rekapitulace stavby'!E14="","",'Rekapitulace stavby'!E14))</f>
        <v/>
      </c>
      <c r="F20" s="116"/>
      <c r="G20" s="116"/>
      <c r="H20" s="116"/>
      <c r="I20" s="113" t="s">
        <v>37</v>
      </c>
      <c r="J20" s="118" t="str">
        <f ca="1">IF('Rekapitulace stavby'!AN14="Vyplň údaj","",IF('Rekapitulace stavby'!AN14="","",'Rekapitulace stavby'!AN14))</f>
        <v/>
      </c>
      <c r="K20" s="117"/>
    </row>
    <row r="21" spans="2:11" s="114" customFormat="1" ht="6.95" customHeight="1">
      <c r="B21" s="115"/>
      <c r="C21" s="116"/>
      <c r="D21" s="116"/>
      <c r="E21" s="116"/>
      <c r="F21" s="116"/>
      <c r="G21" s="116"/>
      <c r="H21" s="116"/>
      <c r="I21" s="116"/>
      <c r="J21" s="116"/>
      <c r="K21" s="117"/>
    </row>
    <row r="22" spans="2:11" s="114" customFormat="1" ht="14.45" customHeight="1">
      <c r="B22" s="115"/>
      <c r="C22" s="116"/>
      <c r="D22" s="113" t="s">
        <v>40</v>
      </c>
      <c r="E22" s="116"/>
      <c r="F22" s="116"/>
      <c r="G22" s="116"/>
      <c r="H22" s="116"/>
      <c r="I22" s="113" t="s">
        <v>35</v>
      </c>
      <c r="J22" s="118" t="s">
        <v>5</v>
      </c>
      <c r="K22" s="117"/>
    </row>
    <row r="23" spans="2:11" s="114" customFormat="1" ht="18" customHeight="1">
      <c r="B23" s="115"/>
      <c r="C23" s="116"/>
      <c r="D23" s="116"/>
      <c r="E23" s="118" t="s">
        <v>41</v>
      </c>
      <c r="F23" s="116"/>
      <c r="G23" s="116"/>
      <c r="H23" s="116"/>
      <c r="I23" s="113" t="s">
        <v>37</v>
      </c>
      <c r="J23" s="118" t="s">
        <v>5</v>
      </c>
      <c r="K23" s="117"/>
    </row>
    <row r="24" spans="2:11" s="114" customFormat="1" ht="6.95" customHeight="1">
      <c r="B24" s="115"/>
      <c r="C24" s="116"/>
      <c r="D24" s="116"/>
      <c r="E24" s="116"/>
      <c r="F24" s="116"/>
      <c r="G24" s="116"/>
      <c r="H24" s="116"/>
      <c r="I24" s="116"/>
      <c r="J24" s="116"/>
      <c r="K24" s="117"/>
    </row>
    <row r="25" spans="2:11" s="114" customFormat="1" ht="14.45" customHeight="1">
      <c r="B25" s="115"/>
      <c r="C25" s="116"/>
      <c r="D25" s="113" t="s">
        <v>43</v>
      </c>
      <c r="E25" s="116"/>
      <c r="F25" s="116"/>
      <c r="G25" s="116"/>
      <c r="H25" s="116"/>
      <c r="I25" s="116"/>
      <c r="J25" s="116"/>
      <c r="K25" s="117"/>
    </row>
    <row r="26" spans="2:11" s="123" customFormat="1" ht="16.5" customHeight="1">
      <c r="B26" s="120"/>
      <c r="C26" s="121"/>
      <c r="D26" s="121"/>
      <c r="E26" s="275" t="s">
        <v>5</v>
      </c>
      <c r="F26" s="275"/>
      <c r="G26" s="275"/>
      <c r="H26" s="275"/>
      <c r="I26" s="121"/>
      <c r="J26" s="121"/>
      <c r="K26" s="122"/>
    </row>
    <row r="27" spans="2:11" s="114" customFormat="1" ht="6.95" customHeight="1">
      <c r="B27" s="115"/>
      <c r="C27" s="116"/>
      <c r="D27" s="116"/>
      <c r="E27" s="116"/>
      <c r="F27" s="116"/>
      <c r="G27" s="116"/>
      <c r="H27" s="116"/>
      <c r="I27" s="116"/>
      <c r="J27" s="116"/>
      <c r="K27" s="117"/>
    </row>
    <row r="28" spans="2:11" s="114" customFormat="1" ht="6.95" customHeight="1">
      <c r="B28" s="115"/>
      <c r="C28" s="116"/>
      <c r="D28" s="124"/>
      <c r="E28" s="124"/>
      <c r="F28" s="124"/>
      <c r="G28" s="124"/>
      <c r="H28" s="124"/>
      <c r="I28" s="124"/>
      <c r="J28" s="124"/>
      <c r="K28" s="125"/>
    </row>
    <row r="29" spans="2:11" s="114" customFormat="1" ht="25.35" customHeight="1">
      <c r="B29" s="115"/>
      <c r="C29" s="116"/>
      <c r="D29" s="126" t="s">
        <v>45</v>
      </c>
      <c r="E29" s="116"/>
      <c r="F29" s="116"/>
      <c r="G29" s="116"/>
      <c r="H29" s="116"/>
      <c r="I29" s="116"/>
      <c r="J29" s="127">
        <f>ROUNDUP(J85,2)</f>
        <v>0</v>
      </c>
      <c r="K29" s="117"/>
    </row>
    <row r="30" spans="2:11" s="114" customFormat="1" ht="6.95" customHeight="1">
      <c r="B30" s="115"/>
      <c r="C30" s="116"/>
      <c r="D30" s="124"/>
      <c r="E30" s="124"/>
      <c r="F30" s="124"/>
      <c r="G30" s="124"/>
      <c r="H30" s="124"/>
      <c r="I30" s="124"/>
      <c r="J30" s="124"/>
      <c r="K30" s="125"/>
    </row>
    <row r="31" spans="2:11" s="114" customFormat="1" ht="14.45" customHeight="1">
      <c r="B31" s="115"/>
      <c r="C31" s="116"/>
      <c r="D31" s="116"/>
      <c r="E31" s="116"/>
      <c r="F31" s="128" t="s">
        <v>47</v>
      </c>
      <c r="G31" s="116"/>
      <c r="H31" s="116"/>
      <c r="I31" s="128" t="s">
        <v>46</v>
      </c>
      <c r="J31" s="128" t="s">
        <v>48</v>
      </c>
      <c r="K31" s="117"/>
    </row>
    <row r="32" spans="2:11" s="114" customFormat="1" ht="14.45" customHeight="1">
      <c r="B32" s="115"/>
      <c r="C32" s="116"/>
      <c r="D32" s="129" t="s">
        <v>49</v>
      </c>
      <c r="E32" s="129" t="s">
        <v>50</v>
      </c>
      <c r="F32" s="130">
        <f>ROUNDUP(SUM(BE85:BE112),2)</f>
        <v>0</v>
      </c>
      <c r="G32" s="116"/>
      <c r="H32" s="116"/>
      <c r="I32" s="131">
        <v>0.21</v>
      </c>
      <c r="J32" s="130">
        <f>ROUNDUP(ROUNDUP((SUM(BE85:BE112)),2)*I32,1)</f>
        <v>0</v>
      </c>
      <c r="K32" s="117"/>
    </row>
    <row r="33" spans="2:11" s="114" customFormat="1" ht="14.45" customHeight="1">
      <c r="B33" s="115"/>
      <c r="C33" s="116"/>
      <c r="D33" s="116"/>
      <c r="E33" s="129" t="s">
        <v>51</v>
      </c>
      <c r="F33" s="130">
        <f>ROUNDUP(SUM(BF85:BF112),2)</f>
        <v>0</v>
      </c>
      <c r="G33" s="116"/>
      <c r="H33" s="116"/>
      <c r="I33" s="131">
        <v>0.15</v>
      </c>
      <c r="J33" s="130">
        <f>ROUNDUP(ROUNDUP((SUM(BF85:BF112)),2)*I33,1)</f>
        <v>0</v>
      </c>
      <c r="K33" s="117"/>
    </row>
    <row r="34" spans="2:11" s="114" customFormat="1" ht="14.45" customHeight="1" hidden="1">
      <c r="B34" s="115"/>
      <c r="C34" s="116"/>
      <c r="D34" s="116"/>
      <c r="E34" s="129" t="s">
        <v>52</v>
      </c>
      <c r="F34" s="130">
        <f>ROUNDUP(SUM(BG85:BG112),2)</f>
        <v>0</v>
      </c>
      <c r="G34" s="116"/>
      <c r="H34" s="116"/>
      <c r="I34" s="131">
        <v>0.21</v>
      </c>
      <c r="J34" s="130">
        <v>0</v>
      </c>
      <c r="K34" s="117"/>
    </row>
    <row r="35" spans="2:11" s="114" customFormat="1" ht="14.45" customHeight="1" hidden="1">
      <c r="B35" s="115"/>
      <c r="C35" s="116"/>
      <c r="D35" s="116"/>
      <c r="E35" s="129" t="s">
        <v>53</v>
      </c>
      <c r="F35" s="130">
        <f>ROUNDUP(SUM(BH85:BH112),2)</f>
        <v>0</v>
      </c>
      <c r="G35" s="116"/>
      <c r="H35" s="116"/>
      <c r="I35" s="131">
        <v>0.15</v>
      </c>
      <c r="J35" s="130">
        <v>0</v>
      </c>
      <c r="K35" s="117"/>
    </row>
    <row r="36" spans="2:11" s="114" customFormat="1" ht="14.45" customHeight="1" hidden="1">
      <c r="B36" s="115"/>
      <c r="C36" s="116"/>
      <c r="D36" s="116"/>
      <c r="E36" s="129" t="s">
        <v>54</v>
      </c>
      <c r="F36" s="130">
        <f>ROUNDUP(SUM(BI85:BI112),2)</f>
        <v>0</v>
      </c>
      <c r="G36" s="116"/>
      <c r="H36" s="116"/>
      <c r="I36" s="131">
        <v>0</v>
      </c>
      <c r="J36" s="130">
        <v>0</v>
      </c>
      <c r="K36" s="117"/>
    </row>
    <row r="37" spans="2:11" s="114" customFormat="1" ht="6.95" customHeight="1">
      <c r="B37" s="115"/>
      <c r="C37" s="116"/>
      <c r="D37" s="116"/>
      <c r="E37" s="116"/>
      <c r="F37" s="116"/>
      <c r="G37" s="116"/>
      <c r="H37" s="116"/>
      <c r="I37" s="116"/>
      <c r="J37" s="116"/>
      <c r="K37" s="117"/>
    </row>
    <row r="38" spans="2:11" s="114" customFormat="1" ht="25.35" customHeight="1">
      <c r="B38" s="115"/>
      <c r="C38" s="132"/>
      <c r="D38" s="133" t="s">
        <v>55</v>
      </c>
      <c r="E38" s="134"/>
      <c r="F38" s="134"/>
      <c r="G38" s="135" t="s">
        <v>56</v>
      </c>
      <c r="H38" s="136" t="s">
        <v>57</v>
      </c>
      <c r="I38" s="134"/>
      <c r="J38" s="137">
        <f>SUM(J29:J36)</f>
        <v>0</v>
      </c>
      <c r="K38" s="138"/>
    </row>
    <row r="39" spans="2:11" s="114" customFormat="1" ht="14.45" customHeight="1">
      <c r="B39" s="139"/>
      <c r="C39" s="140"/>
      <c r="D39" s="140"/>
      <c r="E39" s="140"/>
      <c r="F39" s="140"/>
      <c r="G39" s="140"/>
      <c r="H39" s="140"/>
      <c r="I39" s="140"/>
      <c r="J39" s="140"/>
      <c r="K39" s="141"/>
    </row>
    <row r="43" spans="2:11" s="114" customFormat="1" ht="6.95" customHeight="1">
      <c r="B43" s="142"/>
      <c r="C43" s="143"/>
      <c r="D43" s="143"/>
      <c r="E43" s="143"/>
      <c r="F43" s="143"/>
      <c r="G43" s="143"/>
      <c r="H43" s="143"/>
      <c r="I43" s="143"/>
      <c r="J43" s="143"/>
      <c r="K43" s="144"/>
    </row>
    <row r="44" spans="2:11" s="114" customFormat="1" ht="36.95" customHeight="1">
      <c r="B44" s="115"/>
      <c r="C44" s="110" t="s">
        <v>116</v>
      </c>
      <c r="D44" s="116"/>
      <c r="E44" s="116"/>
      <c r="F44" s="116"/>
      <c r="G44" s="116"/>
      <c r="H44" s="116"/>
      <c r="I44" s="116"/>
      <c r="J44" s="116"/>
      <c r="K44" s="117"/>
    </row>
    <row r="45" spans="2:11" s="114" customFormat="1" ht="6.95" customHeight="1">
      <c r="B45" s="115"/>
      <c r="C45" s="116"/>
      <c r="D45" s="116"/>
      <c r="E45" s="116"/>
      <c r="F45" s="116"/>
      <c r="G45" s="116"/>
      <c r="H45" s="116"/>
      <c r="I45" s="116"/>
      <c r="J45" s="116"/>
      <c r="K45" s="117"/>
    </row>
    <row r="46" spans="2:11" s="114" customFormat="1" ht="14.45" customHeight="1">
      <c r="B46" s="115"/>
      <c r="C46" s="113" t="s">
        <v>19</v>
      </c>
      <c r="D46" s="116"/>
      <c r="E46" s="116"/>
      <c r="F46" s="116"/>
      <c r="G46" s="116"/>
      <c r="H46" s="116"/>
      <c r="I46" s="116"/>
      <c r="J46" s="116"/>
      <c r="K46" s="117"/>
    </row>
    <row r="47" spans="2:11" s="114" customFormat="1" ht="16.5" customHeight="1">
      <c r="B47" s="115"/>
      <c r="C47" s="116"/>
      <c r="D47" s="116"/>
      <c r="E47" s="276" t="str">
        <f>E7</f>
        <v>Rekultivace Radovesice XIII</v>
      </c>
      <c r="F47" s="277"/>
      <c r="G47" s="277"/>
      <c r="H47" s="277"/>
      <c r="I47" s="116"/>
      <c r="J47" s="116"/>
      <c r="K47" s="117"/>
    </row>
    <row r="48" spans="2:11" ht="15">
      <c r="B48" s="108"/>
      <c r="C48" s="113" t="s">
        <v>112</v>
      </c>
      <c r="D48" s="109"/>
      <c r="E48" s="109"/>
      <c r="F48" s="109"/>
      <c r="G48" s="109"/>
      <c r="H48" s="109"/>
      <c r="I48" s="109"/>
      <c r="J48" s="109"/>
      <c r="K48" s="111"/>
    </row>
    <row r="49" spans="2:11" s="114" customFormat="1" ht="16.5" customHeight="1">
      <c r="B49" s="115"/>
      <c r="C49" s="116"/>
      <c r="D49" s="116"/>
      <c r="E49" s="276" t="s">
        <v>113</v>
      </c>
      <c r="F49" s="274"/>
      <c r="G49" s="274"/>
      <c r="H49" s="274"/>
      <c r="I49" s="116"/>
      <c r="J49" s="116"/>
      <c r="K49" s="117"/>
    </row>
    <row r="50" spans="2:11" s="114" customFormat="1" ht="14.45" customHeight="1">
      <c r="B50" s="115"/>
      <c r="C50" s="113" t="s">
        <v>114</v>
      </c>
      <c r="D50" s="116"/>
      <c r="E50" s="116"/>
      <c r="F50" s="116"/>
      <c r="G50" s="116"/>
      <c r="H50" s="116"/>
      <c r="I50" s="116"/>
      <c r="J50" s="116"/>
      <c r="K50" s="117"/>
    </row>
    <row r="51" spans="2:11" s="114" customFormat="1" ht="17.25" customHeight="1">
      <c r="B51" s="115"/>
      <c r="C51" s="116"/>
      <c r="D51" s="116"/>
      <c r="E51" s="273" t="str">
        <f>E11</f>
        <v>3 - 1.rok pěstební péče</v>
      </c>
      <c r="F51" s="274"/>
      <c r="G51" s="274"/>
      <c r="H51" s="274"/>
      <c r="I51" s="116"/>
      <c r="J51" s="116"/>
      <c r="K51" s="117"/>
    </row>
    <row r="52" spans="2:11" s="114" customFormat="1" ht="6.95" customHeight="1">
      <c r="B52" s="115"/>
      <c r="C52" s="116"/>
      <c r="D52" s="116"/>
      <c r="E52" s="116"/>
      <c r="F52" s="116"/>
      <c r="G52" s="116"/>
      <c r="H52" s="116"/>
      <c r="I52" s="116"/>
      <c r="J52" s="116"/>
      <c r="K52" s="117"/>
    </row>
    <row r="53" spans="2:11" s="114" customFormat="1" ht="18" customHeight="1">
      <c r="B53" s="115"/>
      <c r="C53" s="113" t="s">
        <v>26</v>
      </c>
      <c r="D53" s="116"/>
      <c r="E53" s="116"/>
      <c r="F53" s="118" t="str">
        <f>F14</f>
        <v xml:space="preserve"> </v>
      </c>
      <c r="G53" s="116"/>
      <c r="H53" s="116"/>
      <c r="I53" s="113" t="s">
        <v>28</v>
      </c>
      <c r="J53" s="119" t="str">
        <f>IF(J14="","",J14)</f>
        <v>18. 1. 2018</v>
      </c>
      <c r="K53" s="117"/>
    </row>
    <row r="54" spans="2:11" s="114" customFormat="1" ht="6.95" customHeight="1">
      <c r="B54" s="115"/>
      <c r="C54" s="116"/>
      <c r="D54" s="116"/>
      <c r="E54" s="116"/>
      <c r="F54" s="116"/>
      <c r="G54" s="116"/>
      <c r="H54" s="116"/>
      <c r="I54" s="116"/>
      <c r="J54" s="116"/>
      <c r="K54" s="117"/>
    </row>
    <row r="55" spans="2:11" s="114" customFormat="1" ht="15">
      <c r="B55" s="115"/>
      <c r="C55" s="113" t="s">
        <v>34</v>
      </c>
      <c r="D55" s="116"/>
      <c r="E55" s="116"/>
      <c r="F55" s="118" t="str">
        <f>E17</f>
        <v>SD a.s.</v>
      </c>
      <c r="G55" s="116"/>
      <c r="H55" s="116"/>
      <c r="I55" s="113" t="s">
        <v>40</v>
      </c>
      <c r="J55" s="275" t="str">
        <f>E23</f>
        <v>Báňské projekty Teplice a.s.</v>
      </c>
      <c r="K55" s="117"/>
    </row>
    <row r="56" spans="2:11" s="114" customFormat="1" ht="14.45" customHeight="1">
      <c r="B56" s="115"/>
      <c r="C56" s="113" t="s">
        <v>38</v>
      </c>
      <c r="D56" s="116"/>
      <c r="E56" s="116"/>
      <c r="F56" s="118" t="str">
        <f>IF(E20="","",E20)</f>
        <v/>
      </c>
      <c r="G56" s="116"/>
      <c r="H56" s="116"/>
      <c r="I56" s="116"/>
      <c r="J56" s="283"/>
      <c r="K56" s="117"/>
    </row>
    <row r="57" spans="2:11" s="114" customFormat="1" ht="10.35" customHeight="1">
      <c r="B57" s="115"/>
      <c r="C57" s="116"/>
      <c r="D57" s="116"/>
      <c r="E57" s="116"/>
      <c r="F57" s="116"/>
      <c r="G57" s="116"/>
      <c r="H57" s="116"/>
      <c r="I57" s="116"/>
      <c r="J57" s="116"/>
      <c r="K57" s="117"/>
    </row>
    <row r="58" spans="2:11" s="114" customFormat="1" ht="29.25" customHeight="1">
      <c r="B58" s="115"/>
      <c r="C58" s="145" t="s">
        <v>117</v>
      </c>
      <c r="D58" s="132"/>
      <c r="E58" s="132"/>
      <c r="F58" s="132"/>
      <c r="G58" s="132"/>
      <c r="H58" s="132"/>
      <c r="I58" s="132"/>
      <c r="J58" s="146" t="s">
        <v>118</v>
      </c>
      <c r="K58" s="147"/>
    </row>
    <row r="59" spans="2:11" s="114" customFormat="1" ht="10.35" customHeight="1">
      <c r="B59" s="115"/>
      <c r="C59" s="116"/>
      <c r="D59" s="116"/>
      <c r="E59" s="116"/>
      <c r="F59" s="116"/>
      <c r="G59" s="116"/>
      <c r="H59" s="116"/>
      <c r="I59" s="116"/>
      <c r="J59" s="116"/>
      <c r="K59" s="117"/>
    </row>
    <row r="60" spans="2:47" s="114" customFormat="1" ht="29.25" customHeight="1">
      <c r="B60" s="115"/>
      <c r="C60" s="148" t="s">
        <v>119</v>
      </c>
      <c r="D60" s="116"/>
      <c r="E60" s="116"/>
      <c r="F60" s="116"/>
      <c r="G60" s="116"/>
      <c r="H60" s="116"/>
      <c r="I60" s="116"/>
      <c r="J60" s="127">
        <f>J85</f>
        <v>0</v>
      </c>
      <c r="K60" s="117"/>
      <c r="AU60" s="104" t="s">
        <v>120</v>
      </c>
    </row>
    <row r="61" spans="2:11" s="155" customFormat="1" ht="24.95" customHeight="1">
      <c r="B61" s="149"/>
      <c r="C61" s="150"/>
      <c r="D61" s="151" t="s">
        <v>121</v>
      </c>
      <c r="E61" s="152"/>
      <c r="F61" s="152"/>
      <c r="G61" s="152"/>
      <c r="H61" s="152"/>
      <c r="I61" s="152"/>
      <c r="J61" s="153">
        <f>J86</f>
        <v>0</v>
      </c>
      <c r="K61" s="154"/>
    </row>
    <row r="62" spans="2:11" s="162" customFormat="1" ht="19.9" customHeight="1">
      <c r="B62" s="156"/>
      <c r="C62" s="157"/>
      <c r="D62" s="158" t="s">
        <v>122</v>
      </c>
      <c r="E62" s="159"/>
      <c r="F62" s="159"/>
      <c r="G62" s="159"/>
      <c r="H62" s="159"/>
      <c r="I62" s="159"/>
      <c r="J62" s="160">
        <f>J87</f>
        <v>0</v>
      </c>
      <c r="K62" s="161"/>
    </row>
    <row r="63" spans="2:11" s="162" customFormat="1" ht="19.9" customHeight="1">
      <c r="B63" s="156"/>
      <c r="C63" s="157"/>
      <c r="D63" s="158" t="s">
        <v>160</v>
      </c>
      <c r="E63" s="159"/>
      <c r="F63" s="159"/>
      <c r="G63" s="159"/>
      <c r="H63" s="159"/>
      <c r="I63" s="159"/>
      <c r="J63" s="160">
        <f>J111</f>
        <v>0</v>
      </c>
      <c r="K63" s="161"/>
    </row>
    <row r="64" spans="2:11" s="114" customFormat="1" ht="21.75" customHeight="1">
      <c r="B64" s="115"/>
      <c r="C64" s="116"/>
      <c r="D64" s="116"/>
      <c r="E64" s="116"/>
      <c r="F64" s="116"/>
      <c r="G64" s="116"/>
      <c r="H64" s="116"/>
      <c r="I64" s="116"/>
      <c r="J64" s="116"/>
      <c r="K64" s="117"/>
    </row>
    <row r="65" spans="2:11" s="114" customFormat="1" ht="6.95" customHeight="1">
      <c r="B65" s="139"/>
      <c r="C65" s="140"/>
      <c r="D65" s="140"/>
      <c r="E65" s="140"/>
      <c r="F65" s="140"/>
      <c r="G65" s="140"/>
      <c r="H65" s="140"/>
      <c r="I65" s="140"/>
      <c r="J65" s="140"/>
      <c r="K65" s="141"/>
    </row>
    <row r="69" spans="2:12" s="114" customFormat="1" ht="6.95" customHeight="1">
      <c r="B69" s="142"/>
      <c r="C69" s="143"/>
      <c r="D69" s="143"/>
      <c r="E69" s="143"/>
      <c r="F69" s="143"/>
      <c r="G69" s="143"/>
      <c r="H69" s="143"/>
      <c r="I69" s="143"/>
      <c r="J69" s="143"/>
      <c r="K69" s="143"/>
      <c r="L69" s="115"/>
    </row>
    <row r="70" spans="2:12" s="114" customFormat="1" ht="36.95" customHeight="1">
      <c r="B70" s="115"/>
      <c r="C70" s="163" t="s">
        <v>124</v>
      </c>
      <c r="L70" s="115"/>
    </row>
    <row r="71" spans="2:12" s="114" customFormat="1" ht="6.95" customHeight="1">
      <c r="B71" s="115"/>
      <c r="L71" s="115"/>
    </row>
    <row r="72" spans="2:12" s="114" customFormat="1" ht="14.45" customHeight="1">
      <c r="B72" s="115"/>
      <c r="C72" s="164" t="s">
        <v>19</v>
      </c>
      <c r="L72" s="115"/>
    </row>
    <row r="73" spans="2:12" s="114" customFormat="1" ht="16.5" customHeight="1">
      <c r="B73" s="115"/>
      <c r="E73" s="284" t="str">
        <f>E7</f>
        <v>Rekultivace Radovesice XIII</v>
      </c>
      <c r="F73" s="285"/>
      <c r="G73" s="285"/>
      <c r="H73" s="285"/>
      <c r="L73" s="115"/>
    </row>
    <row r="74" spans="2:12" ht="15">
      <c r="B74" s="108"/>
      <c r="C74" s="164" t="s">
        <v>112</v>
      </c>
      <c r="L74" s="108"/>
    </row>
    <row r="75" spans="2:12" s="114" customFormat="1" ht="16.5" customHeight="1">
      <c r="B75" s="115"/>
      <c r="E75" s="284" t="s">
        <v>113</v>
      </c>
      <c r="F75" s="279"/>
      <c r="G75" s="279"/>
      <c r="H75" s="279"/>
      <c r="L75" s="115"/>
    </row>
    <row r="76" spans="2:12" s="114" customFormat="1" ht="14.45" customHeight="1">
      <c r="B76" s="115"/>
      <c r="C76" s="164" t="s">
        <v>114</v>
      </c>
      <c r="L76" s="115"/>
    </row>
    <row r="77" spans="2:12" s="114" customFormat="1" ht="17.25" customHeight="1">
      <c r="B77" s="115"/>
      <c r="E77" s="278" t="str">
        <f>E11</f>
        <v>3 - 1.rok pěstební péče</v>
      </c>
      <c r="F77" s="279"/>
      <c r="G77" s="279"/>
      <c r="H77" s="279"/>
      <c r="L77" s="115"/>
    </row>
    <row r="78" spans="2:12" s="114" customFormat="1" ht="6.95" customHeight="1">
      <c r="B78" s="115"/>
      <c r="L78" s="115"/>
    </row>
    <row r="79" spans="2:12" s="114" customFormat="1" ht="18" customHeight="1">
      <c r="B79" s="115"/>
      <c r="C79" s="164" t="s">
        <v>26</v>
      </c>
      <c r="F79" s="165" t="str">
        <f>F14</f>
        <v xml:space="preserve"> </v>
      </c>
      <c r="I79" s="164" t="s">
        <v>28</v>
      </c>
      <c r="J79" s="166" t="str">
        <f>IF(J14="","",J14)</f>
        <v>18. 1. 2018</v>
      </c>
      <c r="L79" s="115"/>
    </row>
    <row r="80" spans="2:12" s="114" customFormat="1" ht="6.95" customHeight="1">
      <c r="B80" s="115"/>
      <c r="L80" s="115"/>
    </row>
    <row r="81" spans="2:12" s="114" customFormat="1" ht="15">
      <c r="B81" s="115"/>
      <c r="C81" s="164" t="s">
        <v>34</v>
      </c>
      <c r="F81" s="165" t="str">
        <f>E17</f>
        <v>SD a.s.</v>
      </c>
      <c r="I81" s="164" t="s">
        <v>40</v>
      </c>
      <c r="J81" s="165" t="str">
        <f>E23</f>
        <v>Báňské projekty Teplice a.s.</v>
      </c>
      <c r="L81" s="115"/>
    </row>
    <row r="82" spans="2:12" s="114" customFormat="1" ht="14.45" customHeight="1">
      <c r="B82" s="115"/>
      <c r="C82" s="164" t="s">
        <v>38</v>
      </c>
      <c r="F82" s="165" t="str">
        <f>IF(E20="","",E20)</f>
        <v/>
      </c>
      <c r="L82" s="115"/>
    </row>
    <row r="83" spans="2:12" s="114" customFormat="1" ht="10.35" customHeight="1">
      <c r="B83" s="115"/>
      <c r="L83" s="115"/>
    </row>
    <row r="84" spans="2:20" s="174" customFormat="1" ht="29.25" customHeight="1">
      <c r="B84" s="167"/>
      <c r="C84" s="168" t="s">
        <v>125</v>
      </c>
      <c r="D84" s="169" t="s">
        <v>64</v>
      </c>
      <c r="E84" s="169" t="s">
        <v>60</v>
      </c>
      <c r="F84" s="169" t="s">
        <v>126</v>
      </c>
      <c r="G84" s="169" t="s">
        <v>127</v>
      </c>
      <c r="H84" s="169" t="s">
        <v>128</v>
      </c>
      <c r="I84" s="169" t="s">
        <v>129</v>
      </c>
      <c r="J84" s="169" t="s">
        <v>118</v>
      </c>
      <c r="K84" s="170" t="s">
        <v>130</v>
      </c>
      <c r="L84" s="167"/>
      <c r="M84" s="171" t="s">
        <v>131</v>
      </c>
      <c r="N84" s="172" t="s">
        <v>49</v>
      </c>
      <c r="O84" s="172" t="s">
        <v>132</v>
      </c>
      <c r="P84" s="172" t="s">
        <v>133</v>
      </c>
      <c r="Q84" s="172" t="s">
        <v>134</v>
      </c>
      <c r="R84" s="172" t="s">
        <v>135</v>
      </c>
      <c r="S84" s="172" t="s">
        <v>136</v>
      </c>
      <c r="T84" s="173" t="s">
        <v>137</v>
      </c>
    </row>
    <row r="85" spans="2:63" s="114" customFormat="1" ht="29.25" customHeight="1">
      <c r="B85" s="115"/>
      <c r="C85" s="175" t="s">
        <v>119</v>
      </c>
      <c r="J85" s="176">
        <f>BK85</f>
        <v>0</v>
      </c>
      <c r="L85" s="115"/>
      <c r="M85" s="177"/>
      <c r="N85" s="124"/>
      <c r="O85" s="124"/>
      <c r="P85" s="178">
        <f>P86</f>
        <v>0</v>
      </c>
      <c r="Q85" s="124"/>
      <c r="R85" s="178">
        <f>R86</f>
        <v>21.255255999999996</v>
      </c>
      <c r="S85" s="124"/>
      <c r="T85" s="179">
        <f>T86</f>
        <v>0</v>
      </c>
      <c r="AT85" s="104" t="s">
        <v>78</v>
      </c>
      <c r="AU85" s="104" t="s">
        <v>120</v>
      </c>
      <c r="BK85" s="180">
        <f>BK86</f>
        <v>0</v>
      </c>
    </row>
    <row r="86" spans="2:63" s="182" customFormat="1" ht="37.35" customHeight="1">
      <c r="B86" s="181"/>
      <c r="D86" s="183" t="s">
        <v>78</v>
      </c>
      <c r="E86" s="184" t="s">
        <v>138</v>
      </c>
      <c r="F86" s="184" t="s">
        <v>139</v>
      </c>
      <c r="J86" s="185">
        <f>BK86</f>
        <v>0</v>
      </c>
      <c r="L86" s="181"/>
      <c r="M86" s="186"/>
      <c r="N86" s="187"/>
      <c r="O86" s="187"/>
      <c r="P86" s="188">
        <f>P87+P111</f>
        <v>0</v>
      </c>
      <c r="Q86" s="187"/>
      <c r="R86" s="188">
        <f>R87+R111</f>
        <v>21.255255999999996</v>
      </c>
      <c r="S86" s="187"/>
      <c r="T86" s="189">
        <f>T87+T111</f>
        <v>0</v>
      </c>
      <c r="AR86" s="183" t="s">
        <v>25</v>
      </c>
      <c r="AT86" s="190" t="s">
        <v>78</v>
      </c>
      <c r="AU86" s="190" t="s">
        <v>79</v>
      </c>
      <c r="AY86" s="183" t="s">
        <v>140</v>
      </c>
      <c r="BK86" s="191">
        <f>BK87+BK111</f>
        <v>0</v>
      </c>
    </row>
    <row r="87" spans="2:63" s="182" customFormat="1" ht="19.9" customHeight="1">
      <c r="B87" s="181"/>
      <c r="D87" s="183" t="s">
        <v>78</v>
      </c>
      <c r="E87" s="192" t="s">
        <v>25</v>
      </c>
      <c r="F87" s="192" t="s">
        <v>141</v>
      </c>
      <c r="J87" s="193">
        <f>BK87</f>
        <v>0</v>
      </c>
      <c r="L87" s="181"/>
      <c r="M87" s="186"/>
      <c r="N87" s="187"/>
      <c r="O87" s="187"/>
      <c r="P87" s="188">
        <f>SUM(P88:P110)</f>
        <v>0</v>
      </c>
      <c r="Q87" s="187"/>
      <c r="R87" s="188">
        <f>SUM(R88:R110)</f>
        <v>21.255255999999996</v>
      </c>
      <c r="S87" s="187"/>
      <c r="T87" s="189">
        <f>SUM(T88:T110)</f>
        <v>0</v>
      </c>
      <c r="AR87" s="183" t="s">
        <v>25</v>
      </c>
      <c r="AT87" s="190" t="s">
        <v>78</v>
      </c>
      <c r="AU87" s="190" t="s">
        <v>25</v>
      </c>
      <c r="AY87" s="183" t="s">
        <v>140</v>
      </c>
      <c r="BK87" s="191">
        <f>SUM(BK88:BK110)</f>
        <v>0</v>
      </c>
    </row>
    <row r="88" spans="2:65" s="114" customFormat="1" ht="16.5" customHeight="1">
      <c r="B88" s="115"/>
      <c r="C88" s="194" t="s">
        <v>25</v>
      </c>
      <c r="D88" s="194" t="s">
        <v>142</v>
      </c>
      <c r="E88" s="195" t="s">
        <v>250</v>
      </c>
      <c r="F88" s="196" t="s">
        <v>251</v>
      </c>
      <c r="G88" s="197" t="s">
        <v>246</v>
      </c>
      <c r="H88" s="198">
        <v>247600</v>
      </c>
      <c r="I88" s="97"/>
      <c r="J88" s="199">
        <f>ROUND(I88*H88,2)</f>
        <v>0</v>
      </c>
      <c r="K88" s="196" t="s">
        <v>146</v>
      </c>
      <c r="L88" s="115"/>
      <c r="M88" s="200" t="s">
        <v>5</v>
      </c>
      <c r="N88" s="201" t="s">
        <v>50</v>
      </c>
      <c r="O88" s="116"/>
      <c r="P88" s="202">
        <f>O88*H88</f>
        <v>0</v>
      </c>
      <c r="Q88" s="202">
        <v>0</v>
      </c>
      <c r="R88" s="202">
        <f>Q88*H88</f>
        <v>0</v>
      </c>
      <c r="S88" s="202">
        <v>0</v>
      </c>
      <c r="T88" s="203">
        <f>S88*H88</f>
        <v>0</v>
      </c>
      <c r="AR88" s="104" t="s">
        <v>96</v>
      </c>
      <c r="AT88" s="104" t="s">
        <v>142</v>
      </c>
      <c r="AU88" s="104" t="s">
        <v>86</v>
      </c>
      <c r="AY88" s="104" t="s">
        <v>140</v>
      </c>
      <c r="BE88" s="204">
        <f>IF(N88="základní",J88,0)</f>
        <v>0</v>
      </c>
      <c r="BF88" s="204">
        <f>IF(N88="snížená",J88,0)</f>
        <v>0</v>
      </c>
      <c r="BG88" s="204">
        <f>IF(N88="zákl. přenesená",J88,0)</f>
        <v>0</v>
      </c>
      <c r="BH88" s="204">
        <f>IF(N88="sníž. přenesená",J88,0)</f>
        <v>0</v>
      </c>
      <c r="BI88" s="204">
        <f>IF(N88="nulová",J88,0)</f>
        <v>0</v>
      </c>
      <c r="BJ88" s="104" t="s">
        <v>25</v>
      </c>
      <c r="BK88" s="204">
        <f>ROUND(I88*H88,2)</f>
        <v>0</v>
      </c>
      <c r="BL88" s="104" t="s">
        <v>96</v>
      </c>
      <c r="BM88" s="104" t="s">
        <v>252</v>
      </c>
    </row>
    <row r="89" spans="2:51" s="206" customFormat="1" ht="13.5">
      <c r="B89" s="205"/>
      <c r="D89" s="207" t="s">
        <v>148</v>
      </c>
      <c r="F89" s="209" t="s">
        <v>253</v>
      </c>
      <c r="H89" s="210">
        <v>247600</v>
      </c>
      <c r="I89" s="98"/>
      <c r="L89" s="205"/>
      <c r="M89" s="211"/>
      <c r="N89" s="212"/>
      <c r="O89" s="212"/>
      <c r="P89" s="212"/>
      <c r="Q89" s="212"/>
      <c r="R89" s="212"/>
      <c r="S89" s="212"/>
      <c r="T89" s="213"/>
      <c r="AT89" s="208" t="s">
        <v>148</v>
      </c>
      <c r="AU89" s="208" t="s">
        <v>86</v>
      </c>
      <c r="AV89" s="206" t="s">
        <v>86</v>
      </c>
      <c r="AW89" s="206" t="s">
        <v>6</v>
      </c>
      <c r="AX89" s="206" t="s">
        <v>25</v>
      </c>
      <c r="AY89" s="208" t="s">
        <v>140</v>
      </c>
    </row>
    <row r="90" spans="2:65" s="114" customFormat="1" ht="25.5" customHeight="1">
      <c r="B90" s="115"/>
      <c r="C90" s="194" t="s">
        <v>86</v>
      </c>
      <c r="D90" s="194" t="s">
        <v>142</v>
      </c>
      <c r="E90" s="195" t="s">
        <v>162</v>
      </c>
      <c r="F90" s="196" t="s">
        <v>163</v>
      </c>
      <c r="G90" s="197" t="s">
        <v>164</v>
      </c>
      <c r="H90" s="198">
        <v>49.52</v>
      </c>
      <c r="I90" s="97"/>
      <c r="J90" s="199">
        <f>ROUND(I90*H90,2)</f>
        <v>0</v>
      </c>
      <c r="K90" s="196" t="s">
        <v>146</v>
      </c>
      <c r="L90" s="115"/>
      <c r="M90" s="200" t="s">
        <v>5</v>
      </c>
      <c r="N90" s="201" t="s">
        <v>50</v>
      </c>
      <c r="O90" s="116"/>
      <c r="P90" s="202">
        <f>O90*H90</f>
        <v>0</v>
      </c>
      <c r="Q90" s="202">
        <v>0</v>
      </c>
      <c r="R90" s="202">
        <f>Q90*H90</f>
        <v>0</v>
      </c>
      <c r="S90" s="202">
        <v>0</v>
      </c>
      <c r="T90" s="203">
        <f>S90*H90</f>
        <v>0</v>
      </c>
      <c r="AR90" s="104" t="s">
        <v>96</v>
      </c>
      <c r="AT90" s="104" t="s">
        <v>142</v>
      </c>
      <c r="AU90" s="104" t="s">
        <v>86</v>
      </c>
      <c r="AY90" s="104" t="s">
        <v>140</v>
      </c>
      <c r="BE90" s="204">
        <f>IF(N90="základní",J90,0)</f>
        <v>0</v>
      </c>
      <c r="BF90" s="204">
        <f>IF(N90="snížená",J90,0)</f>
        <v>0</v>
      </c>
      <c r="BG90" s="204">
        <f>IF(N90="zákl. přenesená",J90,0)</f>
        <v>0</v>
      </c>
      <c r="BH90" s="204">
        <f>IF(N90="sníž. přenesená",J90,0)</f>
        <v>0</v>
      </c>
      <c r="BI90" s="204">
        <f>IF(N90="nulová",J90,0)</f>
        <v>0</v>
      </c>
      <c r="BJ90" s="104" t="s">
        <v>25</v>
      </c>
      <c r="BK90" s="204">
        <f>ROUND(I90*H90,2)</f>
        <v>0</v>
      </c>
      <c r="BL90" s="104" t="s">
        <v>96</v>
      </c>
      <c r="BM90" s="104" t="s">
        <v>254</v>
      </c>
    </row>
    <row r="91" spans="2:51" s="206" customFormat="1" ht="13.5">
      <c r="B91" s="205"/>
      <c r="D91" s="207" t="s">
        <v>148</v>
      </c>
      <c r="F91" s="209" t="s">
        <v>255</v>
      </c>
      <c r="H91" s="210">
        <v>49.52</v>
      </c>
      <c r="I91" s="98"/>
      <c r="L91" s="205"/>
      <c r="M91" s="211"/>
      <c r="N91" s="212"/>
      <c r="O91" s="212"/>
      <c r="P91" s="212"/>
      <c r="Q91" s="212"/>
      <c r="R91" s="212"/>
      <c r="S91" s="212"/>
      <c r="T91" s="213"/>
      <c r="AT91" s="208" t="s">
        <v>148</v>
      </c>
      <c r="AU91" s="208" t="s">
        <v>86</v>
      </c>
      <c r="AV91" s="206" t="s">
        <v>86</v>
      </c>
      <c r="AW91" s="206" t="s">
        <v>6</v>
      </c>
      <c r="AX91" s="206" t="s">
        <v>25</v>
      </c>
      <c r="AY91" s="208" t="s">
        <v>140</v>
      </c>
    </row>
    <row r="92" spans="2:65" s="114" customFormat="1" ht="16.5" customHeight="1">
      <c r="B92" s="115"/>
      <c r="C92" s="194" t="s">
        <v>93</v>
      </c>
      <c r="D92" s="194" t="s">
        <v>142</v>
      </c>
      <c r="E92" s="195" t="s">
        <v>256</v>
      </c>
      <c r="F92" s="196" t="s">
        <v>257</v>
      </c>
      <c r="G92" s="197" t="s">
        <v>258</v>
      </c>
      <c r="H92" s="198">
        <v>150</v>
      </c>
      <c r="I92" s="97"/>
      <c r="J92" s="199">
        <f aca="true" t="shared" si="0" ref="J92:J102">ROUND(I92*H92,2)</f>
        <v>0</v>
      </c>
      <c r="K92" s="196" t="s">
        <v>5</v>
      </c>
      <c r="L92" s="115"/>
      <c r="M92" s="200" t="s">
        <v>5</v>
      </c>
      <c r="N92" s="201" t="s">
        <v>50</v>
      </c>
      <c r="O92" s="116"/>
      <c r="P92" s="202">
        <f aca="true" t="shared" si="1" ref="P92:P102">O92*H92</f>
        <v>0</v>
      </c>
      <c r="Q92" s="202">
        <v>0</v>
      </c>
      <c r="R92" s="202">
        <f aca="true" t="shared" si="2" ref="R92:R102">Q92*H92</f>
        <v>0</v>
      </c>
      <c r="S92" s="202">
        <v>0</v>
      </c>
      <c r="T92" s="203">
        <f aca="true" t="shared" si="3" ref="T92:T102">S92*H92</f>
        <v>0</v>
      </c>
      <c r="AR92" s="104" t="s">
        <v>96</v>
      </c>
      <c r="AT92" s="104" t="s">
        <v>142</v>
      </c>
      <c r="AU92" s="104" t="s">
        <v>86</v>
      </c>
      <c r="AY92" s="104" t="s">
        <v>140</v>
      </c>
      <c r="BE92" s="204">
        <f aca="true" t="shared" si="4" ref="BE92:BE102">IF(N92="základní",J92,0)</f>
        <v>0</v>
      </c>
      <c r="BF92" s="204">
        <f aca="true" t="shared" si="5" ref="BF92:BF102">IF(N92="snížená",J92,0)</f>
        <v>0</v>
      </c>
      <c r="BG92" s="204">
        <f aca="true" t="shared" si="6" ref="BG92:BG102">IF(N92="zákl. přenesená",J92,0)</f>
        <v>0</v>
      </c>
      <c r="BH92" s="204">
        <f aca="true" t="shared" si="7" ref="BH92:BH102">IF(N92="sníž. přenesená",J92,0)</f>
        <v>0</v>
      </c>
      <c r="BI92" s="204">
        <f aca="true" t="shared" si="8" ref="BI92:BI102">IF(N92="nulová",J92,0)</f>
        <v>0</v>
      </c>
      <c r="BJ92" s="104" t="s">
        <v>25</v>
      </c>
      <c r="BK92" s="204">
        <f aca="true" t="shared" si="9" ref="BK92:BK102">ROUND(I92*H92,2)</f>
        <v>0</v>
      </c>
      <c r="BL92" s="104" t="s">
        <v>96</v>
      </c>
      <c r="BM92" s="104" t="s">
        <v>259</v>
      </c>
    </row>
    <row r="93" spans="2:65" s="114" customFormat="1" ht="25.5" customHeight="1">
      <c r="B93" s="115"/>
      <c r="C93" s="194" t="s">
        <v>96</v>
      </c>
      <c r="D93" s="194" t="s">
        <v>142</v>
      </c>
      <c r="E93" s="195" t="s">
        <v>171</v>
      </c>
      <c r="F93" s="196" t="s">
        <v>172</v>
      </c>
      <c r="G93" s="197" t="s">
        <v>173</v>
      </c>
      <c r="H93" s="198">
        <v>46760</v>
      </c>
      <c r="I93" s="97"/>
      <c r="J93" s="199">
        <f t="shared" si="0"/>
        <v>0</v>
      </c>
      <c r="K93" s="196" t="s">
        <v>146</v>
      </c>
      <c r="L93" s="115"/>
      <c r="M93" s="200" t="s">
        <v>5</v>
      </c>
      <c r="N93" s="201" t="s">
        <v>50</v>
      </c>
      <c r="O93" s="116"/>
      <c r="P93" s="202">
        <f t="shared" si="1"/>
        <v>0</v>
      </c>
      <c r="Q93" s="202">
        <v>0</v>
      </c>
      <c r="R93" s="202">
        <f t="shared" si="2"/>
        <v>0</v>
      </c>
      <c r="S93" s="202">
        <v>0</v>
      </c>
      <c r="T93" s="203">
        <f t="shared" si="3"/>
        <v>0</v>
      </c>
      <c r="AR93" s="104" t="s">
        <v>96</v>
      </c>
      <c r="AT93" s="104" t="s">
        <v>142</v>
      </c>
      <c r="AU93" s="104" t="s">
        <v>86</v>
      </c>
      <c r="AY93" s="104" t="s">
        <v>140</v>
      </c>
      <c r="BE93" s="204">
        <f t="shared" si="4"/>
        <v>0</v>
      </c>
      <c r="BF93" s="204">
        <f t="shared" si="5"/>
        <v>0</v>
      </c>
      <c r="BG93" s="204">
        <f t="shared" si="6"/>
        <v>0</v>
      </c>
      <c r="BH93" s="204">
        <f t="shared" si="7"/>
        <v>0</v>
      </c>
      <c r="BI93" s="204">
        <f t="shared" si="8"/>
        <v>0</v>
      </c>
      <c r="BJ93" s="104" t="s">
        <v>25</v>
      </c>
      <c r="BK93" s="204">
        <f t="shared" si="9"/>
        <v>0</v>
      </c>
      <c r="BL93" s="104" t="s">
        <v>96</v>
      </c>
      <c r="BM93" s="104" t="s">
        <v>260</v>
      </c>
    </row>
    <row r="94" spans="2:65" s="114" customFormat="1" ht="16.5" customHeight="1">
      <c r="B94" s="115"/>
      <c r="C94" s="217" t="s">
        <v>99</v>
      </c>
      <c r="D94" s="217" t="s">
        <v>175</v>
      </c>
      <c r="E94" s="218" t="s">
        <v>176</v>
      </c>
      <c r="F94" s="219" t="s">
        <v>177</v>
      </c>
      <c r="G94" s="220" t="s">
        <v>173</v>
      </c>
      <c r="H94" s="221">
        <v>36760</v>
      </c>
      <c r="I94" s="99"/>
      <c r="J94" s="222">
        <f t="shared" si="0"/>
        <v>0</v>
      </c>
      <c r="K94" s="219" t="s">
        <v>5</v>
      </c>
      <c r="L94" s="223"/>
      <c r="M94" s="224" t="s">
        <v>5</v>
      </c>
      <c r="N94" s="225" t="s">
        <v>50</v>
      </c>
      <c r="O94" s="116"/>
      <c r="P94" s="202">
        <f t="shared" si="1"/>
        <v>0</v>
      </c>
      <c r="Q94" s="202">
        <v>3E-05</v>
      </c>
      <c r="R94" s="202">
        <f t="shared" si="2"/>
        <v>1.1028</v>
      </c>
      <c r="S94" s="202">
        <v>0</v>
      </c>
      <c r="T94" s="203">
        <f t="shared" si="3"/>
        <v>0</v>
      </c>
      <c r="AR94" s="104" t="s">
        <v>178</v>
      </c>
      <c r="AT94" s="104" t="s">
        <v>175</v>
      </c>
      <c r="AU94" s="104" t="s">
        <v>86</v>
      </c>
      <c r="AY94" s="104" t="s">
        <v>140</v>
      </c>
      <c r="BE94" s="204">
        <f t="shared" si="4"/>
        <v>0</v>
      </c>
      <c r="BF94" s="204">
        <f t="shared" si="5"/>
        <v>0</v>
      </c>
      <c r="BG94" s="204">
        <f t="shared" si="6"/>
        <v>0</v>
      </c>
      <c r="BH94" s="204">
        <f t="shared" si="7"/>
        <v>0</v>
      </c>
      <c r="BI94" s="204">
        <f t="shared" si="8"/>
        <v>0</v>
      </c>
      <c r="BJ94" s="104" t="s">
        <v>25</v>
      </c>
      <c r="BK94" s="204">
        <f t="shared" si="9"/>
        <v>0</v>
      </c>
      <c r="BL94" s="104" t="s">
        <v>96</v>
      </c>
      <c r="BM94" s="104" t="s">
        <v>179</v>
      </c>
    </row>
    <row r="95" spans="2:65" s="114" customFormat="1" ht="16.5" customHeight="1">
      <c r="B95" s="115"/>
      <c r="C95" s="217" t="s">
        <v>183</v>
      </c>
      <c r="D95" s="217" t="s">
        <v>175</v>
      </c>
      <c r="E95" s="218" t="s">
        <v>180</v>
      </c>
      <c r="F95" s="219" t="s">
        <v>181</v>
      </c>
      <c r="G95" s="220" t="s">
        <v>173</v>
      </c>
      <c r="H95" s="221">
        <v>8500</v>
      </c>
      <c r="I95" s="99"/>
      <c r="J95" s="222">
        <f t="shared" si="0"/>
        <v>0</v>
      </c>
      <c r="K95" s="219" t="s">
        <v>5</v>
      </c>
      <c r="L95" s="223"/>
      <c r="M95" s="224" t="s">
        <v>5</v>
      </c>
      <c r="N95" s="225" t="s">
        <v>50</v>
      </c>
      <c r="O95" s="116"/>
      <c r="P95" s="202">
        <f t="shared" si="1"/>
        <v>0</v>
      </c>
      <c r="Q95" s="202">
        <v>0.0021</v>
      </c>
      <c r="R95" s="202">
        <f t="shared" si="2"/>
        <v>17.849999999999998</v>
      </c>
      <c r="S95" s="202">
        <v>0</v>
      </c>
      <c r="T95" s="203">
        <f t="shared" si="3"/>
        <v>0</v>
      </c>
      <c r="AR95" s="104" t="s">
        <v>178</v>
      </c>
      <c r="AT95" s="104" t="s">
        <v>175</v>
      </c>
      <c r="AU95" s="104" t="s">
        <v>86</v>
      </c>
      <c r="AY95" s="104" t="s">
        <v>140</v>
      </c>
      <c r="BE95" s="204">
        <f t="shared" si="4"/>
        <v>0</v>
      </c>
      <c r="BF95" s="204">
        <f t="shared" si="5"/>
        <v>0</v>
      </c>
      <c r="BG95" s="204">
        <f t="shared" si="6"/>
        <v>0</v>
      </c>
      <c r="BH95" s="204">
        <f t="shared" si="7"/>
        <v>0</v>
      </c>
      <c r="BI95" s="204">
        <f t="shared" si="8"/>
        <v>0</v>
      </c>
      <c r="BJ95" s="104" t="s">
        <v>25</v>
      </c>
      <c r="BK95" s="204">
        <f t="shared" si="9"/>
        <v>0</v>
      </c>
      <c r="BL95" s="104" t="s">
        <v>96</v>
      </c>
      <c r="BM95" s="104" t="s">
        <v>182</v>
      </c>
    </row>
    <row r="96" spans="2:65" s="114" customFormat="1" ht="16.5" customHeight="1">
      <c r="B96" s="115"/>
      <c r="C96" s="217" t="s">
        <v>187</v>
      </c>
      <c r="D96" s="217" t="s">
        <v>175</v>
      </c>
      <c r="E96" s="218" t="s">
        <v>184</v>
      </c>
      <c r="F96" s="219" t="s">
        <v>185</v>
      </c>
      <c r="G96" s="220" t="s">
        <v>173</v>
      </c>
      <c r="H96" s="221">
        <v>1500</v>
      </c>
      <c r="I96" s="99"/>
      <c r="J96" s="222">
        <f t="shared" si="0"/>
        <v>0</v>
      </c>
      <c r="K96" s="219" t="s">
        <v>5</v>
      </c>
      <c r="L96" s="223"/>
      <c r="M96" s="224" t="s">
        <v>5</v>
      </c>
      <c r="N96" s="225" t="s">
        <v>50</v>
      </c>
      <c r="O96" s="116"/>
      <c r="P96" s="202">
        <f t="shared" si="1"/>
        <v>0</v>
      </c>
      <c r="Q96" s="202">
        <v>0.0012</v>
      </c>
      <c r="R96" s="202">
        <f t="shared" si="2"/>
        <v>1.7999999999999998</v>
      </c>
      <c r="S96" s="202">
        <v>0</v>
      </c>
      <c r="T96" s="203">
        <f t="shared" si="3"/>
        <v>0</v>
      </c>
      <c r="AR96" s="104" t="s">
        <v>178</v>
      </c>
      <c r="AT96" s="104" t="s">
        <v>175</v>
      </c>
      <c r="AU96" s="104" t="s">
        <v>86</v>
      </c>
      <c r="AY96" s="104" t="s">
        <v>140</v>
      </c>
      <c r="BE96" s="204">
        <f t="shared" si="4"/>
        <v>0</v>
      </c>
      <c r="BF96" s="204">
        <f t="shared" si="5"/>
        <v>0</v>
      </c>
      <c r="BG96" s="204">
        <f t="shared" si="6"/>
        <v>0</v>
      </c>
      <c r="BH96" s="204">
        <f t="shared" si="7"/>
        <v>0</v>
      </c>
      <c r="BI96" s="204">
        <f t="shared" si="8"/>
        <v>0</v>
      </c>
      <c r="BJ96" s="104" t="s">
        <v>25</v>
      </c>
      <c r="BK96" s="204">
        <f t="shared" si="9"/>
        <v>0</v>
      </c>
      <c r="BL96" s="104" t="s">
        <v>96</v>
      </c>
      <c r="BM96" s="104" t="s">
        <v>186</v>
      </c>
    </row>
    <row r="97" spans="2:65" s="114" customFormat="1" ht="25.5" customHeight="1">
      <c r="B97" s="115"/>
      <c r="C97" s="194" t="s">
        <v>178</v>
      </c>
      <c r="D97" s="194" t="s">
        <v>142</v>
      </c>
      <c r="E97" s="195" t="s">
        <v>188</v>
      </c>
      <c r="F97" s="196" t="s">
        <v>189</v>
      </c>
      <c r="G97" s="197" t="s">
        <v>173</v>
      </c>
      <c r="H97" s="198">
        <v>8</v>
      </c>
      <c r="I97" s="97"/>
      <c r="J97" s="199">
        <f t="shared" si="0"/>
        <v>0</v>
      </c>
      <c r="K97" s="196" t="s">
        <v>146</v>
      </c>
      <c r="L97" s="115"/>
      <c r="M97" s="200" t="s">
        <v>5</v>
      </c>
      <c r="N97" s="201" t="s">
        <v>50</v>
      </c>
      <c r="O97" s="116"/>
      <c r="P97" s="202">
        <f t="shared" si="1"/>
        <v>0</v>
      </c>
      <c r="Q97" s="202">
        <v>0</v>
      </c>
      <c r="R97" s="202">
        <f t="shared" si="2"/>
        <v>0</v>
      </c>
      <c r="S97" s="202">
        <v>0</v>
      </c>
      <c r="T97" s="203">
        <f t="shared" si="3"/>
        <v>0</v>
      </c>
      <c r="AR97" s="104" t="s">
        <v>96</v>
      </c>
      <c r="AT97" s="104" t="s">
        <v>142</v>
      </c>
      <c r="AU97" s="104" t="s">
        <v>86</v>
      </c>
      <c r="AY97" s="104" t="s">
        <v>140</v>
      </c>
      <c r="BE97" s="204">
        <f t="shared" si="4"/>
        <v>0</v>
      </c>
      <c r="BF97" s="204">
        <f t="shared" si="5"/>
        <v>0</v>
      </c>
      <c r="BG97" s="204">
        <f t="shared" si="6"/>
        <v>0</v>
      </c>
      <c r="BH97" s="204">
        <f t="shared" si="7"/>
        <v>0</v>
      </c>
      <c r="BI97" s="204">
        <f t="shared" si="8"/>
        <v>0</v>
      </c>
      <c r="BJ97" s="104" t="s">
        <v>25</v>
      </c>
      <c r="BK97" s="204">
        <f t="shared" si="9"/>
        <v>0</v>
      </c>
      <c r="BL97" s="104" t="s">
        <v>96</v>
      </c>
      <c r="BM97" s="104" t="s">
        <v>261</v>
      </c>
    </row>
    <row r="98" spans="2:65" s="114" customFormat="1" ht="16.5" customHeight="1">
      <c r="B98" s="115"/>
      <c r="C98" s="217" t="s">
        <v>194</v>
      </c>
      <c r="D98" s="217" t="s">
        <v>175</v>
      </c>
      <c r="E98" s="218" t="s">
        <v>191</v>
      </c>
      <c r="F98" s="219" t="s">
        <v>192</v>
      </c>
      <c r="G98" s="220" t="s">
        <v>173</v>
      </c>
      <c r="H98" s="221">
        <v>8</v>
      </c>
      <c r="I98" s="99"/>
      <c r="J98" s="222">
        <f t="shared" si="0"/>
        <v>0</v>
      </c>
      <c r="K98" s="219" t="s">
        <v>5</v>
      </c>
      <c r="L98" s="223"/>
      <c r="M98" s="224" t="s">
        <v>5</v>
      </c>
      <c r="N98" s="225" t="s">
        <v>50</v>
      </c>
      <c r="O98" s="116"/>
      <c r="P98" s="202">
        <f t="shared" si="1"/>
        <v>0</v>
      </c>
      <c r="Q98" s="202">
        <v>0.0025</v>
      </c>
      <c r="R98" s="202">
        <f t="shared" si="2"/>
        <v>0.02</v>
      </c>
      <c r="S98" s="202">
        <v>0</v>
      </c>
      <c r="T98" s="203">
        <f t="shared" si="3"/>
        <v>0</v>
      </c>
      <c r="AR98" s="104" t="s">
        <v>178</v>
      </c>
      <c r="AT98" s="104" t="s">
        <v>175</v>
      </c>
      <c r="AU98" s="104" t="s">
        <v>86</v>
      </c>
      <c r="AY98" s="104" t="s">
        <v>140</v>
      </c>
      <c r="BE98" s="204">
        <f t="shared" si="4"/>
        <v>0</v>
      </c>
      <c r="BF98" s="204">
        <f t="shared" si="5"/>
        <v>0</v>
      </c>
      <c r="BG98" s="204">
        <f t="shared" si="6"/>
        <v>0</v>
      </c>
      <c r="BH98" s="204">
        <f t="shared" si="7"/>
        <v>0</v>
      </c>
      <c r="BI98" s="204">
        <f t="shared" si="8"/>
        <v>0</v>
      </c>
      <c r="BJ98" s="104" t="s">
        <v>25</v>
      </c>
      <c r="BK98" s="204">
        <f t="shared" si="9"/>
        <v>0</v>
      </c>
      <c r="BL98" s="104" t="s">
        <v>96</v>
      </c>
      <c r="BM98" s="104" t="s">
        <v>262</v>
      </c>
    </row>
    <row r="99" spans="2:65" s="114" customFormat="1" ht="16.5" customHeight="1">
      <c r="B99" s="115"/>
      <c r="C99" s="194" t="s">
        <v>30</v>
      </c>
      <c r="D99" s="194" t="s">
        <v>142</v>
      </c>
      <c r="E99" s="195" t="s">
        <v>195</v>
      </c>
      <c r="F99" s="196" t="s">
        <v>196</v>
      </c>
      <c r="G99" s="197" t="s">
        <v>173</v>
      </c>
      <c r="H99" s="198">
        <v>8</v>
      </c>
      <c r="I99" s="97"/>
      <c r="J99" s="199">
        <f t="shared" si="0"/>
        <v>0</v>
      </c>
      <c r="K99" s="196" t="s">
        <v>146</v>
      </c>
      <c r="L99" s="115"/>
      <c r="M99" s="200" t="s">
        <v>5</v>
      </c>
      <c r="N99" s="201" t="s">
        <v>50</v>
      </c>
      <c r="O99" s="116"/>
      <c r="P99" s="202">
        <f t="shared" si="1"/>
        <v>0</v>
      </c>
      <c r="Q99" s="202">
        <v>5.2E-05</v>
      </c>
      <c r="R99" s="202">
        <f t="shared" si="2"/>
        <v>0.000416</v>
      </c>
      <c r="S99" s="202">
        <v>0</v>
      </c>
      <c r="T99" s="203">
        <f t="shared" si="3"/>
        <v>0</v>
      </c>
      <c r="AR99" s="104" t="s">
        <v>96</v>
      </c>
      <c r="AT99" s="104" t="s">
        <v>142</v>
      </c>
      <c r="AU99" s="104" t="s">
        <v>86</v>
      </c>
      <c r="AY99" s="104" t="s">
        <v>140</v>
      </c>
      <c r="BE99" s="204">
        <f t="shared" si="4"/>
        <v>0</v>
      </c>
      <c r="BF99" s="204">
        <f t="shared" si="5"/>
        <v>0</v>
      </c>
      <c r="BG99" s="204">
        <f t="shared" si="6"/>
        <v>0</v>
      </c>
      <c r="BH99" s="204">
        <f t="shared" si="7"/>
        <v>0</v>
      </c>
      <c r="BI99" s="204">
        <f t="shared" si="8"/>
        <v>0</v>
      </c>
      <c r="BJ99" s="104" t="s">
        <v>25</v>
      </c>
      <c r="BK99" s="204">
        <f t="shared" si="9"/>
        <v>0</v>
      </c>
      <c r="BL99" s="104" t="s">
        <v>96</v>
      </c>
      <c r="BM99" s="104" t="s">
        <v>263</v>
      </c>
    </row>
    <row r="100" spans="2:65" s="114" customFormat="1" ht="16.5" customHeight="1">
      <c r="B100" s="115"/>
      <c r="C100" s="217" t="s">
        <v>201</v>
      </c>
      <c r="D100" s="217" t="s">
        <v>175</v>
      </c>
      <c r="E100" s="218" t="s">
        <v>198</v>
      </c>
      <c r="F100" s="219" t="s">
        <v>199</v>
      </c>
      <c r="G100" s="220" t="s">
        <v>173</v>
      </c>
      <c r="H100" s="221">
        <v>8</v>
      </c>
      <c r="I100" s="99"/>
      <c r="J100" s="222">
        <f t="shared" si="0"/>
        <v>0</v>
      </c>
      <c r="K100" s="219" t="s">
        <v>146</v>
      </c>
      <c r="L100" s="223"/>
      <c r="M100" s="224" t="s">
        <v>5</v>
      </c>
      <c r="N100" s="225" t="s">
        <v>50</v>
      </c>
      <c r="O100" s="116"/>
      <c r="P100" s="202">
        <f t="shared" si="1"/>
        <v>0</v>
      </c>
      <c r="Q100" s="202">
        <v>0.00472</v>
      </c>
      <c r="R100" s="202">
        <f t="shared" si="2"/>
        <v>0.03776</v>
      </c>
      <c r="S100" s="202">
        <v>0</v>
      </c>
      <c r="T100" s="203">
        <f t="shared" si="3"/>
        <v>0</v>
      </c>
      <c r="AR100" s="104" t="s">
        <v>178</v>
      </c>
      <c r="AT100" s="104" t="s">
        <v>175</v>
      </c>
      <c r="AU100" s="104" t="s">
        <v>86</v>
      </c>
      <c r="AY100" s="104" t="s">
        <v>140</v>
      </c>
      <c r="BE100" s="204">
        <f t="shared" si="4"/>
        <v>0</v>
      </c>
      <c r="BF100" s="204">
        <f t="shared" si="5"/>
        <v>0</v>
      </c>
      <c r="BG100" s="204">
        <f t="shared" si="6"/>
        <v>0</v>
      </c>
      <c r="BH100" s="204">
        <f t="shared" si="7"/>
        <v>0</v>
      </c>
      <c r="BI100" s="204">
        <f t="shared" si="8"/>
        <v>0</v>
      </c>
      <c r="BJ100" s="104" t="s">
        <v>25</v>
      </c>
      <c r="BK100" s="204">
        <f t="shared" si="9"/>
        <v>0</v>
      </c>
      <c r="BL100" s="104" t="s">
        <v>96</v>
      </c>
      <c r="BM100" s="104" t="s">
        <v>264</v>
      </c>
    </row>
    <row r="101" spans="2:65" s="114" customFormat="1" ht="25.5" customHeight="1">
      <c r="B101" s="115"/>
      <c r="C101" s="194" t="s">
        <v>205</v>
      </c>
      <c r="D101" s="194" t="s">
        <v>142</v>
      </c>
      <c r="E101" s="195" t="s">
        <v>202</v>
      </c>
      <c r="F101" s="196" t="s">
        <v>203</v>
      </c>
      <c r="G101" s="197" t="s">
        <v>173</v>
      </c>
      <c r="H101" s="198">
        <v>67000</v>
      </c>
      <c r="I101" s="97"/>
      <c r="J101" s="199">
        <f t="shared" si="0"/>
        <v>0</v>
      </c>
      <c r="K101" s="196" t="s">
        <v>146</v>
      </c>
      <c r="L101" s="115"/>
      <c r="M101" s="200" t="s">
        <v>5</v>
      </c>
      <c r="N101" s="201" t="s">
        <v>50</v>
      </c>
      <c r="O101" s="116"/>
      <c r="P101" s="202">
        <f t="shared" si="1"/>
        <v>0</v>
      </c>
      <c r="Q101" s="202">
        <v>0</v>
      </c>
      <c r="R101" s="202">
        <f t="shared" si="2"/>
        <v>0</v>
      </c>
      <c r="S101" s="202">
        <v>0</v>
      </c>
      <c r="T101" s="203">
        <f t="shared" si="3"/>
        <v>0</v>
      </c>
      <c r="AR101" s="104" t="s">
        <v>96</v>
      </c>
      <c r="AT101" s="104" t="s">
        <v>142</v>
      </c>
      <c r="AU101" s="104" t="s">
        <v>86</v>
      </c>
      <c r="AY101" s="104" t="s">
        <v>140</v>
      </c>
      <c r="BE101" s="204">
        <f t="shared" si="4"/>
        <v>0</v>
      </c>
      <c r="BF101" s="204">
        <f t="shared" si="5"/>
        <v>0</v>
      </c>
      <c r="BG101" s="204">
        <f t="shared" si="6"/>
        <v>0</v>
      </c>
      <c r="BH101" s="204">
        <f t="shared" si="7"/>
        <v>0</v>
      </c>
      <c r="BI101" s="204">
        <f t="shared" si="8"/>
        <v>0</v>
      </c>
      <c r="BJ101" s="104" t="s">
        <v>25</v>
      </c>
      <c r="BK101" s="204">
        <f t="shared" si="9"/>
        <v>0</v>
      </c>
      <c r="BL101" s="104" t="s">
        <v>96</v>
      </c>
      <c r="BM101" s="104" t="s">
        <v>204</v>
      </c>
    </row>
    <row r="102" spans="2:65" s="114" customFormat="1" ht="16.5" customHeight="1">
      <c r="B102" s="115"/>
      <c r="C102" s="217" t="s">
        <v>211</v>
      </c>
      <c r="D102" s="217" t="s">
        <v>175</v>
      </c>
      <c r="E102" s="218" t="s">
        <v>206</v>
      </c>
      <c r="F102" s="219" t="s">
        <v>330</v>
      </c>
      <c r="G102" s="220" t="s">
        <v>207</v>
      </c>
      <c r="H102" s="221">
        <v>442.2</v>
      </c>
      <c r="I102" s="99"/>
      <c r="J102" s="222">
        <f t="shared" si="0"/>
        <v>0</v>
      </c>
      <c r="K102" s="219" t="s">
        <v>5</v>
      </c>
      <c r="L102" s="223"/>
      <c r="M102" s="224" t="s">
        <v>5</v>
      </c>
      <c r="N102" s="225" t="s">
        <v>50</v>
      </c>
      <c r="O102" s="116"/>
      <c r="P102" s="202">
        <f t="shared" si="1"/>
        <v>0</v>
      </c>
      <c r="Q102" s="202">
        <v>0.001</v>
      </c>
      <c r="R102" s="202">
        <f t="shared" si="2"/>
        <v>0.4422</v>
      </c>
      <c r="S102" s="202">
        <v>0</v>
      </c>
      <c r="T102" s="203">
        <f t="shared" si="3"/>
        <v>0</v>
      </c>
      <c r="AR102" s="104" t="s">
        <v>178</v>
      </c>
      <c r="AT102" s="104" t="s">
        <v>175</v>
      </c>
      <c r="AU102" s="104" t="s">
        <v>86</v>
      </c>
      <c r="AY102" s="104" t="s">
        <v>140</v>
      </c>
      <c r="BE102" s="204">
        <f t="shared" si="4"/>
        <v>0</v>
      </c>
      <c r="BF102" s="204">
        <f t="shared" si="5"/>
        <v>0</v>
      </c>
      <c r="BG102" s="204">
        <f t="shared" si="6"/>
        <v>0</v>
      </c>
      <c r="BH102" s="204">
        <f t="shared" si="7"/>
        <v>0</v>
      </c>
      <c r="BI102" s="204">
        <f t="shared" si="8"/>
        <v>0</v>
      </c>
      <c r="BJ102" s="104" t="s">
        <v>25</v>
      </c>
      <c r="BK102" s="204">
        <f t="shared" si="9"/>
        <v>0</v>
      </c>
      <c r="BL102" s="104" t="s">
        <v>96</v>
      </c>
      <c r="BM102" s="104" t="s">
        <v>208</v>
      </c>
    </row>
    <row r="103" spans="2:51" s="206" customFormat="1" ht="13.5">
      <c r="B103" s="205"/>
      <c r="D103" s="207" t="s">
        <v>148</v>
      </c>
      <c r="E103" s="208" t="s">
        <v>5</v>
      </c>
      <c r="F103" s="209" t="s">
        <v>209</v>
      </c>
      <c r="H103" s="210">
        <v>402</v>
      </c>
      <c r="I103" s="98"/>
      <c r="L103" s="205"/>
      <c r="M103" s="211"/>
      <c r="N103" s="212"/>
      <c r="O103" s="212"/>
      <c r="P103" s="212"/>
      <c r="Q103" s="212"/>
      <c r="R103" s="212"/>
      <c r="S103" s="212"/>
      <c r="T103" s="213"/>
      <c r="AT103" s="208" t="s">
        <v>148</v>
      </c>
      <c r="AU103" s="208" t="s">
        <v>86</v>
      </c>
      <c r="AV103" s="206" t="s">
        <v>86</v>
      </c>
      <c r="AW103" s="206" t="s">
        <v>42</v>
      </c>
      <c r="AX103" s="206" t="s">
        <v>79</v>
      </c>
      <c r="AY103" s="208" t="s">
        <v>140</v>
      </c>
    </row>
    <row r="104" spans="2:51" s="206" customFormat="1" ht="13.5">
      <c r="B104" s="205"/>
      <c r="D104" s="207" t="s">
        <v>148</v>
      </c>
      <c r="F104" s="209" t="s">
        <v>210</v>
      </c>
      <c r="H104" s="210">
        <v>442.2</v>
      </c>
      <c r="I104" s="98"/>
      <c r="L104" s="205"/>
      <c r="M104" s="211"/>
      <c r="N104" s="212"/>
      <c r="O104" s="212"/>
      <c r="P104" s="212"/>
      <c r="Q104" s="212"/>
      <c r="R104" s="212"/>
      <c r="S104" s="212"/>
      <c r="T104" s="213"/>
      <c r="AT104" s="208" t="s">
        <v>148</v>
      </c>
      <c r="AU104" s="208" t="s">
        <v>86</v>
      </c>
      <c r="AV104" s="206" t="s">
        <v>86</v>
      </c>
      <c r="AW104" s="206" t="s">
        <v>6</v>
      </c>
      <c r="AX104" s="206" t="s">
        <v>25</v>
      </c>
      <c r="AY104" s="208" t="s">
        <v>140</v>
      </c>
    </row>
    <row r="105" spans="2:65" s="114" customFormat="1" ht="16.5" customHeight="1">
      <c r="B105" s="115"/>
      <c r="C105" s="194" t="s">
        <v>215</v>
      </c>
      <c r="D105" s="194" t="s">
        <v>142</v>
      </c>
      <c r="E105" s="195" t="s">
        <v>265</v>
      </c>
      <c r="F105" s="196" t="s">
        <v>213</v>
      </c>
      <c r="G105" s="197" t="s">
        <v>173</v>
      </c>
      <c r="H105" s="198">
        <v>8</v>
      </c>
      <c r="I105" s="97"/>
      <c r="J105" s="199">
        <f>ROUND(I105*H105,2)</f>
        <v>0</v>
      </c>
      <c r="K105" s="196" t="s">
        <v>5</v>
      </c>
      <c r="L105" s="115"/>
      <c r="M105" s="200" t="s">
        <v>5</v>
      </c>
      <c r="N105" s="201" t="s">
        <v>50</v>
      </c>
      <c r="O105" s="116"/>
      <c r="P105" s="202">
        <f>O105*H105</f>
        <v>0</v>
      </c>
      <c r="Q105" s="202">
        <v>1E-05</v>
      </c>
      <c r="R105" s="202">
        <f>Q105*H105</f>
        <v>8E-05</v>
      </c>
      <c r="S105" s="202">
        <v>0</v>
      </c>
      <c r="T105" s="203">
        <f>S105*H105</f>
        <v>0</v>
      </c>
      <c r="AR105" s="104" t="s">
        <v>96</v>
      </c>
      <c r="AT105" s="104" t="s">
        <v>142</v>
      </c>
      <c r="AU105" s="104" t="s">
        <v>86</v>
      </c>
      <c r="AY105" s="104" t="s">
        <v>140</v>
      </c>
      <c r="BE105" s="204">
        <f>IF(N105="základní",J105,0)</f>
        <v>0</v>
      </c>
      <c r="BF105" s="204">
        <f>IF(N105="snížená",J105,0)</f>
        <v>0</v>
      </c>
      <c r="BG105" s="204">
        <f>IF(N105="zákl. přenesená",J105,0)</f>
        <v>0</v>
      </c>
      <c r="BH105" s="204">
        <f>IF(N105="sníž. přenesená",J105,0)</f>
        <v>0</v>
      </c>
      <c r="BI105" s="204">
        <f>IF(N105="nulová",J105,0)</f>
        <v>0</v>
      </c>
      <c r="BJ105" s="104" t="s">
        <v>25</v>
      </c>
      <c r="BK105" s="204">
        <f>ROUND(I105*H105,2)</f>
        <v>0</v>
      </c>
      <c r="BL105" s="104" t="s">
        <v>96</v>
      </c>
      <c r="BM105" s="104" t="s">
        <v>266</v>
      </c>
    </row>
    <row r="106" spans="2:65" s="114" customFormat="1" ht="16.5" customHeight="1">
      <c r="B106" s="115"/>
      <c r="C106" s="217" t="s">
        <v>11</v>
      </c>
      <c r="D106" s="217" t="s">
        <v>175</v>
      </c>
      <c r="E106" s="218" t="s">
        <v>216</v>
      </c>
      <c r="F106" s="219" t="s">
        <v>217</v>
      </c>
      <c r="G106" s="220" t="s">
        <v>173</v>
      </c>
      <c r="H106" s="221">
        <v>8</v>
      </c>
      <c r="I106" s="99"/>
      <c r="J106" s="222">
        <f>ROUND(I106*H106,2)</f>
        <v>0</v>
      </c>
      <c r="K106" s="219" t="s">
        <v>5</v>
      </c>
      <c r="L106" s="223"/>
      <c r="M106" s="224" t="s">
        <v>5</v>
      </c>
      <c r="N106" s="225" t="s">
        <v>50</v>
      </c>
      <c r="O106" s="116"/>
      <c r="P106" s="202">
        <f>O106*H106</f>
        <v>0</v>
      </c>
      <c r="Q106" s="202">
        <v>0.00025</v>
      </c>
      <c r="R106" s="202">
        <f>Q106*H106</f>
        <v>0.002</v>
      </c>
      <c r="S106" s="202">
        <v>0</v>
      </c>
      <c r="T106" s="203">
        <f>S106*H106</f>
        <v>0</v>
      </c>
      <c r="AR106" s="104" t="s">
        <v>178</v>
      </c>
      <c r="AT106" s="104" t="s">
        <v>175</v>
      </c>
      <c r="AU106" s="104" t="s">
        <v>86</v>
      </c>
      <c r="AY106" s="104" t="s">
        <v>140</v>
      </c>
      <c r="BE106" s="204">
        <f>IF(N106="základní",J106,0)</f>
        <v>0</v>
      </c>
      <c r="BF106" s="204">
        <f>IF(N106="snížená",J106,0)</f>
        <v>0</v>
      </c>
      <c r="BG106" s="204">
        <f>IF(N106="zákl. přenesená",J106,0)</f>
        <v>0</v>
      </c>
      <c r="BH106" s="204">
        <f>IF(N106="sníž. přenesená",J106,0)</f>
        <v>0</v>
      </c>
      <c r="BI106" s="204">
        <f>IF(N106="nulová",J106,0)</f>
        <v>0</v>
      </c>
      <c r="BJ106" s="104" t="s">
        <v>25</v>
      </c>
      <c r="BK106" s="204">
        <f>ROUND(I106*H106,2)</f>
        <v>0</v>
      </c>
      <c r="BL106" s="104" t="s">
        <v>96</v>
      </c>
      <c r="BM106" s="104" t="s">
        <v>267</v>
      </c>
    </row>
    <row r="107" spans="2:65" s="114" customFormat="1" ht="16.5" customHeight="1">
      <c r="B107" s="115"/>
      <c r="C107" s="194" t="s">
        <v>223</v>
      </c>
      <c r="D107" s="194" t="s">
        <v>142</v>
      </c>
      <c r="E107" s="195" t="s">
        <v>268</v>
      </c>
      <c r="F107" s="196" t="s">
        <v>269</v>
      </c>
      <c r="G107" s="197" t="s">
        <v>173</v>
      </c>
      <c r="H107" s="198">
        <v>233990</v>
      </c>
      <c r="I107" s="97"/>
      <c r="J107" s="199">
        <f>ROUND(I107*H107,2)</f>
        <v>0</v>
      </c>
      <c r="K107" s="196" t="s">
        <v>146</v>
      </c>
      <c r="L107" s="115"/>
      <c r="M107" s="200" t="s">
        <v>5</v>
      </c>
      <c r="N107" s="201" t="s">
        <v>50</v>
      </c>
      <c r="O107" s="116"/>
      <c r="P107" s="202">
        <f>O107*H107</f>
        <v>0</v>
      </c>
      <c r="Q107" s="202">
        <v>0</v>
      </c>
      <c r="R107" s="202">
        <f>Q107*H107</f>
        <v>0</v>
      </c>
      <c r="S107" s="202">
        <v>0</v>
      </c>
      <c r="T107" s="203">
        <f>S107*H107</f>
        <v>0</v>
      </c>
      <c r="AR107" s="104" t="s">
        <v>96</v>
      </c>
      <c r="AT107" s="104" t="s">
        <v>142</v>
      </c>
      <c r="AU107" s="104" t="s">
        <v>86</v>
      </c>
      <c r="AY107" s="104" t="s">
        <v>140</v>
      </c>
      <c r="BE107" s="204">
        <f>IF(N107="základní",J107,0)</f>
        <v>0</v>
      </c>
      <c r="BF107" s="204">
        <f>IF(N107="snížená",J107,0)</f>
        <v>0</v>
      </c>
      <c r="BG107" s="204">
        <f>IF(N107="zákl. přenesená",J107,0)</f>
        <v>0</v>
      </c>
      <c r="BH107" s="204">
        <f>IF(N107="sníž. přenesená",J107,0)</f>
        <v>0</v>
      </c>
      <c r="BI107" s="204">
        <f>IF(N107="nulová",J107,0)</f>
        <v>0</v>
      </c>
      <c r="BJ107" s="104" t="s">
        <v>25</v>
      </c>
      <c r="BK107" s="204">
        <f>ROUND(I107*H107,2)</f>
        <v>0</v>
      </c>
      <c r="BL107" s="104" t="s">
        <v>96</v>
      </c>
      <c r="BM107" s="104" t="s">
        <v>270</v>
      </c>
    </row>
    <row r="108" spans="2:65" s="114" customFormat="1" ht="25.5" customHeight="1">
      <c r="B108" s="115"/>
      <c r="C108" s="194" t="s">
        <v>229</v>
      </c>
      <c r="D108" s="194" t="s">
        <v>142</v>
      </c>
      <c r="E108" s="195" t="s">
        <v>219</v>
      </c>
      <c r="F108" s="196" t="s">
        <v>220</v>
      </c>
      <c r="G108" s="197" t="s">
        <v>164</v>
      </c>
      <c r="H108" s="198">
        <v>3.73</v>
      </c>
      <c r="I108" s="97"/>
      <c r="J108" s="199">
        <f>ROUND(I108*H108,2)</f>
        <v>0</v>
      </c>
      <c r="K108" s="196" t="s">
        <v>146</v>
      </c>
      <c r="L108" s="115"/>
      <c r="M108" s="200" t="s">
        <v>5</v>
      </c>
      <c r="N108" s="201" t="s">
        <v>50</v>
      </c>
      <c r="O108" s="116"/>
      <c r="P108" s="202">
        <f>O108*H108</f>
        <v>0</v>
      </c>
      <c r="Q108" s="202">
        <v>0</v>
      </c>
      <c r="R108" s="202">
        <f>Q108*H108</f>
        <v>0</v>
      </c>
      <c r="S108" s="202">
        <v>0</v>
      </c>
      <c r="T108" s="203">
        <f>S108*H108</f>
        <v>0</v>
      </c>
      <c r="AR108" s="104" t="s">
        <v>96</v>
      </c>
      <c r="AT108" s="104" t="s">
        <v>142</v>
      </c>
      <c r="AU108" s="104" t="s">
        <v>86</v>
      </c>
      <c r="AY108" s="104" t="s">
        <v>140</v>
      </c>
      <c r="BE108" s="204">
        <f>IF(N108="základní",J108,0)</f>
        <v>0</v>
      </c>
      <c r="BF108" s="204">
        <f>IF(N108="snížená",J108,0)</f>
        <v>0</v>
      </c>
      <c r="BG108" s="204">
        <f>IF(N108="zákl. přenesená",J108,0)</f>
        <v>0</v>
      </c>
      <c r="BH108" s="204">
        <f>IF(N108="sníž. přenesená",J108,0)</f>
        <v>0</v>
      </c>
      <c r="BI108" s="204">
        <f>IF(N108="nulová",J108,0)</f>
        <v>0</v>
      </c>
      <c r="BJ108" s="104" t="s">
        <v>25</v>
      </c>
      <c r="BK108" s="204">
        <f>ROUND(I108*H108,2)</f>
        <v>0</v>
      </c>
      <c r="BL108" s="104" t="s">
        <v>96</v>
      </c>
      <c r="BM108" s="104" t="s">
        <v>271</v>
      </c>
    </row>
    <row r="109" spans="2:65" s="114" customFormat="1" ht="25.5" customHeight="1">
      <c r="B109" s="115"/>
      <c r="C109" s="194" t="s">
        <v>236</v>
      </c>
      <c r="D109" s="194" t="s">
        <v>142</v>
      </c>
      <c r="E109" s="195" t="s">
        <v>272</v>
      </c>
      <c r="F109" s="196" t="s">
        <v>273</v>
      </c>
      <c r="G109" s="197" t="s">
        <v>164</v>
      </c>
      <c r="H109" s="198">
        <v>73.64</v>
      </c>
      <c r="I109" s="97"/>
      <c r="J109" s="199">
        <f>ROUND(I109*H109,2)</f>
        <v>0</v>
      </c>
      <c r="K109" s="196" t="s">
        <v>146</v>
      </c>
      <c r="L109" s="115"/>
      <c r="M109" s="200" t="s">
        <v>5</v>
      </c>
      <c r="N109" s="201" t="s">
        <v>50</v>
      </c>
      <c r="O109" s="116"/>
      <c r="P109" s="202">
        <f>O109*H109</f>
        <v>0</v>
      </c>
      <c r="Q109" s="202">
        <v>0</v>
      </c>
      <c r="R109" s="202">
        <f>Q109*H109</f>
        <v>0</v>
      </c>
      <c r="S109" s="202">
        <v>0</v>
      </c>
      <c r="T109" s="203">
        <f>S109*H109</f>
        <v>0</v>
      </c>
      <c r="AR109" s="104" t="s">
        <v>96</v>
      </c>
      <c r="AT109" s="104" t="s">
        <v>142</v>
      </c>
      <c r="AU109" s="104" t="s">
        <v>86</v>
      </c>
      <c r="AY109" s="104" t="s">
        <v>140</v>
      </c>
      <c r="BE109" s="204">
        <f>IF(N109="základní",J109,0)</f>
        <v>0</v>
      </c>
      <c r="BF109" s="204">
        <f>IF(N109="snížená",J109,0)</f>
        <v>0</v>
      </c>
      <c r="BG109" s="204">
        <f>IF(N109="zákl. přenesená",J109,0)</f>
        <v>0</v>
      </c>
      <c r="BH109" s="204">
        <f>IF(N109="sníž. přenesená",J109,0)</f>
        <v>0</v>
      </c>
      <c r="BI109" s="204">
        <f>IF(N109="nulová",J109,0)</f>
        <v>0</v>
      </c>
      <c r="BJ109" s="104" t="s">
        <v>25</v>
      </c>
      <c r="BK109" s="204">
        <f>ROUND(I109*H109,2)</f>
        <v>0</v>
      </c>
      <c r="BL109" s="104" t="s">
        <v>96</v>
      </c>
      <c r="BM109" s="104" t="s">
        <v>274</v>
      </c>
    </row>
    <row r="110" spans="2:51" s="206" customFormat="1" ht="13.5">
      <c r="B110" s="205"/>
      <c r="D110" s="207" t="s">
        <v>148</v>
      </c>
      <c r="E110" s="208" t="s">
        <v>5</v>
      </c>
      <c r="F110" s="209" t="s">
        <v>275</v>
      </c>
      <c r="H110" s="210">
        <v>73.64</v>
      </c>
      <c r="I110" s="98"/>
      <c r="L110" s="205"/>
      <c r="M110" s="211"/>
      <c r="N110" s="212"/>
      <c r="O110" s="212"/>
      <c r="P110" s="212"/>
      <c r="Q110" s="212"/>
      <c r="R110" s="212"/>
      <c r="S110" s="212"/>
      <c r="T110" s="213"/>
      <c r="AT110" s="208" t="s">
        <v>148</v>
      </c>
      <c r="AU110" s="208" t="s">
        <v>86</v>
      </c>
      <c r="AV110" s="206" t="s">
        <v>86</v>
      </c>
      <c r="AW110" s="206" t="s">
        <v>42</v>
      </c>
      <c r="AX110" s="206" t="s">
        <v>79</v>
      </c>
      <c r="AY110" s="208" t="s">
        <v>140</v>
      </c>
    </row>
    <row r="111" spans="2:63" s="182" customFormat="1" ht="29.85" customHeight="1">
      <c r="B111" s="181"/>
      <c r="D111" s="183" t="s">
        <v>78</v>
      </c>
      <c r="E111" s="192" t="s">
        <v>234</v>
      </c>
      <c r="F111" s="192" t="s">
        <v>235</v>
      </c>
      <c r="I111" s="96"/>
      <c r="J111" s="193">
        <f>BK111</f>
        <v>0</v>
      </c>
      <c r="L111" s="181"/>
      <c r="M111" s="186"/>
      <c r="N111" s="187"/>
      <c r="O111" s="187"/>
      <c r="P111" s="188">
        <f>P112</f>
        <v>0</v>
      </c>
      <c r="Q111" s="187"/>
      <c r="R111" s="188">
        <f>R112</f>
        <v>0</v>
      </c>
      <c r="S111" s="187"/>
      <c r="T111" s="189">
        <f>T112</f>
        <v>0</v>
      </c>
      <c r="AR111" s="183" t="s">
        <v>25</v>
      </c>
      <c r="AT111" s="190" t="s">
        <v>78</v>
      </c>
      <c r="AU111" s="190" t="s">
        <v>25</v>
      </c>
      <c r="AY111" s="183" t="s">
        <v>140</v>
      </c>
      <c r="BK111" s="191">
        <f>BK112</f>
        <v>0</v>
      </c>
    </row>
    <row r="112" spans="2:65" s="114" customFormat="1" ht="25.5" customHeight="1">
      <c r="B112" s="115"/>
      <c r="C112" s="194" t="s">
        <v>243</v>
      </c>
      <c r="D112" s="194" t="s">
        <v>142</v>
      </c>
      <c r="E112" s="195" t="s">
        <v>237</v>
      </c>
      <c r="F112" s="196" t="s">
        <v>238</v>
      </c>
      <c r="G112" s="197" t="s">
        <v>239</v>
      </c>
      <c r="H112" s="198">
        <v>21.255</v>
      </c>
      <c r="I112" s="97"/>
      <c r="J112" s="199">
        <f>ROUND(I112*H112,2)</f>
        <v>0</v>
      </c>
      <c r="K112" s="196" t="s">
        <v>146</v>
      </c>
      <c r="L112" s="115"/>
      <c r="M112" s="200" t="s">
        <v>5</v>
      </c>
      <c r="N112" s="226" t="s">
        <v>50</v>
      </c>
      <c r="O112" s="227"/>
      <c r="P112" s="228">
        <f>O112*H112</f>
        <v>0</v>
      </c>
      <c r="Q112" s="228">
        <v>0</v>
      </c>
      <c r="R112" s="228">
        <f>Q112*H112</f>
        <v>0</v>
      </c>
      <c r="S112" s="228">
        <v>0</v>
      </c>
      <c r="T112" s="229">
        <f>S112*H112</f>
        <v>0</v>
      </c>
      <c r="AR112" s="104" t="s">
        <v>96</v>
      </c>
      <c r="AT112" s="104" t="s">
        <v>142</v>
      </c>
      <c r="AU112" s="104" t="s">
        <v>86</v>
      </c>
      <c r="AY112" s="104" t="s">
        <v>140</v>
      </c>
      <c r="BE112" s="204">
        <f>IF(N112="základní",J112,0)</f>
        <v>0</v>
      </c>
      <c r="BF112" s="204">
        <f>IF(N112="snížená",J112,0)</f>
        <v>0</v>
      </c>
      <c r="BG112" s="204">
        <f>IF(N112="zákl. přenesená",J112,0)</f>
        <v>0</v>
      </c>
      <c r="BH112" s="204">
        <f>IF(N112="sníž. přenesená",J112,0)</f>
        <v>0</v>
      </c>
      <c r="BI112" s="204">
        <f>IF(N112="nulová",J112,0)</f>
        <v>0</v>
      </c>
      <c r="BJ112" s="104" t="s">
        <v>25</v>
      </c>
      <c r="BK112" s="204">
        <f>ROUND(I112*H112,2)</f>
        <v>0</v>
      </c>
      <c r="BL112" s="104" t="s">
        <v>96</v>
      </c>
      <c r="BM112" s="104" t="s">
        <v>276</v>
      </c>
    </row>
    <row r="113" spans="2:12" s="114" customFormat="1" ht="6.95" customHeight="1">
      <c r="B113" s="139"/>
      <c r="C113" s="140"/>
      <c r="D113" s="140"/>
      <c r="E113" s="140"/>
      <c r="F113" s="140"/>
      <c r="G113" s="140"/>
      <c r="H113" s="140"/>
      <c r="I113" s="140"/>
      <c r="J113" s="140"/>
      <c r="K113" s="140"/>
      <c r="L113" s="115"/>
    </row>
  </sheetData>
  <sheetProtection password="CC55" sheet="1"/>
  <autoFilter ref="C84:K112"/>
  <mergeCells count="13">
    <mergeCell ref="E75:H75"/>
    <mergeCell ref="E7:H7"/>
    <mergeCell ref="E9:H9"/>
    <mergeCell ref="E11:H11"/>
    <mergeCell ref="E26:H26"/>
    <mergeCell ref="E47:H47"/>
    <mergeCell ref="E77:H77"/>
    <mergeCell ref="G1:H1"/>
    <mergeCell ref="L2:V2"/>
    <mergeCell ref="E49:H49"/>
    <mergeCell ref="E51:H51"/>
    <mergeCell ref="J55:J56"/>
    <mergeCell ref="E73:H73"/>
  </mergeCells>
  <hyperlinks>
    <hyperlink ref="F1:G1" location="C2" display="1) Krycí list soupisu"/>
    <hyperlink ref="G1:H1" location="C58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6"/>
  <sheetViews>
    <sheetView showGridLines="0" workbookViewId="0" topLeftCell="A1">
      <pane ySplit="1" topLeftCell="A88" activePane="bottomLeft" state="frozen"/>
      <selection pane="bottomLeft" activeCell="F92" sqref="F92"/>
    </sheetView>
  </sheetViews>
  <sheetFormatPr defaultColWidth="9.33203125" defaultRowHeight="13.5"/>
  <cols>
    <col min="1" max="1" width="8.33203125" style="103" customWidth="1"/>
    <col min="2" max="2" width="1.66796875" style="103" customWidth="1"/>
    <col min="3" max="3" width="4.16015625" style="103" customWidth="1"/>
    <col min="4" max="4" width="4.33203125" style="103" customWidth="1"/>
    <col min="5" max="5" width="17.16015625" style="103" customWidth="1"/>
    <col min="6" max="6" width="75" style="103" customWidth="1"/>
    <col min="7" max="7" width="8.66015625" style="103" customWidth="1"/>
    <col min="8" max="8" width="11.16015625" style="103" customWidth="1"/>
    <col min="9" max="9" width="12.66015625" style="103" customWidth="1"/>
    <col min="10" max="10" width="23.5" style="103" customWidth="1"/>
    <col min="11" max="11" width="15.5" style="103" customWidth="1"/>
    <col min="12" max="12" width="9.33203125" style="103" customWidth="1"/>
    <col min="13" max="18" width="9.33203125" style="103" hidden="1" customWidth="1"/>
    <col min="19" max="19" width="8.16015625" style="103" hidden="1" customWidth="1"/>
    <col min="20" max="20" width="29.66015625" style="103" hidden="1" customWidth="1"/>
    <col min="21" max="21" width="16.33203125" style="103" hidden="1" customWidth="1"/>
    <col min="22" max="22" width="12.33203125" style="103" customWidth="1"/>
    <col min="23" max="23" width="16.33203125" style="103" customWidth="1"/>
    <col min="24" max="24" width="12.33203125" style="103" customWidth="1"/>
    <col min="25" max="25" width="15" style="103" customWidth="1"/>
    <col min="26" max="26" width="11" style="103" customWidth="1"/>
    <col min="27" max="27" width="15" style="103" customWidth="1"/>
    <col min="28" max="28" width="16.33203125" style="103" customWidth="1"/>
    <col min="29" max="29" width="11" style="103" customWidth="1"/>
    <col min="30" max="30" width="15" style="103" customWidth="1"/>
    <col min="31" max="31" width="16.33203125" style="103" customWidth="1"/>
    <col min="32" max="43" width="9.33203125" style="103" customWidth="1"/>
    <col min="44" max="65" width="9.33203125" style="103" hidden="1" customWidth="1"/>
    <col min="66" max="16384" width="9.33203125" style="103" customWidth="1"/>
  </cols>
  <sheetData>
    <row r="1" spans="1:70" ht="21.75" customHeight="1">
      <c r="A1" s="100"/>
      <c r="B1" s="9"/>
      <c r="C1" s="9"/>
      <c r="D1" s="10" t="s">
        <v>1</v>
      </c>
      <c r="E1" s="9"/>
      <c r="F1" s="101" t="s">
        <v>106</v>
      </c>
      <c r="G1" s="280" t="s">
        <v>107</v>
      </c>
      <c r="H1" s="280"/>
      <c r="I1" s="9"/>
      <c r="J1" s="101" t="s">
        <v>108</v>
      </c>
      <c r="K1" s="10" t="s">
        <v>109</v>
      </c>
      <c r="L1" s="101" t="s">
        <v>110</v>
      </c>
      <c r="M1" s="101"/>
      <c r="N1" s="101"/>
      <c r="O1" s="101"/>
      <c r="P1" s="101"/>
      <c r="Q1" s="101"/>
      <c r="R1" s="101"/>
      <c r="S1" s="101"/>
      <c r="T1" s="101"/>
      <c r="U1" s="102"/>
      <c r="V1" s="102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</row>
    <row r="2" spans="3:46" ht="36.95" customHeight="1">
      <c r="L2" s="281" t="s">
        <v>8</v>
      </c>
      <c r="M2" s="282"/>
      <c r="N2" s="282"/>
      <c r="O2" s="282"/>
      <c r="P2" s="282"/>
      <c r="Q2" s="282"/>
      <c r="R2" s="282"/>
      <c r="S2" s="282"/>
      <c r="T2" s="282"/>
      <c r="U2" s="282"/>
      <c r="V2" s="282"/>
      <c r="AT2" s="104" t="s">
        <v>98</v>
      </c>
    </row>
    <row r="3" spans="2:46" ht="6.95" customHeight="1">
      <c r="B3" s="105"/>
      <c r="C3" s="106"/>
      <c r="D3" s="106"/>
      <c r="E3" s="106"/>
      <c r="F3" s="106"/>
      <c r="G3" s="106"/>
      <c r="H3" s="106"/>
      <c r="I3" s="106"/>
      <c r="J3" s="106"/>
      <c r="K3" s="107"/>
      <c r="AT3" s="104" t="s">
        <v>86</v>
      </c>
    </row>
    <row r="4" spans="2:46" ht="36.95" customHeight="1">
      <c r="B4" s="108"/>
      <c r="C4" s="109"/>
      <c r="D4" s="110" t="s">
        <v>111</v>
      </c>
      <c r="E4" s="109"/>
      <c r="F4" s="109"/>
      <c r="G4" s="109"/>
      <c r="H4" s="109"/>
      <c r="I4" s="109"/>
      <c r="J4" s="109"/>
      <c r="K4" s="111"/>
      <c r="M4" s="112" t="s">
        <v>13</v>
      </c>
      <c r="AT4" s="104" t="s">
        <v>6</v>
      </c>
    </row>
    <row r="5" spans="2:11" ht="6.95" customHeight="1">
      <c r="B5" s="108"/>
      <c r="C5" s="109"/>
      <c r="D5" s="109"/>
      <c r="E5" s="109"/>
      <c r="F5" s="109"/>
      <c r="G5" s="109"/>
      <c r="H5" s="109"/>
      <c r="I5" s="109"/>
      <c r="J5" s="109"/>
      <c r="K5" s="111"/>
    </row>
    <row r="6" spans="2:11" ht="15">
      <c r="B6" s="108"/>
      <c r="C6" s="109"/>
      <c r="D6" s="113" t="s">
        <v>19</v>
      </c>
      <c r="E6" s="109"/>
      <c r="F6" s="109"/>
      <c r="G6" s="109"/>
      <c r="H6" s="109"/>
      <c r="I6" s="109"/>
      <c r="J6" s="109"/>
      <c r="K6" s="111"/>
    </row>
    <row r="7" spans="2:11" ht="16.5" customHeight="1">
      <c r="B7" s="108"/>
      <c r="C7" s="109"/>
      <c r="D7" s="109"/>
      <c r="E7" s="276" t="str">
        <f ca="1">'Rekapitulace stavby'!K6</f>
        <v>Rekultivace Radovesice XIII</v>
      </c>
      <c r="F7" s="277"/>
      <c r="G7" s="277"/>
      <c r="H7" s="277"/>
      <c r="I7" s="109"/>
      <c r="J7" s="109"/>
      <c r="K7" s="111"/>
    </row>
    <row r="8" spans="2:11" ht="15">
      <c r="B8" s="108"/>
      <c r="C8" s="109"/>
      <c r="D8" s="113" t="s">
        <v>112</v>
      </c>
      <c r="E8" s="109"/>
      <c r="F8" s="109"/>
      <c r="G8" s="109"/>
      <c r="H8" s="109"/>
      <c r="I8" s="109"/>
      <c r="J8" s="109"/>
      <c r="K8" s="111"/>
    </row>
    <row r="9" spans="2:11" s="114" customFormat="1" ht="16.5" customHeight="1">
      <c r="B9" s="115"/>
      <c r="C9" s="116"/>
      <c r="D9" s="116"/>
      <c r="E9" s="276" t="s">
        <v>113</v>
      </c>
      <c r="F9" s="274"/>
      <c r="G9" s="274"/>
      <c r="H9" s="274"/>
      <c r="I9" s="116"/>
      <c r="J9" s="116"/>
      <c r="K9" s="117"/>
    </row>
    <row r="10" spans="2:11" s="114" customFormat="1" ht="15">
      <c r="B10" s="115"/>
      <c r="C10" s="116"/>
      <c r="D10" s="113" t="s">
        <v>114</v>
      </c>
      <c r="E10" s="116"/>
      <c r="F10" s="116"/>
      <c r="G10" s="116"/>
      <c r="H10" s="116"/>
      <c r="I10" s="116"/>
      <c r="J10" s="116"/>
      <c r="K10" s="117"/>
    </row>
    <row r="11" spans="2:11" s="114" customFormat="1" ht="36.95" customHeight="1">
      <c r="B11" s="115"/>
      <c r="C11" s="116"/>
      <c r="D11" s="116"/>
      <c r="E11" s="273" t="s">
        <v>277</v>
      </c>
      <c r="F11" s="274"/>
      <c r="G11" s="274"/>
      <c r="H11" s="274"/>
      <c r="I11" s="116"/>
      <c r="J11" s="116"/>
      <c r="K11" s="117"/>
    </row>
    <row r="12" spans="2:11" s="114" customFormat="1" ht="13.5">
      <c r="B12" s="115"/>
      <c r="C12" s="116"/>
      <c r="D12" s="116"/>
      <c r="E12" s="116"/>
      <c r="F12" s="116"/>
      <c r="G12" s="116"/>
      <c r="H12" s="116"/>
      <c r="I12" s="116"/>
      <c r="J12" s="116"/>
      <c r="K12" s="117"/>
    </row>
    <row r="13" spans="2:11" s="114" customFormat="1" ht="14.45" customHeight="1">
      <c r="B13" s="115"/>
      <c r="C13" s="116"/>
      <c r="D13" s="113" t="s">
        <v>22</v>
      </c>
      <c r="E13" s="116"/>
      <c r="F13" s="118" t="s">
        <v>23</v>
      </c>
      <c r="G13" s="116"/>
      <c r="H13" s="116"/>
      <c r="I13" s="113" t="s">
        <v>24</v>
      </c>
      <c r="J13" s="118" t="s">
        <v>5</v>
      </c>
      <c r="K13" s="117"/>
    </row>
    <row r="14" spans="2:11" s="114" customFormat="1" ht="14.45" customHeight="1">
      <c r="B14" s="115"/>
      <c r="C14" s="116"/>
      <c r="D14" s="113" t="s">
        <v>26</v>
      </c>
      <c r="E14" s="116"/>
      <c r="F14" s="118" t="s">
        <v>27</v>
      </c>
      <c r="G14" s="116"/>
      <c r="H14" s="116"/>
      <c r="I14" s="113" t="s">
        <v>28</v>
      </c>
      <c r="J14" s="119" t="str">
        <f ca="1">'Rekapitulace stavby'!AN8</f>
        <v>18. 1. 2018</v>
      </c>
      <c r="K14" s="117"/>
    </row>
    <row r="15" spans="2:11" s="114" customFormat="1" ht="10.9" customHeight="1">
      <c r="B15" s="115"/>
      <c r="C15" s="116"/>
      <c r="D15" s="116"/>
      <c r="E15" s="116"/>
      <c r="F15" s="116"/>
      <c r="G15" s="116"/>
      <c r="H15" s="116"/>
      <c r="I15" s="116"/>
      <c r="J15" s="116"/>
      <c r="K15" s="117"/>
    </row>
    <row r="16" spans="2:11" s="114" customFormat="1" ht="14.45" customHeight="1">
      <c r="B16" s="115"/>
      <c r="C16" s="116"/>
      <c r="D16" s="113" t="s">
        <v>34</v>
      </c>
      <c r="E16" s="116"/>
      <c r="F16" s="116"/>
      <c r="G16" s="116"/>
      <c r="H16" s="116"/>
      <c r="I16" s="113" t="s">
        <v>35</v>
      </c>
      <c r="J16" s="118" t="s">
        <v>5</v>
      </c>
      <c r="K16" s="117"/>
    </row>
    <row r="17" spans="2:11" s="114" customFormat="1" ht="18" customHeight="1">
      <c r="B17" s="115"/>
      <c r="C17" s="116"/>
      <c r="D17" s="116"/>
      <c r="E17" s="118" t="s">
        <v>36</v>
      </c>
      <c r="F17" s="116"/>
      <c r="G17" s="116"/>
      <c r="H17" s="116"/>
      <c r="I17" s="113" t="s">
        <v>37</v>
      </c>
      <c r="J17" s="118" t="s">
        <v>5</v>
      </c>
      <c r="K17" s="117"/>
    </row>
    <row r="18" spans="2:11" s="114" customFormat="1" ht="6.95" customHeight="1">
      <c r="B18" s="115"/>
      <c r="C18" s="116"/>
      <c r="D18" s="116"/>
      <c r="E18" s="116"/>
      <c r="F18" s="116"/>
      <c r="G18" s="116"/>
      <c r="H18" s="116"/>
      <c r="I18" s="116"/>
      <c r="J18" s="116"/>
      <c r="K18" s="117"/>
    </row>
    <row r="19" spans="2:11" s="114" customFormat="1" ht="14.45" customHeight="1">
      <c r="B19" s="115"/>
      <c r="C19" s="116"/>
      <c r="D19" s="113" t="s">
        <v>38</v>
      </c>
      <c r="E19" s="116"/>
      <c r="F19" s="116"/>
      <c r="G19" s="116"/>
      <c r="H19" s="116"/>
      <c r="I19" s="113" t="s">
        <v>35</v>
      </c>
      <c r="J19" s="118" t="str">
        <f ca="1">IF('Rekapitulace stavby'!AN13="Vyplň údaj","",IF('Rekapitulace stavby'!AN13="","",'Rekapitulace stavby'!AN13))</f>
        <v/>
      </c>
      <c r="K19" s="117"/>
    </row>
    <row r="20" spans="2:11" s="114" customFormat="1" ht="18" customHeight="1">
      <c r="B20" s="115"/>
      <c r="C20" s="116"/>
      <c r="D20" s="116"/>
      <c r="E20" s="118" t="str">
        <f ca="1">IF('Rekapitulace stavby'!E14="Vyplň údaj","",IF('Rekapitulace stavby'!E14="","",'Rekapitulace stavby'!E14))</f>
        <v/>
      </c>
      <c r="F20" s="116"/>
      <c r="G20" s="116"/>
      <c r="H20" s="116"/>
      <c r="I20" s="113" t="s">
        <v>37</v>
      </c>
      <c r="J20" s="118" t="str">
        <f ca="1">IF('Rekapitulace stavby'!AN14="Vyplň údaj","",IF('Rekapitulace stavby'!AN14="","",'Rekapitulace stavby'!AN14))</f>
        <v/>
      </c>
      <c r="K20" s="117"/>
    </row>
    <row r="21" spans="2:11" s="114" customFormat="1" ht="6.95" customHeight="1">
      <c r="B21" s="115"/>
      <c r="C21" s="116"/>
      <c r="D21" s="116"/>
      <c r="E21" s="116"/>
      <c r="F21" s="116"/>
      <c r="G21" s="116"/>
      <c r="H21" s="116"/>
      <c r="I21" s="116"/>
      <c r="J21" s="116"/>
      <c r="K21" s="117"/>
    </row>
    <row r="22" spans="2:11" s="114" customFormat="1" ht="14.45" customHeight="1">
      <c r="B22" s="115"/>
      <c r="C22" s="116"/>
      <c r="D22" s="113" t="s">
        <v>40</v>
      </c>
      <c r="E22" s="116"/>
      <c r="F22" s="116"/>
      <c r="G22" s="116"/>
      <c r="H22" s="116"/>
      <c r="I22" s="113" t="s">
        <v>35</v>
      </c>
      <c r="J22" s="118" t="s">
        <v>5</v>
      </c>
      <c r="K22" s="117"/>
    </row>
    <row r="23" spans="2:11" s="114" customFormat="1" ht="18" customHeight="1">
      <c r="B23" s="115"/>
      <c r="C23" s="116"/>
      <c r="D23" s="116"/>
      <c r="E23" s="118" t="s">
        <v>41</v>
      </c>
      <c r="F23" s="116"/>
      <c r="G23" s="116"/>
      <c r="H23" s="116"/>
      <c r="I23" s="113" t="s">
        <v>37</v>
      </c>
      <c r="J23" s="118" t="s">
        <v>5</v>
      </c>
      <c r="K23" s="117"/>
    </row>
    <row r="24" spans="2:11" s="114" customFormat="1" ht="6.95" customHeight="1">
      <c r="B24" s="115"/>
      <c r="C24" s="116"/>
      <c r="D24" s="116"/>
      <c r="E24" s="116"/>
      <c r="F24" s="116"/>
      <c r="G24" s="116"/>
      <c r="H24" s="116"/>
      <c r="I24" s="116"/>
      <c r="J24" s="116"/>
      <c r="K24" s="117"/>
    </row>
    <row r="25" spans="2:11" s="114" customFormat="1" ht="14.45" customHeight="1">
      <c r="B25" s="115"/>
      <c r="C25" s="116"/>
      <c r="D25" s="113" t="s">
        <v>43</v>
      </c>
      <c r="E25" s="116"/>
      <c r="F25" s="116"/>
      <c r="G25" s="116"/>
      <c r="H25" s="116"/>
      <c r="I25" s="116"/>
      <c r="J25" s="116"/>
      <c r="K25" s="117"/>
    </row>
    <row r="26" spans="2:11" s="123" customFormat="1" ht="16.5" customHeight="1">
      <c r="B26" s="120"/>
      <c r="C26" s="121"/>
      <c r="D26" s="121"/>
      <c r="E26" s="275" t="s">
        <v>5</v>
      </c>
      <c r="F26" s="275"/>
      <c r="G26" s="275"/>
      <c r="H26" s="275"/>
      <c r="I26" s="121"/>
      <c r="J26" s="121"/>
      <c r="K26" s="122"/>
    </row>
    <row r="27" spans="2:11" s="114" customFormat="1" ht="6.95" customHeight="1">
      <c r="B27" s="115"/>
      <c r="C27" s="116"/>
      <c r="D27" s="116"/>
      <c r="E27" s="116"/>
      <c r="F27" s="116"/>
      <c r="G27" s="116"/>
      <c r="H27" s="116"/>
      <c r="I27" s="116"/>
      <c r="J27" s="116"/>
      <c r="K27" s="117"/>
    </row>
    <row r="28" spans="2:11" s="114" customFormat="1" ht="6.95" customHeight="1">
      <c r="B28" s="115"/>
      <c r="C28" s="116"/>
      <c r="D28" s="124"/>
      <c r="E28" s="124"/>
      <c r="F28" s="124"/>
      <c r="G28" s="124"/>
      <c r="H28" s="124"/>
      <c r="I28" s="124"/>
      <c r="J28" s="124"/>
      <c r="K28" s="125"/>
    </row>
    <row r="29" spans="2:11" s="114" customFormat="1" ht="25.35" customHeight="1">
      <c r="B29" s="115"/>
      <c r="C29" s="116"/>
      <c r="D29" s="126" t="s">
        <v>45</v>
      </c>
      <c r="E29" s="116"/>
      <c r="F29" s="116"/>
      <c r="G29" s="116"/>
      <c r="H29" s="116"/>
      <c r="I29" s="116"/>
      <c r="J29" s="127">
        <f>ROUNDUP(J85,2)</f>
        <v>0</v>
      </c>
      <c r="K29" s="117"/>
    </row>
    <row r="30" spans="2:11" s="114" customFormat="1" ht="6.95" customHeight="1">
      <c r="B30" s="115"/>
      <c r="C30" s="116"/>
      <c r="D30" s="124"/>
      <c r="E30" s="124"/>
      <c r="F30" s="124"/>
      <c r="G30" s="124"/>
      <c r="H30" s="124"/>
      <c r="I30" s="124"/>
      <c r="J30" s="124"/>
      <c r="K30" s="125"/>
    </row>
    <row r="31" spans="2:11" s="114" customFormat="1" ht="14.45" customHeight="1">
      <c r="B31" s="115"/>
      <c r="C31" s="116"/>
      <c r="D31" s="116"/>
      <c r="E31" s="116"/>
      <c r="F31" s="128" t="s">
        <v>47</v>
      </c>
      <c r="G31" s="116"/>
      <c r="H31" s="116"/>
      <c r="I31" s="128" t="s">
        <v>46</v>
      </c>
      <c r="J31" s="128" t="s">
        <v>48</v>
      </c>
      <c r="K31" s="117"/>
    </row>
    <row r="32" spans="2:11" s="114" customFormat="1" ht="14.45" customHeight="1">
      <c r="B32" s="115"/>
      <c r="C32" s="116"/>
      <c r="D32" s="129" t="s">
        <v>49</v>
      </c>
      <c r="E32" s="129" t="s">
        <v>50</v>
      </c>
      <c r="F32" s="130">
        <f>ROUNDUP(SUM(BE85:BE115),2)</f>
        <v>0</v>
      </c>
      <c r="G32" s="116"/>
      <c r="H32" s="116"/>
      <c r="I32" s="131">
        <v>0.21</v>
      </c>
      <c r="J32" s="130">
        <f>ROUNDUP(ROUNDUP((SUM(BE85:BE115)),2)*I32,1)</f>
        <v>0</v>
      </c>
      <c r="K32" s="117"/>
    </row>
    <row r="33" spans="2:11" s="114" customFormat="1" ht="14.45" customHeight="1">
      <c r="B33" s="115"/>
      <c r="C33" s="116"/>
      <c r="D33" s="116"/>
      <c r="E33" s="129" t="s">
        <v>51</v>
      </c>
      <c r="F33" s="130">
        <f>ROUNDUP(SUM(BF85:BF115),2)</f>
        <v>0</v>
      </c>
      <c r="G33" s="116"/>
      <c r="H33" s="116"/>
      <c r="I33" s="131">
        <v>0.15</v>
      </c>
      <c r="J33" s="130">
        <f>ROUNDUP(ROUNDUP((SUM(BF85:BF115)),2)*I33,1)</f>
        <v>0</v>
      </c>
      <c r="K33" s="117"/>
    </row>
    <row r="34" spans="2:11" s="114" customFormat="1" ht="14.45" customHeight="1" hidden="1">
      <c r="B34" s="115"/>
      <c r="C34" s="116"/>
      <c r="D34" s="116"/>
      <c r="E34" s="129" t="s">
        <v>52</v>
      </c>
      <c r="F34" s="130">
        <f>ROUNDUP(SUM(BG85:BG115),2)</f>
        <v>0</v>
      </c>
      <c r="G34" s="116"/>
      <c r="H34" s="116"/>
      <c r="I34" s="131">
        <v>0.21</v>
      </c>
      <c r="J34" s="130">
        <v>0</v>
      </c>
      <c r="K34" s="117"/>
    </row>
    <row r="35" spans="2:11" s="114" customFormat="1" ht="14.45" customHeight="1" hidden="1">
      <c r="B35" s="115"/>
      <c r="C35" s="116"/>
      <c r="D35" s="116"/>
      <c r="E35" s="129" t="s">
        <v>53</v>
      </c>
      <c r="F35" s="130">
        <f>ROUNDUP(SUM(BH85:BH115),2)</f>
        <v>0</v>
      </c>
      <c r="G35" s="116"/>
      <c r="H35" s="116"/>
      <c r="I35" s="131">
        <v>0.15</v>
      </c>
      <c r="J35" s="130">
        <v>0</v>
      </c>
      <c r="K35" s="117"/>
    </row>
    <row r="36" spans="2:11" s="114" customFormat="1" ht="14.45" customHeight="1" hidden="1">
      <c r="B36" s="115"/>
      <c r="C36" s="116"/>
      <c r="D36" s="116"/>
      <c r="E36" s="129" t="s">
        <v>54</v>
      </c>
      <c r="F36" s="130">
        <f>ROUNDUP(SUM(BI85:BI115),2)</f>
        <v>0</v>
      </c>
      <c r="G36" s="116"/>
      <c r="H36" s="116"/>
      <c r="I36" s="131">
        <v>0</v>
      </c>
      <c r="J36" s="130">
        <v>0</v>
      </c>
      <c r="K36" s="117"/>
    </row>
    <row r="37" spans="2:11" s="114" customFormat="1" ht="6.95" customHeight="1">
      <c r="B37" s="115"/>
      <c r="C37" s="116"/>
      <c r="D37" s="116"/>
      <c r="E37" s="116"/>
      <c r="F37" s="116"/>
      <c r="G37" s="116"/>
      <c r="H37" s="116"/>
      <c r="I37" s="116"/>
      <c r="J37" s="116"/>
      <c r="K37" s="117"/>
    </row>
    <row r="38" spans="2:11" s="114" customFormat="1" ht="25.35" customHeight="1">
      <c r="B38" s="115"/>
      <c r="C38" s="132"/>
      <c r="D38" s="133" t="s">
        <v>55</v>
      </c>
      <c r="E38" s="134"/>
      <c r="F38" s="134"/>
      <c r="G38" s="135" t="s">
        <v>56</v>
      </c>
      <c r="H38" s="136" t="s">
        <v>57</v>
      </c>
      <c r="I38" s="134"/>
      <c r="J38" s="137">
        <f>SUM(J29:J36)</f>
        <v>0</v>
      </c>
      <c r="K38" s="138"/>
    </row>
    <row r="39" spans="2:11" s="114" customFormat="1" ht="14.45" customHeight="1">
      <c r="B39" s="139"/>
      <c r="C39" s="140"/>
      <c r="D39" s="140"/>
      <c r="E39" s="140"/>
      <c r="F39" s="140"/>
      <c r="G39" s="140"/>
      <c r="H39" s="140"/>
      <c r="I39" s="140"/>
      <c r="J39" s="140"/>
      <c r="K39" s="141"/>
    </row>
    <row r="43" spans="2:11" s="114" customFormat="1" ht="6.95" customHeight="1">
      <c r="B43" s="142"/>
      <c r="C43" s="143"/>
      <c r="D43" s="143"/>
      <c r="E43" s="143"/>
      <c r="F43" s="143"/>
      <c r="G43" s="143"/>
      <c r="H43" s="143"/>
      <c r="I43" s="143"/>
      <c r="J43" s="143"/>
      <c r="K43" s="144"/>
    </row>
    <row r="44" spans="2:11" s="114" customFormat="1" ht="36.95" customHeight="1">
      <c r="B44" s="115"/>
      <c r="C44" s="110" t="s">
        <v>116</v>
      </c>
      <c r="D44" s="116"/>
      <c r="E44" s="116"/>
      <c r="F44" s="116"/>
      <c r="G44" s="116"/>
      <c r="H44" s="116"/>
      <c r="I44" s="116"/>
      <c r="J44" s="116"/>
      <c r="K44" s="117"/>
    </row>
    <row r="45" spans="2:11" s="114" customFormat="1" ht="6.95" customHeight="1">
      <c r="B45" s="115"/>
      <c r="C45" s="116"/>
      <c r="D45" s="116"/>
      <c r="E45" s="116"/>
      <c r="F45" s="116"/>
      <c r="G45" s="116"/>
      <c r="H45" s="116"/>
      <c r="I45" s="116"/>
      <c r="J45" s="116"/>
      <c r="K45" s="117"/>
    </row>
    <row r="46" spans="2:11" s="114" customFormat="1" ht="14.45" customHeight="1">
      <c r="B46" s="115"/>
      <c r="C46" s="113" t="s">
        <v>19</v>
      </c>
      <c r="D46" s="116"/>
      <c r="E46" s="116"/>
      <c r="F46" s="116"/>
      <c r="G46" s="116"/>
      <c r="H46" s="116"/>
      <c r="I46" s="116"/>
      <c r="J46" s="116"/>
      <c r="K46" s="117"/>
    </row>
    <row r="47" spans="2:11" s="114" customFormat="1" ht="16.5" customHeight="1">
      <c r="B47" s="115"/>
      <c r="C47" s="116"/>
      <c r="D47" s="116"/>
      <c r="E47" s="276" t="str">
        <f>E7</f>
        <v>Rekultivace Radovesice XIII</v>
      </c>
      <c r="F47" s="277"/>
      <c r="G47" s="277"/>
      <c r="H47" s="277"/>
      <c r="I47" s="116"/>
      <c r="J47" s="116"/>
      <c r="K47" s="117"/>
    </row>
    <row r="48" spans="2:11" ht="15">
      <c r="B48" s="108"/>
      <c r="C48" s="113" t="s">
        <v>112</v>
      </c>
      <c r="D48" s="109"/>
      <c r="E48" s="109"/>
      <c r="F48" s="109"/>
      <c r="G48" s="109"/>
      <c r="H48" s="109"/>
      <c r="I48" s="109"/>
      <c r="J48" s="109"/>
      <c r="K48" s="111"/>
    </row>
    <row r="49" spans="2:11" s="114" customFormat="1" ht="16.5" customHeight="1">
      <c r="B49" s="115"/>
      <c r="C49" s="116"/>
      <c r="D49" s="116"/>
      <c r="E49" s="276" t="s">
        <v>113</v>
      </c>
      <c r="F49" s="274"/>
      <c r="G49" s="274"/>
      <c r="H49" s="274"/>
      <c r="I49" s="116"/>
      <c r="J49" s="116"/>
      <c r="K49" s="117"/>
    </row>
    <row r="50" spans="2:11" s="114" customFormat="1" ht="14.45" customHeight="1">
      <c r="B50" s="115"/>
      <c r="C50" s="113" t="s">
        <v>114</v>
      </c>
      <c r="D50" s="116"/>
      <c r="E50" s="116"/>
      <c r="F50" s="116"/>
      <c r="G50" s="116"/>
      <c r="H50" s="116"/>
      <c r="I50" s="116"/>
      <c r="J50" s="116"/>
      <c r="K50" s="117"/>
    </row>
    <row r="51" spans="2:11" s="114" customFormat="1" ht="17.25" customHeight="1">
      <c r="B51" s="115"/>
      <c r="C51" s="116"/>
      <c r="D51" s="116"/>
      <c r="E51" s="273" t="str">
        <f>E11</f>
        <v>4 - 2.rok pěstební péče</v>
      </c>
      <c r="F51" s="274"/>
      <c r="G51" s="274"/>
      <c r="H51" s="274"/>
      <c r="I51" s="116"/>
      <c r="J51" s="116"/>
      <c r="K51" s="117"/>
    </row>
    <row r="52" spans="2:11" s="114" customFormat="1" ht="6.95" customHeight="1">
      <c r="B52" s="115"/>
      <c r="C52" s="116"/>
      <c r="D52" s="116"/>
      <c r="E52" s="116"/>
      <c r="F52" s="116"/>
      <c r="G52" s="116"/>
      <c r="H52" s="116"/>
      <c r="I52" s="116"/>
      <c r="J52" s="116"/>
      <c r="K52" s="117"/>
    </row>
    <row r="53" spans="2:11" s="114" customFormat="1" ht="18" customHeight="1">
      <c r="B53" s="115"/>
      <c r="C53" s="113" t="s">
        <v>26</v>
      </c>
      <c r="D53" s="116"/>
      <c r="E53" s="116"/>
      <c r="F53" s="118" t="str">
        <f>F14</f>
        <v xml:space="preserve"> </v>
      </c>
      <c r="G53" s="116"/>
      <c r="H53" s="116"/>
      <c r="I53" s="113" t="s">
        <v>28</v>
      </c>
      <c r="J53" s="119" t="str">
        <f>IF(J14="","",J14)</f>
        <v>18. 1. 2018</v>
      </c>
      <c r="K53" s="117"/>
    </row>
    <row r="54" spans="2:11" s="114" customFormat="1" ht="6.95" customHeight="1">
      <c r="B54" s="115"/>
      <c r="C54" s="116"/>
      <c r="D54" s="116"/>
      <c r="E54" s="116"/>
      <c r="F54" s="116"/>
      <c r="G54" s="116"/>
      <c r="H54" s="116"/>
      <c r="I54" s="116"/>
      <c r="J54" s="116"/>
      <c r="K54" s="117"/>
    </row>
    <row r="55" spans="2:11" s="114" customFormat="1" ht="15">
      <c r="B55" s="115"/>
      <c r="C55" s="113" t="s">
        <v>34</v>
      </c>
      <c r="D55" s="116"/>
      <c r="E55" s="116"/>
      <c r="F55" s="118" t="str">
        <f>E17</f>
        <v>SD a.s.</v>
      </c>
      <c r="G55" s="116"/>
      <c r="H55" s="116"/>
      <c r="I55" s="113" t="s">
        <v>40</v>
      </c>
      <c r="J55" s="275" t="str">
        <f>E23</f>
        <v>Báňské projekty Teplice a.s.</v>
      </c>
      <c r="K55" s="117"/>
    </row>
    <row r="56" spans="2:11" s="114" customFormat="1" ht="14.45" customHeight="1">
      <c r="B56" s="115"/>
      <c r="C56" s="113" t="s">
        <v>38</v>
      </c>
      <c r="D56" s="116"/>
      <c r="E56" s="116"/>
      <c r="F56" s="118" t="str">
        <f>IF(E20="","",E20)</f>
        <v/>
      </c>
      <c r="G56" s="116"/>
      <c r="H56" s="116"/>
      <c r="I56" s="116"/>
      <c r="J56" s="283"/>
      <c r="K56" s="117"/>
    </row>
    <row r="57" spans="2:11" s="114" customFormat="1" ht="10.35" customHeight="1">
      <c r="B57" s="115"/>
      <c r="C57" s="116"/>
      <c r="D57" s="116"/>
      <c r="E57" s="116"/>
      <c r="F57" s="116"/>
      <c r="G57" s="116"/>
      <c r="H57" s="116"/>
      <c r="I57" s="116"/>
      <c r="J57" s="116"/>
      <c r="K57" s="117"/>
    </row>
    <row r="58" spans="2:11" s="114" customFormat="1" ht="29.25" customHeight="1">
      <c r="B58" s="115"/>
      <c r="C58" s="145" t="s">
        <v>117</v>
      </c>
      <c r="D58" s="132"/>
      <c r="E58" s="132"/>
      <c r="F58" s="132"/>
      <c r="G58" s="132"/>
      <c r="H58" s="132"/>
      <c r="I58" s="132"/>
      <c r="J58" s="146" t="s">
        <v>118</v>
      </c>
      <c r="K58" s="147"/>
    </row>
    <row r="59" spans="2:11" s="114" customFormat="1" ht="10.35" customHeight="1">
      <c r="B59" s="115"/>
      <c r="C59" s="116"/>
      <c r="D59" s="116"/>
      <c r="E59" s="116"/>
      <c r="F59" s="116"/>
      <c r="G59" s="116"/>
      <c r="H59" s="116"/>
      <c r="I59" s="116"/>
      <c r="J59" s="116"/>
      <c r="K59" s="117"/>
    </row>
    <row r="60" spans="2:47" s="114" customFormat="1" ht="29.25" customHeight="1">
      <c r="B60" s="115"/>
      <c r="C60" s="148" t="s">
        <v>119</v>
      </c>
      <c r="D60" s="116"/>
      <c r="E60" s="116"/>
      <c r="F60" s="116"/>
      <c r="G60" s="116"/>
      <c r="H60" s="116"/>
      <c r="I60" s="116"/>
      <c r="J60" s="127">
        <f>J85</f>
        <v>0</v>
      </c>
      <c r="K60" s="117"/>
      <c r="AU60" s="104" t="s">
        <v>120</v>
      </c>
    </row>
    <row r="61" spans="2:11" s="155" customFormat="1" ht="24.95" customHeight="1">
      <c r="B61" s="149"/>
      <c r="C61" s="150"/>
      <c r="D61" s="151" t="s">
        <v>121</v>
      </c>
      <c r="E61" s="152"/>
      <c r="F61" s="152"/>
      <c r="G61" s="152"/>
      <c r="H61" s="152"/>
      <c r="I61" s="152"/>
      <c r="J61" s="153">
        <f>J86</f>
        <v>0</v>
      </c>
      <c r="K61" s="154"/>
    </row>
    <row r="62" spans="2:11" s="162" customFormat="1" ht="19.9" customHeight="1">
      <c r="B62" s="156"/>
      <c r="C62" s="157"/>
      <c r="D62" s="158" t="s">
        <v>122</v>
      </c>
      <c r="E62" s="159"/>
      <c r="F62" s="159"/>
      <c r="G62" s="159"/>
      <c r="H62" s="159"/>
      <c r="I62" s="159"/>
      <c r="J62" s="160">
        <f>J87</f>
        <v>0</v>
      </c>
      <c r="K62" s="161"/>
    </row>
    <row r="63" spans="2:11" s="162" customFormat="1" ht="19.9" customHeight="1">
      <c r="B63" s="156"/>
      <c r="C63" s="157"/>
      <c r="D63" s="158" t="s">
        <v>278</v>
      </c>
      <c r="E63" s="159"/>
      <c r="F63" s="159"/>
      <c r="G63" s="159"/>
      <c r="H63" s="159"/>
      <c r="I63" s="159"/>
      <c r="J63" s="160">
        <f>J114</f>
        <v>0</v>
      </c>
      <c r="K63" s="161"/>
    </row>
    <row r="64" spans="2:11" s="114" customFormat="1" ht="21.75" customHeight="1">
      <c r="B64" s="115"/>
      <c r="C64" s="116"/>
      <c r="D64" s="116"/>
      <c r="E64" s="116"/>
      <c r="F64" s="116"/>
      <c r="G64" s="116"/>
      <c r="H64" s="116"/>
      <c r="I64" s="116"/>
      <c r="J64" s="116"/>
      <c r="K64" s="117"/>
    </row>
    <row r="65" spans="2:11" s="114" customFormat="1" ht="6.95" customHeight="1">
      <c r="B65" s="139"/>
      <c r="C65" s="140"/>
      <c r="D65" s="140"/>
      <c r="E65" s="140"/>
      <c r="F65" s="140"/>
      <c r="G65" s="140"/>
      <c r="H65" s="140"/>
      <c r="I65" s="140"/>
      <c r="J65" s="140"/>
      <c r="K65" s="141"/>
    </row>
    <row r="69" spans="2:12" s="114" customFormat="1" ht="6.95" customHeight="1">
      <c r="B69" s="142"/>
      <c r="C69" s="143"/>
      <c r="D69" s="143"/>
      <c r="E69" s="143"/>
      <c r="F69" s="143"/>
      <c r="G69" s="143"/>
      <c r="H69" s="143"/>
      <c r="I69" s="143"/>
      <c r="J69" s="143"/>
      <c r="K69" s="143"/>
      <c r="L69" s="115"/>
    </row>
    <row r="70" spans="2:12" s="114" customFormat="1" ht="36.95" customHeight="1">
      <c r="B70" s="115"/>
      <c r="C70" s="163" t="s">
        <v>124</v>
      </c>
      <c r="L70" s="115"/>
    </row>
    <row r="71" spans="2:12" s="114" customFormat="1" ht="6.95" customHeight="1">
      <c r="B71" s="115"/>
      <c r="L71" s="115"/>
    </row>
    <row r="72" spans="2:12" s="114" customFormat="1" ht="14.45" customHeight="1">
      <c r="B72" s="115"/>
      <c r="C72" s="164" t="s">
        <v>19</v>
      </c>
      <c r="L72" s="115"/>
    </row>
    <row r="73" spans="2:12" s="114" customFormat="1" ht="16.5" customHeight="1">
      <c r="B73" s="115"/>
      <c r="E73" s="284" t="str">
        <f>E7</f>
        <v>Rekultivace Radovesice XIII</v>
      </c>
      <c r="F73" s="285"/>
      <c r="G73" s="285"/>
      <c r="H73" s="285"/>
      <c r="L73" s="115"/>
    </row>
    <row r="74" spans="2:12" ht="15">
      <c r="B74" s="108"/>
      <c r="C74" s="164" t="s">
        <v>112</v>
      </c>
      <c r="L74" s="108"/>
    </row>
    <row r="75" spans="2:12" s="114" customFormat="1" ht="16.5" customHeight="1">
      <c r="B75" s="115"/>
      <c r="E75" s="284" t="s">
        <v>113</v>
      </c>
      <c r="F75" s="279"/>
      <c r="G75" s="279"/>
      <c r="H75" s="279"/>
      <c r="L75" s="115"/>
    </row>
    <row r="76" spans="2:12" s="114" customFormat="1" ht="14.45" customHeight="1">
      <c r="B76" s="115"/>
      <c r="C76" s="164" t="s">
        <v>114</v>
      </c>
      <c r="L76" s="115"/>
    </row>
    <row r="77" spans="2:12" s="114" customFormat="1" ht="17.25" customHeight="1">
      <c r="B77" s="115"/>
      <c r="E77" s="278" t="str">
        <f>E11</f>
        <v>4 - 2.rok pěstební péče</v>
      </c>
      <c r="F77" s="279"/>
      <c r="G77" s="279"/>
      <c r="H77" s="279"/>
      <c r="L77" s="115"/>
    </row>
    <row r="78" spans="2:12" s="114" customFormat="1" ht="6.95" customHeight="1">
      <c r="B78" s="115"/>
      <c r="L78" s="115"/>
    </row>
    <row r="79" spans="2:12" s="114" customFormat="1" ht="18" customHeight="1">
      <c r="B79" s="115"/>
      <c r="C79" s="164" t="s">
        <v>26</v>
      </c>
      <c r="F79" s="165" t="str">
        <f>F14</f>
        <v xml:space="preserve"> </v>
      </c>
      <c r="I79" s="164" t="s">
        <v>28</v>
      </c>
      <c r="J79" s="166" t="str">
        <f>IF(J14="","",J14)</f>
        <v>18. 1. 2018</v>
      </c>
      <c r="L79" s="115"/>
    </row>
    <row r="80" spans="2:12" s="114" customFormat="1" ht="6.95" customHeight="1">
      <c r="B80" s="115"/>
      <c r="L80" s="115"/>
    </row>
    <row r="81" spans="2:12" s="114" customFormat="1" ht="15">
      <c r="B81" s="115"/>
      <c r="C81" s="164" t="s">
        <v>34</v>
      </c>
      <c r="F81" s="165" t="str">
        <f>E17</f>
        <v>SD a.s.</v>
      </c>
      <c r="I81" s="164" t="s">
        <v>40</v>
      </c>
      <c r="J81" s="165" t="str">
        <f>E23</f>
        <v>Báňské projekty Teplice a.s.</v>
      </c>
      <c r="L81" s="115"/>
    </row>
    <row r="82" spans="2:12" s="114" customFormat="1" ht="14.45" customHeight="1">
      <c r="B82" s="115"/>
      <c r="C82" s="164" t="s">
        <v>38</v>
      </c>
      <c r="F82" s="165" t="str">
        <f>IF(E20="","",E20)</f>
        <v/>
      </c>
      <c r="L82" s="115"/>
    </row>
    <row r="83" spans="2:12" s="114" customFormat="1" ht="10.35" customHeight="1">
      <c r="B83" s="115"/>
      <c r="L83" s="115"/>
    </row>
    <row r="84" spans="2:20" s="174" customFormat="1" ht="29.25" customHeight="1">
      <c r="B84" s="167"/>
      <c r="C84" s="168" t="s">
        <v>125</v>
      </c>
      <c r="D84" s="169" t="s">
        <v>64</v>
      </c>
      <c r="E84" s="169" t="s">
        <v>60</v>
      </c>
      <c r="F84" s="169" t="s">
        <v>126</v>
      </c>
      <c r="G84" s="169" t="s">
        <v>127</v>
      </c>
      <c r="H84" s="169" t="s">
        <v>128</v>
      </c>
      <c r="I84" s="169" t="s">
        <v>129</v>
      </c>
      <c r="J84" s="169" t="s">
        <v>118</v>
      </c>
      <c r="K84" s="170" t="s">
        <v>130</v>
      </c>
      <c r="L84" s="167"/>
      <c r="M84" s="171" t="s">
        <v>131</v>
      </c>
      <c r="N84" s="172" t="s">
        <v>49</v>
      </c>
      <c r="O84" s="172" t="s">
        <v>132</v>
      </c>
      <c r="P84" s="172" t="s">
        <v>133</v>
      </c>
      <c r="Q84" s="172" t="s">
        <v>134</v>
      </c>
      <c r="R84" s="172" t="s">
        <v>135</v>
      </c>
      <c r="S84" s="172" t="s">
        <v>136</v>
      </c>
      <c r="T84" s="173" t="s">
        <v>137</v>
      </c>
    </row>
    <row r="85" spans="2:63" s="114" customFormat="1" ht="29.25" customHeight="1">
      <c r="B85" s="115"/>
      <c r="C85" s="175" t="s">
        <v>119</v>
      </c>
      <c r="J85" s="176">
        <f>BK85</f>
        <v>0</v>
      </c>
      <c r="L85" s="115"/>
      <c r="M85" s="177"/>
      <c r="N85" s="124"/>
      <c r="O85" s="124"/>
      <c r="P85" s="178">
        <f>P86</f>
        <v>0</v>
      </c>
      <c r="Q85" s="124"/>
      <c r="R85" s="178">
        <f>R86</f>
        <v>20.219828</v>
      </c>
      <c r="S85" s="124"/>
      <c r="T85" s="179">
        <f>T86</f>
        <v>0</v>
      </c>
      <c r="AT85" s="104" t="s">
        <v>78</v>
      </c>
      <c r="AU85" s="104" t="s">
        <v>120</v>
      </c>
      <c r="BK85" s="180">
        <f>BK86</f>
        <v>0</v>
      </c>
    </row>
    <row r="86" spans="2:63" s="182" customFormat="1" ht="37.35" customHeight="1">
      <c r="B86" s="181"/>
      <c r="D86" s="183" t="s">
        <v>78</v>
      </c>
      <c r="E86" s="184" t="s">
        <v>138</v>
      </c>
      <c r="F86" s="184" t="s">
        <v>139</v>
      </c>
      <c r="J86" s="185">
        <f>BK86</f>
        <v>0</v>
      </c>
      <c r="L86" s="181"/>
      <c r="M86" s="186"/>
      <c r="N86" s="187"/>
      <c r="O86" s="187"/>
      <c r="P86" s="188">
        <f>P87+P114</f>
        <v>0</v>
      </c>
      <c r="Q86" s="187"/>
      <c r="R86" s="188">
        <f>R87+R114</f>
        <v>20.219828</v>
      </c>
      <c r="S86" s="187"/>
      <c r="T86" s="189">
        <f>T87+T114</f>
        <v>0</v>
      </c>
      <c r="AR86" s="183" t="s">
        <v>25</v>
      </c>
      <c r="AT86" s="190" t="s">
        <v>78</v>
      </c>
      <c r="AU86" s="190" t="s">
        <v>79</v>
      </c>
      <c r="AY86" s="183" t="s">
        <v>140</v>
      </c>
      <c r="BK86" s="191">
        <f>BK87+BK114</f>
        <v>0</v>
      </c>
    </row>
    <row r="87" spans="2:63" s="182" customFormat="1" ht="19.9" customHeight="1">
      <c r="B87" s="181"/>
      <c r="D87" s="183" t="s">
        <v>78</v>
      </c>
      <c r="E87" s="192" t="s">
        <v>25</v>
      </c>
      <c r="F87" s="192" t="s">
        <v>141</v>
      </c>
      <c r="J87" s="193">
        <f>BK87</f>
        <v>0</v>
      </c>
      <c r="L87" s="181"/>
      <c r="M87" s="186"/>
      <c r="N87" s="187"/>
      <c r="O87" s="187"/>
      <c r="P87" s="188">
        <f>SUM(P88:P113)</f>
        <v>0</v>
      </c>
      <c r="Q87" s="187"/>
      <c r="R87" s="188">
        <f>SUM(R88:R113)</f>
        <v>20.219828</v>
      </c>
      <c r="S87" s="187"/>
      <c r="T87" s="189">
        <f>SUM(T88:T113)</f>
        <v>0</v>
      </c>
      <c r="AR87" s="183" t="s">
        <v>25</v>
      </c>
      <c r="AT87" s="190" t="s">
        <v>78</v>
      </c>
      <c r="AU87" s="190" t="s">
        <v>25</v>
      </c>
      <c r="AY87" s="183" t="s">
        <v>140</v>
      </c>
      <c r="BK87" s="191">
        <f>SUM(BK88:BK113)</f>
        <v>0</v>
      </c>
    </row>
    <row r="88" spans="2:65" s="114" customFormat="1" ht="16.5" customHeight="1">
      <c r="B88" s="115"/>
      <c r="C88" s="194" t="s">
        <v>25</v>
      </c>
      <c r="D88" s="194" t="s">
        <v>142</v>
      </c>
      <c r="E88" s="195" t="s">
        <v>250</v>
      </c>
      <c r="F88" s="196" t="s">
        <v>251</v>
      </c>
      <c r="G88" s="197" t="s">
        <v>246</v>
      </c>
      <c r="H88" s="198">
        <v>247600</v>
      </c>
      <c r="I88" s="97"/>
      <c r="J88" s="199">
        <f>ROUND(I88*H88,2)</f>
        <v>0</v>
      </c>
      <c r="K88" s="196" t="s">
        <v>146</v>
      </c>
      <c r="L88" s="115"/>
      <c r="M88" s="200" t="s">
        <v>5</v>
      </c>
      <c r="N88" s="201" t="s">
        <v>50</v>
      </c>
      <c r="O88" s="116"/>
      <c r="P88" s="202">
        <f>O88*H88</f>
        <v>0</v>
      </c>
      <c r="Q88" s="202">
        <v>0</v>
      </c>
      <c r="R88" s="202">
        <f>Q88*H88</f>
        <v>0</v>
      </c>
      <c r="S88" s="202">
        <v>0</v>
      </c>
      <c r="T88" s="203">
        <f>S88*H88</f>
        <v>0</v>
      </c>
      <c r="AR88" s="104" t="s">
        <v>96</v>
      </c>
      <c r="AT88" s="104" t="s">
        <v>142</v>
      </c>
      <c r="AU88" s="104" t="s">
        <v>86</v>
      </c>
      <c r="AY88" s="104" t="s">
        <v>140</v>
      </c>
      <c r="BE88" s="204">
        <f>IF(N88="základní",J88,0)</f>
        <v>0</v>
      </c>
      <c r="BF88" s="204">
        <f>IF(N88="snížená",J88,0)</f>
        <v>0</v>
      </c>
      <c r="BG88" s="204">
        <f>IF(N88="zákl. přenesená",J88,0)</f>
        <v>0</v>
      </c>
      <c r="BH88" s="204">
        <f>IF(N88="sníž. přenesená",J88,0)</f>
        <v>0</v>
      </c>
      <c r="BI88" s="204">
        <f>IF(N88="nulová",J88,0)</f>
        <v>0</v>
      </c>
      <c r="BJ88" s="104" t="s">
        <v>25</v>
      </c>
      <c r="BK88" s="204">
        <f>ROUND(I88*H88,2)</f>
        <v>0</v>
      </c>
      <c r="BL88" s="104" t="s">
        <v>96</v>
      </c>
      <c r="BM88" s="104" t="s">
        <v>279</v>
      </c>
    </row>
    <row r="89" spans="2:51" s="206" customFormat="1" ht="13.5">
      <c r="B89" s="205"/>
      <c r="D89" s="207" t="s">
        <v>148</v>
      </c>
      <c r="F89" s="209" t="s">
        <v>253</v>
      </c>
      <c r="H89" s="210">
        <v>247600</v>
      </c>
      <c r="I89" s="98"/>
      <c r="L89" s="205"/>
      <c r="M89" s="211"/>
      <c r="N89" s="212"/>
      <c r="O89" s="212"/>
      <c r="P89" s="212"/>
      <c r="Q89" s="212"/>
      <c r="R89" s="212"/>
      <c r="S89" s="212"/>
      <c r="T89" s="213"/>
      <c r="AT89" s="208" t="s">
        <v>148</v>
      </c>
      <c r="AU89" s="208" t="s">
        <v>86</v>
      </c>
      <c r="AV89" s="206" t="s">
        <v>86</v>
      </c>
      <c r="AW89" s="206" t="s">
        <v>6</v>
      </c>
      <c r="AX89" s="206" t="s">
        <v>25</v>
      </c>
      <c r="AY89" s="208" t="s">
        <v>140</v>
      </c>
    </row>
    <row r="90" spans="2:65" s="114" customFormat="1" ht="25.5" customHeight="1">
      <c r="B90" s="115"/>
      <c r="C90" s="194" t="s">
        <v>86</v>
      </c>
      <c r="D90" s="194" t="s">
        <v>142</v>
      </c>
      <c r="E90" s="195" t="s">
        <v>162</v>
      </c>
      <c r="F90" s="196" t="s">
        <v>163</v>
      </c>
      <c r="G90" s="197" t="s">
        <v>164</v>
      </c>
      <c r="H90" s="198">
        <v>49.52</v>
      </c>
      <c r="I90" s="97"/>
      <c r="J90" s="199">
        <f>ROUND(I90*H90,2)</f>
        <v>0</v>
      </c>
      <c r="K90" s="196" t="s">
        <v>146</v>
      </c>
      <c r="L90" s="115"/>
      <c r="M90" s="200" t="s">
        <v>5</v>
      </c>
      <c r="N90" s="201" t="s">
        <v>50</v>
      </c>
      <c r="O90" s="116"/>
      <c r="P90" s="202">
        <f>O90*H90</f>
        <v>0</v>
      </c>
      <c r="Q90" s="202">
        <v>0</v>
      </c>
      <c r="R90" s="202">
        <f>Q90*H90</f>
        <v>0</v>
      </c>
      <c r="S90" s="202">
        <v>0</v>
      </c>
      <c r="T90" s="203">
        <f>S90*H90</f>
        <v>0</v>
      </c>
      <c r="AR90" s="104" t="s">
        <v>96</v>
      </c>
      <c r="AT90" s="104" t="s">
        <v>142</v>
      </c>
      <c r="AU90" s="104" t="s">
        <v>86</v>
      </c>
      <c r="AY90" s="104" t="s">
        <v>140</v>
      </c>
      <c r="BE90" s="204">
        <f>IF(N90="základní",J90,0)</f>
        <v>0</v>
      </c>
      <c r="BF90" s="204">
        <f>IF(N90="snížená",J90,0)</f>
        <v>0</v>
      </c>
      <c r="BG90" s="204">
        <f>IF(N90="zákl. přenesená",J90,0)</f>
        <v>0</v>
      </c>
      <c r="BH90" s="204">
        <f>IF(N90="sníž. přenesená",J90,0)</f>
        <v>0</v>
      </c>
      <c r="BI90" s="204">
        <f>IF(N90="nulová",J90,0)</f>
        <v>0</v>
      </c>
      <c r="BJ90" s="104" t="s">
        <v>25</v>
      </c>
      <c r="BK90" s="204">
        <f>ROUND(I90*H90,2)</f>
        <v>0</v>
      </c>
      <c r="BL90" s="104" t="s">
        <v>96</v>
      </c>
      <c r="BM90" s="104" t="s">
        <v>280</v>
      </c>
    </row>
    <row r="91" spans="2:51" s="206" customFormat="1" ht="13.5">
      <c r="B91" s="205"/>
      <c r="D91" s="207" t="s">
        <v>148</v>
      </c>
      <c r="F91" s="209" t="s">
        <v>255</v>
      </c>
      <c r="H91" s="210">
        <v>49.52</v>
      </c>
      <c r="I91" s="98"/>
      <c r="L91" s="205"/>
      <c r="M91" s="211"/>
      <c r="N91" s="212"/>
      <c r="O91" s="212"/>
      <c r="P91" s="212"/>
      <c r="Q91" s="212"/>
      <c r="R91" s="212"/>
      <c r="S91" s="212"/>
      <c r="T91" s="213"/>
      <c r="AT91" s="208" t="s">
        <v>148</v>
      </c>
      <c r="AU91" s="208" t="s">
        <v>86</v>
      </c>
      <c r="AV91" s="206" t="s">
        <v>86</v>
      </c>
      <c r="AW91" s="206" t="s">
        <v>6</v>
      </c>
      <c r="AX91" s="206" t="s">
        <v>25</v>
      </c>
      <c r="AY91" s="208" t="s">
        <v>140</v>
      </c>
    </row>
    <row r="92" spans="2:65" s="114" customFormat="1" ht="16.5" customHeight="1">
      <c r="B92" s="115"/>
      <c r="C92" s="194" t="s">
        <v>93</v>
      </c>
      <c r="D92" s="194" t="s">
        <v>142</v>
      </c>
      <c r="E92" s="195" t="s">
        <v>256</v>
      </c>
      <c r="F92" s="196" t="s">
        <v>257</v>
      </c>
      <c r="G92" s="197" t="s">
        <v>258</v>
      </c>
      <c r="H92" s="198">
        <v>150</v>
      </c>
      <c r="I92" s="97"/>
      <c r="J92" s="199">
        <f aca="true" t="shared" si="0" ref="J92:J102">ROUND(I92*H92,2)</f>
        <v>0</v>
      </c>
      <c r="K92" s="196" t="s">
        <v>5</v>
      </c>
      <c r="L92" s="115"/>
      <c r="M92" s="200" t="s">
        <v>5</v>
      </c>
      <c r="N92" s="201" t="s">
        <v>50</v>
      </c>
      <c r="O92" s="116"/>
      <c r="P92" s="202">
        <f aca="true" t="shared" si="1" ref="P92:P102">O92*H92</f>
        <v>0</v>
      </c>
      <c r="Q92" s="202">
        <v>0</v>
      </c>
      <c r="R92" s="202">
        <f aca="true" t="shared" si="2" ref="R92:R102">Q92*H92</f>
        <v>0</v>
      </c>
      <c r="S92" s="202">
        <v>0</v>
      </c>
      <c r="T92" s="203">
        <f aca="true" t="shared" si="3" ref="T92:T102">S92*H92</f>
        <v>0</v>
      </c>
      <c r="AR92" s="104" t="s">
        <v>96</v>
      </c>
      <c r="AT92" s="104" t="s">
        <v>142</v>
      </c>
      <c r="AU92" s="104" t="s">
        <v>86</v>
      </c>
      <c r="AY92" s="104" t="s">
        <v>140</v>
      </c>
      <c r="BE92" s="204">
        <f aca="true" t="shared" si="4" ref="BE92:BE102">IF(N92="základní",J92,0)</f>
        <v>0</v>
      </c>
      <c r="BF92" s="204">
        <f aca="true" t="shared" si="5" ref="BF92:BF102">IF(N92="snížená",J92,0)</f>
        <v>0</v>
      </c>
      <c r="BG92" s="204">
        <f aca="true" t="shared" si="6" ref="BG92:BG102">IF(N92="zákl. přenesená",J92,0)</f>
        <v>0</v>
      </c>
      <c r="BH92" s="204">
        <f aca="true" t="shared" si="7" ref="BH92:BH102">IF(N92="sníž. přenesená",J92,0)</f>
        <v>0</v>
      </c>
      <c r="BI92" s="204">
        <f aca="true" t="shared" si="8" ref="BI92:BI102">IF(N92="nulová",J92,0)</f>
        <v>0</v>
      </c>
      <c r="BJ92" s="104" t="s">
        <v>25</v>
      </c>
      <c r="BK92" s="204">
        <f aca="true" t="shared" si="9" ref="BK92:BK102">ROUND(I92*H92,2)</f>
        <v>0</v>
      </c>
      <c r="BL92" s="104" t="s">
        <v>96</v>
      </c>
      <c r="BM92" s="104" t="s">
        <v>281</v>
      </c>
    </row>
    <row r="93" spans="2:65" s="114" customFormat="1" ht="25.5" customHeight="1">
      <c r="B93" s="115"/>
      <c r="C93" s="194" t="s">
        <v>96</v>
      </c>
      <c r="D93" s="194" t="s">
        <v>142</v>
      </c>
      <c r="E93" s="195" t="s">
        <v>171</v>
      </c>
      <c r="F93" s="196" t="s">
        <v>172</v>
      </c>
      <c r="G93" s="197" t="s">
        <v>173</v>
      </c>
      <c r="H93" s="198">
        <v>23360</v>
      </c>
      <c r="I93" s="97"/>
      <c r="J93" s="199">
        <f t="shared" si="0"/>
        <v>0</v>
      </c>
      <c r="K93" s="196" t="s">
        <v>146</v>
      </c>
      <c r="L93" s="115"/>
      <c r="M93" s="200" t="s">
        <v>5</v>
      </c>
      <c r="N93" s="201" t="s">
        <v>50</v>
      </c>
      <c r="O93" s="116"/>
      <c r="P93" s="202">
        <f t="shared" si="1"/>
        <v>0</v>
      </c>
      <c r="Q93" s="202">
        <v>0</v>
      </c>
      <c r="R93" s="202">
        <f t="shared" si="2"/>
        <v>0</v>
      </c>
      <c r="S93" s="202">
        <v>0</v>
      </c>
      <c r="T93" s="203">
        <f t="shared" si="3"/>
        <v>0</v>
      </c>
      <c r="AR93" s="104" t="s">
        <v>96</v>
      </c>
      <c r="AT93" s="104" t="s">
        <v>142</v>
      </c>
      <c r="AU93" s="104" t="s">
        <v>86</v>
      </c>
      <c r="AY93" s="104" t="s">
        <v>140</v>
      </c>
      <c r="BE93" s="204">
        <f t="shared" si="4"/>
        <v>0</v>
      </c>
      <c r="BF93" s="204">
        <f t="shared" si="5"/>
        <v>0</v>
      </c>
      <c r="BG93" s="204">
        <f t="shared" si="6"/>
        <v>0</v>
      </c>
      <c r="BH93" s="204">
        <f t="shared" si="7"/>
        <v>0</v>
      </c>
      <c r="BI93" s="204">
        <f t="shared" si="8"/>
        <v>0</v>
      </c>
      <c r="BJ93" s="104" t="s">
        <v>25</v>
      </c>
      <c r="BK93" s="204">
        <f t="shared" si="9"/>
        <v>0</v>
      </c>
      <c r="BL93" s="104" t="s">
        <v>96</v>
      </c>
      <c r="BM93" s="104" t="s">
        <v>282</v>
      </c>
    </row>
    <row r="94" spans="2:65" s="114" customFormat="1" ht="16.5" customHeight="1">
      <c r="B94" s="115"/>
      <c r="C94" s="217" t="s">
        <v>99</v>
      </c>
      <c r="D94" s="217" t="s">
        <v>175</v>
      </c>
      <c r="E94" s="218" t="s">
        <v>176</v>
      </c>
      <c r="F94" s="219" t="s">
        <v>177</v>
      </c>
      <c r="G94" s="220" t="s">
        <v>173</v>
      </c>
      <c r="H94" s="221">
        <v>18350</v>
      </c>
      <c r="I94" s="99"/>
      <c r="J94" s="222">
        <f t="shared" si="0"/>
        <v>0</v>
      </c>
      <c r="K94" s="219" t="s">
        <v>5</v>
      </c>
      <c r="L94" s="223"/>
      <c r="M94" s="224" t="s">
        <v>5</v>
      </c>
      <c r="N94" s="225" t="s">
        <v>50</v>
      </c>
      <c r="O94" s="116"/>
      <c r="P94" s="202">
        <f t="shared" si="1"/>
        <v>0</v>
      </c>
      <c r="Q94" s="202">
        <v>3E-05</v>
      </c>
      <c r="R94" s="202">
        <f t="shared" si="2"/>
        <v>0.5505</v>
      </c>
      <c r="S94" s="202">
        <v>0</v>
      </c>
      <c r="T94" s="203">
        <f t="shared" si="3"/>
        <v>0</v>
      </c>
      <c r="AR94" s="104" t="s">
        <v>178</v>
      </c>
      <c r="AT94" s="104" t="s">
        <v>175</v>
      </c>
      <c r="AU94" s="104" t="s">
        <v>86</v>
      </c>
      <c r="AY94" s="104" t="s">
        <v>140</v>
      </c>
      <c r="BE94" s="204">
        <f t="shared" si="4"/>
        <v>0</v>
      </c>
      <c r="BF94" s="204">
        <f t="shared" si="5"/>
        <v>0</v>
      </c>
      <c r="BG94" s="204">
        <f t="shared" si="6"/>
        <v>0</v>
      </c>
      <c r="BH94" s="204">
        <f t="shared" si="7"/>
        <v>0</v>
      </c>
      <c r="BI94" s="204">
        <f t="shared" si="8"/>
        <v>0</v>
      </c>
      <c r="BJ94" s="104" t="s">
        <v>25</v>
      </c>
      <c r="BK94" s="204">
        <f t="shared" si="9"/>
        <v>0</v>
      </c>
      <c r="BL94" s="104" t="s">
        <v>96</v>
      </c>
      <c r="BM94" s="104" t="s">
        <v>179</v>
      </c>
    </row>
    <row r="95" spans="2:65" s="114" customFormat="1" ht="16.5" customHeight="1">
      <c r="B95" s="115"/>
      <c r="C95" s="217" t="s">
        <v>183</v>
      </c>
      <c r="D95" s="217" t="s">
        <v>175</v>
      </c>
      <c r="E95" s="218" t="s">
        <v>180</v>
      </c>
      <c r="F95" s="219" t="s">
        <v>181</v>
      </c>
      <c r="G95" s="220" t="s">
        <v>173</v>
      </c>
      <c r="H95" s="221">
        <v>4250</v>
      </c>
      <c r="I95" s="99"/>
      <c r="J95" s="222">
        <f t="shared" si="0"/>
        <v>0</v>
      </c>
      <c r="K95" s="219" t="s">
        <v>5</v>
      </c>
      <c r="L95" s="223"/>
      <c r="M95" s="224" t="s">
        <v>5</v>
      </c>
      <c r="N95" s="225" t="s">
        <v>50</v>
      </c>
      <c r="O95" s="116"/>
      <c r="P95" s="202">
        <f t="shared" si="1"/>
        <v>0</v>
      </c>
      <c r="Q95" s="202">
        <v>0.0021</v>
      </c>
      <c r="R95" s="202">
        <f t="shared" si="2"/>
        <v>8.924999999999999</v>
      </c>
      <c r="S95" s="202">
        <v>0</v>
      </c>
      <c r="T95" s="203">
        <f t="shared" si="3"/>
        <v>0</v>
      </c>
      <c r="AR95" s="104" t="s">
        <v>178</v>
      </c>
      <c r="AT95" s="104" t="s">
        <v>175</v>
      </c>
      <c r="AU95" s="104" t="s">
        <v>86</v>
      </c>
      <c r="AY95" s="104" t="s">
        <v>140</v>
      </c>
      <c r="BE95" s="204">
        <f t="shared" si="4"/>
        <v>0</v>
      </c>
      <c r="BF95" s="204">
        <f t="shared" si="5"/>
        <v>0</v>
      </c>
      <c r="BG95" s="204">
        <f t="shared" si="6"/>
        <v>0</v>
      </c>
      <c r="BH95" s="204">
        <f t="shared" si="7"/>
        <v>0</v>
      </c>
      <c r="BI95" s="204">
        <f t="shared" si="8"/>
        <v>0</v>
      </c>
      <c r="BJ95" s="104" t="s">
        <v>25</v>
      </c>
      <c r="BK95" s="204">
        <f t="shared" si="9"/>
        <v>0</v>
      </c>
      <c r="BL95" s="104" t="s">
        <v>96</v>
      </c>
      <c r="BM95" s="104" t="s">
        <v>182</v>
      </c>
    </row>
    <row r="96" spans="2:65" s="114" customFormat="1" ht="16.5" customHeight="1">
      <c r="B96" s="115"/>
      <c r="C96" s="217" t="s">
        <v>187</v>
      </c>
      <c r="D96" s="217" t="s">
        <v>175</v>
      </c>
      <c r="E96" s="218" t="s">
        <v>184</v>
      </c>
      <c r="F96" s="219" t="s">
        <v>185</v>
      </c>
      <c r="G96" s="220" t="s">
        <v>173</v>
      </c>
      <c r="H96" s="221">
        <v>760</v>
      </c>
      <c r="I96" s="99"/>
      <c r="J96" s="222">
        <f t="shared" si="0"/>
        <v>0</v>
      </c>
      <c r="K96" s="219" t="s">
        <v>5</v>
      </c>
      <c r="L96" s="223"/>
      <c r="M96" s="224" t="s">
        <v>5</v>
      </c>
      <c r="N96" s="225" t="s">
        <v>50</v>
      </c>
      <c r="O96" s="116"/>
      <c r="P96" s="202">
        <f t="shared" si="1"/>
        <v>0</v>
      </c>
      <c r="Q96" s="202">
        <v>0.0012</v>
      </c>
      <c r="R96" s="202">
        <f t="shared" si="2"/>
        <v>0.9119999999999999</v>
      </c>
      <c r="S96" s="202">
        <v>0</v>
      </c>
      <c r="T96" s="203">
        <f t="shared" si="3"/>
        <v>0</v>
      </c>
      <c r="AR96" s="104" t="s">
        <v>178</v>
      </c>
      <c r="AT96" s="104" t="s">
        <v>175</v>
      </c>
      <c r="AU96" s="104" t="s">
        <v>86</v>
      </c>
      <c r="AY96" s="104" t="s">
        <v>140</v>
      </c>
      <c r="BE96" s="204">
        <f t="shared" si="4"/>
        <v>0</v>
      </c>
      <c r="BF96" s="204">
        <f t="shared" si="5"/>
        <v>0</v>
      </c>
      <c r="BG96" s="204">
        <f t="shared" si="6"/>
        <v>0</v>
      </c>
      <c r="BH96" s="204">
        <f t="shared" si="7"/>
        <v>0</v>
      </c>
      <c r="BI96" s="204">
        <f t="shared" si="8"/>
        <v>0</v>
      </c>
      <c r="BJ96" s="104" t="s">
        <v>25</v>
      </c>
      <c r="BK96" s="204">
        <f t="shared" si="9"/>
        <v>0</v>
      </c>
      <c r="BL96" s="104" t="s">
        <v>96</v>
      </c>
      <c r="BM96" s="104" t="s">
        <v>186</v>
      </c>
    </row>
    <row r="97" spans="2:65" s="114" customFormat="1" ht="25.5" customHeight="1">
      <c r="B97" s="115"/>
      <c r="C97" s="194" t="s">
        <v>178</v>
      </c>
      <c r="D97" s="194" t="s">
        <v>142</v>
      </c>
      <c r="E97" s="195" t="s">
        <v>188</v>
      </c>
      <c r="F97" s="196" t="s">
        <v>189</v>
      </c>
      <c r="G97" s="197" t="s">
        <v>173</v>
      </c>
      <c r="H97" s="198">
        <v>4</v>
      </c>
      <c r="I97" s="97"/>
      <c r="J97" s="199">
        <f t="shared" si="0"/>
        <v>0</v>
      </c>
      <c r="K97" s="196" t="s">
        <v>146</v>
      </c>
      <c r="L97" s="115"/>
      <c r="M97" s="200" t="s">
        <v>5</v>
      </c>
      <c r="N97" s="201" t="s">
        <v>50</v>
      </c>
      <c r="O97" s="116"/>
      <c r="P97" s="202">
        <f t="shared" si="1"/>
        <v>0</v>
      </c>
      <c r="Q97" s="202">
        <v>0</v>
      </c>
      <c r="R97" s="202">
        <f t="shared" si="2"/>
        <v>0</v>
      </c>
      <c r="S97" s="202">
        <v>0</v>
      </c>
      <c r="T97" s="203">
        <f t="shared" si="3"/>
        <v>0</v>
      </c>
      <c r="AR97" s="104" t="s">
        <v>96</v>
      </c>
      <c r="AT97" s="104" t="s">
        <v>142</v>
      </c>
      <c r="AU97" s="104" t="s">
        <v>86</v>
      </c>
      <c r="AY97" s="104" t="s">
        <v>140</v>
      </c>
      <c r="BE97" s="204">
        <f t="shared" si="4"/>
        <v>0</v>
      </c>
      <c r="BF97" s="204">
        <f t="shared" si="5"/>
        <v>0</v>
      </c>
      <c r="BG97" s="204">
        <f t="shared" si="6"/>
        <v>0</v>
      </c>
      <c r="BH97" s="204">
        <f t="shared" si="7"/>
        <v>0</v>
      </c>
      <c r="BI97" s="204">
        <f t="shared" si="8"/>
        <v>0</v>
      </c>
      <c r="BJ97" s="104" t="s">
        <v>25</v>
      </c>
      <c r="BK97" s="204">
        <f t="shared" si="9"/>
        <v>0</v>
      </c>
      <c r="BL97" s="104" t="s">
        <v>96</v>
      </c>
      <c r="BM97" s="104" t="s">
        <v>283</v>
      </c>
    </row>
    <row r="98" spans="2:65" s="114" customFormat="1" ht="16.5" customHeight="1">
      <c r="B98" s="115"/>
      <c r="C98" s="217" t="s">
        <v>194</v>
      </c>
      <c r="D98" s="217" t="s">
        <v>175</v>
      </c>
      <c r="E98" s="218" t="s">
        <v>191</v>
      </c>
      <c r="F98" s="219" t="s">
        <v>192</v>
      </c>
      <c r="G98" s="220" t="s">
        <v>173</v>
      </c>
      <c r="H98" s="221">
        <v>4</v>
      </c>
      <c r="I98" s="99"/>
      <c r="J98" s="222">
        <f t="shared" si="0"/>
        <v>0</v>
      </c>
      <c r="K98" s="219" t="s">
        <v>5</v>
      </c>
      <c r="L98" s="223"/>
      <c r="M98" s="224" t="s">
        <v>5</v>
      </c>
      <c r="N98" s="225" t="s">
        <v>50</v>
      </c>
      <c r="O98" s="116"/>
      <c r="P98" s="202">
        <f t="shared" si="1"/>
        <v>0</v>
      </c>
      <c r="Q98" s="202">
        <v>0.0025</v>
      </c>
      <c r="R98" s="202">
        <f t="shared" si="2"/>
        <v>0.01</v>
      </c>
      <c r="S98" s="202">
        <v>0</v>
      </c>
      <c r="T98" s="203">
        <f t="shared" si="3"/>
        <v>0</v>
      </c>
      <c r="AR98" s="104" t="s">
        <v>178</v>
      </c>
      <c r="AT98" s="104" t="s">
        <v>175</v>
      </c>
      <c r="AU98" s="104" t="s">
        <v>86</v>
      </c>
      <c r="AY98" s="104" t="s">
        <v>140</v>
      </c>
      <c r="BE98" s="204">
        <f t="shared" si="4"/>
        <v>0</v>
      </c>
      <c r="BF98" s="204">
        <f t="shared" si="5"/>
        <v>0</v>
      </c>
      <c r="BG98" s="204">
        <f t="shared" si="6"/>
        <v>0</v>
      </c>
      <c r="BH98" s="204">
        <f t="shared" si="7"/>
        <v>0</v>
      </c>
      <c r="BI98" s="204">
        <f t="shared" si="8"/>
        <v>0</v>
      </c>
      <c r="BJ98" s="104" t="s">
        <v>25</v>
      </c>
      <c r="BK98" s="204">
        <f t="shared" si="9"/>
        <v>0</v>
      </c>
      <c r="BL98" s="104" t="s">
        <v>96</v>
      </c>
      <c r="BM98" s="104" t="s">
        <v>284</v>
      </c>
    </row>
    <row r="99" spans="2:65" s="114" customFormat="1" ht="16.5" customHeight="1">
      <c r="B99" s="115"/>
      <c r="C99" s="194" t="s">
        <v>30</v>
      </c>
      <c r="D99" s="194" t="s">
        <v>142</v>
      </c>
      <c r="E99" s="195" t="s">
        <v>195</v>
      </c>
      <c r="F99" s="196" t="s">
        <v>196</v>
      </c>
      <c r="G99" s="197" t="s">
        <v>173</v>
      </c>
      <c r="H99" s="198">
        <v>4</v>
      </c>
      <c r="I99" s="97"/>
      <c r="J99" s="199">
        <f t="shared" si="0"/>
        <v>0</v>
      </c>
      <c r="K99" s="196" t="s">
        <v>146</v>
      </c>
      <c r="L99" s="115"/>
      <c r="M99" s="200" t="s">
        <v>5</v>
      </c>
      <c r="N99" s="201" t="s">
        <v>50</v>
      </c>
      <c r="O99" s="116"/>
      <c r="P99" s="202">
        <f t="shared" si="1"/>
        <v>0</v>
      </c>
      <c r="Q99" s="202">
        <v>5.2E-05</v>
      </c>
      <c r="R99" s="202">
        <f t="shared" si="2"/>
        <v>0.000208</v>
      </c>
      <c r="S99" s="202">
        <v>0</v>
      </c>
      <c r="T99" s="203">
        <f t="shared" si="3"/>
        <v>0</v>
      </c>
      <c r="AR99" s="104" t="s">
        <v>96</v>
      </c>
      <c r="AT99" s="104" t="s">
        <v>142</v>
      </c>
      <c r="AU99" s="104" t="s">
        <v>86</v>
      </c>
      <c r="AY99" s="104" t="s">
        <v>140</v>
      </c>
      <c r="BE99" s="204">
        <f t="shared" si="4"/>
        <v>0</v>
      </c>
      <c r="BF99" s="204">
        <f t="shared" si="5"/>
        <v>0</v>
      </c>
      <c r="BG99" s="204">
        <f t="shared" si="6"/>
        <v>0</v>
      </c>
      <c r="BH99" s="204">
        <f t="shared" si="7"/>
        <v>0</v>
      </c>
      <c r="BI99" s="204">
        <f t="shared" si="8"/>
        <v>0</v>
      </c>
      <c r="BJ99" s="104" t="s">
        <v>25</v>
      </c>
      <c r="BK99" s="204">
        <f t="shared" si="9"/>
        <v>0</v>
      </c>
      <c r="BL99" s="104" t="s">
        <v>96</v>
      </c>
      <c r="BM99" s="104" t="s">
        <v>285</v>
      </c>
    </row>
    <row r="100" spans="2:65" s="114" customFormat="1" ht="16.5" customHeight="1">
      <c r="B100" s="115"/>
      <c r="C100" s="217" t="s">
        <v>201</v>
      </c>
      <c r="D100" s="217" t="s">
        <v>175</v>
      </c>
      <c r="E100" s="218" t="s">
        <v>198</v>
      </c>
      <c r="F100" s="219" t="s">
        <v>199</v>
      </c>
      <c r="G100" s="220" t="s">
        <v>173</v>
      </c>
      <c r="H100" s="221">
        <v>4</v>
      </c>
      <c r="I100" s="99"/>
      <c r="J100" s="222">
        <f t="shared" si="0"/>
        <v>0</v>
      </c>
      <c r="K100" s="219" t="s">
        <v>146</v>
      </c>
      <c r="L100" s="223"/>
      <c r="M100" s="224" t="s">
        <v>5</v>
      </c>
      <c r="N100" s="225" t="s">
        <v>50</v>
      </c>
      <c r="O100" s="116"/>
      <c r="P100" s="202">
        <f t="shared" si="1"/>
        <v>0</v>
      </c>
      <c r="Q100" s="202">
        <v>0.00472</v>
      </c>
      <c r="R100" s="202">
        <f t="shared" si="2"/>
        <v>0.01888</v>
      </c>
      <c r="S100" s="202">
        <v>0</v>
      </c>
      <c r="T100" s="203">
        <f t="shared" si="3"/>
        <v>0</v>
      </c>
      <c r="AR100" s="104" t="s">
        <v>178</v>
      </c>
      <c r="AT100" s="104" t="s">
        <v>175</v>
      </c>
      <c r="AU100" s="104" t="s">
        <v>86</v>
      </c>
      <c r="AY100" s="104" t="s">
        <v>140</v>
      </c>
      <c r="BE100" s="204">
        <f t="shared" si="4"/>
        <v>0</v>
      </c>
      <c r="BF100" s="204">
        <f t="shared" si="5"/>
        <v>0</v>
      </c>
      <c r="BG100" s="204">
        <f t="shared" si="6"/>
        <v>0</v>
      </c>
      <c r="BH100" s="204">
        <f t="shared" si="7"/>
        <v>0</v>
      </c>
      <c r="BI100" s="204">
        <f t="shared" si="8"/>
        <v>0</v>
      </c>
      <c r="BJ100" s="104" t="s">
        <v>25</v>
      </c>
      <c r="BK100" s="204">
        <f t="shared" si="9"/>
        <v>0</v>
      </c>
      <c r="BL100" s="104" t="s">
        <v>96</v>
      </c>
      <c r="BM100" s="104" t="s">
        <v>286</v>
      </c>
    </row>
    <row r="101" spans="2:65" s="114" customFormat="1" ht="25.5" customHeight="1">
      <c r="B101" s="115"/>
      <c r="C101" s="194" t="s">
        <v>205</v>
      </c>
      <c r="D101" s="194" t="s">
        <v>142</v>
      </c>
      <c r="E101" s="195" t="s">
        <v>202</v>
      </c>
      <c r="F101" s="196" t="s">
        <v>203</v>
      </c>
      <c r="G101" s="197" t="s">
        <v>173</v>
      </c>
      <c r="H101" s="198">
        <v>67000</v>
      </c>
      <c r="I101" s="97"/>
      <c r="J101" s="199">
        <f t="shared" si="0"/>
        <v>0</v>
      </c>
      <c r="K101" s="196" t="s">
        <v>146</v>
      </c>
      <c r="L101" s="115"/>
      <c r="M101" s="200" t="s">
        <v>5</v>
      </c>
      <c r="N101" s="201" t="s">
        <v>50</v>
      </c>
      <c r="O101" s="116"/>
      <c r="P101" s="202">
        <f t="shared" si="1"/>
        <v>0</v>
      </c>
      <c r="Q101" s="202">
        <v>0</v>
      </c>
      <c r="R101" s="202">
        <f t="shared" si="2"/>
        <v>0</v>
      </c>
      <c r="S101" s="202">
        <v>0</v>
      </c>
      <c r="T101" s="203">
        <f t="shared" si="3"/>
        <v>0</v>
      </c>
      <c r="AR101" s="104" t="s">
        <v>96</v>
      </c>
      <c r="AT101" s="104" t="s">
        <v>142</v>
      </c>
      <c r="AU101" s="104" t="s">
        <v>86</v>
      </c>
      <c r="AY101" s="104" t="s">
        <v>140</v>
      </c>
      <c r="BE101" s="204">
        <f t="shared" si="4"/>
        <v>0</v>
      </c>
      <c r="BF101" s="204">
        <f t="shared" si="5"/>
        <v>0</v>
      </c>
      <c r="BG101" s="204">
        <f t="shared" si="6"/>
        <v>0</v>
      </c>
      <c r="BH101" s="204">
        <f t="shared" si="7"/>
        <v>0</v>
      </c>
      <c r="BI101" s="204">
        <f t="shared" si="8"/>
        <v>0</v>
      </c>
      <c r="BJ101" s="104" t="s">
        <v>25</v>
      </c>
      <c r="BK101" s="204">
        <f t="shared" si="9"/>
        <v>0</v>
      </c>
      <c r="BL101" s="104" t="s">
        <v>96</v>
      </c>
      <c r="BM101" s="104" t="s">
        <v>204</v>
      </c>
    </row>
    <row r="102" spans="2:65" s="114" customFormat="1" ht="16.5" customHeight="1">
      <c r="B102" s="115"/>
      <c r="C102" s="217" t="s">
        <v>211</v>
      </c>
      <c r="D102" s="217" t="s">
        <v>175</v>
      </c>
      <c r="E102" s="218" t="s">
        <v>206</v>
      </c>
      <c r="F102" s="219" t="s">
        <v>330</v>
      </c>
      <c r="G102" s="220" t="s">
        <v>207</v>
      </c>
      <c r="H102" s="221">
        <v>442.2</v>
      </c>
      <c r="I102" s="99"/>
      <c r="J102" s="222">
        <f t="shared" si="0"/>
        <v>0</v>
      </c>
      <c r="K102" s="219" t="s">
        <v>5</v>
      </c>
      <c r="L102" s="223"/>
      <c r="M102" s="224" t="s">
        <v>5</v>
      </c>
      <c r="N102" s="225" t="s">
        <v>50</v>
      </c>
      <c r="O102" s="116"/>
      <c r="P102" s="202">
        <f t="shared" si="1"/>
        <v>0</v>
      </c>
      <c r="Q102" s="202">
        <v>0.001</v>
      </c>
      <c r="R102" s="202">
        <f t="shared" si="2"/>
        <v>0.4422</v>
      </c>
      <c r="S102" s="202">
        <v>0</v>
      </c>
      <c r="T102" s="203">
        <f t="shared" si="3"/>
        <v>0</v>
      </c>
      <c r="AR102" s="104" t="s">
        <v>178</v>
      </c>
      <c r="AT102" s="104" t="s">
        <v>175</v>
      </c>
      <c r="AU102" s="104" t="s">
        <v>86</v>
      </c>
      <c r="AY102" s="104" t="s">
        <v>140</v>
      </c>
      <c r="BE102" s="204">
        <f t="shared" si="4"/>
        <v>0</v>
      </c>
      <c r="BF102" s="204">
        <f t="shared" si="5"/>
        <v>0</v>
      </c>
      <c r="BG102" s="204">
        <f t="shared" si="6"/>
        <v>0</v>
      </c>
      <c r="BH102" s="204">
        <f t="shared" si="7"/>
        <v>0</v>
      </c>
      <c r="BI102" s="204">
        <f t="shared" si="8"/>
        <v>0</v>
      </c>
      <c r="BJ102" s="104" t="s">
        <v>25</v>
      </c>
      <c r="BK102" s="204">
        <f t="shared" si="9"/>
        <v>0</v>
      </c>
      <c r="BL102" s="104" t="s">
        <v>96</v>
      </c>
      <c r="BM102" s="104" t="s">
        <v>208</v>
      </c>
    </row>
    <row r="103" spans="2:51" s="206" customFormat="1" ht="13.5">
      <c r="B103" s="205"/>
      <c r="D103" s="207" t="s">
        <v>148</v>
      </c>
      <c r="E103" s="208" t="s">
        <v>5</v>
      </c>
      <c r="F103" s="209" t="s">
        <v>209</v>
      </c>
      <c r="H103" s="210">
        <v>402</v>
      </c>
      <c r="I103" s="98"/>
      <c r="L103" s="205"/>
      <c r="M103" s="211"/>
      <c r="N103" s="212"/>
      <c r="O103" s="212"/>
      <c r="P103" s="212"/>
      <c r="Q103" s="212"/>
      <c r="R103" s="212"/>
      <c r="S103" s="212"/>
      <c r="T103" s="213"/>
      <c r="AT103" s="208" t="s">
        <v>148</v>
      </c>
      <c r="AU103" s="208" t="s">
        <v>86</v>
      </c>
      <c r="AV103" s="206" t="s">
        <v>86</v>
      </c>
      <c r="AW103" s="206" t="s">
        <v>42</v>
      </c>
      <c r="AX103" s="206" t="s">
        <v>79</v>
      </c>
      <c r="AY103" s="208" t="s">
        <v>140</v>
      </c>
    </row>
    <row r="104" spans="2:51" s="206" customFormat="1" ht="13.5">
      <c r="B104" s="205"/>
      <c r="D104" s="207" t="s">
        <v>148</v>
      </c>
      <c r="F104" s="209" t="s">
        <v>210</v>
      </c>
      <c r="H104" s="210">
        <v>442.2</v>
      </c>
      <c r="I104" s="98"/>
      <c r="L104" s="205"/>
      <c r="M104" s="211"/>
      <c r="N104" s="212"/>
      <c r="O104" s="212"/>
      <c r="P104" s="212"/>
      <c r="Q104" s="212"/>
      <c r="R104" s="212"/>
      <c r="S104" s="212"/>
      <c r="T104" s="213"/>
      <c r="AT104" s="208" t="s">
        <v>148</v>
      </c>
      <c r="AU104" s="208" t="s">
        <v>86</v>
      </c>
      <c r="AV104" s="206" t="s">
        <v>86</v>
      </c>
      <c r="AW104" s="206" t="s">
        <v>6</v>
      </c>
      <c r="AX104" s="206" t="s">
        <v>25</v>
      </c>
      <c r="AY104" s="208" t="s">
        <v>140</v>
      </c>
    </row>
    <row r="105" spans="2:65" s="114" customFormat="1" ht="16.5" customHeight="1">
      <c r="B105" s="115"/>
      <c r="C105" s="194" t="s">
        <v>215</v>
      </c>
      <c r="D105" s="194" t="s">
        <v>142</v>
      </c>
      <c r="E105" s="195" t="s">
        <v>265</v>
      </c>
      <c r="F105" s="196" t="s">
        <v>213</v>
      </c>
      <c r="G105" s="197" t="s">
        <v>173</v>
      </c>
      <c r="H105" s="198">
        <v>4</v>
      </c>
      <c r="I105" s="97"/>
      <c r="J105" s="199">
        <f>ROUND(I105*H105,2)</f>
        <v>0</v>
      </c>
      <c r="K105" s="196" t="s">
        <v>5</v>
      </c>
      <c r="L105" s="115"/>
      <c r="M105" s="200" t="s">
        <v>5</v>
      </c>
      <c r="N105" s="201" t="s">
        <v>50</v>
      </c>
      <c r="O105" s="116"/>
      <c r="P105" s="202">
        <f>O105*H105</f>
        <v>0</v>
      </c>
      <c r="Q105" s="202">
        <v>1E-05</v>
      </c>
      <c r="R105" s="202">
        <f>Q105*H105</f>
        <v>4E-05</v>
      </c>
      <c r="S105" s="202">
        <v>0</v>
      </c>
      <c r="T105" s="203">
        <f>S105*H105</f>
        <v>0</v>
      </c>
      <c r="AR105" s="104" t="s">
        <v>96</v>
      </c>
      <c r="AT105" s="104" t="s">
        <v>142</v>
      </c>
      <c r="AU105" s="104" t="s">
        <v>86</v>
      </c>
      <c r="AY105" s="104" t="s">
        <v>140</v>
      </c>
      <c r="BE105" s="204">
        <f>IF(N105="základní",J105,0)</f>
        <v>0</v>
      </c>
      <c r="BF105" s="204">
        <f>IF(N105="snížená",J105,0)</f>
        <v>0</v>
      </c>
      <c r="BG105" s="204">
        <f>IF(N105="zákl. přenesená",J105,0)</f>
        <v>0</v>
      </c>
      <c r="BH105" s="204">
        <f>IF(N105="sníž. přenesená",J105,0)</f>
        <v>0</v>
      </c>
      <c r="BI105" s="204">
        <f>IF(N105="nulová",J105,0)</f>
        <v>0</v>
      </c>
      <c r="BJ105" s="104" t="s">
        <v>25</v>
      </c>
      <c r="BK105" s="204">
        <f>ROUND(I105*H105,2)</f>
        <v>0</v>
      </c>
      <c r="BL105" s="104" t="s">
        <v>96</v>
      </c>
      <c r="BM105" s="104" t="s">
        <v>287</v>
      </c>
    </row>
    <row r="106" spans="2:65" s="114" customFormat="1" ht="16.5" customHeight="1">
      <c r="B106" s="115"/>
      <c r="C106" s="217" t="s">
        <v>11</v>
      </c>
      <c r="D106" s="217" t="s">
        <v>175</v>
      </c>
      <c r="E106" s="218" t="s">
        <v>216</v>
      </c>
      <c r="F106" s="219" t="s">
        <v>217</v>
      </c>
      <c r="G106" s="220" t="s">
        <v>173</v>
      </c>
      <c r="H106" s="221">
        <v>4</v>
      </c>
      <c r="I106" s="99"/>
      <c r="J106" s="222">
        <f>ROUND(I106*H106,2)</f>
        <v>0</v>
      </c>
      <c r="K106" s="219" t="s">
        <v>5</v>
      </c>
      <c r="L106" s="223"/>
      <c r="M106" s="224" t="s">
        <v>5</v>
      </c>
      <c r="N106" s="225" t="s">
        <v>50</v>
      </c>
      <c r="O106" s="116"/>
      <c r="P106" s="202">
        <f>O106*H106</f>
        <v>0</v>
      </c>
      <c r="Q106" s="202">
        <v>0.00025</v>
      </c>
      <c r="R106" s="202">
        <f>Q106*H106</f>
        <v>0.001</v>
      </c>
      <c r="S106" s="202">
        <v>0</v>
      </c>
      <c r="T106" s="203">
        <f>S106*H106</f>
        <v>0</v>
      </c>
      <c r="AR106" s="104" t="s">
        <v>178</v>
      </c>
      <c r="AT106" s="104" t="s">
        <v>175</v>
      </c>
      <c r="AU106" s="104" t="s">
        <v>86</v>
      </c>
      <c r="AY106" s="104" t="s">
        <v>140</v>
      </c>
      <c r="BE106" s="204">
        <f>IF(N106="základní",J106,0)</f>
        <v>0</v>
      </c>
      <c r="BF106" s="204">
        <f>IF(N106="snížená",J106,0)</f>
        <v>0</v>
      </c>
      <c r="BG106" s="204">
        <f>IF(N106="zákl. přenesená",J106,0)</f>
        <v>0</v>
      </c>
      <c r="BH106" s="204">
        <f>IF(N106="sníž. přenesená",J106,0)</f>
        <v>0</v>
      </c>
      <c r="BI106" s="204">
        <f>IF(N106="nulová",J106,0)</f>
        <v>0</v>
      </c>
      <c r="BJ106" s="104" t="s">
        <v>25</v>
      </c>
      <c r="BK106" s="204">
        <f>ROUND(I106*H106,2)</f>
        <v>0</v>
      </c>
      <c r="BL106" s="104" t="s">
        <v>96</v>
      </c>
      <c r="BM106" s="104" t="s">
        <v>288</v>
      </c>
    </row>
    <row r="107" spans="2:65" s="114" customFormat="1" ht="16.5" customHeight="1">
      <c r="B107" s="115"/>
      <c r="C107" s="194" t="s">
        <v>223</v>
      </c>
      <c r="D107" s="194" t="s">
        <v>142</v>
      </c>
      <c r="E107" s="195" t="s">
        <v>268</v>
      </c>
      <c r="F107" s="196" t="s">
        <v>269</v>
      </c>
      <c r="G107" s="197" t="s">
        <v>173</v>
      </c>
      <c r="H107" s="198">
        <v>233990</v>
      </c>
      <c r="I107" s="97"/>
      <c r="J107" s="199">
        <f>ROUND(I107*H107,2)</f>
        <v>0</v>
      </c>
      <c r="K107" s="196" t="s">
        <v>146</v>
      </c>
      <c r="L107" s="115"/>
      <c r="M107" s="200" t="s">
        <v>5</v>
      </c>
      <c r="N107" s="201" t="s">
        <v>50</v>
      </c>
      <c r="O107" s="116"/>
      <c r="P107" s="202">
        <f>O107*H107</f>
        <v>0</v>
      </c>
      <c r="Q107" s="202">
        <v>0</v>
      </c>
      <c r="R107" s="202">
        <f>Q107*H107</f>
        <v>0</v>
      </c>
      <c r="S107" s="202">
        <v>0</v>
      </c>
      <c r="T107" s="203">
        <f>S107*H107</f>
        <v>0</v>
      </c>
      <c r="AR107" s="104" t="s">
        <v>96</v>
      </c>
      <c r="AT107" s="104" t="s">
        <v>142</v>
      </c>
      <c r="AU107" s="104" t="s">
        <v>86</v>
      </c>
      <c r="AY107" s="104" t="s">
        <v>140</v>
      </c>
      <c r="BE107" s="204">
        <f>IF(N107="základní",J107,0)</f>
        <v>0</v>
      </c>
      <c r="BF107" s="204">
        <f>IF(N107="snížená",J107,0)</f>
        <v>0</v>
      </c>
      <c r="BG107" s="204">
        <f>IF(N107="zákl. přenesená",J107,0)</f>
        <v>0</v>
      </c>
      <c r="BH107" s="204">
        <f>IF(N107="sníž. přenesená",J107,0)</f>
        <v>0</v>
      </c>
      <c r="BI107" s="204">
        <f>IF(N107="nulová",J107,0)</f>
        <v>0</v>
      </c>
      <c r="BJ107" s="104" t="s">
        <v>25</v>
      </c>
      <c r="BK107" s="204">
        <f>ROUND(I107*H107,2)</f>
        <v>0</v>
      </c>
      <c r="BL107" s="104" t="s">
        <v>96</v>
      </c>
      <c r="BM107" s="104" t="s">
        <v>289</v>
      </c>
    </row>
    <row r="108" spans="2:65" s="114" customFormat="1" ht="16.5" customHeight="1">
      <c r="B108" s="115"/>
      <c r="C108" s="194" t="s">
        <v>229</v>
      </c>
      <c r="D108" s="194" t="s">
        <v>142</v>
      </c>
      <c r="E108" s="195" t="s">
        <v>290</v>
      </c>
      <c r="F108" s="196" t="s">
        <v>291</v>
      </c>
      <c r="G108" s="197" t="s">
        <v>173</v>
      </c>
      <c r="H108" s="198">
        <v>233990</v>
      </c>
      <c r="I108" s="97"/>
      <c r="J108" s="199">
        <f>ROUND(I108*H108,2)</f>
        <v>0</v>
      </c>
      <c r="K108" s="196" t="s">
        <v>146</v>
      </c>
      <c r="L108" s="115"/>
      <c r="M108" s="200" t="s">
        <v>5</v>
      </c>
      <c r="N108" s="201" t="s">
        <v>50</v>
      </c>
      <c r="O108" s="116"/>
      <c r="P108" s="202">
        <f>O108*H108</f>
        <v>0</v>
      </c>
      <c r="Q108" s="202">
        <v>0</v>
      </c>
      <c r="R108" s="202">
        <f>Q108*H108</f>
        <v>0</v>
      </c>
      <c r="S108" s="202">
        <v>0</v>
      </c>
      <c r="T108" s="203">
        <f>S108*H108</f>
        <v>0</v>
      </c>
      <c r="AR108" s="104" t="s">
        <v>96</v>
      </c>
      <c r="AT108" s="104" t="s">
        <v>142</v>
      </c>
      <c r="AU108" s="104" t="s">
        <v>86</v>
      </c>
      <c r="AY108" s="104" t="s">
        <v>140</v>
      </c>
      <c r="BE108" s="204">
        <f>IF(N108="základní",J108,0)</f>
        <v>0</v>
      </c>
      <c r="BF108" s="204">
        <f>IF(N108="snížená",J108,0)</f>
        <v>0</v>
      </c>
      <c r="BG108" s="204">
        <f>IF(N108="zákl. přenesená",J108,0)</f>
        <v>0</v>
      </c>
      <c r="BH108" s="204">
        <f>IF(N108="sníž. přenesená",J108,0)</f>
        <v>0</v>
      </c>
      <c r="BI108" s="204">
        <f>IF(N108="nulová",J108,0)</f>
        <v>0</v>
      </c>
      <c r="BJ108" s="104" t="s">
        <v>25</v>
      </c>
      <c r="BK108" s="204">
        <f>ROUND(I108*H108,2)</f>
        <v>0</v>
      </c>
      <c r="BL108" s="104" t="s">
        <v>96</v>
      </c>
      <c r="BM108" s="104" t="s">
        <v>292</v>
      </c>
    </row>
    <row r="109" spans="2:65" s="114" customFormat="1" ht="16.5" customHeight="1">
      <c r="B109" s="115"/>
      <c r="C109" s="217" t="s">
        <v>236</v>
      </c>
      <c r="D109" s="217" t="s">
        <v>175</v>
      </c>
      <c r="E109" s="218" t="s">
        <v>293</v>
      </c>
      <c r="F109" s="219" t="s">
        <v>294</v>
      </c>
      <c r="G109" s="220" t="s">
        <v>239</v>
      </c>
      <c r="H109" s="221">
        <v>9.36</v>
      </c>
      <c r="I109" s="99"/>
      <c r="J109" s="222">
        <f>ROUND(I109*H109,2)</f>
        <v>0</v>
      </c>
      <c r="K109" s="219" t="s">
        <v>5</v>
      </c>
      <c r="L109" s="223"/>
      <c r="M109" s="224" t="s">
        <v>5</v>
      </c>
      <c r="N109" s="225" t="s">
        <v>50</v>
      </c>
      <c r="O109" s="116"/>
      <c r="P109" s="202">
        <f>O109*H109</f>
        <v>0</v>
      </c>
      <c r="Q109" s="202">
        <v>1</v>
      </c>
      <c r="R109" s="202">
        <f>Q109*H109</f>
        <v>9.36</v>
      </c>
      <c r="S109" s="202">
        <v>0</v>
      </c>
      <c r="T109" s="203">
        <f>S109*H109</f>
        <v>0</v>
      </c>
      <c r="AR109" s="104" t="s">
        <v>178</v>
      </c>
      <c r="AT109" s="104" t="s">
        <v>175</v>
      </c>
      <c r="AU109" s="104" t="s">
        <v>86</v>
      </c>
      <c r="AY109" s="104" t="s">
        <v>140</v>
      </c>
      <c r="BE109" s="204">
        <f>IF(N109="základní",J109,0)</f>
        <v>0</v>
      </c>
      <c r="BF109" s="204">
        <f>IF(N109="snížená",J109,0)</f>
        <v>0</v>
      </c>
      <c r="BG109" s="204">
        <f>IF(N109="zákl. přenesená",J109,0)</f>
        <v>0</v>
      </c>
      <c r="BH109" s="204">
        <f>IF(N109="sníž. přenesená",J109,0)</f>
        <v>0</v>
      </c>
      <c r="BI109" s="204">
        <f>IF(N109="nulová",J109,0)</f>
        <v>0</v>
      </c>
      <c r="BJ109" s="104" t="s">
        <v>25</v>
      </c>
      <c r="BK109" s="204">
        <f>ROUND(I109*H109,2)</f>
        <v>0</v>
      </c>
      <c r="BL109" s="104" t="s">
        <v>96</v>
      </c>
      <c r="BM109" s="104" t="s">
        <v>295</v>
      </c>
    </row>
    <row r="110" spans="2:51" s="206" customFormat="1" ht="13.5">
      <c r="B110" s="205"/>
      <c r="D110" s="207" t="s">
        <v>148</v>
      </c>
      <c r="E110" s="208" t="s">
        <v>5</v>
      </c>
      <c r="F110" s="209" t="s">
        <v>296</v>
      </c>
      <c r="H110" s="210">
        <v>9.36</v>
      </c>
      <c r="I110" s="98"/>
      <c r="L110" s="205"/>
      <c r="M110" s="211"/>
      <c r="N110" s="212"/>
      <c r="O110" s="212"/>
      <c r="P110" s="212"/>
      <c r="Q110" s="212"/>
      <c r="R110" s="212"/>
      <c r="S110" s="212"/>
      <c r="T110" s="213"/>
      <c r="AT110" s="208" t="s">
        <v>148</v>
      </c>
      <c r="AU110" s="208" t="s">
        <v>86</v>
      </c>
      <c r="AV110" s="206" t="s">
        <v>86</v>
      </c>
      <c r="AW110" s="206" t="s">
        <v>42</v>
      </c>
      <c r="AX110" s="206" t="s">
        <v>79</v>
      </c>
      <c r="AY110" s="208" t="s">
        <v>140</v>
      </c>
    </row>
    <row r="111" spans="2:65" s="114" customFormat="1" ht="25.5" customHeight="1">
      <c r="B111" s="115"/>
      <c r="C111" s="194" t="s">
        <v>243</v>
      </c>
      <c r="D111" s="194" t="s">
        <v>142</v>
      </c>
      <c r="E111" s="195" t="s">
        <v>219</v>
      </c>
      <c r="F111" s="196" t="s">
        <v>220</v>
      </c>
      <c r="G111" s="197" t="s">
        <v>164</v>
      </c>
      <c r="H111" s="198">
        <v>3.73</v>
      </c>
      <c r="I111" s="97"/>
      <c r="J111" s="199">
        <f>ROUND(I111*H111,2)</f>
        <v>0</v>
      </c>
      <c r="K111" s="196" t="s">
        <v>146</v>
      </c>
      <c r="L111" s="115"/>
      <c r="M111" s="200" t="s">
        <v>5</v>
      </c>
      <c r="N111" s="201" t="s">
        <v>50</v>
      </c>
      <c r="O111" s="116"/>
      <c r="P111" s="202">
        <f>O111*H111</f>
        <v>0</v>
      </c>
      <c r="Q111" s="202">
        <v>0</v>
      </c>
      <c r="R111" s="202">
        <f>Q111*H111</f>
        <v>0</v>
      </c>
      <c r="S111" s="202">
        <v>0</v>
      </c>
      <c r="T111" s="203">
        <f>S111*H111</f>
        <v>0</v>
      </c>
      <c r="AR111" s="104" t="s">
        <v>96</v>
      </c>
      <c r="AT111" s="104" t="s">
        <v>142</v>
      </c>
      <c r="AU111" s="104" t="s">
        <v>86</v>
      </c>
      <c r="AY111" s="104" t="s">
        <v>140</v>
      </c>
      <c r="BE111" s="204">
        <f>IF(N111="základní",J111,0)</f>
        <v>0</v>
      </c>
      <c r="BF111" s="204">
        <f>IF(N111="snížená",J111,0)</f>
        <v>0</v>
      </c>
      <c r="BG111" s="204">
        <f>IF(N111="zákl. přenesená",J111,0)</f>
        <v>0</v>
      </c>
      <c r="BH111" s="204">
        <f>IF(N111="sníž. přenesená",J111,0)</f>
        <v>0</v>
      </c>
      <c r="BI111" s="204">
        <f>IF(N111="nulová",J111,0)</f>
        <v>0</v>
      </c>
      <c r="BJ111" s="104" t="s">
        <v>25</v>
      </c>
      <c r="BK111" s="204">
        <f>ROUND(I111*H111,2)</f>
        <v>0</v>
      </c>
      <c r="BL111" s="104" t="s">
        <v>96</v>
      </c>
      <c r="BM111" s="104" t="s">
        <v>297</v>
      </c>
    </row>
    <row r="112" spans="2:65" s="114" customFormat="1" ht="25.5" customHeight="1">
      <c r="B112" s="115"/>
      <c r="C112" s="194" t="s">
        <v>298</v>
      </c>
      <c r="D112" s="194" t="s">
        <v>142</v>
      </c>
      <c r="E112" s="195" t="s">
        <v>272</v>
      </c>
      <c r="F112" s="196" t="s">
        <v>273</v>
      </c>
      <c r="G112" s="197" t="s">
        <v>164</v>
      </c>
      <c r="H112" s="198">
        <v>73.64</v>
      </c>
      <c r="I112" s="97"/>
      <c r="J112" s="199">
        <f>ROUND(I112*H112,2)</f>
        <v>0</v>
      </c>
      <c r="K112" s="196" t="s">
        <v>146</v>
      </c>
      <c r="L112" s="115"/>
      <c r="M112" s="200" t="s">
        <v>5</v>
      </c>
      <c r="N112" s="201" t="s">
        <v>50</v>
      </c>
      <c r="O112" s="116"/>
      <c r="P112" s="202">
        <f>O112*H112</f>
        <v>0</v>
      </c>
      <c r="Q112" s="202">
        <v>0</v>
      </c>
      <c r="R112" s="202">
        <f>Q112*H112</f>
        <v>0</v>
      </c>
      <c r="S112" s="202">
        <v>0</v>
      </c>
      <c r="T112" s="203">
        <f>S112*H112</f>
        <v>0</v>
      </c>
      <c r="AR112" s="104" t="s">
        <v>96</v>
      </c>
      <c r="AT112" s="104" t="s">
        <v>142</v>
      </c>
      <c r="AU112" s="104" t="s">
        <v>86</v>
      </c>
      <c r="AY112" s="104" t="s">
        <v>140</v>
      </c>
      <c r="BE112" s="204">
        <f>IF(N112="základní",J112,0)</f>
        <v>0</v>
      </c>
      <c r="BF112" s="204">
        <f>IF(N112="snížená",J112,0)</f>
        <v>0</v>
      </c>
      <c r="BG112" s="204">
        <f>IF(N112="zákl. přenesená",J112,0)</f>
        <v>0</v>
      </c>
      <c r="BH112" s="204">
        <f>IF(N112="sníž. přenesená",J112,0)</f>
        <v>0</v>
      </c>
      <c r="BI112" s="204">
        <f>IF(N112="nulová",J112,0)</f>
        <v>0</v>
      </c>
      <c r="BJ112" s="104" t="s">
        <v>25</v>
      </c>
      <c r="BK112" s="204">
        <f>ROUND(I112*H112,2)</f>
        <v>0</v>
      </c>
      <c r="BL112" s="104" t="s">
        <v>96</v>
      </c>
      <c r="BM112" s="104" t="s">
        <v>299</v>
      </c>
    </row>
    <row r="113" spans="2:51" s="206" customFormat="1" ht="13.5">
      <c r="B113" s="205"/>
      <c r="D113" s="207" t="s">
        <v>148</v>
      </c>
      <c r="E113" s="208" t="s">
        <v>5</v>
      </c>
      <c r="F113" s="209" t="s">
        <v>275</v>
      </c>
      <c r="H113" s="210">
        <v>73.64</v>
      </c>
      <c r="I113" s="98"/>
      <c r="L113" s="205"/>
      <c r="M113" s="211"/>
      <c r="N113" s="212"/>
      <c r="O113" s="212"/>
      <c r="P113" s="212"/>
      <c r="Q113" s="212"/>
      <c r="R113" s="212"/>
      <c r="S113" s="212"/>
      <c r="T113" s="213"/>
      <c r="AT113" s="208" t="s">
        <v>148</v>
      </c>
      <c r="AU113" s="208" t="s">
        <v>86</v>
      </c>
      <c r="AV113" s="206" t="s">
        <v>86</v>
      </c>
      <c r="AW113" s="206" t="s">
        <v>42</v>
      </c>
      <c r="AX113" s="206" t="s">
        <v>79</v>
      </c>
      <c r="AY113" s="208" t="s">
        <v>140</v>
      </c>
    </row>
    <row r="114" spans="2:63" s="182" customFormat="1" ht="29.85" customHeight="1">
      <c r="B114" s="181"/>
      <c r="D114" s="183" t="s">
        <v>78</v>
      </c>
      <c r="E114" s="192" t="s">
        <v>300</v>
      </c>
      <c r="F114" s="192" t="s">
        <v>235</v>
      </c>
      <c r="I114" s="96"/>
      <c r="J114" s="193">
        <f>BK114</f>
        <v>0</v>
      </c>
      <c r="L114" s="181"/>
      <c r="M114" s="186"/>
      <c r="N114" s="187"/>
      <c r="O114" s="187"/>
      <c r="P114" s="188">
        <f>P115</f>
        <v>0</v>
      </c>
      <c r="Q114" s="187"/>
      <c r="R114" s="188">
        <f>R115</f>
        <v>0</v>
      </c>
      <c r="S114" s="187"/>
      <c r="T114" s="189">
        <f>T115</f>
        <v>0</v>
      </c>
      <c r="AR114" s="183" t="s">
        <v>25</v>
      </c>
      <c r="AT114" s="190" t="s">
        <v>78</v>
      </c>
      <c r="AU114" s="190" t="s">
        <v>25</v>
      </c>
      <c r="AY114" s="183" t="s">
        <v>140</v>
      </c>
      <c r="BK114" s="191">
        <f>BK115</f>
        <v>0</v>
      </c>
    </row>
    <row r="115" spans="2:65" s="114" customFormat="1" ht="25.5" customHeight="1">
      <c r="B115" s="115"/>
      <c r="C115" s="194" t="s">
        <v>10</v>
      </c>
      <c r="D115" s="194" t="s">
        <v>142</v>
      </c>
      <c r="E115" s="195" t="s">
        <v>237</v>
      </c>
      <c r="F115" s="196" t="s">
        <v>238</v>
      </c>
      <c r="G115" s="197" t="s">
        <v>239</v>
      </c>
      <c r="H115" s="198">
        <v>20.22</v>
      </c>
      <c r="I115" s="97"/>
      <c r="J115" s="199">
        <f>ROUND(I115*H115,2)</f>
        <v>0</v>
      </c>
      <c r="K115" s="196" t="s">
        <v>146</v>
      </c>
      <c r="L115" s="115"/>
      <c r="M115" s="200" t="s">
        <v>5</v>
      </c>
      <c r="N115" s="226" t="s">
        <v>50</v>
      </c>
      <c r="O115" s="227"/>
      <c r="P115" s="228">
        <f>O115*H115</f>
        <v>0</v>
      </c>
      <c r="Q115" s="228">
        <v>0</v>
      </c>
      <c r="R115" s="228">
        <f>Q115*H115</f>
        <v>0</v>
      </c>
      <c r="S115" s="228">
        <v>0</v>
      </c>
      <c r="T115" s="229">
        <f>S115*H115</f>
        <v>0</v>
      </c>
      <c r="AR115" s="104" t="s">
        <v>96</v>
      </c>
      <c r="AT115" s="104" t="s">
        <v>142</v>
      </c>
      <c r="AU115" s="104" t="s">
        <v>86</v>
      </c>
      <c r="AY115" s="104" t="s">
        <v>140</v>
      </c>
      <c r="BE115" s="204">
        <f>IF(N115="základní",J115,0)</f>
        <v>0</v>
      </c>
      <c r="BF115" s="204">
        <f>IF(N115="snížená",J115,0)</f>
        <v>0</v>
      </c>
      <c r="BG115" s="204">
        <f>IF(N115="zákl. přenesená",J115,0)</f>
        <v>0</v>
      </c>
      <c r="BH115" s="204">
        <f>IF(N115="sníž. přenesená",J115,0)</f>
        <v>0</v>
      </c>
      <c r="BI115" s="204">
        <f>IF(N115="nulová",J115,0)</f>
        <v>0</v>
      </c>
      <c r="BJ115" s="104" t="s">
        <v>25</v>
      </c>
      <c r="BK115" s="204">
        <f>ROUND(I115*H115,2)</f>
        <v>0</v>
      </c>
      <c r="BL115" s="104" t="s">
        <v>96</v>
      </c>
      <c r="BM115" s="104" t="s">
        <v>301</v>
      </c>
    </row>
    <row r="116" spans="2:12" s="114" customFormat="1" ht="6.95" customHeight="1">
      <c r="B116" s="139"/>
      <c r="C116" s="140"/>
      <c r="D116" s="140"/>
      <c r="E116" s="140"/>
      <c r="F116" s="140"/>
      <c r="G116" s="140"/>
      <c r="H116" s="140"/>
      <c r="I116" s="140"/>
      <c r="J116" s="140"/>
      <c r="K116" s="140"/>
      <c r="L116" s="115"/>
    </row>
  </sheetData>
  <sheetProtection password="CC55" sheet="1"/>
  <autoFilter ref="C84:K115"/>
  <mergeCells count="13">
    <mergeCell ref="E75:H75"/>
    <mergeCell ref="E7:H7"/>
    <mergeCell ref="E9:H9"/>
    <mergeCell ref="E11:H11"/>
    <mergeCell ref="E26:H26"/>
    <mergeCell ref="E47:H47"/>
    <mergeCell ref="E77:H77"/>
    <mergeCell ref="G1:H1"/>
    <mergeCell ref="L2:V2"/>
    <mergeCell ref="E49:H49"/>
    <mergeCell ref="E51:H51"/>
    <mergeCell ref="J55:J56"/>
    <mergeCell ref="E73:H73"/>
  </mergeCells>
  <hyperlinks>
    <hyperlink ref="F1:G1" location="C2" display="1) Krycí list soupisu"/>
    <hyperlink ref="G1:H1" location="C58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3"/>
  <sheetViews>
    <sheetView showGridLines="0" workbookViewId="0" topLeftCell="A1">
      <pane ySplit="1" topLeftCell="A87" activePane="bottomLeft" state="frozen"/>
      <selection pane="bottomLeft" activeCell="I89" sqref="I89:I112"/>
    </sheetView>
  </sheetViews>
  <sheetFormatPr defaultColWidth="9.33203125" defaultRowHeight="13.5"/>
  <cols>
    <col min="1" max="1" width="8.33203125" style="103" customWidth="1"/>
    <col min="2" max="2" width="1.66796875" style="103" customWidth="1"/>
    <col min="3" max="3" width="4.16015625" style="103" customWidth="1"/>
    <col min="4" max="4" width="4.33203125" style="103" customWidth="1"/>
    <col min="5" max="5" width="17.16015625" style="103" customWidth="1"/>
    <col min="6" max="6" width="75" style="103" customWidth="1"/>
    <col min="7" max="7" width="8.66015625" style="103" customWidth="1"/>
    <col min="8" max="8" width="11.16015625" style="103" customWidth="1"/>
    <col min="9" max="9" width="12.66015625" style="103" customWidth="1"/>
    <col min="10" max="10" width="23.5" style="103" customWidth="1"/>
    <col min="11" max="11" width="15.5" style="103" customWidth="1"/>
    <col min="12" max="12" width="9.33203125" style="103" customWidth="1"/>
    <col min="13" max="18" width="9.33203125" style="103" hidden="1" customWidth="1"/>
    <col min="19" max="19" width="8.16015625" style="103" hidden="1" customWidth="1"/>
    <col min="20" max="20" width="29.66015625" style="103" hidden="1" customWidth="1"/>
    <col min="21" max="21" width="16.33203125" style="103" hidden="1" customWidth="1"/>
    <col min="22" max="22" width="12.33203125" style="103" customWidth="1"/>
    <col min="23" max="23" width="16.33203125" style="103" customWidth="1"/>
    <col min="24" max="24" width="12.33203125" style="103" customWidth="1"/>
    <col min="25" max="25" width="15" style="103" customWidth="1"/>
    <col min="26" max="26" width="11" style="103" customWidth="1"/>
    <col min="27" max="27" width="15" style="103" customWidth="1"/>
    <col min="28" max="28" width="16.33203125" style="103" customWidth="1"/>
    <col min="29" max="29" width="11" style="103" customWidth="1"/>
    <col min="30" max="30" width="15" style="103" customWidth="1"/>
    <col min="31" max="31" width="16.33203125" style="103" customWidth="1"/>
    <col min="32" max="43" width="9.33203125" style="103" customWidth="1"/>
    <col min="44" max="65" width="9.33203125" style="103" hidden="1" customWidth="1"/>
    <col min="66" max="16384" width="9.33203125" style="103" customWidth="1"/>
  </cols>
  <sheetData>
    <row r="1" spans="1:70" ht="21.75" customHeight="1">
      <c r="A1" s="100"/>
      <c r="B1" s="9"/>
      <c r="C1" s="9"/>
      <c r="D1" s="10" t="s">
        <v>1</v>
      </c>
      <c r="E1" s="9"/>
      <c r="F1" s="101" t="s">
        <v>106</v>
      </c>
      <c r="G1" s="280" t="s">
        <v>107</v>
      </c>
      <c r="H1" s="280"/>
      <c r="I1" s="9"/>
      <c r="J1" s="101" t="s">
        <v>108</v>
      </c>
      <c r="K1" s="10" t="s">
        <v>109</v>
      </c>
      <c r="L1" s="101" t="s">
        <v>110</v>
      </c>
      <c r="M1" s="101"/>
      <c r="N1" s="101"/>
      <c r="O1" s="101"/>
      <c r="P1" s="101"/>
      <c r="Q1" s="101"/>
      <c r="R1" s="101"/>
      <c r="S1" s="101"/>
      <c r="T1" s="101"/>
      <c r="U1" s="102"/>
      <c r="V1" s="102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</row>
    <row r="2" spans="3:46" ht="36.95" customHeight="1">
      <c r="L2" s="281" t="s">
        <v>8</v>
      </c>
      <c r="M2" s="282"/>
      <c r="N2" s="282"/>
      <c r="O2" s="282"/>
      <c r="P2" s="282"/>
      <c r="Q2" s="282"/>
      <c r="R2" s="282"/>
      <c r="S2" s="282"/>
      <c r="T2" s="282"/>
      <c r="U2" s="282"/>
      <c r="V2" s="282"/>
      <c r="AT2" s="104" t="s">
        <v>101</v>
      </c>
    </row>
    <row r="3" spans="2:46" ht="6.95" customHeight="1">
      <c r="B3" s="105"/>
      <c r="C3" s="106"/>
      <c r="D3" s="106"/>
      <c r="E3" s="106"/>
      <c r="F3" s="106"/>
      <c r="G3" s="106"/>
      <c r="H3" s="106"/>
      <c r="I3" s="106"/>
      <c r="J3" s="106"/>
      <c r="K3" s="107"/>
      <c r="AT3" s="104" t="s">
        <v>86</v>
      </c>
    </row>
    <row r="4" spans="2:46" ht="36.95" customHeight="1">
      <c r="B4" s="108"/>
      <c r="C4" s="109"/>
      <c r="D4" s="110" t="s">
        <v>111</v>
      </c>
      <c r="E4" s="109"/>
      <c r="F4" s="109"/>
      <c r="G4" s="109"/>
      <c r="H4" s="109"/>
      <c r="I4" s="109"/>
      <c r="J4" s="109"/>
      <c r="K4" s="111"/>
      <c r="M4" s="112" t="s">
        <v>13</v>
      </c>
      <c r="AT4" s="104" t="s">
        <v>6</v>
      </c>
    </row>
    <row r="5" spans="2:11" ht="6.95" customHeight="1">
      <c r="B5" s="108"/>
      <c r="C5" s="109"/>
      <c r="D5" s="109"/>
      <c r="E5" s="109"/>
      <c r="F5" s="109"/>
      <c r="G5" s="109"/>
      <c r="H5" s="109"/>
      <c r="I5" s="109"/>
      <c r="J5" s="109"/>
      <c r="K5" s="111"/>
    </row>
    <row r="6" spans="2:11" ht="15">
      <c r="B6" s="108"/>
      <c r="C6" s="109"/>
      <c r="D6" s="113" t="s">
        <v>19</v>
      </c>
      <c r="E6" s="109"/>
      <c r="F6" s="109"/>
      <c r="G6" s="109"/>
      <c r="H6" s="109"/>
      <c r="I6" s="109"/>
      <c r="J6" s="109"/>
      <c r="K6" s="111"/>
    </row>
    <row r="7" spans="2:11" ht="16.5" customHeight="1">
      <c r="B7" s="108"/>
      <c r="C7" s="109"/>
      <c r="D7" s="109"/>
      <c r="E7" s="276" t="str">
        <f ca="1">'Rekapitulace stavby'!K6</f>
        <v>Rekultivace Radovesice XIII</v>
      </c>
      <c r="F7" s="277"/>
      <c r="G7" s="277"/>
      <c r="H7" s="277"/>
      <c r="I7" s="109"/>
      <c r="J7" s="109"/>
      <c r="K7" s="111"/>
    </row>
    <row r="8" spans="2:11" ht="15">
      <c r="B8" s="108"/>
      <c r="C8" s="109"/>
      <c r="D8" s="113" t="s">
        <v>112</v>
      </c>
      <c r="E8" s="109"/>
      <c r="F8" s="109"/>
      <c r="G8" s="109"/>
      <c r="H8" s="109"/>
      <c r="I8" s="109"/>
      <c r="J8" s="109"/>
      <c r="K8" s="111"/>
    </row>
    <row r="9" spans="2:11" s="114" customFormat="1" ht="16.5" customHeight="1">
      <c r="B9" s="115"/>
      <c r="C9" s="116"/>
      <c r="D9" s="116"/>
      <c r="E9" s="276" t="s">
        <v>113</v>
      </c>
      <c r="F9" s="274"/>
      <c r="G9" s="274"/>
      <c r="H9" s="274"/>
      <c r="I9" s="116"/>
      <c r="J9" s="116"/>
      <c r="K9" s="117"/>
    </row>
    <row r="10" spans="2:11" s="114" customFormat="1" ht="15">
      <c r="B10" s="115"/>
      <c r="C10" s="116"/>
      <c r="D10" s="113" t="s">
        <v>114</v>
      </c>
      <c r="E10" s="116"/>
      <c r="F10" s="116"/>
      <c r="G10" s="116"/>
      <c r="H10" s="116"/>
      <c r="I10" s="116"/>
      <c r="J10" s="116"/>
      <c r="K10" s="117"/>
    </row>
    <row r="11" spans="2:11" s="114" customFormat="1" ht="36.95" customHeight="1">
      <c r="B11" s="115"/>
      <c r="C11" s="116"/>
      <c r="D11" s="116"/>
      <c r="E11" s="273" t="s">
        <v>302</v>
      </c>
      <c r="F11" s="274"/>
      <c r="G11" s="274"/>
      <c r="H11" s="274"/>
      <c r="I11" s="116"/>
      <c r="J11" s="116"/>
      <c r="K11" s="117"/>
    </row>
    <row r="12" spans="2:11" s="114" customFormat="1" ht="13.5">
      <c r="B12" s="115"/>
      <c r="C12" s="116"/>
      <c r="D12" s="116"/>
      <c r="E12" s="116"/>
      <c r="F12" s="116"/>
      <c r="G12" s="116"/>
      <c r="H12" s="116"/>
      <c r="I12" s="116"/>
      <c r="J12" s="116"/>
      <c r="K12" s="117"/>
    </row>
    <row r="13" spans="2:11" s="114" customFormat="1" ht="14.45" customHeight="1">
      <c r="B13" s="115"/>
      <c r="C13" s="116"/>
      <c r="D13" s="113" t="s">
        <v>22</v>
      </c>
      <c r="E13" s="116"/>
      <c r="F13" s="118" t="s">
        <v>23</v>
      </c>
      <c r="G13" s="116"/>
      <c r="H13" s="116"/>
      <c r="I13" s="113" t="s">
        <v>24</v>
      </c>
      <c r="J13" s="118" t="s">
        <v>5</v>
      </c>
      <c r="K13" s="117"/>
    </row>
    <row r="14" spans="2:11" s="114" customFormat="1" ht="14.45" customHeight="1">
      <c r="B14" s="115"/>
      <c r="C14" s="116"/>
      <c r="D14" s="113" t="s">
        <v>26</v>
      </c>
      <c r="E14" s="116"/>
      <c r="F14" s="118" t="s">
        <v>27</v>
      </c>
      <c r="G14" s="116"/>
      <c r="H14" s="116"/>
      <c r="I14" s="113" t="s">
        <v>28</v>
      </c>
      <c r="J14" s="119" t="str">
        <f ca="1">'Rekapitulace stavby'!AN8</f>
        <v>18. 1. 2018</v>
      </c>
      <c r="K14" s="117"/>
    </row>
    <row r="15" spans="2:11" s="114" customFormat="1" ht="10.9" customHeight="1">
      <c r="B15" s="115"/>
      <c r="C15" s="116"/>
      <c r="D15" s="116"/>
      <c r="E15" s="116"/>
      <c r="F15" s="116"/>
      <c r="G15" s="116"/>
      <c r="H15" s="116"/>
      <c r="I15" s="116"/>
      <c r="J15" s="116"/>
      <c r="K15" s="117"/>
    </row>
    <row r="16" spans="2:11" s="114" customFormat="1" ht="14.45" customHeight="1">
      <c r="B16" s="115"/>
      <c r="C16" s="116"/>
      <c r="D16" s="113" t="s">
        <v>34</v>
      </c>
      <c r="E16" s="116"/>
      <c r="F16" s="116"/>
      <c r="G16" s="116"/>
      <c r="H16" s="116"/>
      <c r="I16" s="113" t="s">
        <v>35</v>
      </c>
      <c r="J16" s="118" t="s">
        <v>5</v>
      </c>
      <c r="K16" s="117"/>
    </row>
    <row r="17" spans="2:11" s="114" customFormat="1" ht="18" customHeight="1">
      <c r="B17" s="115"/>
      <c r="C17" s="116"/>
      <c r="D17" s="116"/>
      <c r="E17" s="118" t="s">
        <v>36</v>
      </c>
      <c r="F17" s="116"/>
      <c r="G17" s="116"/>
      <c r="H17" s="116"/>
      <c r="I17" s="113" t="s">
        <v>37</v>
      </c>
      <c r="J17" s="118" t="s">
        <v>5</v>
      </c>
      <c r="K17" s="117"/>
    </row>
    <row r="18" spans="2:11" s="114" customFormat="1" ht="6.95" customHeight="1">
      <c r="B18" s="115"/>
      <c r="C18" s="116"/>
      <c r="D18" s="116"/>
      <c r="E18" s="116"/>
      <c r="F18" s="116"/>
      <c r="G18" s="116"/>
      <c r="H18" s="116"/>
      <c r="I18" s="116"/>
      <c r="J18" s="116"/>
      <c r="K18" s="117"/>
    </row>
    <row r="19" spans="2:11" s="114" customFormat="1" ht="14.45" customHeight="1">
      <c r="B19" s="115"/>
      <c r="C19" s="116"/>
      <c r="D19" s="113" t="s">
        <v>38</v>
      </c>
      <c r="E19" s="116"/>
      <c r="F19" s="116"/>
      <c r="G19" s="116"/>
      <c r="H19" s="116"/>
      <c r="I19" s="113" t="s">
        <v>35</v>
      </c>
      <c r="J19" s="118" t="str">
        <f ca="1">IF('Rekapitulace stavby'!AN13="Vyplň údaj","",IF('Rekapitulace stavby'!AN13="","",'Rekapitulace stavby'!AN13))</f>
        <v/>
      </c>
      <c r="K19" s="117"/>
    </row>
    <row r="20" spans="2:11" s="114" customFormat="1" ht="18" customHeight="1">
      <c r="B20" s="115"/>
      <c r="C20" s="116"/>
      <c r="D20" s="116"/>
      <c r="E20" s="118" t="str">
        <f ca="1">IF('Rekapitulace stavby'!E14="Vyplň údaj","",IF('Rekapitulace stavby'!E14="","",'Rekapitulace stavby'!E14))</f>
        <v/>
      </c>
      <c r="F20" s="116"/>
      <c r="G20" s="116"/>
      <c r="H20" s="116"/>
      <c r="I20" s="113" t="s">
        <v>37</v>
      </c>
      <c r="J20" s="118" t="str">
        <f ca="1">IF('Rekapitulace stavby'!AN14="Vyplň údaj","",IF('Rekapitulace stavby'!AN14="","",'Rekapitulace stavby'!AN14))</f>
        <v/>
      </c>
      <c r="K20" s="117"/>
    </row>
    <row r="21" spans="2:11" s="114" customFormat="1" ht="6.95" customHeight="1">
      <c r="B21" s="115"/>
      <c r="C21" s="116"/>
      <c r="D21" s="116"/>
      <c r="E21" s="116"/>
      <c r="F21" s="116"/>
      <c r="G21" s="116"/>
      <c r="H21" s="116"/>
      <c r="I21" s="116"/>
      <c r="J21" s="116"/>
      <c r="K21" s="117"/>
    </row>
    <row r="22" spans="2:11" s="114" customFormat="1" ht="14.45" customHeight="1">
      <c r="B22" s="115"/>
      <c r="C22" s="116"/>
      <c r="D22" s="113" t="s">
        <v>40</v>
      </c>
      <c r="E22" s="116"/>
      <c r="F22" s="116"/>
      <c r="G22" s="116"/>
      <c r="H22" s="116"/>
      <c r="I22" s="113" t="s">
        <v>35</v>
      </c>
      <c r="J22" s="118" t="s">
        <v>5</v>
      </c>
      <c r="K22" s="117"/>
    </row>
    <row r="23" spans="2:11" s="114" customFormat="1" ht="18" customHeight="1">
      <c r="B23" s="115"/>
      <c r="C23" s="116"/>
      <c r="D23" s="116"/>
      <c r="E23" s="118" t="s">
        <v>41</v>
      </c>
      <c r="F23" s="116"/>
      <c r="G23" s="116"/>
      <c r="H23" s="116"/>
      <c r="I23" s="113" t="s">
        <v>37</v>
      </c>
      <c r="J23" s="118" t="s">
        <v>5</v>
      </c>
      <c r="K23" s="117"/>
    </row>
    <row r="24" spans="2:11" s="114" customFormat="1" ht="6.95" customHeight="1">
      <c r="B24" s="115"/>
      <c r="C24" s="116"/>
      <c r="D24" s="116"/>
      <c r="E24" s="116"/>
      <c r="F24" s="116"/>
      <c r="G24" s="116"/>
      <c r="H24" s="116"/>
      <c r="I24" s="116"/>
      <c r="J24" s="116"/>
      <c r="K24" s="117"/>
    </row>
    <row r="25" spans="2:11" s="114" customFormat="1" ht="14.45" customHeight="1">
      <c r="B25" s="115"/>
      <c r="C25" s="116"/>
      <c r="D25" s="113" t="s">
        <v>43</v>
      </c>
      <c r="E25" s="116"/>
      <c r="F25" s="116"/>
      <c r="G25" s="116"/>
      <c r="H25" s="116"/>
      <c r="I25" s="116"/>
      <c r="J25" s="116"/>
      <c r="K25" s="117"/>
    </row>
    <row r="26" spans="2:11" s="123" customFormat="1" ht="16.5" customHeight="1">
      <c r="B26" s="120"/>
      <c r="C26" s="121"/>
      <c r="D26" s="121"/>
      <c r="E26" s="275" t="s">
        <v>5</v>
      </c>
      <c r="F26" s="275"/>
      <c r="G26" s="275"/>
      <c r="H26" s="275"/>
      <c r="I26" s="121"/>
      <c r="J26" s="121"/>
      <c r="K26" s="122"/>
    </row>
    <row r="27" spans="2:11" s="114" customFormat="1" ht="6.95" customHeight="1">
      <c r="B27" s="115"/>
      <c r="C27" s="116"/>
      <c r="D27" s="116"/>
      <c r="E27" s="116"/>
      <c r="F27" s="116"/>
      <c r="G27" s="116"/>
      <c r="H27" s="116"/>
      <c r="I27" s="116"/>
      <c r="J27" s="116"/>
      <c r="K27" s="117"/>
    </row>
    <row r="28" spans="2:11" s="114" customFormat="1" ht="6.95" customHeight="1">
      <c r="B28" s="115"/>
      <c r="C28" s="116"/>
      <c r="D28" s="124"/>
      <c r="E28" s="124"/>
      <c r="F28" s="124"/>
      <c r="G28" s="124"/>
      <c r="H28" s="124"/>
      <c r="I28" s="124"/>
      <c r="J28" s="124"/>
      <c r="K28" s="125"/>
    </row>
    <row r="29" spans="2:11" s="114" customFormat="1" ht="25.35" customHeight="1">
      <c r="B29" s="115"/>
      <c r="C29" s="116"/>
      <c r="D29" s="126" t="s">
        <v>45</v>
      </c>
      <c r="E29" s="116"/>
      <c r="F29" s="116"/>
      <c r="G29" s="116"/>
      <c r="H29" s="116"/>
      <c r="I29" s="116"/>
      <c r="J29" s="127">
        <f>ROUNDUP(J86,2)</f>
        <v>0</v>
      </c>
      <c r="K29" s="117"/>
    </row>
    <row r="30" spans="2:11" s="114" customFormat="1" ht="6.95" customHeight="1">
      <c r="B30" s="115"/>
      <c r="C30" s="116"/>
      <c r="D30" s="124"/>
      <c r="E30" s="124"/>
      <c r="F30" s="124"/>
      <c r="G30" s="124"/>
      <c r="H30" s="124"/>
      <c r="I30" s="124"/>
      <c r="J30" s="124"/>
      <c r="K30" s="125"/>
    </row>
    <row r="31" spans="2:11" s="114" customFormat="1" ht="14.45" customHeight="1">
      <c r="B31" s="115"/>
      <c r="C31" s="116"/>
      <c r="D31" s="116"/>
      <c r="E31" s="116"/>
      <c r="F31" s="128" t="s">
        <v>47</v>
      </c>
      <c r="G31" s="116"/>
      <c r="H31" s="116"/>
      <c r="I31" s="128" t="s">
        <v>46</v>
      </c>
      <c r="J31" s="128" t="s">
        <v>48</v>
      </c>
      <c r="K31" s="117"/>
    </row>
    <row r="32" spans="2:11" s="114" customFormat="1" ht="14.45" customHeight="1">
      <c r="B32" s="115"/>
      <c r="C32" s="116"/>
      <c r="D32" s="129" t="s">
        <v>49</v>
      </c>
      <c r="E32" s="129" t="s">
        <v>50</v>
      </c>
      <c r="F32" s="130">
        <f>ROUNDUP(SUM(BE86:BE112),2)</f>
        <v>0</v>
      </c>
      <c r="G32" s="116"/>
      <c r="H32" s="116"/>
      <c r="I32" s="131">
        <v>0.21</v>
      </c>
      <c r="J32" s="130">
        <f>ROUNDUP(ROUNDUP((SUM(BE86:BE112)),2)*I32,1)</f>
        <v>0</v>
      </c>
      <c r="K32" s="117"/>
    </row>
    <row r="33" spans="2:11" s="114" customFormat="1" ht="14.45" customHeight="1">
      <c r="B33" s="115"/>
      <c r="C33" s="116"/>
      <c r="D33" s="116"/>
      <c r="E33" s="129" t="s">
        <v>51</v>
      </c>
      <c r="F33" s="130">
        <f>ROUNDUP(SUM(BF86:BF112),2)</f>
        <v>0</v>
      </c>
      <c r="G33" s="116"/>
      <c r="H33" s="116"/>
      <c r="I33" s="131">
        <v>0.15</v>
      </c>
      <c r="J33" s="130">
        <f>ROUNDUP(ROUNDUP((SUM(BF86:BF112)),2)*I33,1)</f>
        <v>0</v>
      </c>
      <c r="K33" s="117"/>
    </row>
    <row r="34" spans="2:11" s="114" customFormat="1" ht="14.45" customHeight="1" hidden="1">
      <c r="B34" s="115"/>
      <c r="C34" s="116"/>
      <c r="D34" s="116"/>
      <c r="E34" s="129" t="s">
        <v>52</v>
      </c>
      <c r="F34" s="130">
        <f>ROUNDUP(SUM(BG86:BG112),2)</f>
        <v>0</v>
      </c>
      <c r="G34" s="116"/>
      <c r="H34" s="116"/>
      <c r="I34" s="131">
        <v>0.21</v>
      </c>
      <c r="J34" s="130">
        <v>0</v>
      </c>
      <c r="K34" s="117"/>
    </row>
    <row r="35" spans="2:11" s="114" customFormat="1" ht="14.45" customHeight="1" hidden="1">
      <c r="B35" s="115"/>
      <c r="C35" s="116"/>
      <c r="D35" s="116"/>
      <c r="E35" s="129" t="s">
        <v>53</v>
      </c>
      <c r="F35" s="130">
        <f>ROUNDUP(SUM(BH86:BH112),2)</f>
        <v>0</v>
      </c>
      <c r="G35" s="116"/>
      <c r="H35" s="116"/>
      <c r="I35" s="131">
        <v>0.15</v>
      </c>
      <c r="J35" s="130">
        <v>0</v>
      </c>
      <c r="K35" s="117"/>
    </row>
    <row r="36" spans="2:11" s="114" customFormat="1" ht="14.45" customHeight="1" hidden="1">
      <c r="B36" s="115"/>
      <c r="C36" s="116"/>
      <c r="D36" s="116"/>
      <c r="E36" s="129" t="s">
        <v>54</v>
      </c>
      <c r="F36" s="130">
        <f>ROUNDUP(SUM(BI86:BI112),2)</f>
        <v>0</v>
      </c>
      <c r="G36" s="116"/>
      <c r="H36" s="116"/>
      <c r="I36" s="131">
        <v>0</v>
      </c>
      <c r="J36" s="130">
        <v>0</v>
      </c>
      <c r="K36" s="117"/>
    </row>
    <row r="37" spans="2:11" s="114" customFormat="1" ht="6.95" customHeight="1">
      <c r="B37" s="115"/>
      <c r="C37" s="116"/>
      <c r="D37" s="116"/>
      <c r="E37" s="116"/>
      <c r="F37" s="116"/>
      <c r="G37" s="116"/>
      <c r="H37" s="116"/>
      <c r="I37" s="116"/>
      <c r="J37" s="116"/>
      <c r="K37" s="117"/>
    </row>
    <row r="38" spans="2:11" s="114" customFormat="1" ht="25.35" customHeight="1">
      <c r="B38" s="115"/>
      <c r="C38" s="132"/>
      <c r="D38" s="133" t="s">
        <v>55</v>
      </c>
      <c r="E38" s="134"/>
      <c r="F38" s="134"/>
      <c r="G38" s="135" t="s">
        <v>56</v>
      </c>
      <c r="H38" s="136" t="s">
        <v>57</v>
      </c>
      <c r="I38" s="134"/>
      <c r="J38" s="137">
        <f>SUM(J29:J36)</f>
        <v>0</v>
      </c>
      <c r="K38" s="138"/>
    </row>
    <row r="39" spans="2:11" s="114" customFormat="1" ht="14.45" customHeight="1">
      <c r="B39" s="139"/>
      <c r="C39" s="140"/>
      <c r="D39" s="140"/>
      <c r="E39" s="140"/>
      <c r="F39" s="140"/>
      <c r="G39" s="140"/>
      <c r="H39" s="140"/>
      <c r="I39" s="140"/>
      <c r="J39" s="140"/>
      <c r="K39" s="141"/>
    </row>
    <row r="43" spans="2:11" s="114" customFormat="1" ht="6.95" customHeight="1">
      <c r="B43" s="142"/>
      <c r="C43" s="143"/>
      <c r="D43" s="143"/>
      <c r="E43" s="143"/>
      <c r="F43" s="143"/>
      <c r="G43" s="143"/>
      <c r="H43" s="143"/>
      <c r="I43" s="143"/>
      <c r="J43" s="143"/>
      <c r="K43" s="144"/>
    </row>
    <row r="44" spans="2:11" s="114" customFormat="1" ht="36.95" customHeight="1">
      <c r="B44" s="115"/>
      <c r="C44" s="110" t="s">
        <v>116</v>
      </c>
      <c r="D44" s="116"/>
      <c r="E44" s="116"/>
      <c r="F44" s="116"/>
      <c r="G44" s="116"/>
      <c r="H44" s="116"/>
      <c r="I44" s="116"/>
      <c r="J44" s="116"/>
      <c r="K44" s="117"/>
    </row>
    <row r="45" spans="2:11" s="114" customFormat="1" ht="6.95" customHeight="1">
      <c r="B45" s="115"/>
      <c r="C45" s="116"/>
      <c r="D45" s="116"/>
      <c r="E45" s="116"/>
      <c r="F45" s="116"/>
      <c r="G45" s="116"/>
      <c r="H45" s="116"/>
      <c r="I45" s="116"/>
      <c r="J45" s="116"/>
      <c r="K45" s="117"/>
    </row>
    <row r="46" spans="2:11" s="114" customFormat="1" ht="14.45" customHeight="1">
      <c r="B46" s="115"/>
      <c r="C46" s="113" t="s">
        <v>19</v>
      </c>
      <c r="D46" s="116"/>
      <c r="E46" s="116"/>
      <c r="F46" s="116"/>
      <c r="G46" s="116"/>
      <c r="H46" s="116"/>
      <c r="I46" s="116"/>
      <c r="J46" s="116"/>
      <c r="K46" s="117"/>
    </row>
    <row r="47" spans="2:11" s="114" customFormat="1" ht="16.5" customHeight="1">
      <c r="B47" s="115"/>
      <c r="C47" s="116"/>
      <c r="D47" s="116"/>
      <c r="E47" s="276" t="str">
        <f>E7</f>
        <v>Rekultivace Radovesice XIII</v>
      </c>
      <c r="F47" s="277"/>
      <c r="G47" s="277"/>
      <c r="H47" s="277"/>
      <c r="I47" s="116"/>
      <c r="J47" s="116"/>
      <c r="K47" s="117"/>
    </row>
    <row r="48" spans="2:11" ht="15">
      <c r="B48" s="108"/>
      <c r="C48" s="113" t="s">
        <v>112</v>
      </c>
      <c r="D48" s="109"/>
      <c r="E48" s="109"/>
      <c r="F48" s="109"/>
      <c r="G48" s="109"/>
      <c r="H48" s="109"/>
      <c r="I48" s="109"/>
      <c r="J48" s="109"/>
      <c r="K48" s="111"/>
    </row>
    <row r="49" spans="2:11" s="114" customFormat="1" ht="16.5" customHeight="1">
      <c r="B49" s="115"/>
      <c r="C49" s="116"/>
      <c r="D49" s="116"/>
      <c r="E49" s="276" t="s">
        <v>113</v>
      </c>
      <c r="F49" s="274"/>
      <c r="G49" s="274"/>
      <c r="H49" s="274"/>
      <c r="I49" s="116"/>
      <c r="J49" s="116"/>
      <c r="K49" s="117"/>
    </row>
    <row r="50" spans="2:11" s="114" customFormat="1" ht="14.45" customHeight="1">
      <c r="B50" s="115"/>
      <c r="C50" s="113" t="s">
        <v>114</v>
      </c>
      <c r="D50" s="116"/>
      <c r="E50" s="116"/>
      <c r="F50" s="116"/>
      <c r="G50" s="116"/>
      <c r="H50" s="116"/>
      <c r="I50" s="116"/>
      <c r="J50" s="116"/>
      <c r="K50" s="117"/>
    </row>
    <row r="51" spans="2:11" s="114" customFormat="1" ht="17.25" customHeight="1">
      <c r="B51" s="115"/>
      <c r="C51" s="116"/>
      <c r="D51" s="116"/>
      <c r="E51" s="273" t="str">
        <f>E11</f>
        <v>5 - 3.rok pěstební péče</v>
      </c>
      <c r="F51" s="274"/>
      <c r="G51" s="274"/>
      <c r="H51" s="274"/>
      <c r="I51" s="116"/>
      <c r="J51" s="116"/>
      <c r="K51" s="117"/>
    </row>
    <row r="52" spans="2:11" s="114" customFormat="1" ht="6.95" customHeight="1">
      <c r="B52" s="115"/>
      <c r="C52" s="116"/>
      <c r="D52" s="116"/>
      <c r="E52" s="116"/>
      <c r="F52" s="116"/>
      <c r="G52" s="116"/>
      <c r="H52" s="116"/>
      <c r="I52" s="116"/>
      <c r="J52" s="116"/>
      <c r="K52" s="117"/>
    </row>
    <row r="53" spans="2:11" s="114" customFormat="1" ht="18" customHeight="1">
      <c r="B53" s="115"/>
      <c r="C53" s="113" t="s">
        <v>26</v>
      </c>
      <c r="D53" s="116"/>
      <c r="E53" s="116"/>
      <c r="F53" s="118" t="str">
        <f>F14</f>
        <v xml:space="preserve"> </v>
      </c>
      <c r="G53" s="116"/>
      <c r="H53" s="116"/>
      <c r="I53" s="113" t="s">
        <v>28</v>
      </c>
      <c r="J53" s="119" t="str">
        <f>IF(J14="","",J14)</f>
        <v>18. 1. 2018</v>
      </c>
      <c r="K53" s="117"/>
    </row>
    <row r="54" spans="2:11" s="114" customFormat="1" ht="6.95" customHeight="1">
      <c r="B54" s="115"/>
      <c r="C54" s="116"/>
      <c r="D54" s="116"/>
      <c r="E54" s="116"/>
      <c r="F54" s="116"/>
      <c r="G54" s="116"/>
      <c r="H54" s="116"/>
      <c r="I54" s="116"/>
      <c r="J54" s="116"/>
      <c r="K54" s="117"/>
    </row>
    <row r="55" spans="2:11" s="114" customFormat="1" ht="15">
      <c r="B55" s="115"/>
      <c r="C55" s="113" t="s">
        <v>34</v>
      </c>
      <c r="D55" s="116"/>
      <c r="E55" s="116"/>
      <c r="F55" s="118" t="str">
        <f>E17</f>
        <v>SD a.s.</v>
      </c>
      <c r="G55" s="116"/>
      <c r="H55" s="116"/>
      <c r="I55" s="113" t="s">
        <v>40</v>
      </c>
      <c r="J55" s="275" t="str">
        <f>E23</f>
        <v>Báňské projekty Teplice a.s.</v>
      </c>
      <c r="K55" s="117"/>
    </row>
    <row r="56" spans="2:11" s="114" customFormat="1" ht="14.45" customHeight="1">
      <c r="B56" s="115"/>
      <c r="C56" s="113" t="s">
        <v>38</v>
      </c>
      <c r="D56" s="116"/>
      <c r="E56" s="116"/>
      <c r="F56" s="118" t="str">
        <f>IF(E20="","",E20)</f>
        <v/>
      </c>
      <c r="G56" s="116"/>
      <c r="H56" s="116"/>
      <c r="I56" s="116"/>
      <c r="J56" s="283"/>
      <c r="K56" s="117"/>
    </row>
    <row r="57" spans="2:11" s="114" customFormat="1" ht="10.35" customHeight="1">
      <c r="B57" s="115"/>
      <c r="C57" s="116"/>
      <c r="D57" s="116"/>
      <c r="E57" s="116"/>
      <c r="F57" s="116"/>
      <c r="G57" s="116"/>
      <c r="H57" s="116"/>
      <c r="I57" s="116"/>
      <c r="J57" s="116"/>
      <c r="K57" s="117"/>
    </row>
    <row r="58" spans="2:11" s="114" customFormat="1" ht="29.25" customHeight="1">
      <c r="B58" s="115"/>
      <c r="C58" s="145" t="s">
        <v>117</v>
      </c>
      <c r="D58" s="132"/>
      <c r="E58" s="132"/>
      <c r="F58" s="132"/>
      <c r="G58" s="132"/>
      <c r="H58" s="132"/>
      <c r="I58" s="132"/>
      <c r="J58" s="146" t="s">
        <v>118</v>
      </c>
      <c r="K58" s="147"/>
    </row>
    <row r="59" spans="2:11" s="114" customFormat="1" ht="10.35" customHeight="1">
      <c r="B59" s="115"/>
      <c r="C59" s="116"/>
      <c r="D59" s="116"/>
      <c r="E59" s="116"/>
      <c r="F59" s="116"/>
      <c r="G59" s="116"/>
      <c r="H59" s="116"/>
      <c r="I59" s="116"/>
      <c r="J59" s="116"/>
      <c r="K59" s="117"/>
    </row>
    <row r="60" spans="2:47" s="114" customFormat="1" ht="29.25" customHeight="1">
      <c r="B60" s="115"/>
      <c r="C60" s="148" t="s">
        <v>119</v>
      </c>
      <c r="D60" s="116"/>
      <c r="E60" s="116"/>
      <c r="F60" s="116"/>
      <c r="G60" s="116"/>
      <c r="H60" s="116"/>
      <c r="I60" s="116"/>
      <c r="J60" s="127">
        <f>J86</f>
        <v>0</v>
      </c>
      <c r="K60" s="117"/>
      <c r="AU60" s="104" t="s">
        <v>120</v>
      </c>
    </row>
    <row r="61" spans="2:11" s="155" customFormat="1" ht="24.95" customHeight="1">
      <c r="B61" s="149"/>
      <c r="C61" s="150"/>
      <c r="D61" s="151" t="s">
        <v>121</v>
      </c>
      <c r="E61" s="152"/>
      <c r="F61" s="152"/>
      <c r="G61" s="152"/>
      <c r="H61" s="152"/>
      <c r="I61" s="152"/>
      <c r="J61" s="153">
        <f>J87</f>
        <v>0</v>
      </c>
      <c r="K61" s="154"/>
    </row>
    <row r="62" spans="2:11" s="162" customFormat="1" ht="19.9" customHeight="1">
      <c r="B62" s="156"/>
      <c r="C62" s="157"/>
      <c r="D62" s="158" t="s">
        <v>122</v>
      </c>
      <c r="E62" s="159"/>
      <c r="F62" s="159"/>
      <c r="G62" s="159"/>
      <c r="H62" s="159"/>
      <c r="I62" s="159"/>
      <c r="J62" s="160">
        <f>J88</f>
        <v>0</v>
      </c>
      <c r="K62" s="161"/>
    </row>
    <row r="63" spans="2:11" s="162" customFormat="1" ht="19.9" customHeight="1">
      <c r="B63" s="156"/>
      <c r="C63" s="157"/>
      <c r="D63" s="158" t="s">
        <v>159</v>
      </c>
      <c r="E63" s="159"/>
      <c r="F63" s="159"/>
      <c r="G63" s="159"/>
      <c r="H63" s="159"/>
      <c r="I63" s="159"/>
      <c r="J63" s="160">
        <f>J108</f>
        <v>0</v>
      </c>
      <c r="K63" s="161"/>
    </row>
    <row r="64" spans="2:11" s="162" customFormat="1" ht="19.9" customHeight="1">
      <c r="B64" s="156"/>
      <c r="C64" s="157"/>
      <c r="D64" s="158" t="s">
        <v>160</v>
      </c>
      <c r="E64" s="159"/>
      <c r="F64" s="159"/>
      <c r="G64" s="159"/>
      <c r="H64" s="159"/>
      <c r="I64" s="159"/>
      <c r="J64" s="160">
        <f>J111</f>
        <v>0</v>
      </c>
      <c r="K64" s="161"/>
    </row>
    <row r="65" spans="2:11" s="114" customFormat="1" ht="21.75" customHeight="1">
      <c r="B65" s="115"/>
      <c r="C65" s="116"/>
      <c r="D65" s="116"/>
      <c r="E65" s="116"/>
      <c r="F65" s="116"/>
      <c r="G65" s="116"/>
      <c r="H65" s="116"/>
      <c r="I65" s="116"/>
      <c r="J65" s="116"/>
      <c r="K65" s="117"/>
    </row>
    <row r="66" spans="2:11" s="114" customFormat="1" ht="6.95" customHeight="1">
      <c r="B66" s="139"/>
      <c r="C66" s="140"/>
      <c r="D66" s="140"/>
      <c r="E66" s="140"/>
      <c r="F66" s="140"/>
      <c r="G66" s="140"/>
      <c r="H66" s="140"/>
      <c r="I66" s="140"/>
      <c r="J66" s="140"/>
      <c r="K66" s="141"/>
    </row>
    <row r="70" spans="2:12" s="114" customFormat="1" ht="6.95" customHeight="1">
      <c r="B70" s="142"/>
      <c r="C70" s="143"/>
      <c r="D70" s="143"/>
      <c r="E70" s="143"/>
      <c r="F70" s="143"/>
      <c r="G70" s="143"/>
      <c r="H70" s="143"/>
      <c r="I70" s="143"/>
      <c r="J70" s="143"/>
      <c r="K70" s="143"/>
      <c r="L70" s="115"/>
    </row>
    <row r="71" spans="2:12" s="114" customFormat="1" ht="36.95" customHeight="1">
      <c r="B71" s="115"/>
      <c r="C71" s="163" t="s">
        <v>124</v>
      </c>
      <c r="L71" s="115"/>
    </row>
    <row r="72" spans="2:12" s="114" customFormat="1" ht="6.95" customHeight="1">
      <c r="B72" s="115"/>
      <c r="L72" s="115"/>
    </row>
    <row r="73" spans="2:12" s="114" customFormat="1" ht="14.45" customHeight="1">
      <c r="B73" s="115"/>
      <c r="C73" s="164" t="s">
        <v>19</v>
      </c>
      <c r="L73" s="115"/>
    </row>
    <row r="74" spans="2:12" s="114" customFormat="1" ht="16.5" customHeight="1">
      <c r="B74" s="115"/>
      <c r="E74" s="284" t="str">
        <f>E7</f>
        <v>Rekultivace Radovesice XIII</v>
      </c>
      <c r="F74" s="285"/>
      <c r="G74" s="285"/>
      <c r="H74" s="285"/>
      <c r="L74" s="115"/>
    </row>
    <row r="75" spans="2:12" ht="15">
      <c r="B75" s="108"/>
      <c r="C75" s="164" t="s">
        <v>112</v>
      </c>
      <c r="L75" s="108"/>
    </row>
    <row r="76" spans="2:12" s="114" customFormat="1" ht="16.5" customHeight="1">
      <c r="B76" s="115"/>
      <c r="E76" s="284" t="s">
        <v>113</v>
      </c>
      <c r="F76" s="279"/>
      <c r="G76" s="279"/>
      <c r="H76" s="279"/>
      <c r="L76" s="115"/>
    </row>
    <row r="77" spans="2:12" s="114" customFormat="1" ht="14.45" customHeight="1">
      <c r="B77" s="115"/>
      <c r="C77" s="164" t="s">
        <v>114</v>
      </c>
      <c r="L77" s="115"/>
    </row>
    <row r="78" spans="2:12" s="114" customFormat="1" ht="17.25" customHeight="1">
      <c r="B78" s="115"/>
      <c r="E78" s="278" t="str">
        <f>E11</f>
        <v>5 - 3.rok pěstební péče</v>
      </c>
      <c r="F78" s="279"/>
      <c r="G78" s="279"/>
      <c r="H78" s="279"/>
      <c r="L78" s="115"/>
    </row>
    <row r="79" spans="2:12" s="114" customFormat="1" ht="6.95" customHeight="1">
      <c r="B79" s="115"/>
      <c r="L79" s="115"/>
    </row>
    <row r="80" spans="2:12" s="114" customFormat="1" ht="18" customHeight="1">
      <c r="B80" s="115"/>
      <c r="C80" s="164" t="s">
        <v>26</v>
      </c>
      <c r="F80" s="165" t="str">
        <f>F14</f>
        <v xml:space="preserve"> </v>
      </c>
      <c r="I80" s="164" t="s">
        <v>28</v>
      </c>
      <c r="J80" s="166" t="str">
        <f>IF(J14="","",J14)</f>
        <v>18. 1. 2018</v>
      </c>
      <c r="L80" s="115"/>
    </row>
    <row r="81" spans="2:12" s="114" customFormat="1" ht="6.95" customHeight="1">
      <c r="B81" s="115"/>
      <c r="L81" s="115"/>
    </row>
    <row r="82" spans="2:12" s="114" customFormat="1" ht="15">
      <c r="B82" s="115"/>
      <c r="C82" s="164" t="s">
        <v>34</v>
      </c>
      <c r="F82" s="165" t="str">
        <f>E17</f>
        <v>SD a.s.</v>
      </c>
      <c r="I82" s="164" t="s">
        <v>40</v>
      </c>
      <c r="J82" s="165" t="str">
        <f>E23</f>
        <v>Báňské projekty Teplice a.s.</v>
      </c>
      <c r="L82" s="115"/>
    </row>
    <row r="83" spans="2:12" s="114" customFormat="1" ht="14.45" customHeight="1">
      <c r="B83" s="115"/>
      <c r="C83" s="164" t="s">
        <v>38</v>
      </c>
      <c r="F83" s="165" t="str">
        <f>IF(E20="","",E20)</f>
        <v/>
      </c>
      <c r="L83" s="115"/>
    </row>
    <row r="84" spans="2:12" s="114" customFormat="1" ht="10.35" customHeight="1">
      <c r="B84" s="115"/>
      <c r="L84" s="115"/>
    </row>
    <row r="85" spans="2:20" s="174" customFormat="1" ht="29.25" customHeight="1">
      <c r="B85" s="167"/>
      <c r="C85" s="168" t="s">
        <v>125</v>
      </c>
      <c r="D85" s="169" t="s">
        <v>64</v>
      </c>
      <c r="E85" s="169" t="s">
        <v>60</v>
      </c>
      <c r="F85" s="169" t="s">
        <v>126</v>
      </c>
      <c r="G85" s="169" t="s">
        <v>127</v>
      </c>
      <c r="H85" s="169" t="s">
        <v>128</v>
      </c>
      <c r="I85" s="169" t="s">
        <v>129</v>
      </c>
      <c r="J85" s="169" t="s">
        <v>118</v>
      </c>
      <c r="K85" s="170" t="s">
        <v>130</v>
      </c>
      <c r="L85" s="167"/>
      <c r="M85" s="171" t="s">
        <v>131</v>
      </c>
      <c r="N85" s="172" t="s">
        <v>49</v>
      </c>
      <c r="O85" s="172" t="s">
        <v>132</v>
      </c>
      <c r="P85" s="172" t="s">
        <v>133</v>
      </c>
      <c r="Q85" s="172" t="s">
        <v>134</v>
      </c>
      <c r="R85" s="172" t="s">
        <v>135</v>
      </c>
      <c r="S85" s="172" t="s">
        <v>136</v>
      </c>
      <c r="T85" s="173" t="s">
        <v>137</v>
      </c>
    </row>
    <row r="86" spans="2:63" s="114" customFormat="1" ht="29.25" customHeight="1">
      <c r="B86" s="115"/>
      <c r="C86" s="175" t="s">
        <v>119</v>
      </c>
      <c r="J86" s="176">
        <f>BK86</f>
        <v>0</v>
      </c>
      <c r="L86" s="115"/>
      <c r="M86" s="177"/>
      <c r="N86" s="124"/>
      <c r="O86" s="124"/>
      <c r="P86" s="178">
        <f>P87</f>
        <v>0</v>
      </c>
      <c r="Q86" s="124"/>
      <c r="R86" s="178">
        <f>R87</f>
        <v>8.060599999999999</v>
      </c>
      <c r="S86" s="124"/>
      <c r="T86" s="179">
        <f>T87</f>
        <v>0</v>
      </c>
      <c r="AT86" s="104" t="s">
        <v>78</v>
      </c>
      <c r="AU86" s="104" t="s">
        <v>120</v>
      </c>
      <c r="BK86" s="180">
        <f>BK87</f>
        <v>0</v>
      </c>
    </row>
    <row r="87" spans="2:63" s="182" customFormat="1" ht="37.35" customHeight="1">
      <c r="B87" s="181"/>
      <c r="D87" s="183" t="s">
        <v>78</v>
      </c>
      <c r="E87" s="184" t="s">
        <v>138</v>
      </c>
      <c r="F87" s="184" t="s">
        <v>139</v>
      </c>
      <c r="J87" s="185">
        <f>BK87</f>
        <v>0</v>
      </c>
      <c r="L87" s="181"/>
      <c r="M87" s="186"/>
      <c r="N87" s="187"/>
      <c r="O87" s="187"/>
      <c r="P87" s="188">
        <f>P88+P108+P111</f>
        <v>0</v>
      </c>
      <c r="Q87" s="187"/>
      <c r="R87" s="188">
        <f>R88+R108+R111</f>
        <v>8.060599999999999</v>
      </c>
      <c r="S87" s="187"/>
      <c r="T87" s="189">
        <f>T88+T108+T111</f>
        <v>0</v>
      </c>
      <c r="AR87" s="183" t="s">
        <v>25</v>
      </c>
      <c r="AT87" s="190" t="s">
        <v>78</v>
      </c>
      <c r="AU87" s="190" t="s">
        <v>79</v>
      </c>
      <c r="AY87" s="183" t="s">
        <v>140</v>
      </c>
      <c r="BK87" s="191">
        <f>BK88+BK108+BK111</f>
        <v>0</v>
      </c>
    </row>
    <row r="88" spans="2:63" s="182" customFormat="1" ht="19.9" customHeight="1">
      <c r="B88" s="181"/>
      <c r="D88" s="183" t="s">
        <v>78</v>
      </c>
      <c r="E88" s="192" t="s">
        <v>25</v>
      </c>
      <c r="F88" s="192" t="s">
        <v>141</v>
      </c>
      <c r="J88" s="193">
        <f>BK88</f>
        <v>0</v>
      </c>
      <c r="L88" s="181"/>
      <c r="M88" s="186"/>
      <c r="N88" s="187"/>
      <c r="O88" s="187"/>
      <c r="P88" s="188">
        <f>SUM(P89:P107)</f>
        <v>0</v>
      </c>
      <c r="Q88" s="187"/>
      <c r="R88" s="188">
        <f>SUM(R89:R107)</f>
        <v>5.348599999999999</v>
      </c>
      <c r="S88" s="187"/>
      <c r="T88" s="189">
        <f>SUM(T89:T107)</f>
        <v>0</v>
      </c>
      <c r="AR88" s="183" t="s">
        <v>25</v>
      </c>
      <c r="AT88" s="190" t="s">
        <v>78</v>
      </c>
      <c r="AU88" s="190" t="s">
        <v>25</v>
      </c>
      <c r="AY88" s="183" t="s">
        <v>140</v>
      </c>
      <c r="BK88" s="191">
        <f>SUM(BK89:BK107)</f>
        <v>0</v>
      </c>
    </row>
    <row r="89" spans="2:65" s="114" customFormat="1" ht="16.5" customHeight="1">
      <c r="B89" s="115"/>
      <c r="C89" s="194" t="s">
        <v>25</v>
      </c>
      <c r="D89" s="194" t="s">
        <v>142</v>
      </c>
      <c r="E89" s="195" t="s">
        <v>250</v>
      </c>
      <c r="F89" s="196" t="s">
        <v>251</v>
      </c>
      <c r="G89" s="197" t="s">
        <v>246</v>
      </c>
      <c r="H89" s="198">
        <v>247600</v>
      </c>
      <c r="I89" s="97"/>
      <c r="J89" s="199">
        <f>ROUND(I89*H89,2)</f>
        <v>0</v>
      </c>
      <c r="K89" s="196" t="s">
        <v>146</v>
      </c>
      <c r="L89" s="115"/>
      <c r="M89" s="200" t="s">
        <v>5</v>
      </c>
      <c r="N89" s="201" t="s">
        <v>50</v>
      </c>
      <c r="O89" s="116"/>
      <c r="P89" s="202">
        <f>O89*H89</f>
        <v>0</v>
      </c>
      <c r="Q89" s="202">
        <v>0</v>
      </c>
      <c r="R89" s="202">
        <f>Q89*H89</f>
        <v>0</v>
      </c>
      <c r="S89" s="202">
        <v>0</v>
      </c>
      <c r="T89" s="203">
        <f>S89*H89</f>
        <v>0</v>
      </c>
      <c r="AR89" s="104" t="s">
        <v>96</v>
      </c>
      <c r="AT89" s="104" t="s">
        <v>142</v>
      </c>
      <c r="AU89" s="104" t="s">
        <v>86</v>
      </c>
      <c r="AY89" s="104" t="s">
        <v>140</v>
      </c>
      <c r="BE89" s="204">
        <f>IF(N89="základní",J89,0)</f>
        <v>0</v>
      </c>
      <c r="BF89" s="204">
        <f>IF(N89="snížená",J89,0)</f>
        <v>0</v>
      </c>
      <c r="BG89" s="204">
        <f>IF(N89="zákl. přenesená",J89,0)</f>
        <v>0</v>
      </c>
      <c r="BH89" s="204">
        <f>IF(N89="sníž. přenesená",J89,0)</f>
        <v>0</v>
      </c>
      <c r="BI89" s="204">
        <f>IF(N89="nulová",J89,0)</f>
        <v>0</v>
      </c>
      <c r="BJ89" s="104" t="s">
        <v>25</v>
      </c>
      <c r="BK89" s="204">
        <f>ROUND(I89*H89,2)</f>
        <v>0</v>
      </c>
      <c r="BL89" s="104" t="s">
        <v>96</v>
      </c>
      <c r="BM89" s="104" t="s">
        <v>303</v>
      </c>
    </row>
    <row r="90" spans="2:51" s="206" customFormat="1" ht="13.5">
      <c r="B90" s="205"/>
      <c r="D90" s="207" t="s">
        <v>148</v>
      </c>
      <c r="F90" s="209" t="s">
        <v>253</v>
      </c>
      <c r="H90" s="210">
        <v>247600</v>
      </c>
      <c r="I90" s="98"/>
      <c r="L90" s="205"/>
      <c r="M90" s="211"/>
      <c r="N90" s="212"/>
      <c r="O90" s="212"/>
      <c r="P90" s="212"/>
      <c r="Q90" s="212"/>
      <c r="R90" s="212"/>
      <c r="S90" s="212"/>
      <c r="T90" s="213"/>
      <c r="AT90" s="208" t="s">
        <v>148</v>
      </c>
      <c r="AU90" s="208" t="s">
        <v>86</v>
      </c>
      <c r="AV90" s="206" t="s">
        <v>86</v>
      </c>
      <c r="AW90" s="206" t="s">
        <v>6</v>
      </c>
      <c r="AX90" s="206" t="s">
        <v>25</v>
      </c>
      <c r="AY90" s="208" t="s">
        <v>140</v>
      </c>
    </row>
    <row r="91" spans="2:65" s="114" customFormat="1" ht="25.5" customHeight="1">
      <c r="B91" s="115"/>
      <c r="C91" s="194" t="s">
        <v>86</v>
      </c>
      <c r="D91" s="194" t="s">
        <v>142</v>
      </c>
      <c r="E91" s="195" t="s">
        <v>162</v>
      </c>
      <c r="F91" s="196" t="s">
        <v>163</v>
      </c>
      <c r="G91" s="197" t="s">
        <v>164</v>
      </c>
      <c r="H91" s="198">
        <v>49.52</v>
      </c>
      <c r="I91" s="97"/>
      <c r="J91" s="199">
        <f>ROUND(I91*H91,2)</f>
        <v>0</v>
      </c>
      <c r="K91" s="196" t="s">
        <v>146</v>
      </c>
      <c r="L91" s="115"/>
      <c r="M91" s="200" t="s">
        <v>5</v>
      </c>
      <c r="N91" s="201" t="s">
        <v>50</v>
      </c>
      <c r="O91" s="116"/>
      <c r="P91" s="202">
        <f>O91*H91</f>
        <v>0</v>
      </c>
      <c r="Q91" s="202">
        <v>0</v>
      </c>
      <c r="R91" s="202">
        <f>Q91*H91</f>
        <v>0</v>
      </c>
      <c r="S91" s="202">
        <v>0</v>
      </c>
      <c r="T91" s="203">
        <f>S91*H91</f>
        <v>0</v>
      </c>
      <c r="AR91" s="104" t="s">
        <v>96</v>
      </c>
      <c r="AT91" s="104" t="s">
        <v>142</v>
      </c>
      <c r="AU91" s="104" t="s">
        <v>86</v>
      </c>
      <c r="AY91" s="104" t="s">
        <v>140</v>
      </c>
      <c r="BE91" s="204">
        <f>IF(N91="základní",J91,0)</f>
        <v>0</v>
      </c>
      <c r="BF91" s="204">
        <f>IF(N91="snížená",J91,0)</f>
        <v>0</v>
      </c>
      <c r="BG91" s="204">
        <f>IF(N91="zákl. přenesená",J91,0)</f>
        <v>0</v>
      </c>
      <c r="BH91" s="204">
        <f>IF(N91="sníž. přenesená",J91,0)</f>
        <v>0</v>
      </c>
      <c r="BI91" s="204">
        <f>IF(N91="nulová",J91,0)</f>
        <v>0</v>
      </c>
      <c r="BJ91" s="104" t="s">
        <v>25</v>
      </c>
      <c r="BK91" s="204">
        <f>ROUND(I91*H91,2)</f>
        <v>0</v>
      </c>
      <c r="BL91" s="104" t="s">
        <v>96</v>
      </c>
      <c r="BM91" s="104" t="s">
        <v>304</v>
      </c>
    </row>
    <row r="92" spans="2:51" s="206" customFormat="1" ht="13.5">
      <c r="B92" s="205"/>
      <c r="D92" s="207" t="s">
        <v>148</v>
      </c>
      <c r="F92" s="209" t="s">
        <v>255</v>
      </c>
      <c r="H92" s="210">
        <v>49.52</v>
      </c>
      <c r="I92" s="98"/>
      <c r="L92" s="205"/>
      <c r="M92" s="211"/>
      <c r="N92" s="212"/>
      <c r="O92" s="212"/>
      <c r="P92" s="212"/>
      <c r="Q92" s="212"/>
      <c r="R92" s="212"/>
      <c r="S92" s="212"/>
      <c r="T92" s="213"/>
      <c r="AT92" s="208" t="s">
        <v>148</v>
      </c>
      <c r="AU92" s="208" t="s">
        <v>86</v>
      </c>
      <c r="AV92" s="206" t="s">
        <v>86</v>
      </c>
      <c r="AW92" s="206" t="s">
        <v>6</v>
      </c>
      <c r="AX92" s="206" t="s">
        <v>25</v>
      </c>
      <c r="AY92" s="208" t="s">
        <v>140</v>
      </c>
    </row>
    <row r="93" spans="2:65" s="114" customFormat="1" ht="16.5" customHeight="1">
      <c r="B93" s="115"/>
      <c r="C93" s="194" t="s">
        <v>93</v>
      </c>
      <c r="D93" s="194" t="s">
        <v>142</v>
      </c>
      <c r="E93" s="195" t="s">
        <v>256</v>
      </c>
      <c r="F93" s="196" t="s">
        <v>305</v>
      </c>
      <c r="G93" s="197" t="s">
        <v>258</v>
      </c>
      <c r="H93" s="198">
        <v>150</v>
      </c>
      <c r="I93" s="97"/>
      <c r="J93" s="199">
        <f aca="true" t="shared" si="0" ref="J93:J98">ROUND(I93*H93,2)</f>
        <v>0</v>
      </c>
      <c r="K93" s="196" t="s">
        <v>5</v>
      </c>
      <c r="L93" s="115"/>
      <c r="M93" s="200" t="s">
        <v>5</v>
      </c>
      <c r="N93" s="201" t="s">
        <v>50</v>
      </c>
      <c r="O93" s="116"/>
      <c r="P93" s="202">
        <f aca="true" t="shared" si="1" ref="P93:P98">O93*H93</f>
        <v>0</v>
      </c>
      <c r="Q93" s="202">
        <v>0</v>
      </c>
      <c r="R93" s="202">
        <f aca="true" t="shared" si="2" ref="R93:R98">Q93*H93</f>
        <v>0</v>
      </c>
      <c r="S93" s="202">
        <v>0</v>
      </c>
      <c r="T93" s="203">
        <f aca="true" t="shared" si="3" ref="T93:T98">S93*H93</f>
        <v>0</v>
      </c>
      <c r="AR93" s="104" t="s">
        <v>96</v>
      </c>
      <c r="AT93" s="104" t="s">
        <v>142</v>
      </c>
      <c r="AU93" s="104" t="s">
        <v>86</v>
      </c>
      <c r="AY93" s="104" t="s">
        <v>140</v>
      </c>
      <c r="BE93" s="204">
        <f aca="true" t="shared" si="4" ref="BE93:BE98">IF(N93="základní",J93,0)</f>
        <v>0</v>
      </c>
      <c r="BF93" s="204">
        <f aca="true" t="shared" si="5" ref="BF93:BF98">IF(N93="snížená",J93,0)</f>
        <v>0</v>
      </c>
      <c r="BG93" s="204">
        <f aca="true" t="shared" si="6" ref="BG93:BG98">IF(N93="zákl. přenesená",J93,0)</f>
        <v>0</v>
      </c>
      <c r="BH93" s="204">
        <f aca="true" t="shared" si="7" ref="BH93:BH98">IF(N93="sníž. přenesená",J93,0)</f>
        <v>0</v>
      </c>
      <c r="BI93" s="204">
        <f aca="true" t="shared" si="8" ref="BI93:BI98">IF(N93="nulová",J93,0)</f>
        <v>0</v>
      </c>
      <c r="BJ93" s="104" t="s">
        <v>25</v>
      </c>
      <c r="BK93" s="204">
        <f aca="true" t="shared" si="9" ref="BK93:BK98">ROUND(I93*H93,2)</f>
        <v>0</v>
      </c>
      <c r="BL93" s="104" t="s">
        <v>96</v>
      </c>
      <c r="BM93" s="104" t="s">
        <v>259</v>
      </c>
    </row>
    <row r="94" spans="2:65" s="114" customFormat="1" ht="25.5" customHeight="1">
      <c r="B94" s="115"/>
      <c r="C94" s="194" t="s">
        <v>96</v>
      </c>
      <c r="D94" s="194" t="s">
        <v>142</v>
      </c>
      <c r="E94" s="195" t="s">
        <v>171</v>
      </c>
      <c r="F94" s="196" t="s">
        <v>172</v>
      </c>
      <c r="G94" s="197" t="s">
        <v>173</v>
      </c>
      <c r="H94" s="198">
        <v>11400</v>
      </c>
      <c r="I94" s="97"/>
      <c r="J94" s="199">
        <f t="shared" si="0"/>
        <v>0</v>
      </c>
      <c r="K94" s="196" t="s">
        <v>146</v>
      </c>
      <c r="L94" s="115"/>
      <c r="M94" s="200" t="s">
        <v>5</v>
      </c>
      <c r="N94" s="201" t="s">
        <v>50</v>
      </c>
      <c r="O94" s="116"/>
      <c r="P94" s="202">
        <f t="shared" si="1"/>
        <v>0</v>
      </c>
      <c r="Q94" s="202">
        <v>0</v>
      </c>
      <c r="R94" s="202">
        <f t="shared" si="2"/>
        <v>0</v>
      </c>
      <c r="S94" s="202">
        <v>0</v>
      </c>
      <c r="T94" s="203">
        <f t="shared" si="3"/>
        <v>0</v>
      </c>
      <c r="AR94" s="104" t="s">
        <v>96</v>
      </c>
      <c r="AT94" s="104" t="s">
        <v>142</v>
      </c>
      <c r="AU94" s="104" t="s">
        <v>86</v>
      </c>
      <c r="AY94" s="104" t="s">
        <v>140</v>
      </c>
      <c r="BE94" s="204">
        <f t="shared" si="4"/>
        <v>0</v>
      </c>
      <c r="BF94" s="204">
        <f t="shared" si="5"/>
        <v>0</v>
      </c>
      <c r="BG94" s="204">
        <f t="shared" si="6"/>
        <v>0</v>
      </c>
      <c r="BH94" s="204">
        <f t="shared" si="7"/>
        <v>0</v>
      </c>
      <c r="BI94" s="204">
        <f t="shared" si="8"/>
        <v>0</v>
      </c>
      <c r="BJ94" s="104" t="s">
        <v>25</v>
      </c>
      <c r="BK94" s="204">
        <f t="shared" si="9"/>
        <v>0</v>
      </c>
      <c r="BL94" s="104" t="s">
        <v>96</v>
      </c>
      <c r="BM94" s="104" t="s">
        <v>306</v>
      </c>
    </row>
    <row r="95" spans="2:65" s="114" customFormat="1" ht="16.5" customHeight="1">
      <c r="B95" s="115"/>
      <c r="C95" s="217" t="s">
        <v>99</v>
      </c>
      <c r="D95" s="217" t="s">
        <v>175</v>
      </c>
      <c r="E95" s="218" t="s">
        <v>176</v>
      </c>
      <c r="F95" s="219" t="s">
        <v>177</v>
      </c>
      <c r="G95" s="220" t="s">
        <v>173</v>
      </c>
      <c r="H95" s="221">
        <v>9200</v>
      </c>
      <c r="I95" s="99"/>
      <c r="J95" s="222">
        <f t="shared" si="0"/>
        <v>0</v>
      </c>
      <c r="K95" s="219" t="s">
        <v>5</v>
      </c>
      <c r="L95" s="223"/>
      <c r="M95" s="224" t="s">
        <v>5</v>
      </c>
      <c r="N95" s="225" t="s">
        <v>50</v>
      </c>
      <c r="O95" s="116"/>
      <c r="P95" s="202">
        <f t="shared" si="1"/>
        <v>0</v>
      </c>
      <c r="Q95" s="202">
        <v>3E-05</v>
      </c>
      <c r="R95" s="202">
        <f t="shared" si="2"/>
        <v>0.276</v>
      </c>
      <c r="S95" s="202">
        <v>0</v>
      </c>
      <c r="T95" s="203">
        <f t="shared" si="3"/>
        <v>0</v>
      </c>
      <c r="AR95" s="104" t="s">
        <v>178</v>
      </c>
      <c r="AT95" s="104" t="s">
        <v>175</v>
      </c>
      <c r="AU95" s="104" t="s">
        <v>86</v>
      </c>
      <c r="AY95" s="104" t="s">
        <v>140</v>
      </c>
      <c r="BE95" s="204">
        <f t="shared" si="4"/>
        <v>0</v>
      </c>
      <c r="BF95" s="204">
        <f t="shared" si="5"/>
        <v>0</v>
      </c>
      <c r="BG95" s="204">
        <f t="shared" si="6"/>
        <v>0</v>
      </c>
      <c r="BH95" s="204">
        <f t="shared" si="7"/>
        <v>0</v>
      </c>
      <c r="BI95" s="204">
        <f t="shared" si="8"/>
        <v>0</v>
      </c>
      <c r="BJ95" s="104" t="s">
        <v>25</v>
      </c>
      <c r="BK95" s="204">
        <f t="shared" si="9"/>
        <v>0</v>
      </c>
      <c r="BL95" s="104" t="s">
        <v>96</v>
      </c>
      <c r="BM95" s="104" t="s">
        <v>179</v>
      </c>
    </row>
    <row r="96" spans="2:65" s="114" customFormat="1" ht="16.5" customHeight="1">
      <c r="B96" s="115"/>
      <c r="C96" s="217" t="s">
        <v>183</v>
      </c>
      <c r="D96" s="217" t="s">
        <v>175</v>
      </c>
      <c r="E96" s="218" t="s">
        <v>180</v>
      </c>
      <c r="F96" s="219" t="s">
        <v>181</v>
      </c>
      <c r="G96" s="220" t="s">
        <v>173</v>
      </c>
      <c r="H96" s="221">
        <v>2200</v>
      </c>
      <c r="I96" s="99"/>
      <c r="J96" s="222">
        <f t="shared" si="0"/>
        <v>0</v>
      </c>
      <c r="K96" s="219" t="s">
        <v>5</v>
      </c>
      <c r="L96" s="223"/>
      <c r="M96" s="224" t="s">
        <v>5</v>
      </c>
      <c r="N96" s="225" t="s">
        <v>50</v>
      </c>
      <c r="O96" s="116"/>
      <c r="P96" s="202">
        <f t="shared" si="1"/>
        <v>0</v>
      </c>
      <c r="Q96" s="202">
        <v>0.0021</v>
      </c>
      <c r="R96" s="202">
        <f t="shared" si="2"/>
        <v>4.62</v>
      </c>
      <c r="S96" s="202">
        <v>0</v>
      </c>
      <c r="T96" s="203">
        <f t="shared" si="3"/>
        <v>0</v>
      </c>
      <c r="AR96" s="104" t="s">
        <v>178</v>
      </c>
      <c r="AT96" s="104" t="s">
        <v>175</v>
      </c>
      <c r="AU96" s="104" t="s">
        <v>86</v>
      </c>
      <c r="AY96" s="104" t="s">
        <v>140</v>
      </c>
      <c r="BE96" s="204">
        <f t="shared" si="4"/>
        <v>0</v>
      </c>
      <c r="BF96" s="204">
        <f t="shared" si="5"/>
        <v>0</v>
      </c>
      <c r="BG96" s="204">
        <f t="shared" si="6"/>
        <v>0</v>
      </c>
      <c r="BH96" s="204">
        <f t="shared" si="7"/>
        <v>0</v>
      </c>
      <c r="BI96" s="204">
        <f t="shared" si="8"/>
        <v>0</v>
      </c>
      <c r="BJ96" s="104" t="s">
        <v>25</v>
      </c>
      <c r="BK96" s="204">
        <f t="shared" si="9"/>
        <v>0</v>
      </c>
      <c r="BL96" s="104" t="s">
        <v>96</v>
      </c>
      <c r="BM96" s="104" t="s">
        <v>182</v>
      </c>
    </row>
    <row r="97" spans="2:65" s="114" customFormat="1" ht="25.5" customHeight="1">
      <c r="B97" s="115"/>
      <c r="C97" s="194" t="s">
        <v>187</v>
      </c>
      <c r="D97" s="194" t="s">
        <v>142</v>
      </c>
      <c r="E97" s="195" t="s">
        <v>202</v>
      </c>
      <c r="F97" s="196" t="s">
        <v>203</v>
      </c>
      <c r="G97" s="197" t="s">
        <v>173</v>
      </c>
      <c r="H97" s="198">
        <v>67000</v>
      </c>
      <c r="I97" s="97"/>
      <c r="J97" s="199">
        <f t="shared" si="0"/>
        <v>0</v>
      </c>
      <c r="K97" s="196" t="s">
        <v>146</v>
      </c>
      <c r="L97" s="115"/>
      <c r="M97" s="200" t="s">
        <v>5</v>
      </c>
      <c r="N97" s="201" t="s">
        <v>50</v>
      </c>
      <c r="O97" s="116"/>
      <c r="P97" s="202">
        <f t="shared" si="1"/>
        <v>0</v>
      </c>
      <c r="Q97" s="202">
        <v>0</v>
      </c>
      <c r="R97" s="202">
        <f t="shared" si="2"/>
        <v>0</v>
      </c>
      <c r="S97" s="202">
        <v>0</v>
      </c>
      <c r="T97" s="203">
        <f t="shared" si="3"/>
        <v>0</v>
      </c>
      <c r="AR97" s="104" t="s">
        <v>96</v>
      </c>
      <c r="AT97" s="104" t="s">
        <v>142</v>
      </c>
      <c r="AU97" s="104" t="s">
        <v>86</v>
      </c>
      <c r="AY97" s="104" t="s">
        <v>140</v>
      </c>
      <c r="BE97" s="204">
        <f t="shared" si="4"/>
        <v>0</v>
      </c>
      <c r="BF97" s="204">
        <f t="shared" si="5"/>
        <v>0</v>
      </c>
      <c r="BG97" s="204">
        <f t="shared" si="6"/>
        <v>0</v>
      </c>
      <c r="BH97" s="204">
        <f t="shared" si="7"/>
        <v>0</v>
      </c>
      <c r="BI97" s="204">
        <f t="shared" si="8"/>
        <v>0</v>
      </c>
      <c r="BJ97" s="104" t="s">
        <v>25</v>
      </c>
      <c r="BK97" s="204">
        <f t="shared" si="9"/>
        <v>0</v>
      </c>
      <c r="BL97" s="104" t="s">
        <v>96</v>
      </c>
      <c r="BM97" s="104" t="s">
        <v>307</v>
      </c>
    </row>
    <row r="98" spans="2:65" s="114" customFormat="1" ht="16.5" customHeight="1">
      <c r="B98" s="115"/>
      <c r="C98" s="217" t="s">
        <v>178</v>
      </c>
      <c r="D98" s="217" t="s">
        <v>175</v>
      </c>
      <c r="E98" s="218" t="s">
        <v>206</v>
      </c>
      <c r="F98" s="219" t="s">
        <v>330</v>
      </c>
      <c r="G98" s="220" t="s">
        <v>207</v>
      </c>
      <c r="H98" s="221">
        <v>442.2</v>
      </c>
      <c r="I98" s="99"/>
      <c r="J98" s="222">
        <f t="shared" si="0"/>
        <v>0</v>
      </c>
      <c r="K98" s="219" t="s">
        <v>5</v>
      </c>
      <c r="L98" s="223"/>
      <c r="M98" s="224" t="s">
        <v>5</v>
      </c>
      <c r="N98" s="225" t="s">
        <v>50</v>
      </c>
      <c r="O98" s="116"/>
      <c r="P98" s="202">
        <f t="shared" si="1"/>
        <v>0</v>
      </c>
      <c r="Q98" s="202">
        <v>0.001</v>
      </c>
      <c r="R98" s="202">
        <f t="shared" si="2"/>
        <v>0.4422</v>
      </c>
      <c r="S98" s="202">
        <v>0</v>
      </c>
      <c r="T98" s="203">
        <f t="shared" si="3"/>
        <v>0</v>
      </c>
      <c r="AR98" s="104" t="s">
        <v>178</v>
      </c>
      <c r="AT98" s="104" t="s">
        <v>175</v>
      </c>
      <c r="AU98" s="104" t="s">
        <v>86</v>
      </c>
      <c r="AY98" s="104" t="s">
        <v>140</v>
      </c>
      <c r="BE98" s="204">
        <f t="shared" si="4"/>
        <v>0</v>
      </c>
      <c r="BF98" s="204">
        <f t="shared" si="5"/>
        <v>0</v>
      </c>
      <c r="BG98" s="204">
        <f t="shared" si="6"/>
        <v>0</v>
      </c>
      <c r="BH98" s="204">
        <f t="shared" si="7"/>
        <v>0</v>
      </c>
      <c r="BI98" s="204">
        <f t="shared" si="8"/>
        <v>0</v>
      </c>
      <c r="BJ98" s="104" t="s">
        <v>25</v>
      </c>
      <c r="BK98" s="204">
        <f t="shared" si="9"/>
        <v>0</v>
      </c>
      <c r="BL98" s="104" t="s">
        <v>96</v>
      </c>
      <c r="BM98" s="104" t="s">
        <v>308</v>
      </c>
    </row>
    <row r="99" spans="2:51" s="206" customFormat="1" ht="13.5">
      <c r="B99" s="205"/>
      <c r="D99" s="207" t="s">
        <v>148</v>
      </c>
      <c r="E99" s="208" t="s">
        <v>5</v>
      </c>
      <c r="F99" s="209" t="s">
        <v>209</v>
      </c>
      <c r="H99" s="210">
        <v>402</v>
      </c>
      <c r="I99" s="98"/>
      <c r="L99" s="205"/>
      <c r="M99" s="211"/>
      <c r="N99" s="212"/>
      <c r="O99" s="212"/>
      <c r="P99" s="212"/>
      <c r="Q99" s="212"/>
      <c r="R99" s="212"/>
      <c r="S99" s="212"/>
      <c r="T99" s="213"/>
      <c r="AT99" s="208" t="s">
        <v>148</v>
      </c>
      <c r="AU99" s="208" t="s">
        <v>86</v>
      </c>
      <c r="AV99" s="206" t="s">
        <v>86</v>
      </c>
      <c r="AW99" s="206" t="s">
        <v>42</v>
      </c>
      <c r="AX99" s="206" t="s">
        <v>79</v>
      </c>
      <c r="AY99" s="208" t="s">
        <v>140</v>
      </c>
    </row>
    <row r="100" spans="2:51" s="206" customFormat="1" ht="13.5">
      <c r="B100" s="205"/>
      <c r="D100" s="207" t="s">
        <v>148</v>
      </c>
      <c r="F100" s="209" t="s">
        <v>210</v>
      </c>
      <c r="H100" s="210">
        <v>442.2</v>
      </c>
      <c r="I100" s="98"/>
      <c r="L100" s="205"/>
      <c r="M100" s="211"/>
      <c r="N100" s="212"/>
      <c r="O100" s="212"/>
      <c r="P100" s="212"/>
      <c r="Q100" s="212"/>
      <c r="R100" s="212"/>
      <c r="S100" s="212"/>
      <c r="T100" s="213"/>
      <c r="AT100" s="208" t="s">
        <v>148</v>
      </c>
      <c r="AU100" s="208" t="s">
        <v>86</v>
      </c>
      <c r="AV100" s="206" t="s">
        <v>86</v>
      </c>
      <c r="AW100" s="206" t="s">
        <v>6</v>
      </c>
      <c r="AX100" s="206" t="s">
        <v>25</v>
      </c>
      <c r="AY100" s="208" t="s">
        <v>140</v>
      </c>
    </row>
    <row r="101" spans="2:65" s="114" customFormat="1" ht="16.5" customHeight="1">
      <c r="B101" s="115"/>
      <c r="C101" s="194" t="s">
        <v>194</v>
      </c>
      <c r="D101" s="194" t="s">
        <v>142</v>
      </c>
      <c r="E101" s="195" t="s">
        <v>265</v>
      </c>
      <c r="F101" s="196" t="s">
        <v>213</v>
      </c>
      <c r="G101" s="197" t="s">
        <v>173</v>
      </c>
      <c r="H101" s="198">
        <v>40</v>
      </c>
      <c r="I101" s="97"/>
      <c r="J101" s="199">
        <f>ROUND(I101*H101,2)</f>
        <v>0</v>
      </c>
      <c r="K101" s="196" t="s">
        <v>5</v>
      </c>
      <c r="L101" s="115"/>
      <c r="M101" s="200" t="s">
        <v>5</v>
      </c>
      <c r="N101" s="201" t="s">
        <v>50</v>
      </c>
      <c r="O101" s="116"/>
      <c r="P101" s="202">
        <f>O101*H101</f>
        <v>0</v>
      </c>
      <c r="Q101" s="202">
        <v>1E-05</v>
      </c>
      <c r="R101" s="202">
        <f>Q101*H101</f>
        <v>0.0004</v>
      </c>
      <c r="S101" s="202">
        <v>0</v>
      </c>
      <c r="T101" s="203">
        <f>S101*H101</f>
        <v>0</v>
      </c>
      <c r="AR101" s="104" t="s">
        <v>96</v>
      </c>
      <c r="AT101" s="104" t="s">
        <v>142</v>
      </c>
      <c r="AU101" s="104" t="s">
        <v>86</v>
      </c>
      <c r="AY101" s="104" t="s">
        <v>140</v>
      </c>
      <c r="BE101" s="204">
        <f>IF(N101="základní",J101,0)</f>
        <v>0</v>
      </c>
      <c r="BF101" s="204">
        <f>IF(N101="snížená",J101,0)</f>
        <v>0</v>
      </c>
      <c r="BG101" s="204">
        <f>IF(N101="zákl. přenesená",J101,0)</f>
        <v>0</v>
      </c>
      <c r="BH101" s="204">
        <f>IF(N101="sníž. přenesená",J101,0)</f>
        <v>0</v>
      </c>
      <c r="BI101" s="204">
        <f>IF(N101="nulová",J101,0)</f>
        <v>0</v>
      </c>
      <c r="BJ101" s="104" t="s">
        <v>25</v>
      </c>
      <c r="BK101" s="204">
        <f>ROUND(I101*H101,2)</f>
        <v>0</v>
      </c>
      <c r="BL101" s="104" t="s">
        <v>96</v>
      </c>
      <c r="BM101" s="104" t="s">
        <v>309</v>
      </c>
    </row>
    <row r="102" spans="2:65" s="114" customFormat="1" ht="16.5" customHeight="1">
      <c r="B102" s="115"/>
      <c r="C102" s="217" t="s">
        <v>30</v>
      </c>
      <c r="D102" s="217" t="s">
        <v>175</v>
      </c>
      <c r="E102" s="218" t="s">
        <v>216</v>
      </c>
      <c r="F102" s="219" t="s">
        <v>217</v>
      </c>
      <c r="G102" s="220" t="s">
        <v>173</v>
      </c>
      <c r="H102" s="221">
        <v>40</v>
      </c>
      <c r="I102" s="99"/>
      <c r="J102" s="222">
        <f>ROUND(I102*H102,2)</f>
        <v>0</v>
      </c>
      <c r="K102" s="219" t="s">
        <v>5</v>
      </c>
      <c r="L102" s="223"/>
      <c r="M102" s="224" t="s">
        <v>5</v>
      </c>
      <c r="N102" s="225" t="s">
        <v>50</v>
      </c>
      <c r="O102" s="116"/>
      <c r="P102" s="202">
        <f>O102*H102</f>
        <v>0</v>
      </c>
      <c r="Q102" s="202">
        <v>0.00025</v>
      </c>
      <c r="R102" s="202">
        <f>Q102*H102</f>
        <v>0.01</v>
      </c>
      <c r="S102" s="202">
        <v>0</v>
      </c>
      <c r="T102" s="203">
        <f>S102*H102</f>
        <v>0</v>
      </c>
      <c r="AR102" s="104" t="s">
        <v>178</v>
      </c>
      <c r="AT102" s="104" t="s">
        <v>175</v>
      </c>
      <c r="AU102" s="104" t="s">
        <v>86</v>
      </c>
      <c r="AY102" s="104" t="s">
        <v>140</v>
      </c>
      <c r="BE102" s="204">
        <f>IF(N102="základní",J102,0)</f>
        <v>0</v>
      </c>
      <c r="BF102" s="204">
        <f>IF(N102="snížená",J102,0)</f>
        <v>0</v>
      </c>
      <c r="BG102" s="204">
        <f>IF(N102="zákl. přenesená",J102,0)</f>
        <v>0</v>
      </c>
      <c r="BH102" s="204">
        <f>IF(N102="sníž. přenesená",J102,0)</f>
        <v>0</v>
      </c>
      <c r="BI102" s="204">
        <f>IF(N102="nulová",J102,0)</f>
        <v>0</v>
      </c>
      <c r="BJ102" s="104" t="s">
        <v>25</v>
      </c>
      <c r="BK102" s="204">
        <f>ROUND(I102*H102,2)</f>
        <v>0</v>
      </c>
      <c r="BL102" s="104" t="s">
        <v>96</v>
      </c>
      <c r="BM102" s="104" t="s">
        <v>310</v>
      </c>
    </row>
    <row r="103" spans="2:65" s="114" customFormat="1" ht="25.5" customHeight="1">
      <c r="B103" s="115"/>
      <c r="C103" s="194" t="s">
        <v>201</v>
      </c>
      <c r="D103" s="194" t="s">
        <v>142</v>
      </c>
      <c r="E103" s="195" t="s">
        <v>311</v>
      </c>
      <c r="F103" s="196" t="s">
        <v>312</v>
      </c>
      <c r="G103" s="197" t="s">
        <v>173</v>
      </c>
      <c r="H103" s="198">
        <v>40</v>
      </c>
      <c r="I103" s="97"/>
      <c r="J103" s="199">
        <f>ROUND(I103*H103,2)</f>
        <v>0</v>
      </c>
      <c r="K103" s="196" t="s">
        <v>146</v>
      </c>
      <c r="L103" s="115"/>
      <c r="M103" s="200" t="s">
        <v>5</v>
      </c>
      <c r="N103" s="201" t="s">
        <v>50</v>
      </c>
      <c r="O103" s="116"/>
      <c r="P103" s="202">
        <f>O103*H103</f>
        <v>0</v>
      </c>
      <c r="Q103" s="202">
        <v>0</v>
      </c>
      <c r="R103" s="202">
        <f>Q103*H103</f>
        <v>0</v>
      </c>
      <c r="S103" s="202">
        <v>0</v>
      </c>
      <c r="T103" s="203">
        <f>S103*H103</f>
        <v>0</v>
      </c>
      <c r="AR103" s="104" t="s">
        <v>96</v>
      </c>
      <c r="AT103" s="104" t="s">
        <v>142</v>
      </c>
      <c r="AU103" s="104" t="s">
        <v>86</v>
      </c>
      <c r="AY103" s="104" t="s">
        <v>140</v>
      </c>
      <c r="BE103" s="204">
        <f>IF(N103="základní",J103,0)</f>
        <v>0</v>
      </c>
      <c r="BF103" s="204">
        <f>IF(N103="snížená",J103,0)</f>
        <v>0</v>
      </c>
      <c r="BG103" s="204">
        <f>IF(N103="zákl. přenesená",J103,0)</f>
        <v>0</v>
      </c>
      <c r="BH103" s="204">
        <f>IF(N103="sníž. přenesená",J103,0)</f>
        <v>0</v>
      </c>
      <c r="BI103" s="204">
        <f>IF(N103="nulová",J103,0)</f>
        <v>0</v>
      </c>
      <c r="BJ103" s="104" t="s">
        <v>25</v>
      </c>
      <c r="BK103" s="204">
        <f>ROUND(I103*H103,2)</f>
        <v>0</v>
      </c>
      <c r="BL103" s="104" t="s">
        <v>96</v>
      </c>
      <c r="BM103" s="104" t="s">
        <v>313</v>
      </c>
    </row>
    <row r="104" spans="2:65" s="114" customFormat="1" ht="25.5" customHeight="1">
      <c r="B104" s="115"/>
      <c r="C104" s="194" t="s">
        <v>205</v>
      </c>
      <c r="D104" s="194" t="s">
        <v>142</v>
      </c>
      <c r="E104" s="195" t="s">
        <v>219</v>
      </c>
      <c r="F104" s="196" t="s">
        <v>220</v>
      </c>
      <c r="G104" s="197" t="s">
        <v>164</v>
      </c>
      <c r="H104" s="198">
        <v>3.73</v>
      </c>
      <c r="I104" s="97"/>
      <c r="J104" s="199">
        <f>ROUND(I104*H104,2)</f>
        <v>0</v>
      </c>
      <c r="K104" s="196" t="s">
        <v>146</v>
      </c>
      <c r="L104" s="115"/>
      <c r="M104" s="200" t="s">
        <v>5</v>
      </c>
      <c r="N104" s="201" t="s">
        <v>50</v>
      </c>
      <c r="O104" s="116"/>
      <c r="P104" s="202">
        <f>O104*H104</f>
        <v>0</v>
      </c>
      <c r="Q104" s="202">
        <v>0</v>
      </c>
      <c r="R104" s="202">
        <f>Q104*H104</f>
        <v>0</v>
      </c>
      <c r="S104" s="202">
        <v>0</v>
      </c>
      <c r="T104" s="203">
        <f>S104*H104</f>
        <v>0</v>
      </c>
      <c r="AR104" s="104" t="s">
        <v>96</v>
      </c>
      <c r="AT104" s="104" t="s">
        <v>142</v>
      </c>
      <c r="AU104" s="104" t="s">
        <v>86</v>
      </c>
      <c r="AY104" s="104" t="s">
        <v>140</v>
      </c>
      <c r="BE104" s="204">
        <f>IF(N104="základní",J104,0)</f>
        <v>0</v>
      </c>
      <c r="BF104" s="204">
        <f>IF(N104="snížená",J104,0)</f>
        <v>0</v>
      </c>
      <c r="BG104" s="204">
        <f>IF(N104="zákl. přenesená",J104,0)</f>
        <v>0</v>
      </c>
      <c r="BH104" s="204">
        <f>IF(N104="sníž. přenesená",J104,0)</f>
        <v>0</v>
      </c>
      <c r="BI104" s="204">
        <f>IF(N104="nulová",J104,0)</f>
        <v>0</v>
      </c>
      <c r="BJ104" s="104" t="s">
        <v>25</v>
      </c>
      <c r="BK104" s="204">
        <f>ROUND(I104*H104,2)</f>
        <v>0</v>
      </c>
      <c r="BL104" s="104" t="s">
        <v>96</v>
      </c>
      <c r="BM104" s="104" t="s">
        <v>314</v>
      </c>
    </row>
    <row r="105" spans="2:65" s="114" customFormat="1" ht="25.5" customHeight="1">
      <c r="B105" s="115"/>
      <c r="C105" s="194" t="s">
        <v>211</v>
      </c>
      <c r="D105" s="194" t="s">
        <v>142</v>
      </c>
      <c r="E105" s="195" t="s">
        <v>272</v>
      </c>
      <c r="F105" s="196" t="s">
        <v>273</v>
      </c>
      <c r="G105" s="197" t="s">
        <v>164</v>
      </c>
      <c r="H105" s="198">
        <v>73.64</v>
      </c>
      <c r="I105" s="97"/>
      <c r="J105" s="199">
        <f>ROUND(I105*H105,2)</f>
        <v>0</v>
      </c>
      <c r="K105" s="196" t="s">
        <v>146</v>
      </c>
      <c r="L105" s="115"/>
      <c r="M105" s="200" t="s">
        <v>5</v>
      </c>
      <c r="N105" s="201" t="s">
        <v>50</v>
      </c>
      <c r="O105" s="116"/>
      <c r="P105" s="202">
        <f>O105*H105</f>
        <v>0</v>
      </c>
      <c r="Q105" s="202">
        <v>0</v>
      </c>
      <c r="R105" s="202">
        <f>Q105*H105</f>
        <v>0</v>
      </c>
      <c r="S105" s="202">
        <v>0</v>
      </c>
      <c r="T105" s="203">
        <f>S105*H105</f>
        <v>0</v>
      </c>
      <c r="AR105" s="104" t="s">
        <v>96</v>
      </c>
      <c r="AT105" s="104" t="s">
        <v>142</v>
      </c>
      <c r="AU105" s="104" t="s">
        <v>86</v>
      </c>
      <c r="AY105" s="104" t="s">
        <v>140</v>
      </c>
      <c r="BE105" s="204">
        <f>IF(N105="základní",J105,0)</f>
        <v>0</v>
      </c>
      <c r="BF105" s="204">
        <f>IF(N105="snížená",J105,0)</f>
        <v>0</v>
      </c>
      <c r="BG105" s="204">
        <f>IF(N105="zákl. přenesená",J105,0)</f>
        <v>0</v>
      </c>
      <c r="BH105" s="204">
        <f>IF(N105="sníž. přenesená",J105,0)</f>
        <v>0</v>
      </c>
      <c r="BI105" s="204">
        <f>IF(N105="nulová",J105,0)</f>
        <v>0</v>
      </c>
      <c r="BJ105" s="104" t="s">
        <v>25</v>
      </c>
      <c r="BK105" s="204">
        <f>ROUND(I105*H105,2)</f>
        <v>0</v>
      </c>
      <c r="BL105" s="104" t="s">
        <v>96</v>
      </c>
      <c r="BM105" s="104" t="s">
        <v>315</v>
      </c>
    </row>
    <row r="106" spans="2:51" s="206" customFormat="1" ht="13.5">
      <c r="B106" s="205"/>
      <c r="D106" s="207" t="s">
        <v>148</v>
      </c>
      <c r="E106" s="208" t="s">
        <v>5</v>
      </c>
      <c r="F106" s="209" t="s">
        <v>275</v>
      </c>
      <c r="H106" s="210">
        <v>73.64</v>
      </c>
      <c r="I106" s="98"/>
      <c r="L106" s="205"/>
      <c r="M106" s="211"/>
      <c r="N106" s="212"/>
      <c r="O106" s="212"/>
      <c r="P106" s="212"/>
      <c r="Q106" s="212"/>
      <c r="R106" s="212"/>
      <c r="S106" s="212"/>
      <c r="T106" s="213"/>
      <c r="AT106" s="208" t="s">
        <v>148</v>
      </c>
      <c r="AU106" s="208" t="s">
        <v>86</v>
      </c>
      <c r="AV106" s="206" t="s">
        <v>86</v>
      </c>
      <c r="AW106" s="206" t="s">
        <v>42</v>
      </c>
      <c r="AX106" s="206" t="s">
        <v>79</v>
      </c>
      <c r="AY106" s="208" t="s">
        <v>140</v>
      </c>
    </row>
    <row r="107" spans="2:65" s="114" customFormat="1" ht="16.5" customHeight="1">
      <c r="B107" s="115"/>
      <c r="C107" s="194" t="s">
        <v>215</v>
      </c>
      <c r="D107" s="194" t="s">
        <v>142</v>
      </c>
      <c r="E107" s="195" t="s">
        <v>316</v>
      </c>
      <c r="F107" s="196" t="s">
        <v>317</v>
      </c>
      <c r="G107" s="197" t="s">
        <v>173</v>
      </c>
      <c r="H107" s="198">
        <v>40</v>
      </c>
      <c r="I107" s="97"/>
      <c r="J107" s="199">
        <f>ROUND(I107*H107,2)</f>
        <v>0</v>
      </c>
      <c r="K107" s="196" t="s">
        <v>146</v>
      </c>
      <c r="L107" s="115"/>
      <c r="M107" s="200" t="s">
        <v>5</v>
      </c>
      <c r="N107" s="201" t="s">
        <v>50</v>
      </c>
      <c r="O107" s="116"/>
      <c r="P107" s="202">
        <f>O107*H107</f>
        <v>0</v>
      </c>
      <c r="Q107" s="202">
        <v>0</v>
      </c>
      <c r="R107" s="202">
        <f>Q107*H107</f>
        <v>0</v>
      </c>
      <c r="S107" s="202">
        <v>0</v>
      </c>
      <c r="T107" s="203">
        <f>S107*H107</f>
        <v>0</v>
      </c>
      <c r="AR107" s="104" t="s">
        <v>96</v>
      </c>
      <c r="AT107" s="104" t="s">
        <v>142</v>
      </c>
      <c r="AU107" s="104" t="s">
        <v>86</v>
      </c>
      <c r="AY107" s="104" t="s">
        <v>140</v>
      </c>
      <c r="BE107" s="204">
        <f>IF(N107="základní",J107,0)</f>
        <v>0</v>
      </c>
      <c r="BF107" s="204">
        <f>IF(N107="snížená",J107,0)</f>
        <v>0</v>
      </c>
      <c r="BG107" s="204">
        <f>IF(N107="zákl. přenesená",J107,0)</f>
        <v>0</v>
      </c>
      <c r="BH107" s="204">
        <f>IF(N107="sníž. přenesená",J107,0)</f>
        <v>0</v>
      </c>
      <c r="BI107" s="204">
        <f>IF(N107="nulová",J107,0)</f>
        <v>0</v>
      </c>
      <c r="BJ107" s="104" t="s">
        <v>25</v>
      </c>
      <c r="BK107" s="204">
        <f>ROUND(I107*H107,2)</f>
        <v>0</v>
      </c>
      <c r="BL107" s="104" t="s">
        <v>96</v>
      </c>
      <c r="BM107" s="104" t="s">
        <v>318</v>
      </c>
    </row>
    <row r="108" spans="2:63" s="182" customFormat="1" ht="29.85" customHeight="1">
      <c r="B108" s="181"/>
      <c r="D108" s="183" t="s">
        <v>78</v>
      </c>
      <c r="E108" s="192" t="s">
        <v>93</v>
      </c>
      <c r="F108" s="192" t="s">
        <v>222</v>
      </c>
      <c r="I108" s="96"/>
      <c r="J108" s="193">
        <f>BK108</f>
        <v>0</v>
      </c>
      <c r="L108" s="181"/>
      <c r="M108" s="186"/>
      <c r="N108" s="187"/>
      <c r="O108" s="187"/>
      <c r="P108" s="188">
        <f>SUM(P109:P110)</f>
        <v>0</v>
      </c>
      <c r="Q108" s="187"/>
      <c r="R108" s="188">
        <f>SUM(R109:R110)</f>
        <v>2.7119999999999997</v>
      </c>
      <c r="S108" s="187"/>
      <c r="T108" s="189">
        <f>SUM(T109:T110)</f>
        <v>0</v>
      </c>
      <c r="AR108" s="183" t="s">
        <v>25</v>
      </c>
      <c r="AT108" s="190" t="s">
        <v>78</v>
      </c>
      <c r="AU108" s="190" t="s">
        <v>25</v>
      </c>
      <c r="AY108" s="183" t="s">
        <v>140</v>
      </c>
      <c r="BK108" s="191">
        <f>SUM(BK109:BK110)</f>
        <v>0</v>
      </c>
    </row>
    <row r="109" spans="2:65" s="114" customFormat="1" ht="16.5" customHeight="1">
      <c r="B109" s="115"/>
      <c r="C109" s="194" t="s">
        <v>11</v>
      </c>
      <c r="D109" s="194" t="s">
        <v>142</v>
      </c>
      <c r="E109" s="195" t="s">
        <v>224</v>
      </c>
      <c r="F109" s="196" t="s">
        <v>225</v>
      </c>
      <c r="G109" s="197" t="s">
        <v>226</v>
      </c>
      <c r="H109" s="198">
        <v>400</v>
      </c>
      <c r="I109" s="97"/>
      <c r="J109" s="199">
        <f>ROUND(I109*H109,2)</f>
        <v>0</v>
      </c>
      <c r="K109" s="196" t="s">
        <v>5</v>
      </c>
      <c r="L109" s="115"/>
      <c r="M109" s="200" t="s">
        <v>5</v>
      </c>
      <c r="N109" s="201" t="s">
        <v>50</v>
      </c>
      <c r="O109" s="116"/>
      <c r="P109" s="202">
        <f>O109*H109</f>
        <v>0</v>
      </c>
      <c r="Q109" s="202">
        <v>0.00678</v>
      </c>
      <c r="R109" s="202">
        <f>Q109*H109</f>
        <v>2.7119999999999997</v>
      </c>
      <c r="S109" s="202">
        <v>0</v>
      </c>
      <c r="T109" s="203">
        <f>S109*H109</f>
        <v>0</v>
      </c>
      <c r="AR109" s="104" t="s">
        <v>96</v>
      </c>
      <c r="AT109" s="104" t="s">
        <v>142</v>
      </c>
      <c r="AU109" s="104" t="s">
        <v>86</v>
      </c>
      <c r="AY109" s="104" t="s">
        <v>140</v>
      </c>
      <c r="BE109" s="204">
        <f>IF(N109="základní",J109,0)</f>
        <v>0</v>
      </c>
      <c r="BF109" s="204">
        <f>IF(N109="snížená",J109,0)</f>
        <v>0</v>
      </c>
      <c r="BG109" s="204">
        <f>IF(N109="zákl. přenesená",J109,0)</f>
        <v>0</v>
      </c>
      <c r="BH109" s="204">
        <f>IF(N109="sníž. přenesená",J109,0)</f>
        <v>0</v>
      </c>
      <c r="BI109" s="204">
        <f>IF(N109="nulová",J109,0)</f>
        <v>0</v>
      </c>
      <c r="BJ109" s="104" t="s">
        <v>25</v>
      </c>
      <c r="BK109" s="204">
        <f>ROUND(I109*H109,2)</f>
        <v>0</v>
      </c>
      <c r="BL109" s="104" t="s">
        <v>96</v>
      </c>
      <c r="BM109" s="104" t="s">
        <v>319</v>
      </c>
    </row>
    <row r="110" spans="2:51" s="206" customFormat="1" ht="13.5">
      <c r="B110" s="205"/>
      <c r="D110" s="207" t="s">
        <v>148</v>
      </c>
      <c r="E110" s="208" t="s">
        <v>5</v>
      </c>
      <c r="F110" s="209" t="s">
        <v>320</v>
      </c>
      <c r="H110" s="210">
        <v>400</v>
      </c>
      <c r="I110" s="98"/>
      <c r="L110" s="205"/>
      <c r="M110" s="211"/>
      <c r="N110" s="212"/>
      <c r="O110" s="212"/>
      <c r="P110" s="212"/>
      <c r="Q110" s="212"/>
      <c r="R110" s="212"/>
      <c r="S110" s="212"/>
      <c r="T110" s="213"/>
      <c r="AT110" s="208" t="s">
        <v>148</v>
      </c>
      <c r="AU110" s="208" t="s">
        <v>86</v>
      </c>
      <c r="AV110" s="206" t="s">
        <v>86</v>
      </c>
      <c r="AW110" s="206" t="s">
        <v>42</v>
      </c>
      <c r="AX110" s="206" t="s">
        <v>79</v>
      </c>
      <c r="AY110" s="208" t="s">
        <v>140</v>
      </c>
    </row>
    <row r="111" spans="2:63" s="182" customFormat="1" ht="29.85" customHeight="1">
      <c r="B111" s="181"/>
      <c r="D111" s="183" t="s">
        <v>78</v>
      </c>
      <c r="E111" s="192" t="s">
        <v>234</v>
      </c>
      <c r="F111" s="192" t="s">
        <v>235</v>
      </c>
      <c r="I111" s="96"/>
      <c r="J111" s="193">
        <f>BK111</f>
        <v>0</v>
      </c>
      <c r="L111" s="181"/>
      <c r="M111" s="186"/>
      <c r="N111" s="187"/>
      <c r="O111" s="187"/>
      <c r="P111" s="188">
        <f>P112</f>
        <v>0</v>
      </c>
      <c r="Q111" s="187"/>
      <c r="R111" s="188">
        <f>R112</f>
        <v>0</v>
      </c>
      <c r="S111" s="187"/>
      <c r="T111" s="189">
        <f>T112</f>
        <v>0</v>
      </c>
      <c r="AR111" s="183" t="s">
        <v>25</v>
      </c>
      <c r="AT111" s="190" t="s">
        <v>78</v>
      </c>
      <c r="AU111" s="190" t="s">
        <v>25</v>
      </c>
      <c r="AY111" s="183" t="s">
        <v>140</v>
      </c>
      <c r="BK111" s="191">
        <f>BK112</f>
        <v>0</v>
      </c>
    </row>
    <row r="112" spans="2:65" s="114" customFormat="1" ht="25.5" customHeight="1">
      <c r="B112" s="115"/>
      <c r="C112" s="194" t="s">
        <v>223</v>
      </c>
      <c r="D112" s="194" t="s">
        <v>142</v>
      </c>
      <c r="E112" s="195" t="s">
        <v>237</v>
      </c>
      <c r="F112" s="196" t="s">
        <v>238</v>
      </c>
      <c r="G112" s="197" t="s">
        <v>239</v>
      </c>
      <c r="H112" s="198">
        <v>8.061</v>
      </c>
      <c r="I112" s="97"/>
      <c r="J112" s="199">
        <f>ROUND(I112*H112,2)</f>
        <v>0</v>
      </c>
      <c r="K112" s="196" t="s">
        <v>146</v>
      </c>
      <c r="L112" s="115"/>
      <c r="M112" s="200" t="s">
        <v>5</v>
      </c>
      <c r="N112" s="226" t="s">
        <v>50</v>
      </c>
      <c r="O112" s="227"/>
      <c r="P112" s="228">
        <f>O112*H112</f>
        <v>0</v>
      </c>
      <c r="Q112" s="228">
        <v>0</v>
      </c>
      <c r="R112" s="228">
        <f>Q112*H112</f>
        <v>0</v>
      </c>
      <c r="S112" s="228">
        <v>0</v>
      </c>
      <c r="T112" s="229">
        <f>S112*H112</f>
        <v>0</v>
      </c>
      <c r="AR112" s="104" t="s">
        <v>96</v>
      </c>
      <c r="AT112" s="104" t="s">
        <v>142</v>
      </c>
      <c r="AU112" s="104" t="s">
        <v>86</v>
      </c>
      <c r="AY112" s="104" t="s">
        <v>140</v>
      </c>
      <c r="BE112" s="204">
        <f>IF(N112="základní",J112,0)</f>
        <v>0</v>
      </c>
      <c r="BF112" s="204">
        <f>IF(N112="snížená",J112,0)</f>
        <v>0</v>
      </c>
      <c r="BG112" s="204">
        <f>IF(N112="zákl. přenesená",J112,0)</f>
        <v>0</v>
      </c>
      <c r="BH112" s="204">
        <f>IF(N112="sníž. přenesená",J112,0)</f>
        <v>0</v>
      </c>
      <c r="BI112" s="204">
        <f>IF(N112="nulová",J112,0)</f>
        <v>0</v>
      </c>
      <c r="BJ112" s="104" t="s">
        <v>25</v>
      </c>
      <c r="BK112" s="204">
        <f>ROUND(I112*H112,2)</f>
        <v>0</v>
      </c>
      <c r="BL112" s="104" t="s">
        <v>96</v>
      </c>
      <c r="BM112" s="104" t="s">
        <v>276</v>
      </c>
    </row>
    <row r="113" spans="2:12" s="114" customFormat="1" ht="6.95" customHeight="1">
      <c r="B113" s="139"/>
      <c r="C113" s="140"/>
      <c r="D113" s="140"/>
      <c r="E113" s="140"/>
      <c r="F113" s="140"/>
      <c r="G113" s="140"/>
      <c r="H113" s="140"/>
      <c r="I113" s="140"/>
      <c r="J113" s="140"/>
      <c r="K113" s="140"/>
      <c r="L113" s="115"/>
    </row>
  </sheetData>
  <sheetProtection password="CC55" sheet="1"/>
  <autoFilter ref="C85:K112"/>
  <mergeCells count="13">
    <mergeCell ref="E76:H76"/>
    <mergeCell ref="E7:H7"/>
    <mergeCell ref="E9:H9"/>
    <mergeCell ref="E11:H11"/>
    <mergeCell ref="E26:H26"/>
    <mergeCell ref="E47:H47"/>
    <mergeCell ref="E78:H78"/>
    <mergeCell ref="G1:H1"/>
    <mergeCell ref="L2:V2"/>
    <mergeCell ref="E49:H49"/>
    <mergeCell ref="E51:H51"/>
    <mergeCell ref="J55:J56"/>
    <mergeCell ref="E74:H74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0"/>
  <sheetViews>
    <sheetView showGridLines="0" tabSelected="1" workbookViewId="0" topLeftCell="A1">
      <pane ySplit="1" topLeftCell="A59" activePane="bottomLeft" state="frozen"/>
      <selection pane="bottomLeft" activeCell="I79" sqref="I79"/>
    </sheetView>
  </sheetViews>
  <sheetFormatPr defaultColWidth="9.33203125" defaultRowHeight="13.5"/>
  <cols>
    <col min="1" max="1" width="8.33203125" style="103" customWidth="1"/>
    <col min="2" max="2" width="1.66796875" style="103" customWidth="1"/>
    <col min="3" max="3" width="4.16015625" style="103" customWidth="1"/>
    <col min="4" max="4" width="4.33203125" style="103" customWidth="1"/>
    <col min="5" max="5" width="17.16015625" style="103" customWidth="1"/>
    <col min="6" max="6" width="75" style="103" customWidth="1"/>
    <col min="7" max="7" width="8.66015625" style="103" customWidth="1"/>
    <col min="8" max="8" width="11.16015625" style="103" customWidth="1"/>
    <col min="9" max="9" width="12.66015625" style="103" customWidth="1"/>
    <col min="10" max="10" width="23.5" style="103" customWidth="1"/>
    <col min="11" max="11" width="15.5" style="103" customWidth="1"/>
    <col min="12" max="12" width="9.33203125" style="103" customWidth="1"/>
    <col min="13" max="18" width="9.33203125" style="103" hidden="1" customWidth="1"/>
    <col min="19" max="19" width="8.16015625" style="103" hidden="1" customWidth="1"/>
    <col min="20" max="20" width="29.66015625" style="103" hidden="1" customWidth="1"/>
    <col min="21" max="21" width="16.33203125" style="103" hidden="1" customWidth="1"/>
    <col min="22" max="22" width="12.33203125" style="103" customWidth="1"/>
    <col min="23" max="23" width="16.33203125" style="103" customWidth="1"/>
    <col min="24" max="24" width="12.33203125" style="103" customWidth="1"/>
    <col min="25" max="25" width="15" style="103" customWidth="1"/>
    <col min="26" max="26" width="11" style="103" customWidth="1"/>
    <col min="27" max="27" width="15" style="103" customWidth="1"/>
    <col min="28" max="28" width="16.33203125" style="103" customWidth="1"/>
    <col min="29" max="29" width="11" style="103" customWidth="1"/>
    <col min="30" max="30" width="15" style="103" customWidth="1"/>
    <col min="31" max="31" width="16.33203125" style="103" customWidth="1"/>
    <col min="32" max="43" width="9.33203125" style="103" customWidth="1"/>
    <col min="44" max="65" width="9.33203125" style="103" hidden="1" customWidth="1"/>
    <col min="66" max="16384" width="9.33203125" style="103" customWidth="1"/>
  </cols>
  <sheetData>
    <row r="1" spans="1:70" ht="21.75" customHeight="1">
      <c r="A1" s="100"/>
      <c r="B1" s="9"/>
      <c r="C1" s="9"/>
      <c r="D1" s="10" t="s">
        <v>1</v>
      </c>
      <c r="E1" s="9"/>
      <c r="F1" s="101" t="s">
        <v>106</v>
      </c>
      <c r="G1" s="280" t="s">
        <v>107</v>
      </c>
      <c r="H1" s="280"/>
      <c r="I1" s="9"/>
      <c r="J1" s="101" t="s">
        <v>108</v>
      </c>
      <c r="K1" s="10" t="s">
        <v>109</v>
      </c>
      <c r="L1" s="101" t="s">
        <v>110</v>
      </c>
      <c r="M1" s="101"/>
      <c r="N1" s="101"/>
      <c r="O1" s="101"/>
      <c r="P1" s="101"/>
      <c r="Q1" s="101"/>
      <c r="R1" s="101"/>
      <c r="S1" s="101"/>
      <c r="T1" s="101"/>
      <c r="U1" s="102"/>
      <c r="V1" s="102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</row>
    <row r="2" spans="3:46" ht="36.95" customHeight="1">
      <c r="L2" s="281" t="s">
        <v>8</v>
      </c>
      <c r="M2" s="282"/>
      <c r="N2" s="282"/>
      <c r="O2" s="282"/>
      <c r="P2" s="282"/>
      <c r="Q2" s="282"/>
      <c r="R2" s="282"/>
      <c r="S2" s="282"/>
      <c r="T2" s="282"/>
      <c r="U2" s="282"/>
      <c r="V2" s="282"/>
      <c r="AT2" s="104" t="s">
        <v>105</v>
      </c>
    </row>
    <row r="3" spans="2:46" ht="6.95" customHeight="1">
      <c r="B3" s="105"/>
      <c r="C3" s="106"/>
      <c r="D3" s="106"/>
      <c r="E3" s="106"/>
      <c r="F3" s="106"/>
      <c r="G3" s="106"/>
      <c r="H3" s="106"/>
      <c r="I3" s="106"/>
      <c r="J3" s="106"/>
      <c r="K3" s="107"/>
      <c r="AT3" s="104" t="s">
        <v>86</v>
      </c>
    </row>
    <row r="4" spans="2:46" ht="36.95" customHeight="1">
      <c r="B4" s="108"/>
      <c r="C4" s="109"/>
      <c r="D4" s="110" t="s">
        <v>111</v>
      </c>
      <c r="E4" s="109"/>
      <c r="F4" s="109"/>
      <c r="G4" s="109"/>
      <c r="H4" s="109"/>
      <c r="I4" s="109"/>
      <c r="J4" s="109"/>
      <c r="K4" s="111"/>
      <c r="M4" s="112" t="s">
        <v>13</v>
      </c>
      <c r="AT4" s="104" t="s">
        <v>6</v>
      </c>
    </row>
    <row r="5" spans="2:11" ht="6.95" customHeight="1">
      <c r="B5" s="108"/>
      <c r="C5" s="109"/>
      <c r="D5" s="109"/>
      <c r="E5" s="109"/>
      <c r="F5" s="109"/>
      <c r="G5" s="109"/>
      <c r="H5" s="109"/>
      <c r="I5" s="109"/>
      <c r="J5" s="109"/>
      <c r="K5" s="111"/>
    </row>
    <row r="6" spans="2:11" ht="15">
      <c r="B6" s="108"/>
      <c r="C6" s="109"/>
      <c r="D6" s="113" t="s">
        <v>19</v>
      </c>
      <c r="E6" s="109"/>
      <c r="F6" s="109"/>
      <c r="G6" s="109"/>
      <c r="H6" s="109"/>
      <c r="I6" s="109"/>
      <c r="J6" s="109"/>
      <c r="K6" s="111"/>
    </row>
    <row r="7" spans="2:11" ht="16.5" customHeight="1">
      <c r="B7" s="108"/>
      <c r="C7" s="109"/>
      <c r="D7" s="109"/>
      <c r="E7" s="276" t="str">
        <f ca="1">'Rekapitulace stavby'!K6</f>
        <v>Rekultivace Radovesice XIII</v>
      </c>
      <c r="F7" s="277"/>
      <c r="G7" s="277"/>
      <c r="H7" s="277"/>
      <c r="I7" s="109"/>
      <c r="J7" s="109"/>
      <c r="K7" s="111"/>
    </row>
    <row r="8" spans="2:11" s="114" customFormat="1" ht="15">
      <c r="B8" s="115"/>
      <c r="C8" s="116"/>
      <c r="D8" s="113" t="s">
        <v>112</v>
      </c>
      <c r="E8" s="116"/>
      <c r="F8" s="116"/>
      <c r="G8" s="116"/>
      <c r="H8" s="116"/>
      <c r="I8" s="116"/>
      <c r="J8" s="116"/>
      <c r="K8" s="117"/>
    </row>
    <row r="9" spans="2:11" s="114" customFormat="1" ht="36.95" customHeight="1">
      <c r="B9" s="115"/>
      <c r="C9" s="116"/>
      <c r="D9" s="116"/>
      <c r="E9" s="273" t="s">
        <v>321</v>
      </c>
      <c r="F9" s="274"/>
      <c r="G9" s="274"/>
      <c r="H9" s="274"/>
      <c r="I9" s="116"/>
      <c r="J9" s="116"/>
      <c r="K9" s="117"/>
    </row>
    <row r="10" spans="2:11" s="114" customFormat="1" ht="13.5"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2:11" s="114" customFormat="1" ht="14.45" customHeight="1">
      <c r="B11" s="115"/>
      <c r="C11" s="116"/>
      <c r="D11" s="113" t="s">
        <v>22</v>
      </c>
      <c r="E11" s="116"/>
      <c r="F11" s="118" t="s">
        <v>5</v>
      </c>
      <c r="G11" s="116"/>
      <c r="H11" s="116"/>
      <c r="I11" s="113" t="s">
        <v>24</v>
      </c>
      <c r="J11" s="118" t="s">
        <v>5</v>
      </c>
      <c r="K11" s="117"/>
    </row>
    <row r="12" spans="2:11" s="114" customFormat="1" ht="14.45" customHeight="1">
      <c r="B12" s="115"/>
      <c r="C12" s="116"/>
      <c r="D12" s="113" t="s">
        <v>26</v>
      </c>
      <c r="E12" s="116"/>
      <c r="F12" s="118" t="s">
        <v>27</v>
      </c>
      <c r="G12" s="116"/>
      <c r="H12" s="116"/>
      <c r="I12" s="113" t="s">
        <v>28</v>
      </c>
      <c r="J12" s="119" t="str">
        <f ca="1">'Rekapitulace stavby'!AN8</f>
        <v>18. 1. 2018</v>
      </c>
      <c r="K12" s="117"/>
    </row>
    <row r="13" spans="2:11" s="114" customFormat="1" ht="10.9" customHeight="1">
      <c r="B13" s="115"/>
      <c r="C13" s="116"/>
      <c r="D13" s="116"/>
      <c r="E13" s="116"/>
      <c r="F13" s="116"/>
      <c r="G13" s="116"/>
      <c r="H13" s="116"/>
      <c r="I13" s="116"/>
      <c r="J13" s="116"/>
      <c r="K13" s="117"/>
    </row>
    <row r="14" spans="2:11" s="114" customFormat="1" ht="14.45" customHeight="1">
      <c r="B14" s="115"/>
      <c r="C14" s="116"/>
      <c r="D14" s="113" t="s">
        <v>34</v>
      </c>
      <c r="E14" s="116"/>
      <c r="F14" s="116"/>
      <c r="G14" s="116"/>
      <c r="H14" s="116"/>
      <c r="I14" s="113" t="s">
        <v>35</v>
      </c>
      <c r="J14" s="118" t="s">
        <v>5</v>
      </c>
      <c r="K14" s="117"/>
    </row>
    <row r="15" spans="2:11" s="114" customFormat="1" ht="18" customHeight="1">
      <c r="B15" s="115"/>
      <c r="C15" s="116"/>
      <c r="D15" s="116"/>
      <c r="E15" s="118" t="s">
        <v>36</v>
      </c>
      <c r="F15" s="116"/>
      <c r="G15" s="116"/>
      <c r="H15" s="116"/>
      <c r="I15" s="113" t="s">
        <v>37</v>
      </c>
      <c r="J15" s="118" t="s">
        <v>5</v>
      </c>
      <c r="K15" s="117"/>
    </row>
    <row r="16" spans="2:11" s="114" customFormat="1" ht="6.95" customHeight="1">
      <c r="B16" s="115"/>
      <c r="C16" s="116"/>
      <c r="D16" s="116"/>
      <c r="E16" s="116"/>
      <c r="F16" s="116"/>
      <c r="G16" s="116"/>
      <c r="H16" s="116"/>
      <c r="I16" s="116"/>
      <c r="J16" s="116"/>
      <c r="K16" s="117"/>
    </row>
    <row r="17" spans="2:11" s="114" customFormat="1" ht="14.45" customHeight="1">
      <c r="B17" s="115"/>
      <c r="C17" s="116"/>
      <c r="D17" s="113" t="s">
        <v>38</v>
      </c>
      <c r="E17" s="116"/>
      <c r="F17" s="116"/>
      <c r="G17" s="116"/>
      <c r="H17" s="116"/>
      <c r="I17" s="113" t="s">
        <v>35</v>
      </c>
      <c r="J17" s="118" t="str">
        <f ca="1">IF('Rekapitulace stavby'!AN13="Vyplň údaj","",IF('Rekapitulace stavby'!AN13="","",'Rekapitulace stavby'!AN13))</f>
        <v/>
      </c>
      <c r="K17" s="117"/>
    </row>
    <row r="18" spans="2:11" s="114" customFormat="1" ht="18" customHeight="1">
      <c r="B18" s="115"/>
      <c r="C18" s="116"/>
      <c r="D18" s="116"/>
      <c r="E18" s="118" t="str">
        <f ca="1">IF('Rekapitulace stavby'!E14="Vyplň údaj","",IF('Rekapitulace stavby'!E14="","",'Rekapitulace stavby'!E14))</f>
        <v/>
      </c>
      <c r="F18" s="116"/>
      <c r="G18" s="116"/>
      <c r="H18" s="116"/>
      <c r="I18" s="113" t="s">
        <v>37</v>
      </c>
      <c r="J18" s="118" t="str">
        <f ca="1">IF('Rekapitulace stavby'!AN14="Vyplň údaj","",IF('Rekapitulace stavby'!AN14="","",'Rekapitulace stavby'!AN14))</f>
        <v/>
      </c>
      <c r="K18" s="117"/>
    </row>
    <row r="19" spans="2:11" s="114" customFormat="1" ht="6.95" customHeight="1">
      <c r="B19" s="115"/>
      <c r="C19" s="116"/>
      <c r="D19" s="116"/>
      <c r="E19" s="116"/>
      <c r="F19" s="116"/>
      <c r="G19" s="116"/>
      <c r="H19" s="116"/>
      <c r="I19" s="116"/>
      <c r="J19" s="116"/>
      <c r="K19" s="117"/>
    </row>
    <row r="20" spans="2:11" s="114" customFormat="1" ht="14.45" customHeight="1">
      <c r="B20" s="115"/>
      <c r="C20" s="116"/>
      <c r="D20" s="113" t="s">
        <v>40</v>
      </c>
      <c r="E20" s="116"/>
      <c r="F20" s="116"/>
      <c r="G20" s="116"/>
      <c r="H20" s="116"/>
      <c r="I20" s="113" t="s">
        <v>35</v>
      </c>
      <c r="J20" s="118" t="s">
        <v>5</v>
      </c>
      <c r="K20" s="117"/>
    </row>
    <row r="21" spans="2:11" s="114" customFormat="1" ht="18" customHeight="1">
      <c r="B21" s="115"/>
      <c r="C21" s="116"/>
      <c r="D21" s="116"/>
      <c r="E21" s="118" t="s">
        <v>41</v>
      </c>
      <c r="F21" s="116"/>
      <c r="G21" s="116"/>
      <c r="H21" s="116"/>
      <c r="I21" s="113" t="s">
        <v>37</v>
      </c>
      <c r="J21" s="118" t="s">
        <v>5</v>
      </c>
      <c r="K21" s="117"/>
    </row>
    <row r="22" spans="2:11" s="114" customFormat="1" ht="6.95" customHeight="1">
      <c r="B22" s="115"/>
      <c r="C22" s="116"/>
      <c r="D22" s="116"/>
      <c r="E22" s="116"/>
      <c r="F22" s="116"/>
      <c r="G22" s="116"/>
      <c r="H22" s="116"/>
      <c r="I22" s="116"/>
      <c r="J22" s="116"/>
      <c r="K22" s="117"/>
    </row>
    <row r="23" spans="2:11" s="114" customFormat="1" ht="14.45" customHeight="1">
      <c r="B23" s="115"/>
      <c r="C23" s="116"/>
      <c r="D23" s="113" t="s">
        <v>43</v>
      </c>
      <c r="E23" s="116"/>
      <c r="F23" s="116"/>
      <c r="G23" s="116"/>
      <c r="H23" s="116"/>
      <c r="I23" s="116"/>
      <c r="J23" s="116"/>
      <c r="K23" s="117"/>
    </row>
    <row r="24" spans="2:11" s="123" customFormat="1" ht="16.5" customHeight="1">
      <c r="B24" s="120"/>
      <c r="C24" s="121"/>
      <c r="D24" s="121"/>
      <c r="E24" s="275" t="s">
        <v>5</v>
      </c>
      <c r="F24" s="275"/>
      <c r="G24" s="275"/>
      <c r="H24" s="275"/>
      <c r="I24" s="121"/>
      <c r="J24" s="121"/>
      <c r="K24" s="122"/>
    </row>
    <row r="25" spans="2:11" s="114" customFormat="1" ht="6.95" customHeight="1">
      <c r="B25" s="115"/>
      <c r="C25" s="116"/>
      <c r="D25" s="116"/>
      <c r="E25" s="116"/>
      <c r="F25" s="116"/>
      <c r="G25" s="116"/>
      <c r="H25" s="116"/>
      <c r="I25" s="116"/>
      <c r="J25" s="116"/>
      <c r="K25" s="117"/>
    </row>
    <row r="26" spans="2:11" s="114" customFormat="1" ht="6.95" customHeight="1">
      <c r="B26" s="115"/>
      <c r="C26" s="116"/>
      <c r="D26" s="124"/>
      <c r="E26" s="124"/>
      <c r="F26" s="124"/>
      <c r="G26" s="124"/>
      <c r="H26" s="124"/>
      <c r="I26" s="124"/>
      <c r="J26" s="124"/>
      <c r="K26" s="125"/>
    </row>
    <row r="27" spans="2:11" s="114" customFormat="1" ht="25.35" customHeight="1">
      <c r="B27" s="115"/>
      <c r="C27" s="116"/>
      <c r="D27" s="126" t="s">
        <v>45</v>
      </c>
      <c r="E27" s="116"/>
      <c r="F27" s="116"/>
      <c r="G27" s="116"/>
      <c r="H27" s="116"/>
      <c r="I27" s="116"/>
      <c r="J27" s="127">
        <f>ROUNDUP(J77,2)</f>
        <v>0</v>
      </c>
      <c r="K27" s="117"/>
    </row>
    <row r="28" spans="2:11" s="114" customFormat="1" ht="6.95" customHeight="1">
      <c r="B28" s="115"/>
      <c r="C28" s="116"/>
      <c r="D28" s="124"/>
      <c r="E28" s="124"/>
      <c r="F28" s="124"/>
      <c r="G28" s="124"/>
      <c r="H28" s="124"/>
      <c r="I28" s="124"/>
      <c r="J28" s="124"/>
      <c r="K28" s="125"/>
    </row>
    <row r="29" spans="2:11" s="114" customFormat="1" ht="14.45" customHeight="1">
      <c r="B29" s="115"/>
      <c r="C29" s="116"/>
      <c r="D29" s="116"/>
      <c r="E29" s="116"/>
      <c r="F29" s="128" t="s">
        <v>47</v>
      </c>
      <c r="G29" s="116"/>
      <c r="H29" s="116"/>
      <c r="I29" s="128" t="s">
        <v>46</v>
      </c>
      <c r="J29" s="128" t="s">
        <v>48</v>
      </c>
      <c r="K29" s="117"/>
    </row>
    <row r="30" spans="2:11" s="114" customFormat="1" ht="14.45" customHeight="1">
      <c r="B30" s="115"/>
      <c r="C30" s="116"/>
      <c r="D30" s="129" t="s">
        <v>49</v>
      </c>
      <c r="E30" s="129" t="s">
        <v>50</v>
      </c>
      <c r="F30" s="130">
        <f>ROUNDUP(SUM(BE77:BE79),2)</f>
        <v>0</v>
      </c>
      <c r="G30" s="116"/>
      <c r="H30" s="116"/>
      <c r="I30" s="131">
        <v>0.21</v>
      </c>
      <c r="J30" s="130">
        <f>ROUNDUP(ROUNDUP((SUM(BE77:BE79)),2)*I30,1)</f>
        <v>0</v>
      </c>
      <c r="K30" s="117"/>
    </row>
    <row r="31" spans="2:11" s="114" customFormat="1" ht="14.45" customHeight="1">
      <c r="B31" s="115"/>
      <c r="C31" s="116"/>
      <c r="D31" s="116"/>
      <c r="E31" s="129" t="s">
        <v>51</v>
      </c>
      <c r="F31" s="130">
        <f>ROUNDUP(SUM(BF77:BF79),2)</f>
        <v>0</v>
      </c>
      <c r="G31" s="116"/>
      <c r="H31" s="116"/>
      <c r="I31" s="131">
        <v>0.15</v>
      </c>
      <c r="J31" s="130">
        <f>ROUNDUP(ROUNDUP((SUM(BF77:BF79)),2)*I31,1)</f>
        <v>0</v>
      </c>
      <c r="K31" s="117"/>
    </row>
    <row r="32" spans="2:11" s="114" customFormat="1" ht="14.45" customHeight="1" hidden="1">
      <c r="B32" s="115"/>
      <c r="C32" s="116"/>
      <c r="D32" s="116"/>
      <c r="E32" s="129" t="s">
        <v>52</v>
      </c>
      <c r="F32" s="130">
        <f>ROUNDUP(SUM(BG77:BG79),2)</f>
        <v>0</v>
      </c>
      <c r="G32" s="116"/>
      <c r="H32" s="116"/>
      <c r="I32" s="131">
        <v>0.21</v>
      </c>
      <c r="J32" s="130">
        <v>0</v>
      </c>
      <c r="K32" s="117"/>
    </row>
    <row r="33" spans="2:11" s="114" customFormat="1" ht="14.45" customHeight="1" hidden="1">
      <c r="B33" s="115"/>
      <c r="C33" s="116"/>
      <c r="D33" s="116"/>
      <c r="E33" s="129" t="s">
        <v>53</v>
      </c>
      <c r="F33" s="130">
        <f>ROUNDUP(SUM(BH77:BH79),2)</f>
        <v>0</v>
      </c>
      <c r="G33" s="116"/>
      <c r="H33" s="116"/>
      <c r="I33" s="131">
        <v>0.15</v>
      </c>
      <c r="J33" s="130">
        <v>0</v>
      </c>
      <c r="K33" s="117"/>
    </row>
    <row r="34" spans="2:11" s="114" customFormat="1" ht="14.45" customHeight="1" hidden="1">
      <c r="B34" s="115"/>
      <c r="C34" s="116"/>
      <c r="D34" s="116"/>
      <c r="E34" s="129" t="s">
        <v>54</v>
      </c>
      <c r="F34" s="130">
        <f>ROUNDUP(SUM(BI77:BI79),2)</f>
        <v>0</v>
      </c>
      <c r="G34" s="116"/>
      <c r="H34" s="116"/>
      <c r="I34" s="131">
        <v>0</v>
      </c>
      <c r="J34" s="130">
        <v>0</v>
      </c>
      <c r="K34" s="117"/>
    </row>
    <row r="35" spans="2:11" s="114" customFormat="1" ht="6.95" customHeight="1">
      <c r="B35" s="115"/>
      <c r="C35" s="116"/>
      <c r="D35" s="116"/>
      <c r="E35" s="116"/>
      <c r="F35" s="116"/>
      <c r="G35" s="116"/>
      <c r="H35" s="116"/>
      <c r="I35" s="116"/>
      <c r="J35" s="116"/>
      <c r="K35" s="117"/>
    </row>
    <row r="36" spans="2:11" s="114" customFormat="1" ht="25.35" customHeight="1">
      <c r="B36" s="115"/>
      <c r="C36" s="132"/>
      <c r="D36" s="133" t="s">
        <v>55</v>
      </c>
      <c r="E36" s="134"/>
      <c r="F36" s="134"/>
      <c r="G36" s="135" t="s">
        <v>56</v>
      </c>
      <c r="H36" s="136" t="s">
        <v>57</v>
      </c>
      <c r="I36" s="134"/>
      <c r="J36" s="137">
        <f>SUM(J27:J34)</f>
        <v>0</v>
      </c>
      <c r="K36" s="138"/>
    </row>
    <row r="37" spans="2:11" s="114" customFormat="1" ht="14.45" customHeight="1">
      <c r="B37" s="139"/>
      <c r="C37" s="140"/>
      <c r="D37" s="140"/>
      <c r="E37" s="140"/>
      <c r="F37" s="140"/>
      <c r="G37" s="140"/>
      <c r="H37" s="140"/>
      <c r="I37" s="140"/>
      <c r="J37" s="140"/>
      <c r="K37" s="141"/>
    </row>
    <row r="41" spans="2:11" s="114" customFormat="1" ht="6.95" customHeight="1">
      <c r="B41" s="142"/>
      <c r="C41" s="143"/>
      <c r="D41" s="143"/>
      <c r="E41" s="143"/>
      <c r="F41" s="143"/>
      <c r="G41" s="143"/>
      <c r="H41" s="143"/>
      <c r="I41" s="143"/>
      <c r="J41" s="143"/>
      <c r="K41" s="144"/>
    </row>
    <row r="42" spans="2:11" s="114" customFormat="1" ht="36.95" customHeight="1">
      <c r="B42" s="115"/>
      <c r="C42" s="110" t="s">
        <v>116</v>
      </c>
      <c r="D42" s="116"/>
      <c r="E42" s="116"/>
      <c r="F42" s="116"/>
      <c r="G42" s="116"/>
      <c r="H42" s="116"/>
      <c r="I42" s="116"/>
      <c r="J42" s="116"/>
      <c r="K42" s="117"/>
    </row>
    <row r="43" spans="2:11" s="114" customFormat="1" ht="6.95" customHeight="1">
      <c r="B43" s="115"/>
      <c r="C43" s="116"/>
      <c r="D43" s="116"/>
      <c r="E43" s="116"/>
      <c r="F43" s="116"/>
      <c r="G43" s="116"/>
      <c r="H43" s="116"/>
      <c r="I43" s="116"/>
      <c r="J43" s="116"/>
      <c r="K43" s="117"/>
    </row>
    <row r="44" spans="2:11" s="114" customFormat="1" ht="14.45" customHeight="1">
      <c r="B44" s="115"/>
      <c r="C44" s="113" t="s">
        <v>19</v>
      </c>
      <c r="D44" s="116"/>
      <c r="E44" s="116"/>
      <c r="F44" s="116"/>
      <c r="G44" s="116"/>
      <c r="H44" s="116"/>
      <c r="I44" s="116"/>
      <c r="J44" s="116"/>
      <c r="K44" s="117"/>
    </row>
    <row r="45" spans="2:11" s="114" customFormat="1" ht="16.5" customHeight="1">
      <c r="B45" s="115"/>
      <c r="C45" s="116"/>
      <c r="D45" s="116"/>
      <c r="E45" s="276" t="str">
        <f>E7</f>
        <v>Rekultivace Radovesice XIII</v>
      </c>
      <c r="F45" s="277"/>
      <c r="G45" s="277"/>
      <c r="H45" s="277"/>
      <c r="I45" s="116"/>
      <c r="J45" s="116"/>
      <c r="K45" s="117"/>
    </row>
    <row r="46" spans="2:11" s="114" customFormat="1" ht="14.45" customHeight="1">
      <c r="B46" s="115"/>
      <c r="C46" s="113" t="s">
        <v>112</v>
      </c>
      <c r="D46" s="116"/>
      <c r="E46" s="116"/>
      <c r="F46" s="116"/>
      <c r="G46" s="116"/>
      <c r="H46" s="116"/>
      <c r="I46" s="116"/>
      <c r="J46" s="116"/>
      <c r="K46" s="117"/>
    </row>
    <row r="47" spans="2:11" s="114" customFormat="1" ht="17.25" customHeight="1">
      <c r="B47" s="115"/>
      <c r="C47" s="116"/>
      <c r="D47" s="116"/>
      <c r="E47" s="273" t="str">
        <f>E9</f>
        <v>1a - Biologie II.etapa - vedlejší a ostatní náklady</v>
      </c>
      <c r="F47" s="274"/>
      <c r="G47" s="274"/>
      <c r="H47" s="274"/>
      <c r="I47" s="116"/>
      <c r="J47" s="116"/>
      <c r="K47" s="117"/>
    </row>
    <row r="48" spans="2:11" s="114" customFormat="1" ht="6.95" customHeight="1">
      <c r="B48" s="115"/>
      <c r="C48" s="116"/>
      <c r="D48" s="116"/>
      <c r="E48" s="116"/>
      <c r="F48" s="116"/>
      <c r="G48" s="116"/>
      <c r="H48" s="116"/>
      <c r="I48" s="116"/>
      <c r="J48" s="116"/>
      <c r="K48" s="117"/>
    </row>
    <row r="49" spans="2:11" s="114" customFormat="1" ht="18" customHeight="1">
      <c r="B49" s="115"/>
      <c r="C49" s="113" t="s">
        <v>26</v>
      </c>
      <c r="D49" s="116"/>
      <c r="E49" s="116"/>
      <c r="F49" s="118" t="str">
        <f>F12</f>
        <v xml:space="preserve"> </v>
      </c>
      <c r="G49" s="116"/>
      <c r="H49" s="116"/>
      <c r="I49" s="113" t="s">
        <v>28</v>
      </c>
      <c r="J49" s="119" t="str">
        <f>IF(J12="","",J12)</f>
        <v>18. 1. 2018</v>
      </c>
      <c r="K49" s="117"/>
    </row>
    <row r="50" spans="2:11" s="114" customFormat="1" ht="6.95" customHeight="1">
      <c r="B50" s="115"/>
      <c r="C50" s="116"/>
      <c r="D50" s="116"/>
      <c r="E50" s="116"/>
      <c r="F50" s="116"/>
      <c r="G50" s="116"/>
      <c r="H50" s="116"/>
      <c r="I50" s="116"/>
      <c r="J50" s="116"/>
      <c r="K50" s="117"/>
    </row>
    <row r="51" spans="2:11" s="114" customFormat="1" ht="15">
      <c r="B51" s="115"/>
      <c r="C51" s="113" t="s">
        <v>34</v>
      </c>
      <c r="D51" s="116"/>
      <c r="E51" s="116"/>
      <c r="F51" s="118" t="str">
        <f>E15</f>
        <v>SD a.s.</v>
      </c>
      <c r="G51" s="116"/>
      <c r="H51" s="116"/>
      <c r="I51" s="113" t="s">
        <v>40</v>
      </c>
      <c r="J51" s="275" t="str">
        <f>E21</f>
        <v>Báňské projekty Teplice a.s.</v>
      </c>
      <c r="K51" s="117"/>
    </row>
    <row r="52" spans="2:11" s="114" customFormat="1" ht="14.45" customHeight="1">
      <c r="B52" s="115"/>
      <c r="C52" s="113" t="s">
        <v>38</v>
      </c>
      <c r="D52" s="116"/>
      <c r="E52" s="116"/>
      <c r="F52" s="118" t="str">
        <f>IF(E18="","",E18)</f>
        <v/>
      </c>
      <c r="G52" s="116"/>
      <c r="H52" s="116"/>
      <c r="I52" s="116"/>
      <c r="J52" s="283"/>
      <c r="K52" s="117"/>
    </row>
    <row r="53" spans="2:11" s="114" customFormat="1" ht="10.35" customHeight="1">
      <c r="B53" s="115"/>
      <c r="C53" s="116"/>
      <c r="D53" s="116"/>
      <c r="E53" s="116"/>
      <c r="F53" s="116"/>
      <c r="G53" s="116"/>
      <c r="H53" s="116"/>
      <c r="I53" s="116"/>
      <c r="J53" s="116"/>
      <c r="K53" s="117"/>
    </row>
    <row r="54" spans="2:11" s="114" customFormat="1" ht="29.25" customHeight="1">
      <c r="B54" s="115"/>
      <c r="C54" s="145" t="s">
        <v>117</v>
      </c>
      <c r="D54" s="132"/>
      <c r="E54" s="132"/>
      <c r="F54" s="132"/>
      <c r="G54" s="132"/>
      <c r="H54" s="132"/>
      <c r="I54" s="132"/>
      <c r="J54" s="146" t="s">
        <v>118</v>
      </c>
      <c r="K54" s="147"/>
    </row>
    <row r="55" spans="2:11" s="114" customFormat="1" ht="10.35" customHeight="1">
      <c r="B55" s="115"/>
      <c r="C55" s="116"/>
      <c r="D55" s="116"/>
      <c r="E55" s="116"/>
      <c r="F55" s="116"/>
      <c r="G55" s="116"/>
      <c r="H55" s="116"/>
      <c r="I55" s="116"/>
      <c r="J55" s="116"/>
      <c r="K55" s="117"/>
    </row>
    <row r="56" spans="2:47" s="114" customFormat="1" ht="29.25" customHeight="1">
      <c r="B56" s="115"/>
      <c r="C56" s="148" t="s">
        <v>119</v>
      </c>
      <c r="D56" s="116"/>
      <c r="E56" s="116"/>
      <c r="F56" s="116"/>
      <c r="G56" s="116"/>
      <c r="H56" s="116"/>
      <c r="I56" s="116"/>
      <c r="J56" s="127">
        <f>J77</f>
        <v>0</v>
      </c>
      <c r="K56" s="117"/>
      <c r="AU56" s="104" t="s">
        <v>120</v>
      </c>
    </row>
    <row r="57" spans="2:11" s="155" customFormat="1" ht="24.95" customHeight="1">
      <c r="B57" s="149"/>
      <c r="C57" s="150"/>
      <c r="D57" s="151" t="s">
        <v>322</v>
      </c>
      <c r="E57" s="152"/>
      <c r="F57" s="152"/>
      <c r="G57" s="152"/>
      <c r="H57" s="152"/>
      <c r="I57" s="152"/>
      <c r="J57" s="153">
        <f>J78</f>
        <v>0</v>
      </c>
      <c r="K57" s="154"/>
    </row>
    <row r="58" spans="2:11" s="114" customFormat="1" ht="21.75" customHeight="1">
      <c r="B58" s="115"/>
      <c r="C58" s="116"/>
      <c r="D58" s="116"/>
      <c r="E58" s="116"/>
      <c r="F58" s="116"/>
      <c r="G58" s="116"/>
      <c r="H58" s="116"/>
      <c r="I58" s="116"/>
      <c r="J58" s="116"/>
      <c r="K58" s="117"/>
    </row>
    <row r="59" spans="2:11" s="114" customFormat="1" ht="6.95" customHeight="1">
      <c r="B59" s="139"/>
      <c r="C59" s="140"/>
      <c r="D59" s="140"/>
      <c r="E59" s="140"/>
      <c r="F59" s="140"/>
      <c r="G59" s="140"/>
      <c r="H59" s="140"/>
      <c r="I59" s="140"/>
      <c r="J59" s="140"/>
      <c r="K59" s="141"/>
    </row>
    <row r="63" spans="2:12" s="114" customFormat="1" ht="6.95" customHeight="1">
      <c r="B63" s="142"/>
      <c r="C63" s="143"/>
      <c r="D63" s="143"/>
      <c r="E63" s="143"/>
      <c r="F63" s="143"/>
      <c r="G63" s="143"/>
      <c r="H63" s="143"/>
      <c r="I63" s="143"/>
      <c r="J63" s="143"/>
      <c r="K63" s="143"/>
      <c r="L63" s="115"/>
    </row>
    <row r="64" spans="2:12" s="114" customFormat="1" ht="36.95" customHeight="1">
      <c r="B64" s="115"/>
      <c r="C64" s="163" t="s">
        <v>124</v>
      </c>
      <c r="L64" s="115"/>
    </row>
    <row r="65" spans="2:12" s="114" customFormat="1" ht="6.95" customHeight="1">
      <c r="B65" s="115"/>
      <c r="L65" s="115"/>
    </row>
    <row r="66" spans="2:12" s="114" customFormat="1" ht="14.45" customHeight="1">
      <c r="B66" s="115"/>
      <c r="C66" s="164" t="s">
        <v>19</v>
      </c>
      <c r="L66" s="115"/>
    </row>
    <row r="67" spans="2:12" s="114" customFormat="1" ht="16.5" customHeight="1">
      <c r="B67" s="115"/>
      <c r="E67" s="284" t="str">
        <f>E7</f>
        <v>Rekultivace Radovesice XIII</v>
      </c>
      <c r="F67" s="285"/>
      <c r="G67" s="285"/>
      <c r="H67" s="285"/>
      <c r="L67" s="115"/>
    </row>
    <row r="68" spans="2:12" s="114" customFormat="1" ht="14.45" customHeight="1">
      <c r="B68" s="115"/>
      <c r="C68" s="164" t="s">
        <v>112</v>
      </c>
      <c r="L68" s="115"/>
    </row>
    <row r="69" spans="2:12" s="114" customFormat="1" ht="17.25" customHeight="1">
      <c r="B69" s="115"/>
      <c r="E69" s="278" t="str">
        <f>E9</f>
        <v>1a - Biologie II.etapa - vedlejší a ostatní náklady</v>
      </c>
      <c r="F69" s="279"/>
      <c r="G69" s="279"/>
      <c r="H69" s="279"/>
      <c r="L69" s="115"/>
    </row>
    <row r="70" spans="2:12" s="114" customFormat="1" ht="6.95" customHeight="1">
      <c r="B70" s="115"/>
      <c r="L70" s="115"/>
    </row>
    <row r="71" spans="2:12" s="114" customFormat="1" ht="18" customHeight="1">
      <c r="B71" s="115"/>
      <c r="C71" s="164" t="s">
        <v>26</v>
      </c>
      <c r="F71" s="165" t="str">
        <f>F12</f>
        <v xml:space="preserve"> </v>
      </c>
      <c r="I71" s="164" t="s">
        <v>28</v>
      </c>
      <c r="J71" s="166" t="str">
        <f>IF(J12="","",J12)</f>
        <v>18. 1. 2018</v>
      </c>
      <c r="L71" s="115"/>
    </row>
    <row r="72" spans="2:12" s="114" customFormat="1" ht="6.95" customHeight="1">
      <c r="B72" s="115"/>
      <c r="L72" s="115"/>
    </row>
    <row r="73" spans="2:12" s="114" customFormat="1" ht="15">
      <c r="B73" s="115"/>
      <c r="C73" s="164" t="s">
        <v>34</v>
      </c>
      <c r="F73" s="165" t="str">
        <f>E15</f>
        <v>SD a.s.</v>
      </c>
      <c r="I73" s="164" t="s">
        <v>40</v>
      </c>
      <c r="J73" s="165" t="str">
        <f>E21</f>
        <v>Báňské projekty Teplice a.s.</v>
      </c>
      <c r="L73" s="115"/>
    </row>
    <row r="74" spans="2:12" s="114" customFormat="1" ht="14.45" customHeight="1">
      <c r="B74" s="115"/>
      <c r="C74" s="164" t="s">
        <v>38</v>
      </c>
      <c r="F74" s="165" t="str">
        <f>IF(E18="","",E18)</f>
        <v/>
      </c>
      <c r="L74" s="115"/>
    </row>
    <row r="75" spans="2:12" s="114" customFormat="1" ht="10.35" customHeight="1">
      <c r="B75" s="115"/>
      <c r="L75" s="115"/>
    </row>
    <row r="76" spans="2:20" s="174" customFormat="1" ht="29.25" customHeight="1">
      <c r="B76" s="167"/>
      <c r="C76" s="168" t="s">
        <v>125</v>
      </c>
      <c r="D76" s="169" t="s">
        <v>64</v>
      </c>
      <c r="E76" s="169" t="s">
        <v>60</v>
      </c>
      <c r="F76" s="169" t="s">
        <v>126</v>
      </c>
      <c r="G76" s="169" t="s">
        <v>127</v>
      </c>
      <c r="H76" s="169" t="s">
        <v>128</v>
      </c>
      <c r="I76" s="169" t="s">
        <v>129</v>
      </c>
      <c r="J76" s="169" t="s">
        <v>118</v>
      </c>
      <c r="K76" s="170" t="s">
        <v>130</v>
      </c>
      <c r="L76" s="167"/>
      <c r="M76" s="171" t="s">
        <v>131</v>
      </c>
      <c r="N76" s="172" t="s">
        <v>49</v>
      </c>
      <c r="O76" s="172" t="s">
        <v>132</v>
      </c>
      <c r="P76" s="172" t="s">
        <v>133</v>
      </c>
      <c r="Q76" s="172" t="s">
        <v>134</v>
      </c>
      <c r="R76" s="172" t="s">
        <v>135</v>
      </c>
      <c r="S76" s="172" t="s">
        <v>136</v>
      </c>
      <c r="T76" s="173" t="s">
        <v>137</v>
      </c>
    </row>
    <row r="77" spans="2:63" s="114" customFormat="1" ht="29.25" customHeight="1">
      <c r="B77" s="115"/>
      <c r="C77" s="175" t="s">
        <v>119</v>
      </c>
      <c r="J77" s="176">
        <f>BK77</f>
        <v>0</v>
      </c>
      <c r="L77" s="115"/>
      <c r="M77" s="177"/>
      <c r="N77" s="124"/>
      <c r="O77" s="124"/>
      <c r="P77" s="178">
        <f>P78</f>
        <v>0</v>
      </c>
      <c r="Q77" s="124"/>
      <c r="R77" s="178">
        <f>R78</f>
        <v>0</v>
      </c>
      <c r="S77" s="124"/>
      <c r="T77" s="179">
        <f>T78</f>
        <v>0</v>
      </c>
      <c r="AT77" s="104" t="s">
        <v>78</v>
      </c>
      <c r="AU77" s="104" t="s">
        <v>120</v>
      </c>
      <c r="BK77" s="180">
        <f>BK78</f>
        <v>0</v>
      </c>
    </row>
    <row r="78" spans="2:63" s="182" customFormat="1" ht="37.35" customHeight="1">
      <c r="B78" s="181"/>
      <c r="D78" s="183" t="s">
        <v>78</v>
      </c>
      <c r="E78" s="184" t="s">
        <v>323</v>
      </c>
      <c r="F78" s="184" t="s">
        <v>324</v>
      </c>
      <c r="J78" s="185">
        <f>BK78</f>
        <v>0</v>
      </c>
      <c r="L78" s="181"/>
      <c r="M78" s="186"/>
      <c r="N78" s="187"/>
      <c r="O78" s="187"/>
      <c r="P78" s="188">
        <f>P79</f>
        <v>0</v>
      </c>
      <c r="Q78" s="187"/>
      <c r="R78" s="188">
        <f>R79</f>
        <v>0</v>
      </c>
      <c r="S78" s="187"/>
      <c r="T78" s="189">
        <f>T79</f>
        <v>0</v>
      </c>
      <c r="AR78" s="183" t="s">
        <v>99</v>
      </c>
      <c r="AT78" s="190" t="s">
        <v>78</v>
      </c>
      <c r="AU78" s="190" t="s">
        <v>79</v>
      </c>
      <c r="AY78" s="183" t="s">
        <v>140</v>
      </c>
      <c r="BK78" s="191">
        <f>BK79</f>
        <v>0</v>
      </c>
    </row>
    <row r="79" spans="2:65" s="114" customFormat="1" ht="16.5" customHeight="1">
      <c r="B79" s="115"/>
      <c r="C79" s="194" t="s">
        <v>25</v>
      </c>
      <c r="D79" s="194" t="s">
        <v>142</v>
      </c>
      <c r="E79" s="195" t="s">
        <v>325</v>
      </c>
      <c r="F79" s="196" t="s">
        <v>326</v>
      </c>
      <c r="G79" s="230" t="s">
        <v>329</v>
      </c>
      <c r="H79" s="231">
        <v>1</v>
      </c>
      <c r="I79" s="97"/>
      <c r="J79" s="199">
        <f>ROUND(I79*H79,2)</f>
        <v>0</v>
      </c>
      <c r="K79" s="196" t="s">
        <v>5</v>
      </c>
      <c r="L79" s="115"/>
      <c r="M79" s="200" t="s">
        <v>5</v>
      </c>
      <c r="N79" s="226" t="s">
        <v>50</v>
      </c>
      <c r="O79" s="227"/>
      <c r="P79" s="228">
        <f>O79*H79</f>
        <v>0</v>
      </c>
      <c r="Q79" s="228">
        <v>0</v>
      </c>
      <c r="R79" s="228">
        <f>Q79*H79</f>
        <v>0</v>
      </c>
      <c r="S79" s="228">
        <v>0</v>
      </c>
      <c r="T79" s="229">
        <f>S79*H79</f>
        <v>0</v>
      </c>
      <c r="AR79" s="104" t="s">
        <v>327</v>
      </c>
      <c r="AT79" s="104" t="s">
        <v>142</v>
      </c>
      <c r="AU79" s="104" t="s">
        <v>25</v>
      </c>
      <c r="AY79" s="104" t="s">
        <v>140</v>
      </c>
      <c r="BE79" s="204">
        <f>IF(N79="základní",J79,0)</f>
        <v>0</v>
      </c>
      <c r="BF79" s="204">
        <f>IF(N79="snížená",J79,0)</f>
        <v>0</v>
      </c>
      <c r="BG79" s="204">
        <f>IF(N79="zákl. přenesená",J79,0)</f>
        <v>0</v>
      </c>
      <c r="BH79" s="204">
        <f>IF(N79="sníž. přenesená",J79,0)</f>
        <v>0</v>
      </c>
      <c r="BI79" s="204">
        <f>IF(N79="nulová",J79,0)</f>
        <v>0</v>
      </c>
      <c r="BJ79" s="104" t="s">
        <v>25</v>
      </c>
      <c r="BK79" s="204">
        <f>ROUND(I79*H79,2)</f>
        <v>0</v>
      </c>
      <c r="BL79" s="104" t="s">
        <v>327</v>
      </c>
      <c r="BM79" s="104" t="s">
        <v>328</v>
      </c>
    </row>
    <row r="80" spans="2:12" s="114" customFormat="1" ht="6.95" customHeight="1">
      <c r="B80" s="139"/>
      <c r="C80" s="140"/>
      <c r="D80" s="140"/>
      <c r="E80" s="140"/>
      <c r="F80" s="140"/>
      <c r="G80" s="140"/>
      <c r="H80" s="140"/>
      <c r="I80" s="140"/>
      <c r="J80" s="140"/>
      <c r="K80" s="140"/>
      <c r="L80" s="115"/>
    </row>
  </sheetData>
  <sheetProtection password="CC55" sheet="1"/>
  <autoFilter ref="C76:K79"/>
  <mergeCells count="10">
    <mergeCell ref="L2:V2"/>
    <mergeCell ref="E7:H7"/>
    <mergeCell ref="E9:H9"/>
    <mergeCell ref="E24:H24"/>
    <mergeCell ref="J51:J52"/>
    <mergeCell ref="E67:H67"/>
    <mergeCell ref="E69:H69"/>
    <mergeCell ref="G1:H1"/>
    <mergeCell ref="E45:H45"/>
    <mergeCell ref="E47:H47"/>
  </mergeCells>
  <hyperlinks>
    <hyperlink ref="F1:G1" location="C2" display="1) Krycí list soupisu"/>
    <hyperlink ref="G1:H1" location="C54" display="2) Rekapitulace"/>
    <hyperlink ref="J1" location="C7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Ladislav</dc:creator>
  <cp:keywords/>
  <dc:description/>
  <cp:lastModifiedBy>13712</cp:lastModifiedBy>
  <dcterms:created xsi:type="dcterms:W3CDTF">2018-01-18T13:21:26Z</dcterms:created>
  <dcterms:modified xsi:type="dcterms:W3CDTF">2018-02-01T14:05:20Z</dcterms:modified>
  <cp:category/>
  <cp:version/>
  <cp:contentType/>
  <cp:contentStatus/>
</cp:coreProperties>
</file>