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4040" activeTab="2"/>
  </bookViews>
  <sheets>
    <sheet name="Rekapitulace stavby" sheetId="1" r:id="rId1"/>
    <sheet name="001 - IO 01 Oprava kanali..." sheetId="2" r:id="rId2"/>
    <sheet name="002 - Ostatní a vedlejší ..." sheetId="3" r:id="rId3"/>
    <sheet name="Pokyny pro vyplnění" sheetId="4" r:id="rId4"/>
  </sheets>
  <definedNames>
    <definedName name="_xlnm._FilterDatabase" localSheetId="1" hidden="1">'001 - IO 01 Oprava kanali...'!$C$91:$K$489</definedName>
    <definedName name="_xlnm._FilterDatabase" localSheetId="2" hidden="1">'002 - Ostatní a vedlejší ...'!$C$85:$K$147</definedName>
    <definedName name="_xlnm.Print_Titles" localSheetId="1">'001 - IO 01 Oprava kanali...'!$91:$91</definedName>
    <definedName name="_xlnm.Print_Titles" localSheetId="2">'002 - Ostatní a vedlejší ...'!$85:$85</definedName>
    <definedName name="_xlnm.Print_Titles" localSheetId="0">'Rekapitulace stavby'!$49:$49</definedName>
    <definedName name="_xlnm.Print_Area" localSheetId="1">'001 - IO 01 Oprava kanali...'!$C$4:$J$38,'001 - IO 01 Oprava kanali...'!$C$44:$J$71,'001 - IO 01 Oprava kanali...'!$C$77:$K$489</definedName>
    <definedName name="_xlnm.Print_Area" localSheetId="2">'002 - Ostatní a vedlejší ...'!$C$4:$J$38,'002 - Ostatní a vedlejší ...'!$C$44:$J$65,'002 - Ostatní a vedlejší ...'!$C$71:$K$147</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<sst xmlns="http://schemas.openxmlformats.org/spreadsheetml/2006/main" count="4699" uniqueCount="1016">
  <si>
    <t>Zhutnění podloží pod násypy z rostlé horniny tř. 1 až 4 z hornin soudružných do 92 % PS a nesoudržných sypkých relativní ulehlosti I(d) do 0,8</t>
  </si>
  <si>
    <t>69+9</t>
  </si>
  <si>
    <t>Svislé a kompletní konstrukce</t>
  </si>
  <si>
    <t>34</t>
  </si>
  <si>
    <t>380311862</t>
  </si>
  <si>
    <t>Kompletní konstrukce ČOV, nádrží, vodojemů nebo kanálů nebo šachet z betonu prostého tř. C 25/30</t>
  </si>
  <si>
    <t>-1801845224</t>
  </si>
  <si>
    <t>Kompletní konstrukce čistíren odpadních vod, nádrží, vodojemů, kanálů z betonu prostého obyčejného tř. C 25/30, tl. přes 150 do 300 mm</t>
  </si>
  <si>
    <t>šachty Š1-Š6</t>
  </si>
  <si>
    <t>(1,6*1,6*0,7)*6</t>
  </si>
  <si>
    <t>-(3,14*0,5*0,5*0,7)*6</t>
  </si>
  <si>
    <t>2*1,8*1</t>
  </si>
  <si>
    <t>-1,4*1,2*1</t>
  </si>
  <si>
    <t>35</t>
  </si>
  <si>
    <t>380356211</t>
  </si>
  <si>
    <t>Bednění kompletních konstrukcí ČOV, nádrží nebo vodojemů nebo šachet ploch rovinných zřízení</t>
  </si>
  <si>
    <t>1593003592</t>
  </si>
  <si>
    <t>Bednění kompletních konstrukcí čistíren odpadních vod, nádrží, vodojemů, kanálů konstrukcí z betonu prostého nebo železového ploch rovinných zřízení</t>
  </si>
  <si>
    <t>2*(1,6+1,6)*0,7*6</t>
  </si>
  <si>
    <t>2*(2+1,8)*1</t>
  </si>
  <si>
    <t>2*(1,4+1,2)*1</t>
  </si>
  <si>
    <t>36</t>
  </si>
  <si>
    <t>380356212</t>
  </si>
  <si>
    <t>Bednění kompletních konstrukcí ČOV, nádrží nebo vodojemů nebo šachet ploch rovinných odstranění</t>
  </si>
  <si>
    <t>-1483366108</t>
  </si>
  <si>
    <t>Bednění kompletních konstrukcí čistíren odpadních vod, nádrží, vodojemů, kanálů konstrukcí z betonu prostého nebo železového ploch rovinných odstranění</t>
  </si>
  <si>
    <t>37</t>
  </si>
  <si>
    <t>380356221</t>
  </si>
  <si>
    <t>Bednění kompletních konstrukcí ČOV, nádrží nebo vodojemů nebo šachet ploch zaoblených zřízení</t>
  </si>
  <si>
    <t>-495083621</t>
  </si>
  <si>
    <t>Bednění kompletních konstrukcí čistíren odpadních vod, nádrží, vodojemů, kanálů konstrukcí z betonu prostého nebo železového ploch zaoblených zřízení</t>
  </si>
  <si>
    <t>(2*3,14*0,5)*0,7*6</t>
  </si>
  <si>
    <t>38</t>
  </si>
  <si>
    <t>380356222</t>
  </si>
  <si>
    <t>Bednění kompletních konstrukcí ČOV, nádrží nebo vodojemů nebo šachet ploch zaoblených odstranění</t>
  </si>
  <si>
    <t>-972079182</t>
  </si>
  <si>
    <t>Bednění kompletních konstrukcí čistíren odpadních vod, nádrží, vodojemů, kanálů konstrukcí z betonu prostého nebo železového ploch zaoblených odstranění</t>
  </si>
  <si>
    <t>39</t>
  </si>
  <si>
    <t>380361011</t>
  </si>
  <si>
    <t>Výztuž kompletních konstrukcí ČOV, nádrží nebo vodojemů nebo šachet ze svařovaných sítí KARI</t>
  </si>
  <si>
    <t>-238590753</t>
  </si>
  <si>
    <t>Výztuž kompletních konstrukcí čistíren odpadních vod, nádrží, vodojemů, kanálů ze svařovaných sítí z drátů typu KARI</t>
  </si>
  <si>
    <t>Vodorovné konstrukce</t>
  </si>
  <si>
    <t>40</t>
  </si>
  <si>
    <t>451573111</t>
  </si>
  <si>
    <t>Lože pod potrubí otevřený výkop ze štěrkopísku</t>
  </si>
  <si>
    <t>1468366783</t>
  </si>
  <si>
    <t>Lože pod potrubí, stoky a drobné objekty v otevřeném výkopu z písku a štěrkopísku do 63 mm</t>
  </si>
  <si>
    <t>(20+20)*1*0,1</t>
  </si>
  <si>
    <t>41</t>
  </si>
  <si>
    <t>452112111</t>
  </si>
  <si>
    <t>Osazení betonových prstenců nebo rámů v do 100 mm</t>
  </si>
  <si>
    <t>kus</t>
  </si>
  <si>
    <t>145976332</t>
  </si>
  <si>
    <t>Osazení betonových dílců prstenců nebo rámů pod poklopy a mříže, výšky do 100 mm</t>
  </si>
  <si>
    <t>2+4+1+4</t>
  </si>
  <si>
    <t>42</t>
  </si>
  <si>
    <t>59224174</t>
  </si>
  <si>
    <t>prstenec betonový vyrovnávací 62,5x4x12 cm</t>
  </si>
  <si>
    <t>-305714715</t>
  </si>
  <si>
    <t>43</t>
  </si>
  <si>
    <t>59224175</t>
  </si>
  <si>
    <t>prstenec betonový vyrovnávací 62,5x6x12 cm</t>
  </si>
  <si>
    <t>-255454070</t>
  </si>
  <si>
    <t>44</t>
  </si>
  <si>
    <t>59224176</t>
  </si>
  <si>
    <t>prstenec betonový vyrovnávací 62,5x8x12 cm</t>
  </si>
  <si>
    <t>-428561997</t>
  </si>
  <si>
    <t>45</t>
  </si>
  <si>
    <t>59224177</t>
  </si>
  <si>
    <t>prstenec betonový vyrovnávací 62,5x10x12 cm</t>
  </si>
  <si>
    <t>1201165360</t>
  </si>
  <si>
    <t>46</t>
  </si>
  <si>
    <t>452311131</t>
  </si>
  <si>
    <t>Podkladní desky z betonu prostého tř. C 12/15 otevřený výkop</t>
  </si>
  <si>
    <t>1108624974</t>
  </si>
  <si>
    <t>Podkladní a zajišťovací konstrukce z betonu prostého v otevřeném výkopu desky pod potrubí, stoky a drobné objekty z betonu tř. C 12/15</t>
  </si>
  <si>
    <t>šachty</t>
  </si>
  <si>
    <t>(1,8*1,8*0,1)*6</t>
  </si>
  <si>
    <t>47</t>
  </si>
  <si>
    <t>452351101</t>
  </si>
  <si>
    <t>Bednění podkladních desek nebo bloků nebo sedlového lože otevřený výkop</t>
  </si>
  <si>
    <t>-909466478</t>
  </si>
  <si>
    <t>Bednění podkladních a zajišťovacích konstrukcí v otevřeném výkopu desek nebo sedlových loží pod potrubí, stoky a drobné objekty</t>
  </si>
  <si>
    <t>kanalizační šachta</t>
  </si>
  <si>
    <t>2*(1,8+1,8)*0,1*4</t>
  </si>
  <si>
    <t>Komunikace pozemní</t>
  </si>
  <si>
    <t>48</t>
  </si>
  <si>
    <t>564871116</t>
  </si>
  <si>
    <t>Podklad ze štěrkodrtě ŠD tl. 300 mm</t>
  </si>
  <si>
    <t>-914071521</t>
  </si>
  <si>
    <t>Podklad ze štěrkodrti ŠD s rozprostřením a zhutněním, po zhutnění tl. 300 mm</t>
  </si>
  <si>
    <t>49</t>
  </si>
  <si>
    <t>564871117</t>
  </si>
  <si>
    <t>Podklad ze štěrkodrtě ŠD tl. 350 mm</t>
  </si>
  <si>
    <t>-221938608</t>
  </si>
  <si>
    <t>50</t>
  </si>
  <si>
    <t>565145111</t>
  </si>
  <si>
    <t>Asfaltový beton vrstva podkladní ACP 16 (obalované kamenivo OKS) tl 60 mm š do 3 m</t>
  </si>
  <si>
    <t>-964845976</t>
  </si>
  <si>
    <t>Asfaltový beton vrstva podkladní ACP 16 (obalované kamenivo střednězrnné - OKS) s rozprostřením a zhutněním v pruhu šířky do 3 m, po zhutnění tl. 60 mm</t>
  </si>
  <si>
    <t>51</t>
  </si>
  <si>
    <t>565175113</t>
  </si>
  <si>
    <t>Asfaltový beton vrstva podkladní ACP 16 (obalované kamenivo OKS) tl 120 mm š do 3 m</t>
  </si>
  <si>
    <t>325337663</t>
  </si>
  <si>
    <t>Asfaltový beton vrstva podkladní ACP 16 (obalované kamenivo střednězrnné - OKS) s rozprostřením a zhutněním v pruhu šířky do 3 m, po zhutnění tl. 120 mm</t>
  </si>
  <si>
    <t>52</t>
  </si>
  <si>
    <t>577134111</t>
  </si>
  <si>
    <t>Asfaltový beton vrstva obrusná ACO 11 (ABS) tř. I tl 40 mm š do 3 m z nemodifikovaného asfaltu</t>
  </si>
  <si>
    <t>-1468177976</t>
  </si>
  <si>
    <t>Asfaltový beton vrstva obrusná ACO 11 (ABS) s rozprostřením a se zhutněním z nemodifikovaného asfaltu v pruhu šířky do 3 m tř. I, po zhutnění tl. 40 mm</t>
  </si>
  <si>
    <t>53</t>
  </si>
  <si>
    <t>577165131</t>
  </si>
  <si>
    <t>Asfaltový beton vrstva obrusná ACO 16 (ABH) tl 70 mm š do 3 m z modifikovaného asfaltu</t>
  </si>
  <si>
    <t>1974361785</t>
  </si>
  <si>
    <t>Asfaltový beton vrstva obrusná ACO 16 (ABH) s rozprostřením a zhutněním z modifikovaného asfaltu, po zhutnění v pruhu šířky do 3 m tl. 70 mm</t>
  </si>
  <si>
    <t>Trubní vedení</t>
  </si>
  <si>
    <t>54</t>
  </si>
  <si>
    <t>898161226</t>
  </si>
  <si>
    <t>Sanace kanalizačního potrubí vložkování textilním rukávcem DN 600, uvažovaná tl.10mm</t>
  </si>
  <si>
    <t>1184007637</t>
  </si>
  <si>
    <t>Sanace kanalizačního potrubí litinového, ocelového nebo betonového vložkování stávajícího potrubí textilním rukávcem sanační tloušťky 10 mm DN 600. Sanační pružný, textilní rukávec, sycený speciální pryskyřicí, vytvrzovaný teplem dle příslušné technologie, profil DN 600, v tloušťce dle statického výpočtu.</t>
  </si>
  <si>
    <t>241,7</t>
  </si>
  <si>
    <t>55</t>
  </si>
  <si>
    <t>800,2</t>
  </si>
  <si>
    <t xml:space="preserve">Vyčištění stávající kanaliazce před sanací tlakovou vodou </t>
  </si>
  <si>
    <t>437195953</t>
  </si>
  <si>
    <t>56</t>
  </si>
  <si>
    <t>800,3</t>
  </si>
  <si>
    <t>Začištění přípojek robotickým manipulátorem na stoce DN 600 (mimo šachty)</t>
  </si>
  <si>
    <t>ks</t>
  </si>
  <si>
    <t>442884373</t>
  </si>
  <si>
    <t>57</t>
  </si>
  <si>
    <t>800,31</t>
  </si>
  <si>
    <t xml:space="preserve">Začištění přípojek ručně (v šachtách) na stoce DN 600 </t>
  </si>
  <si>
    <t>372525606</t>
  </si>
  <si>
    <t>58</t>
  </si>
  <si>
    <t>800,4</t>
  </si>
  <si>
    <t>Zaslepení nefunkčních přípojek na stoce DN 600, vč. dodávky materiálů</t>
  </si>
  <si>
    <t>436821120</t>
  </si>
  <si>
    <t xml:space="preserve">Zaslepení nefunkčních přípojek na stoce DN 600 </t>
  </si>
  <si>
    <t>59</t>
  </si>
  <si>
    <t>800,5</t>
  </si>
  <si>
    <t>Prořezání rukávce v místech napojení přípojek</t>
  </si>
  <si>
    <t>-1162467943</t>
  </si>
  <si>
    <t>60</t>
  </si>
  <si>
    <t>800,6</t>
  </si>
  <si>
    <t>Osazení přípojkového límce (mimo šachty)</t>
  </si>
  <si>
    <t>1651805067</t>
  </si>
  <si>
    <t>61</t>
  </si>
  <si>
    <t>800,7</t>
  </si>
  <si>
    <t>Montáž + dodávka čedičového obkladu nástupnice v protiskluzové úpravě R11, provádění v omezeném prostoru</t>
  </si>
  <si>
    <t>1773845893</t>
  </si>
  <si>
    <t>62</t>
  </si>
  <si>
    <t>831263195</t>
  </si>
  <si>
    <t>Příplatek za zřízení kanalizační přípojky DN 100 až 300 a vpusti</t>
  </si>
  <si>
    <t>-1327663150</t>
  </si>
  <si>
    <t>Montáž potrubí z trub kameninových hrdlových s integrovaným těsněním Příplatek k cenám za zřízení kanalizační přípojky DN od 100 do 300</t>
  </si>
  <si>
    <t>10+10</t>
  </si>
  <si>
    <t>63</t>
  </si>
  <si>
    <t>831312193</t>
  </si>
  <si>
    <t>Příplatek k montáži kameninového potrubí za napojení dvou dříků trub pomocí převlečné manžety DN 150</t>
  </si>
  <si>
    <t>-1881656216</t>
  </si>
  <si>
    <t>Montáž potrubí z trub kameninových hrdlových s integrovaným těsněním Příplatek k cenám za napojení dvou dříků trub o stejném průměru (max. rozdíl 12 mm) pomocí převlečné manžety (manžeta zahrnuta v ceně) DN 150</t>
  </si>
  <si>
    <t>64</t>
  </si>
  <si>
    <t>831352193</t>
  </si>
  <si>
    <t>Příplatek k montáži kameninového potrubí za napojení dvou dříků trub pomocí převlečné manžety DN 200</t>
  </si>
  <si>
    <t>1223754992</t>
  </si>
  <si>
    <t>Montáž potrubí z trub kameninových hrdlových s integrovaným těsněním Příplatek k cenám za napojení dvou dříků trub o stejném průměru (max. rozdíl 12 mm) pomocí převlečné manžety (manžeta zahrnuta v ceně) DN 200</t>
  </si>
  <si>
    <t>65</t>
  </si>
  <si>
    <t>871315221</t>
  </si>
  <si>
    <t>Kanalizační potrubí z tvrdého PVC-systém KG tuhost třídy SN10 DN150</t>
  </si>
  <si>
    <t>-2049348807</t>
  </si>
  <si>
    <t>Kanalizační potrubí z tvrdého PVC systém KG v otevřeném výkopu ve sklonu do 20 %, tuhost třídy SN 10 DN 150</t>
  </si>
  <si>
    <t>66</t>
  </si>
  <si>
    <t>871355221</t>
  </si>
  <si>
    <t>Kanalizační potrubí z tvrdého PVC-systém KG tuhost třídy SN10 DN200</t>
  </si>
  <si>
    <t>-1629159706</t>
  </si>
  <si>
    <t>Kanalizační potrubí z tvrdého PVC systém KG v otevřeném výkopu ve sklonu do 20 %, tuhost třídy SN 10 DN 200</t>
  </si>
  <si>
    <t>67</t>
  </si>
  <si>
    <t>877315211</t>
  </si>
  <si>
    <t>Montáž tvarovek z tvrdého PVC-systém KG nebo z polypropylenu-systém KG 2000 jednoosé DN 150</t>
  </si>
  <si>
    <t>208600840</t>
  </si>
  <si>
    <t>Montáž tvarovek na kanalizačním potrubí z trub z plastu z tvrdého PVC systém KG nebo z polypropylenu systém KG 2000 v otevřeném výkopu jednoosých DN 150</t>
  </si>
  <si>
    <t>8+7</t>
  </si>
  <si>
    <t>68</t>
  </si>
  <si>
    <t>28611361</t>
  </si>
  <si>
    <t>koleno kanalizace PVC KG 150x45-87°</t>
  </si>
  <si>
    <t>353964429</t>
  </si>
  <si>
    <t>69</t>
  </si>
  <si>
    <t>28611970</t>
  </si>
  <si>
    <t>přesuvka kanalizace PVC KG DN 160</t>
  </si>
  <si>
    <t>-539898435</t>
  </si>
  <si>
    <t>70</t>
  </si>
  <si>
    <t>877355211</t>
  </si>
  <si>
    <t>Montáž tvarovek z tvrdého PVC-systém KG nebo z polypropylenu-systém KG 2000 jednoosé DN 200</t>
  </si>
  <si>
    <t>-1650183321</t>
  </si>
  <si>
    <t>Montáž tvarovek na kanalizačním potrubí z trub z plastu z tvrdého PVC systém KG nebo z polypropylenu systém KG 2000 v otevřeném výkopu jednoosých DN 200</t>
  </si>
  <si>
    <t>71</t>
  </si>
  <si>
    <t>28611366</t>
  </si>
  <si>
    <t>koleno kanalizace PVC KG 200x45°</t>
  </si>
  <si>
    <t>-427120380</t>
  </si>
  <si>
    <t>72</t>
  </si>
  <si>
    <t>28611972</t>
  </si>
  <si>
    <t>přesuvka kanalizace PVC KG DN 200</t>
  </si>
  <si>
    <t>648920773</t>
  </si>
  <si>
    <t>73</t>
  </si>
  <si>
    <t>892,1</t>
  </si>
  <si>
    <t>Kamerová zkouška, vč. vyhotovení záznamu a protokolu o zkoušce</t>
  </si>
  <si>
    <t>-662288887</t>
  </si>
  <si>
    <t>"kontrolní rušena" 118,2</t>
  </si>
  <si>
    <t>"kontrolní sanována" 241,7</t>
  </si>
  <si>
    <t>"po ukončení sanovana" 241,7</t>
  </si>
  <si>
    <t>74</t>
  </si>
  <si>
    <t>892441111</t>
  </si>
  <si>
    <t>Tlaková zkouška vodou potrubí DN 600, vč. 6ks kanal. šachet DN 1000</t>
  </si>
  <si>
    <t>-1004077523</t>
  </si>
  <si>
    <t>Tlaková zkouška vodou potrubí DN 600, vč. kanal. šachet DN 1000</t>
  </si>
  <si>
    <t>75</t>
  </si>
  <si>
    <t>892442111</t>
  </si>
  <si>
    <t>Zabezpečení konců potrubí DN nad 300 do 600 při tlakových zkouškách vodou</t>
  </si>
  <si>
    <t>1465428173</t>
  </si>
  <si>
    <t>Tlakové zkoušky vodou zabezpečení konců potrubí při tlakových zkouškách DN přes 300 do 600</t>
  </si>
  <si>
    <t>76</t>
  </si>
  <si>
    <t>894411311</t>
  </si>
  <si>
    <t>Osazení železobetonových dílců pro šachty skruží rovných, vč. elastomerového těsnění</t>
  </si>
  <si>
    <t>-959384019</t>
  </si>
  <si>
    <t>Osazení železobetonových dílců pro šachty skruží rovných</t>
  </si>
  <si>
    <t>"skruž" 6+1+11</t>
  </si>
  <si>
    <t>77</t>
  </si>
  <si>
    <t>59224160</t>
  </si>
  <si>
    <t>skruž kanalizační s ocelovými stupadly 100 x 25 x 12 cm, vč. povrchové úpravy</t>
  </si>
  <si>
    <t>-977860609</t>
  </si>
  <si>
    <t>skruž kanalizační s ocelovými stupadly 100 x 25 x 12 cm</t>
  </si>
  <si>
    <t>78</t>
  </si>
  <si>
    <t>59224161</t>
  </si>
  <si>
    <t>skruž kanalizační s ocelovými stupadly 100 x 50 x 12 cm, vč. povrchové úpravy</t>
  </si>
  <si>
    <t>-1669624300</t>
  </si>
  <si>
    <t>skruž kanalizační s ocelovými stupadly 100 x 50 x 12 cm</t>
  </si>
  <si>
    <t>79</t>
  </si>
  <si>
    <t>59224162</t>
  </si>
  <si>
    <t>skruž kanalizační s ocelovými stupadly 100 x 100 x 12 cm, vč. povrchové úpravy</t>
  </si>
  <si>
    <t>-700647966</t>
  </si>
  <si>
    <t>skruž kanalizační s ocelovými stupadly 100 x 100 x 12 cm</t>
  </si>
  <si>
    <t>80</t>
  </si>
  <si>
    <t>59224348</t>
  </si>
  <si>
    <t>těsnění elastomerové pro spojení šachetních dílů EMT DN 1000</t>
  </si>
  <si>
    <t>1396871282</t>
  </si>
  <si>
    <t>prefabrikáty pro vstupní šachty a drenážní šachtice (betonové a železobetonové) šachty pro odpadní kanály a potrubí uložená v zemi těsnění elastomerové pro spojení šachetních dílů EMT DN 1000</t>
  </si>
  <si>
    <t>81</t>
  </si>
  <si>
    <t>894412411</t>
  </si>
  <si>
    <t>Osazení železobetonových dílců pro šachty skruží přechodových</t>
  </si>
  <si>
    <t>-745612164</t>
  </si>
  <si>
    <t>7+1</t>
  </si>
  <si>
    <t>82</t>
  </si>
  <si>
    <t>59224312</t>
  </si>
  <si>
    <t>konus šachetní betonový 1000/625x670 cm s vodotěsnou úpravou</t>
  </si>
  <si>
    <t>187467038</t>
  </si>
  <si>
    <t>prefabrikáty pro vstupní šachty a drenážní šachtice (betonové a železobetonové) šachty pro odpadní kanály a potrubí uložená v zemi konus šachetní (síla stěny 12 cm) KPS - kapsové plastové stupadlo 1000/625x670</t>
  </si>
  <si>
    <t>83</t>
  </si>
  <si>
    <t>592243600R</t>
  </si>
  <si>
    <t>deska betonová šachetní zákrytová čtvercová 1800/200-1000</t>
  </si>
  <si>
    <t>-1610362305</t>
  </si>
  <si>
    <t>prefabrikáty pro vstupní šachty a drenážní šachtice (betonové a železobetonové) šachty pro odpadní kanály a potrubí uložená v zemi deska šachetní zákrytová čtvercová 1800/200-1000</t>
  </si>
  <si>
    <t>84</t>
  </si>
  <si>
    <t>899103111</t>
  </si>
  <si>
    <t>Osazení poklopů litinových nebo ocelových včetně rámů hmotnosti nad 100 do 150 kg</t>
  </si>
  <si>
    <t>1515552128</t>
  </si>
  <si>
    <t>Osazení poklopů litinových a ocelových včetně rámů hmotnosti jednotlivě přes 100 do 150 kg</t>
  </si>
  <si>
    <t>6+1</t>
  </si>
  <si>
    <t>85</t>
  </si>
  <si>
    <t>592246610R</t>
  </si>
  <si>
    <t>poklop šachtový litinový  D 400, rám BEGU-R-1, s odvětráním, popř. s tlumící vložkou</t>
  </si>
  <si>
    <t>-1035126567</t>
  </si>
  <si>
    <t>prefabrikáty pro vstupní šachty a drenážní šachtice (betonové a železobetonové) poklopy šachtový litinový  D 400, rám BEGU-R-1, s odvětráním</t>
  </si>
  <si>
    <t>86</t>
  </si>
  <si>
    <t>899103211</t>
  </si>
  <si>
    <t>Demontáž poklopů litinových nebo ocelových včetně rámů hmotnosti přes 100 do 150 kg</t>
  </si>
  <si>
    <t>703307361</t>
  </si>
  <si>
    <t>Demontáž poklopů litinových a ocelových včetně rámů, hmotnosti jednotlivě přes 100 do 150 Kg</t>
  </si>
  <si>
    <t>"sanovaná stoka" 6+1</t>
  </si>
  <si>
    <t>"rušena stoka" 4</t>
  </si>
  <si>
    <t>87</t>
  </si>
  <si>
    <t>899501400R</t>
  </si>
  <si>
    <t>Stupadla do šachet ocelová PE povlak vidlicová s vysekáním nebo vyvrtáním otvoru v betonu KASI</t>
  </si>
  <si>
    <t>397049477</t>
  </si>
  <si>
    <t>88</t>
  </si>
  <si>
    <t>899502411</t>
  </si>
  <si>
    <t>Stupadla do šachet ocelová PE povlak zapouštěcí kapsová s vysekáním otvoru v betonu</t>
  </si>
  <si>
    <t>2025400184</t>
  </si>
  <si>
    <t>Stupadla do šachet a drobných objektů ocelová s PE povlakem zapouštěcí - kapsová s vysekáním otvoru v betonu</t>
  </si>
  <si>
    <t>Ostatní konstrukce a práce, bourání</t>
  </si>
  <si>
    <t>89</t>
  </si>
  <si>
    <t>900,1</t>
  </si>
  <si>
    <t>Zafoukání stávající kanalizace cementopopílknovou směsí</t>
  </si>
  <si>
    <t>1102233795</t>
  </si>
  <si>
    <t>40,5</t>
  </si>
  <si>
    <t>90</t>
  </si>
  <si>
    <t>900,2</t>
  </si>
  <si>
    <t>Vyřezání ve stávajícím potrubí DN 600 (ve stávající stoce) kruhového otvoru DN 1000mm pro osazení skruží, vč. zarovnání povrchu, vč. odvozu a likvidace</t>
  </si>
  <si>
    <t>kpl</t>
  </si>
  <si>
    <t>1537660689</t>
  </si>
  <si>
    <t>91</t>
  </si>
  <si>
    <t>915111111</t>
  </si>
  <si>
    <t>Vodorovné dopravní značení šířky 125 mm bílou barvou dělící čáry souvislé</t>
  </si>
  <si>
    <t>2040512843</t>
  </si>
  <si>
    <t>Vodorovné dopravní značení stříkané barvou dělící čára šířky 125 mm souvislá bílá základní</t>
  </si>
  <si>
    <t>92</t>
  </si>
  <si>
    <t>915121111</t>
  </si>
  <si>
    <t>Vodorovné dopravní značení šířky 250 mm bílou barvou vodící čáry</t>
  </si>
  <si>
    <t>1744221825</t>
  </si>
  <si>
    <t>Vodorovné dopravní značení stříkané barvou vodící čára bílá šířky 250 mm základní</t>
  </si>
  <si>
    <t>93</t>
  </si>
  <si>
    <t>915611111</t>
  </si>
  <si>
    <t>Předznačení vodorovného liniového značení</t>
  </si>
  <si>
    <t>1996702207</t>
  </si>
  <si>
    <t>Předznačení pro vodorovné značení stříkané barvou nebo prováděné z nátěrových hmot liniové dělicí čáry, vodicí proužky</t>
  </si>
  <si>
    <t>94</t>
  </si>
  <si>
    <t>919121111</t>
  </si>
  <si>
    <t>Těsnění spár zálivkou za studena pro komůrky š 10 mm hl 20 mm s těsnicím profilem</t>
  </si>
  <si>
    <t>-396240496</t>
  </si>
  <si>
    <t>Utěsnění dilatačních spár zálivkou za studena v cementobetonovém nebo živičném krytu včetně adhezního nátěru s těsnicím profilem pod zálivkou, pro komůrky šířky 10 mm, hloubky 20 mm</t>
  </si>
  <si>
    <t>95</t>
  </si>
  <si>
    <t>919735112</t>
  </si>
  <si>
    <t>Řezání stávajícího živičného krytu hl do 100 mm</t>
  </si>
  <si>
    <t>1467746679</t>
  </si>
  <si>
    <t>Řezání stávajícího živičného krytu nebo podkladu hloubky přes 50 do 100 mm</t>
  </si>
  <si>
    <t>150</t>
  </si>
  <si>
    <t>96</t>
  </si>
  <si>
    <t>950,1</t>
  </si>
  <si>
    <t>Těsnění pracovních spar beton. konstrukcí těsnícími pásy, vč. dodávky materiálů</t>
  </si>
  <si>
    <t>-1899750911</t>
  </si>
  <si>
    <t>97</t>
  </si>
  <si>
    <t>969111112R</t>
  </si>
  <si>
    <t>Demontáž betonové prefa šachty DN 1000 do hloubky 1m pod povrch, vč. zemních prací (rozrušení vozovky odkop), vč. odvozu a likvidace</t>
  </si>
  <si>
    <t>1070011224</t>
  </si>
  <si>
    <t>98</t>
  </si>
  <si>
    <t>969111113R</t>
  </si>
  <si>
    <t>Zásyp beton. šachty DN 1000 a volného prostoru kamenivem přírodním fr 32-63mm, hl. cca 1,5m, vč. vyspravení povrchů komunikce</t>
  </si>
  <si>
    <t>-1199884347</t>
  </si>
  <si>
    <t>2,5*4</t>
  </si>
  <si>
    <t>99</t>
  </si>
  <si>
    <t>977151127</t>
  </si>
  <si>
    <t>Jádrové vrty diamantovými korunkami do D 250 mm do stavebních materiálů</t>
  </si>
  <si>
    <t>625893574</t>
  </si>
  <si>
    <t>Jádrové vrty diamantovými korunkami do stavebních materiálů (železobetonu, betonu, cihel, obkladů, dlažeb, kamene) průměru přes 225 do 250 mm</t>
  </si>
  <si>
    <t>0,2*10</t>
  </si>
  <si>
    <t>997</t>
  </si>
  <si>
    <t>Přesun sutě</t>
  </si>
  <si>
    <t>997221551</t>
  </si>
  <si>
    <t>Vodorovná doprava suti ze sypkých materiálů do 1 km</t>
  </si>
  <si>
    <t>-452138175</t>
  </si>
  <si>
    <t>Vodorovná doprava suti bez naložení, ale se složením a s hrubým urovnáním ze sypkých materiálů, na vzdálenost do 1 km</t>
  </si>
  <si>
    <t>101</t>
  </si>
  <si>
    <t>997221559</t>
  </si>
  <si>
    <t>Příplatek ZKD 1 km u vodorovné dopravy suti ze sypkých materiálů</t>
  </si>
  <si>
    <t>1902402400</t>
  </si>
  <si>
    <t>Vodorovná doprava suti bez naložení, ale se složením a s hrubým urovnáním Příplatek k ceně za každý další i započatý 1 km přes 1 km</t>
  </si>
  <si>
    <t>79,702*14 'Přepočtené koeficientem množství</t>
  </si>
  <si>
    <t>102</t>
  </si>
  <si>
    <t>997221611</t>
  </si>
  <si>
    <t>Nakládání suti na dopravní prostředky pro vodorovnou dopravu</t>
  </si>
  <si>
    <t>-1150332299</t>
  </si>
  <si>
    <t>Nakládání na dopravní prostředky pro vodorovnou dopravu suti</t>
  </si>
  <si>
    <t>103</t>
  </si>
  <si>
    <t>997221815</t>
  </si>
  <si>
    <t>Poplatek za uložení na skládce (skládkovné) stavebního odpadu betonového kód odpadu 170 101</t>
  </si>
  <si>
    <t>-1586718084</t>
  </si>
  <si>
    <t>Poplatek za uložení stavebního odpadu na skládce (skládkovné) z prostého betonu zatříděného do Katalogu odpadů pod kódem 170 101</t>
  </si>
  <si>
    <t>vysakní pro stupdla + jadrové vrty</t>
  </si>
  <si>
    <t>0,028+0,392</t>
  </si>
  <si>
    <t>104</t>
  </si>
  <si>
    <t>997221845</t>
  </si>
  <si>
    <t>Poplatek za uložení odpadu z asfaltových povrchů na skládce (skládkovné)</t>
  </si>
  <si>
    <t>319267558</t>
  </si>
  <si>
    <t>Poplatek za uložení stavebního odpadu na skládce (skládkovné) z asfaltových povrchů</t>
  </si>
  <si>
    <t>12,489+2,844+17,613+4,096</t>
  </si>
  <si>
    <t>105</t>
  </si>
  <si>
    <t>997221855</t>
  </si>
  <si>
    <t>Poplatek za uložení odpadu z kameniva na skládce (skládkovné)</t>
  </si>
  <si>
    <t>-860589298</t>
  </si>
  <si>
    <t>Poplatek za uložení stavebního odpadu na skládce (skládkovné) z kameniva</t>
  </si>
  <si>
    <t>3,6+38,64</t>
  </si>
  <si>
    <t>998</t>
  </si>
  <si>
    <t>Přesun hmot</t>
  </si>
  <si>
    <t>106</t>
  </si>
  <si>
    <t>998275101</t>
  </si>
  <si>
    <t>Přesun hmot pro trubní vedení z trub kameninových otevřený výkop</t>
  </si>
  <si>
    <t>-754047739</t>
  </si>
  <si>
    <t>Přesun hmot pro trubní vedení hloubené z trub kameninových pro kanalizace v otevřeném výkopu dopravní vzdálenost do 15 m</t>
  </si>
  <si>
    <t>002 - Ostatní a vedlejší náklady</t>
  </si>
  <si>
    <t>VRN - Vedlejší rozpočtové náklady</t>
  </si>
  <si>
    <t xml:space="preserve">    VRN1 - Přípravné a souvísející práce</t>
  </si>
  <si>
    <t xml:space="preserve">    VRN3 - Zařízení staveniště</t>
  </si>
  <si>
    <t xml:space="preserve">    VRN4 - Inženýrská činnost</t>
  </si>
  <si>
    <t>VRN</t>
  </si>
  <si>
    <t>Vedlejší rozpočtové náklady</t>
  </si>
  <si>
    <t>VRN1</t>
  </si>
  <si>
    <t>Přípravné a souvísející práce</t>
  </si>
  <si>
    <t>010001001</t>
  </si>
  <si>
    <t>Aktualizace vyjádření správců sítí</t>
  </si>
  <si>
    <t>Kpl</t>
  </si>
  <si>
    <t>1024</t>
  </si>
  <si>
    <t>-1238189626</t>
  </si>
  <si>
    <t xml:space="preserve">Zhotovitel  zajistí aktualizaci vyjádření majitelů všech stávajících inženýrských sítí </t>
  </si>
  <si>
    <t>Poznámka k položce:
TZ př.č. D.1.1-a1</t>
  </si>
  <si>
    <t>010001002</t>
  </si>
  <si>
    <t>Vytýčení stávajících podzemních sítí</t>
  </si>
  <si>
    <t>-1811825718</t>
  </si>
  <si>
    <t>Zhotovitel zajistí vytyčení všech stávajících inženýrských sítí na staveništi navrhované kanalizace u jednotlivých správců a majitelů</t>
  </si>
  <si>
    <t>010001003</t>
  </si>
  <si>
    <t>Vytýčení trasy opravované kanalizace</t>
  </si>
  <si>
    <t>1756907126</t>
  </si>
  <si>
    <t>Zhotovitel  zajistí geodetické zaměření oprávněným geodetem navrhnuté trasy kanalizace</t>
  </si>
  <si>
    <t>010001004</t>
  </si>
  <si>
    <t xml:space="preserve">Příplatek za provedení sondy dle TZ </t>
  </si>
  <si>
    <t>Ks</t>
  </si>
  <si>
    <t>-404110025</t>
  </si>
  <si>
    <t>Příplatek za provedení sondy dle TZ př.č. D.1.1-a1</t>
  </si>
  <si>
    <t>010001005</t>
  </si>
  <si>
    <t>Náklady na aktualizace dopravního značení</t>
  </si>
  <si>
    <t>1893269387</t>
  </si>
  <si>
    <t>Zajištění vypracování aktualizace projektu dočasného dopravního značení včetně jeho projednání a schválení příslušnými orgány</t>
  </si>
  <si>
    <t>010001006</t>
  </si>
  <si>
    <t>Náklady na zajištění silničního provozu</t>
  </si>
  <si>
    <t>347397183</t>
  </si>
  <si>
    <t>010001007</t>
  </si>
  <si>
    <t>Náklady na dočasné dopravní značení</t>
  </si>
  <si>
    <t>-1044619164</t>
  </si>
  <si>
    <t>Dočasné dopravní značení vč. dopravních značek, jejich osazení a následného odstranění, převzetí komunikace jejich správci</t>
  </si>
  <si>
    <t>010001008</t>
  </si>
  <si>
    <t>Náklady na informační tabuli</t>
  </si>
  <si>
    <t>1544455844</t>
  </si>
  <si>
    <t>Informační tabule odolná proti povětrnostním vlivům</t>
  </si>
  <si>
    <t>010001009</t>
  </si>
  <si>
    <t>Geodetické zaměření skutečného provedení  stavby</t>
  </si>
  <si>
    <t>-1740634571</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</si>
  <si>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a vyhotovena oprávněným geodetem, veškeré zaměřování se bude provádět před zásypem . Dokumentace bude vyhotovena 4x v tištěné verzi a 4x v digitální verzi na CD.</t>
  </si>
  <si>
    <t>010001009a</t>
  </si>
  <si>
    <t>Zákres skutečného provedení stavby do aktuální katastrální mapy</t>
  </si>
  <si>
    <t>750443555</t>
  </si>
  <si>
    <t>Vypracování zákresu skutečného provedení kompletní stavby do katastrální mapy. Zákres skutečného provedení stavby do katastrální mapy bude vypracován 4x v tištěné verzi a 4x v digitální verzi na CD. Zákres skutečného provedení stavby bude ověřen odpovědným geodetem.</t>
  </si>
  <si>
    <t>010001010</t>
  </si>
  <si>
    <t>Dokumentace skutečného provedení, event. zákres skutečného provedení do ověřené dokumentace</t>
  </si>
  <si>
    <t>-711171261</t>
  </si>
  <si>
    <t>Vypracování dokumentace skutečného provedení  jednotlivých objektů včetně zakreslení skutečného provedení stavby do originálu ověřené dokumentace.  Dokumentace skutečného provedení bude vypracována 4x v tištěné verzi a 4x v digitální verzi na CD. Zákres skutečného porovedení stavyb bude ověřen odpovědným geodetem</t>
  </si>
  <si>
    <t>010001011</t>
  </si>
  <si>
    <t>Náklady na čištění komunikací a chodníků po celou dobu výstavby</t>
  </si>
  <si>
    <t>519069324</t>
  </si>
  <si>
    <t>010001012</t>
  </si>
  <si>
    <t>Zkoušky zhutnění násypů a zásypů budou prováděny jako statické</t>
  </si>
  <si>
    <t>755342647</t>
  </si>
  <si>
    <t xml:space="preserve">Kontrolní zkoušky zhutnění zásypů a násypů.  Zkoušky zhutnění zásypů a násypů  se budou provádět na pláni a pod konstrukční vrstvou min po 50m Hutnění bude doloženo zkouškou hutnění metodou EDEF. Požadovaná hodnota únosnosti na pláni Mvd – 80 MPa, resp. pod konstrukční vrstvou Mvd - 100 MPa. </t>
  </si>
  <si>
    <t>010001014a</t>
  </si>
  <si>
    <t>Náklady na provizorní ohrazení výkopu</t>
  </si>
  <si>
    <t>-336131952</t>
  </si>
  <si>
    <t>Náklady na provizorní ohrazení výkopu po celou dobu výstavby</t>
  </si>
  <si>
    <t>010001014b</t>
  </si>
  <si>
    <t>Náklady na provizorní přechody pro pěší a přejezdy</t>
  </si>
  <si>
    <t>-255606923</t>
  </si>
  <si>
    <t>010001015</t>
  </si>
  <si>
    <t>Náklady na zajištění vstupu  na pozemky majitelů</t>
  </si>
  <si>
    <t>-1240747550</t>
  </si>
  <si>
    <t>Zhotovitel  zajistí projednání a souhlasy se vstupy na pozemky s  majiteli dotčených pozemků (nad rámec schválené PD) a zajistí potřebná povolení pro realizaci stavby.  Součástí prací je i zajištění podpisu  protokolu o zpětném převzetí pozemku vlastníky příslušných pozemků</t>
  </si>
  <si>
    <t>010001016</t>
  </si>
  <si>
    <t>Zabezpečení podmínek dle plánu BOZP</t>
  </si>
  <si>
    <t>-2085607904</t>
  </si>
  <si>
    <t xml:space="preserve">Zabezpečení podmínek dle plánu BOZP, zajištění koordinace se zpracovatelem plánu BOZP, 
předání potřebných podkladů pro vypracování plánu BOZP a účinná spolupráce s koordinátorem BOZP. 
</t>
  </si>
  <si>
    <t>VRN3</t>
  </si>
  <si>
    <t>Zařízení staveniště</t>
  </si>
  <si>
    <t>030001000</t>
  </si>
  <si>
    <t>224728122</t>
  </si>
  <si>
    <t>Šatny, sociální objekty (mobilní WC...), kancelář pro stavbyvedoucího a mistra, kryté plechové uzamyk. sklady, volné sklady - potrubí, prefa díly, sypké materiály, apod. Oplocení, osvětlení, napojení na média, uvedení plochy do původního stavu apod., popř. poplatky majiteli veřejných pozemků za dočasný pronájem ploch pro zařízení staveniště, Položka zahrnuje napojení na energie a případné nutné poplatky
Pozn.: v případě dočasného pronájmu pozemků v majetku města Ostravy se přepokládají náklady za pronájem 0,0 Kč.</t>
  </si>
  <si>
    <t>VRN4</t>
  </si>
  <si>
    <t>Inženýrská činnost</t>
  </si>
  <si>
    <t>045002000</t>
  </si>
  <si>
    <t>Kompletační a koordinační činnost</t>
  </si>
  <si>
    <t>1423129622</t>
  </si>
  <si>
    <t>Zajištění a shromáždění všech dokladů potřebných k zahájení stavby, k vlastní realizaci stavby a k ukončení stavby včetně přípravy a shromáždění dokladů ke kolaudaci stavby a k předání stavby zadavateli.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</si>
  <si>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</si>
  <si>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</si>
  <si>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</si>
  <si>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</si>
  <si>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</si>
  <si>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</si>
  <si>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</si>
  <si>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</si>
  <si>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</si>
  <si>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</si>
  <si>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</si>
  <si>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</si>
  <si>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</si>
  <si>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</si>
  <si>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</si>
  <si>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</si>
  <si>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</si>
  <si>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</si>
  <si>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</si>
  <si>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</si>
  <si>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</si>
  <si>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</si>
  <si>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</si>
  <si>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</si>
  <si>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</si>
  <si>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</si>
  <si>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</si>
  <si>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</si>
  <si>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</si>
  <si>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</si>
  <si>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</si>
  <si>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</si>
  <si>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</si>
  <si>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</si>
  <si>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</si>
  <si>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</si>
  <si>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</si>
  <si>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</si>
  <si>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</si>
  <si>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</si>
  <si>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</si>
  <si>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</si>
  <si>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</si>
  <si>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</si>
  <si>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</si>
  <si>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</si>
  <si>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</si>
  <si>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</si>
  <si>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</si>
  <si>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</si>
  <si>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</si>
  <si>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</si>
  <si>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</si>
  <si>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</si>
  <si>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</si>
  <si>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</si>
  <si>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</si>
  <si>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</si>
  <si>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</si>
  <si>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</si>
  <si>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</si>
  <si>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</si>
  <si>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</si>
  <si>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</si>
  <si>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</si>
  <si>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</si>
  <si>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</si>
  <si>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</si>
  <si>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</si>
  <si>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</si>
  <si>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</si>
  <si>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</si>
  <si>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</si>
  <si>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</si>
  <si>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</si>
  <si>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</si>
  <si>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</si>
  <si>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</si>
  <si>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</si>
  <si>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</si>
  <si>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</si>
  <si>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</si>
  <si>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</si>
  <si>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</si>
  <si>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</si>
  <si>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</si>
  <si>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</si>
  <si>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</si>
  <si>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</si>
  <si>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</si>
  <si>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</si>
  <si>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</si>
  <si>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</si>
  <si>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</si>
  <si>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</si>
  <si>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</si>
  <si>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</si>
  <si>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</si>
  <si>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</si>
  <si>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</si>
  <si>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</si>
  <si>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</si>
  <si>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</si>
  <si>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</si>
  <si>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</si>
  <si>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</si>
  <si>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</si>
  <si>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</si>
  <si>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</si>
  <si>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</si>
  <si>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</si>
  <si>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</si>
  <si>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</si>
  <si>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</si>
  <si>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</si>
  <si>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</si>
  <si>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</si>
  <si>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</si>
  <si>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</si>
  <si>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</si>
  <si>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</si>
  <si>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</si>
  <si>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</si>
  <si>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</si>
  <si>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</si>
  <si>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</si>
  <si>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</si>
  <si>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</si>
  <si>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</si>
  <si>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</si>
  <si>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</si>
  <si>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</si>
  <si>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</si>
  <si>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</si>
  <si>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</si>
  <si>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</si>
  <si>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</si>
  <si>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</si>
  <si>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</si>
  <si>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</si>
  <si>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</si>
  <si>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</si>
  <si>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</si>
  <si>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</si>
  <si>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</si>
  <si>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</si>
  <si>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</si>
  <si>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</si>
  <si>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</si>
  <si>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</si>
  <si>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</si>
  <si>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</si>
  <si>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</si>
  <si>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</si>
  <si>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</si>
  <si>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</si>
  <si>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</si>
  <si>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</si>
  <si>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</si>
  <si>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</si>
  <si>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</si>
  <si>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</si>
  <si>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</si>
  <si>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</si>
  <si>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</si>
  <si>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</si>
  <si>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</si>
  <si>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</si>
  <si>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</si>
  <si>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</si>
  <si>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</si>
  <si>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</si>
  <si>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</si>
  <si>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</si>
  <si>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</si>
  <si>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</si>
  <si>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</si>
  <si>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</si>
  <si>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</si>
  <si>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</si>
  <si>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</si>
  <si>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</si>
  <si>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Cenová soustava: CS ÚRS 2018 01</t>
  </si>
  <si>
    <t>Objednatel:</t>
  </si>
  <si>
    <t>Statutární město Ostrava</t>
  </si>
  <si>
    <t>Ing. Petr Bělák</t>
  </si>
  <si>
    <t xml:space="preserve">Sanace a rekonstrukce kanalizace na území negativně ovlivněné hornickou činností na katastru města Ostravy - Oprava kanalizace ulice Harantova </t>
  </si>
  <si>
    <t>Export VZ</t>
  </si>
  <si>
    <t>List obsahuje:</t>
  </si>
  <si>
    <t>1) Rekapitulace stavby</t>
  </si>
  <si>
    <t>2) Rekapitulace objektů stavby a soupisů prací</t>
  </si>
  <si>
    <t>3.0</t>
  </si>
  <si>
    <t/>
  </si>
  <si>
    <t>False</t>
  </si>
  <si>
    <t>{9834e5c4-aa72-4e98-9100-d4546c82ba23}</t>
  </si>
  <si>
    <t>&gt;&gt;  skryté sloupce  &lt;&lt;</t>
  </si>
  <si>
    <t>0,01</t>
  </si>
  <si>
    <t>21</t>
  </si>
  <si>
    <t>15</t>
  </si>
  <si>
    <t>REKAPITULACE STAVBY</t>
  </si>
  <si>
    <t>v ---  níže se nacházejí doplnkové a pomocné údaje k sestavám  --- v</t>
  </si>
  <si>
    <t>0,001</t>
  </si>
  <si>
    <t>Kód:</t>
  </si>
  <si>
    <t>Stavba:</t>
  </si>
  <si>
    <t>0,1</t>
  </si>
  <si>
    <t>KSO:</t>
  </si>
  <si>
    <t>CC-CZ:</t>
  </si>
  <si>
    <t>1</t>
  </si>
  <si>
    <t>Místo:</t>
  </si>
  <si>
    <t xml:space="preserve"> </t>
  </si>
  <si>
    <t>Datum:</t>
  </si>
  <si>
    <t>13. 3. 2018</t>
  </si>
  <si>
    <t>10</t>
  </si>
  <si>
    <t>100</t>
  </si>
  <si>
    <t>IČ:</t>
  </si>
  <si>
    <t>DIČ:</t>
  </si>
  <si>
    <t>Uchazeč:</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</si>
  <si>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</si>
  <si>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</si>
  <si>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</si>
  <si>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</si>
  <si>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</si>
  <si>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</si>
  <si>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</si>
  <si>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</si>
  <si>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</si>
  <si>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</si>
  <si>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</si>
  <si>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</si>
  <si>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</si>
  <si>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</si>
  <si>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</si>
  <si>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</si>
  <si>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</si>
  <si>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</si>
  <si>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</si>
  <si>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</si>
  <si>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</si>
  <si>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</si>
  <si>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</si>
  <si>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</si>
  <si>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</si>
  <si>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</si>
  <si>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</si>
  <si>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</si>
  <si>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</si>
  <si>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</si>
  <si>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</si>
  <si>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</si>
  <si>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</si>
  <si>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</si>
  <si>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</si>
  <si>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</si>
  <si>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</si>
  <si>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</si>
  <si>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</si>
  <si>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</si>
  <si>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</si>
  <si>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</si>
  <si>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 xml:space="preserve">Oprava kanalizace ulice Harantova </t>
  </si>
  <si>
    <t>STA</t>
  </si>
  <si>
    <t>{5dee59c0-0699-4950-944e-fcc281ee40ca}</t>
  </si>
  <si>
    <t>2</t>
  </si>
  <si>
    <t>/</t>
  </si>
  <si>
    <t>001</t>
  </si>
  <si>
    <t>IO 01 Oprava kanalizace</t>
  </si>
  <si>
    <t>Soupis</t>
  </si>
  <si>
    <t>{572de4d0-9a38-4891-a89b-d3259a694f27}</t>
  </si>
  <si>
    <t>002</t>
  </si>
  <si>
    <t>Ostatní a vedlejší náklady</t>
  </si>
  <si>
    <t>{7f044e96-708f-41b9-ba7f-da7e78304c6b}</t>
  </si>
  <si>
    <t>1) Krycí list soupisu</t>
  </si>
  <si>
    <t>2) Rekapitulace</t>
  </si>
  <si>
    <t>3) Soupis prací</t>
  </si>
  <si>
    <t>Zpět na list:</t>
  </si>
  <si>
    <t>Rekapitulace stavby</t>
  </si>
  <si>
    <t>KRYCÍ LIST SOUPISU</t>
  </si>
  <si>
    <t>Objekt:</t>
  </si>
  <si>
    <t xml:space="preserve">01 - Oprava kanalizace ulice Harantova </t>
  </si>
  <si>
    <t>Soupis:</t>
  </si>
  <si>
    <t>001 - IO 01 Oprava kanalizace</t>
  </si>
  <si>
    <t>CZ-CPV:</t>
  </si>
  <si>
    <t>45232410-9</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</si>
  <si>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</si>
  <si>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</si>
  <si>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</si>
  <si>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</si>
  <si>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</si>
  <si>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</si>
  <si>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</si>
  <si>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</si>
  <si>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</si>
  <si>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</si>
  <si>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</si>
  <si>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</si>
  <si>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</si>
  <si>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</si>
  <si>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</si>
  <si>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</si>
  <si>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</si>
  <si>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</si>
  <si>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</si>
  <si>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</si>
  <si>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</si>
  <si>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</si>
  <si>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</si>
  <si>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</si>
  <si>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</si>
  <si>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</si>
  <si>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</si>
  <si>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</si>
  <si>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</si>
  <si>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</si>
  <si>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</si>
  <si>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</si>
  <si>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</si>
  <si>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</si>
  <si>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113107123</t>
  </si>
  <si>
    <t>Odstranění podkladu pl do 50 m2 z kameniva drceného tl 300 mm</t>
  </si>
  <si>
    <t>m2</t>
  </si>
  <si>
    <t>CS ÚRS 2015 01</t>
  </si>
  <si>
    <t>4</t>
  </si>
  <si>
    <t>988483870</t>
  </si>
  <si>
    <t>PP</t>
  </si>
  <si>
    <t>Odstranění podkladů nebo krytů s přemístěním hmot na skládku na vzdálenost do 3 m nebo s naložením na dopravní prostředek v ploše jednotlivě do 50 m2 z kameniva hrubého drceného, o tl. vrstvy přes 200 do 300 mm</t>
  </si>
  <si>
    <t>P</t>
  </si>
  <si>
    <t>Poznámka k položce:
TZ př.č. D.1.1-a1, specifikace materiálů D.1.1-c1 a v.č. D.1.1-b1 až b5</t>
  </si>
  <si>
    <t>VV</t>
  </si>
  <si>
    <t>"Poděbradova" 9</t>
  </si>
  <si>
    <t>113107124</t>
  </si>
  <si>
    <t>Odstranění podkladu pl do 50 m2 z kameniva drceného tl 400 mm</t>
  </si>
  <si>
    <t>-768609634</t>
  </si>
  <si>
    <t>Odstranění podkladů nebo krytů s přemístěním hmot na skládku na vzdálenost do 3 m nebo s naložením na dopravní prostředek v ploše jednotlivě do 50 m2 z kameniva hrubého drceného, o tl. vrstvy přes 300 do 400 mm</t>
  </si>
  <si>
    <t>"harantova" 48,5</t>
  </si>
  <si>
    <t>"přípojky" 20,5</t>
  </si>
  <si>
    <t>Součet</t>
  </si>
  <si>
    <t>3</t>
  </si>
  <si>
    <t>113107142</t>
  </si>
  <si>
    <t>Odstranění podkladu pl do 50 m2 živičných tl 100 mm - ACP tl.60mm</t>
  </si>
  <si>
    <t>-553071020</t>
  </si>
  <si>
    <t>Odstranění podkladů nebo krytů s přemístěním hmot na skládku na vzdálenost do 3 m nebo s naložením na dopravní prostředek v ploše jednotlivě do 50 m2 živičných, o tl. vrstvy přes 50 do 100 mm</t>
  </si>
  <si>
    <t>113107143</t>
  </si>
  <si>
    <t>Odstranění podkladu pl do 50 m2 živičných tl 150 mm - ACP tl.120mm</t>
  </si>
  <si>
    <t>627910816</t>
  </si>
  <si>
    <t>Odstranění podkladů nebo krytů s přemístěním hmot na skládku na vzdálenost do 3 m nebo s naložením na dopravní prostředek v ploše jednotlivě do 50 m2 živičných, o tl. vrstvy přes 100 do 150 mm</t>
  </si>
  <si>
    <t>5</t>
  </si>
  <si>
    <t>113154122</t>
  </si>
  <si>
    <t>Frézování živičného krytu tl 40 mm pruh š 1 m pl do 500 m2 bez překážek v trase</t>
  </si>
  <si>
    <t>1130598771</t>
  </si>
  <si>
    <t>Frézování živičného podkladu nebo krytu s naložením na dopravní prostředek plochy do 500 m2 bez překážek v trase pruhu šířky přes 0,5 m do 1 m, tloušťky vrstvy 40 mm</t>
  </si>
  <si>
    <t>"Poděbradova" 25</t>
  </si>
  <si>
    <t>"Harantova" 115</t>
  </si>
  <si>
    <t>"přípojky" 31</t>
  </si>
  <si>
    <t>6</t>
  </si>
  <si>
    <t>113154124</t>
  </si>
  <si>
    <t>Frézování živičného krytu tl 70 mm pruh š 1 m pl do 500 m2 bez překážek v trase</t>
  </si>
  <si>
    <t>-284696688</t>
  </si>
  <si>
    <t>Frézování živičného podkladu nebo krytu s naložením na dopravní prostředek plochy do 500 m2 bez překážek v trase pruhu šířky přes 0,5 m do 1 m, tloušťky vrstvy 100 mm</t>
  </si>
  <si>
    <t>"Poděbradova" 16</t>
  </si>
  <si>
    <t>7</t>
  </si>
  <si>
    <t>115001101</t>
  </si>
  <si>
    <t>Převedení vody potrubím DN do 100</t>
  </si>
  <si>
    <t>m</t>
  </si>
  <si>
    <t>-99836322</t>
  </si>
  <si>
    <t>Převedení vody potrubím průměru DN do 100</t>
  </si>
  <si>
    <t>8</t>
  </si>
  <si>
    <t>115101201</t>
  </si>
  <si>
    <t>Čerpání vody na dopravní výšku do 10 m průměrný přítok do 500 l/min</t>
  </si>
  <si>
    <t>hod</t>
  </si>
  <si>
    <t>-940282043</t>
  </si>
  <si>
    <t>Čerpání vody na dopravní výšku do 10 m s uvažovaným průměrným přítokem do 500 l/min</t>
  </si>
  <si>
    <t>10*20</t>
  </si>
  <si>
    <t>9</t>
  </si>
  <si>
    <t>115101301</t>
  </si>
  <si>
    <t>Pohotovost čerpací soupravy pro dopravní výšku do 10 m přítok do 500 l/min</t>
  </si>
  <si>
    <t>den</t>
  </si>
  <si>
    <t>-292442467</t>
  </si>
  <si>
    <t>Pohotovost záložní čerpací soupravy pro dopravní výšku do 10 m s uvažovaným průměrným přítokem do 500 l/min</t>
  </si>
  <si>
    <t>119001401</t>
  </si>
  <si>
    <t>Dočasné zajištění potrubí ocelového nebo litinového DN do 200</t>
  </si>
  <si>
    <t>1676426480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</si>
  <si>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</si>
  <si>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11</t>
  </si>
  <si>
    <t>119001411</t>
  </si>
  <si>
    <t>Dočasné zajištění potrubí betonového, ŽB nebo kameninového DN do 200</t>
  </si>
  <si>
    <t>402810270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</si>
  <si>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</si>
  <si>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12</t>
  </si>
  <si>
    <t>119001421</t>
  </si>
  <si>
    <t>Dočasné zajištění kabelů a kabelových tratí ze 3 volně ložených kabelů</t>
  </si>
  <si>
    <t>531076702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</si>
  <si>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</si>
  <si>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13</t>
  </si>
  <si>
    <t>130001101</t>
  </si>
  <si>
    <t>Příplatek za ztížení vykopávky v blízkosti podzemního vedení</t>
  </si>
  <si>
    <t>m3</t>
  </si>
  <si>
    <t>1500324219</t>
  </si>
  <si>
    <t>Příplatek k cenám hloubených vykopávek za ztížení vykopávky v blízkosti podzemního vedení nebo výbušnin pro jakoukoliv třídu horniny</t>
  </si>
  <si>
    <t>50% z výkopů</t>
  </si>
  <si>
    <t>(24,088+24,088+84,642+84,642)/100*50</t>
  </si>
  <si>
    <t>14</t>
  </si>
  <si>
    <t>132201202</t>
  </si>
  <si>
    <t>Hloubení rýh š do 2000 mm v hornině tř. 3 objemu do 1000 m3</t>
  </si>
  <si>
    <t>1719215519</t>
  </si>
  <si>
    <t>Hloubení zapažených i nezapažených rýh šířky přes 600 do 2 000 mm s urovnáním dna do předepsaného profilu a spádu v hornině tř. 3 přes 100 do 1 000 m3</t>
  </si>
  <si>
    <t>Poznámka k položce:
TZ př.č. D.1.1-a1, specifikace materiálů D.1.1-c1 a v.č. D.1.1-b1 až b5
50% tř.horn. III., 50% tř. horn. IV.</t>
  </si>
  <si>
    <t>přípojky</t>
  </si>
  <si>
    <t>20,5*1*(2,8-0,45)/100*50</t>
  </si>
  <si>
    <t>132201209</t>
  </si>
  <si>
    <t>Příplatek za lepivost k hloubení rýh š do 2000 mm v hornině tř. 3</t>
  </si>
  <si>
    <t>1847376946</t>
  </si>
  <si>
    <t>Hloubení zapažených i nezapažených rýh šířky přes 600 do 2 000 mm s urovnáním dna do předepsaného profilu a spádu v hornině tř. 3 Příplatek k cenám za lepivost horniny tř. 3</t>
  </si>
  <si>
    <t>24,088/2</t>
  </si>
  <si>
    <t>16</t>
  </si>
  <si>
    <t>132301202</t>
  </si>
  <si>
    <t>Hloubení rýh š do 2000 mm v hornině tř. 4 objemu do 1000 m3</t>
  </si>
  <si>
    <t>-677538501</t>
  </si>
  <si>
    <t>Hloubení zapažených i nezapažených rýh šířky přes 600 do 2 000 mm s urovnáním dna do předepsaného profilu a spádu v hornině tř. 4 přes 100 do 1 000 m3</t>
  </si>
  <si>
    <t>17</t>
  </si>
  <si>
    <t>132301209</t>
  </si>
  <si>
    <t>Příplatek za lepivost k hloubení rýh š do 2000 mm v hornině tř. 4</t>
  </si>
  <si>
    <t>1926234038</t>
  </si>
  <si>
    <t>Hloubení zapažených i nezapažených rýh šířky přes 600 do 2 000 mm s urovnáním dna do předepsaného profilu a spádu v hornině tř. 4 Příplatek k cenám za lepivost horniny tř. 4</t>
  </si>
  <si>
    <t>18</t>
  </si>
  <si>
    <t>133201102</t>
  </si>
  <si>
    <t>Hloubení šachet v hornině tř. 3 objemu přes 100 m3</t>
  </si>
  <si>
    <t>-681763078</t>
  </si>
  <si>
    <t>Hloubení zapažených i nezapažených šachet s případným nutným přemístěním výkopku ve výkopišti v hornině tř. 3 přes 100 m3</t>
  </si>
  <si>
    <t>šachty Š1-6 (hlubky - 0,45m komunikace)</t>
  </si>
  <si>
    <t>3*2,2*(3,79+3,71+3,65+3,6+3,17+2,8-0,45*6)</t>
  </si>
  <si>
    <t>šachta Š01</t>
  </si>
  <si>
    <t>3*2,2*(3,45-0,45)</t>
  </si>
  <si>
    <t>odečet tubusů šachet</t>
  </si>
  <si>
    <t>-0,8*0,8*(3,49+3,71+3,65+3,6+3,17+2,8+3,45-0,45*6)</t>
  </si>
  <si>
    <t>sondy</t>
  </si>
  <si>
    <t>(3*1,4*3,5)*3</t>
  </si>
  <si>
    <t>Mezisoučet</t>
  </si>
  <si>
    <t>169,283/100*50</t>
  </si>
  <si>
    <t>19</t>
  </si>
  <si>
    <t>133201109</t>
  </si>
  <si>
    <t>Příplatek za lepivost u hloubení šachet v hornině tř. 3</t>
  </si>
  <si>
    <t>-221061843</t>
  </si>
  <si>
    <t>Hloubení zapažených i nezapažených šachet s případným nutným přemístěním výkopku ve výkopišti v hornině tř. 3 Příplatek k cenám za lepivost horniny tř. 3</t>
  </si>
  <si>
    <t>84,642/2</t>
  </si>
  <si>
    <t>20</t>
  </si>
  <si>
    <t>133301102</t>
  </si>
  <si>
    <t>Hloubení šachet v hornině tř. 4 objemu přes 100 m3</t>
  </si>
  <si>
    <t>-1965763505</t>
  </si>
  <si>
    <t>Hloubení zapažených i nezapažených šachet s případným nutným přemístěním výkopku ve výkopišti v hornině tř. 4 přes 100 m3</t>
  </si>
  <si>
    <t>133301109</t>
  </si>
  <si>
    <t>Příplatek za lepivost u hloubení šachet v hornině tř. 4</t>
  </si>
  <si>
    <t>1299620706</t>
  </si>
  <si>
    <t>Hloubení zapažených i nezapažených šachet s případným nutným přemístěním výkopku ve výkopišti v hornině tř. 4 Příplatek k cenám za lepivost horniny tř. 4</t>
  </si>
  <si>
    <t>22</t>
  </si>
  <si>
    <t>151811132</t>
  </si>
  <si>
    <t>Osazení pažicího boxu hl výkopu do 4 m š do 2,5 m</t>
  </si>
  <si>
    <t>CS ÚRS 2018 01</t>
  </si>
  <si>
    <t>897012747</t>
  </si>
  <si>
    <t>Zřízení pažicích boxů pro pažení a rozepření stěn rýh podzemního vedení hloubka výkopu do 4 m, šířka přes 1,2 do 2,5 m</t>
  </si>
  <si>
    <t>"šachty Š1-6" 3*(3,79+3,71+3,65+3,6+3,17+2,8)*2</t>
  </si>
  <si>
    <t>"šachta Š01" 3*3,45*2</t>
  </si>
  <si>
    <t>"přípojky" 20,5*1*2,8</t>
  </si>
  <si>
    <t>"sondy" (3*3,5*2)*3</t>
  </si>
  <si>
    <t>23</t>
  </si>
  <si>
    <t>151811232</t>
  </si>
  <si>
    <t>Odstranění pažicího boxu hl výkopu do 4 m š do 2,5 m</t>
  </si>
  <si>
    <t>1771634985</t>
  </si>
  <si>
    <t>Odstranění pažicích boxů pro pažení a rozepření stěn rýh podzemního vedení hloubka výkopu do 4 m, šířka přes 1,2 do 2,5 m</t>
  </si>
  <si>
    <t>24</t>
  </si>
  <si>
    <t>161101102</t>
  </si>
  <si>
    <t>Svislé přemístění výkopku z horniny tř. 1 až 4 hl výkopu do 4 m</t>
  </si>
  <si>
    <t>1559775938</t>
  </si>
  <si>
    <t>Svislé přemístění výkopku bez naložení do dopravní nádoby avšak s vyprázdněním dopravní nádoby na hromadu nebo do dopravního prostředku z horniny tř. 1 až 4, při hloubce výkopu přes 2,5 do 4 m</t>
  </si>
  <si>
    <t>(24,088+24,088+84,642+84,642)*0,55</t>
  </si>
  <si>
    <t>25</t>
  </si>
  <si>
    <t>162701105</t>
  </si>
  <si>
    <t>Vodorovné přemístění do 10000 m výkopku/sypaniny z horniny tř. 1 až 4</t>
  </si>
  <si>
    <t>-685886105</t>
  </si>
  <si>
    <t>Vodorovné přemístění výkopku nebo sypaniny po suchu na obvyklém dopravním prostředku, bez naložení výkopku, avšak se složením bez rozhrnutí z horniny tř. 1 až 4 na vzdálenost přes 9 000 do 10 000 m</t>
  </si>
  <si>
    <t>výkop</t>
  </si>
  <si>
    <t>24,088+24,088+84,642+84,642</t>
  </si>
  <si>
    <t>26</t>
  </si>
  <si>
    <t>162701109</t>
  </si>
  <si>
    <t>Příplatek k vodorovnému přemístění výkopku/sypaniny z horniny tř. 1 až 4 ZKD 1000 m přes 10000 m</t>
  </si>
  <si>
    <t>798341378</t>
  </si>
  <si>
    <t>Vodorovné přemístění výkopku nebo sypaniny po suchu na obvyklém dopravním prostředku, bez naložení výkopku, avšak se složením bez rozhrnutí z horniny tř. 1 až 4 na vzdálenost Příplatek k ceně za každých dalších i započatých 1 000 m</t>
  </si>
  <si>
    <t>217,46*5 'Přepočtené koeficientem množství</t>
  </si>
  <si>
    <t>27</t>
  </si>
  <si>
    <t>171201201</t>
  </si>
  <si>
    <t>Uložení sypaniny na skládky</t>
  </si>
  <si>
    <t>-2124347929</t>
  </si>
  <si>
    <t>28</t>
  </si>
  <si>
    <t>171201211</t>
  </si>
  <si>
    <t>Poplatek za uložení odpadu ze sypaniny na skládce (skládkovné)</t>
  </si>
  <si>
    <t>t</t>
  </si>
  <si>
    <t>-2112672471</t>
  </si>
  <si>
    <t>Uložení sypaniny poplatek za uložení sypaniny na skládce (skládkovné)</t>
  </si>
  <si>
    <t>217,46*1,8 'Přepočtené koeficientem množství</t>
  </si>
  <si>
    <t>29</t>
  </si>
  <si>
    <t>174101101</t>
  </si>
  <si>
    <t>Zásyp jam, šachet rýh nebo kolem objektů sypaninou se zhutněním</t>
  </si>
  <si>
    <t>292336444</t>
  </si>
  <si>
    <t>Zásyp sypaninou z jakékoliv horniny s uložením výkopku ve vrstvách se zhutněním jam, šachet, rýh nebo kolem objektů v těchto vykopávkách</t>
  </si>
  <si>
    <t>lóže písek</t>
  </si>
  <si>
    <t>-4</t>
  </si>
  <si>
    <t>podkl. desky</t>
  </si>
  <si>
    <t>-1,944</t>
  </si>
  <si>
    <t>obsyp</t>
  </si>
  <si>
    <t>-19</t>
  </si>
  <si>
    <t>OB šachet</t>
  </si>
  <si>
    <t>-(3,14*0,62*0,62)*(3,79+3,71+3,65+3,6+3,17+2,85+3,45)</t>
  </si>
  <si>
    <t>30</t>
  </si>
  <si>
    <t>M</t>
  </si>
  <si>
    <t>583439590</t>
  </si>
  <si>
    <t>kamenivo přírodní drcené hrubé frakce 32-63</t>
  </si>
  <si>
    <t>256961017</t>
  </si>
  <si>
    <t>kamenivo přírodní drcené hutné pro stavební účely PDK (drobné, hrubé a štěrkodrť) kamenivo drcené hrubé d&gt;=2 a D&lt;=45 mm (ČSN EN 13043 ) d&gt;=2 a D&gt;=4 mm (ČSN EN 12620, ČSN EN 13139 ) d&gt;=1 a D&gt;=2 mm (ČSN EN 13242) frakce  32-63   
Nepřípustné jsou: popílek, hlušina (haldovina), struska a recykláty</t>
  </si>
  <si>
    <t>163,282*1,9 'Přepočtené koeficientem množství</t>
  </si>
  <si>
    <t>31</t>
  </si>
  <si>
    <t>175111101</t>
  </si>
  <si>
    <t>Obsypání potrubí ručně sypaninou bez prohození, uloženou do 3 m</t>
  </si>
  <si>
    <t>194456628</t>
  </si>
  <si>
    <t>Obsypání potrubí ručně sypaninou z vhodných hornin tř. 1 až 4 nebo materiálem připraveným podél výkopu ve vzdálenosti do 3 m od jeho kraje, pro jakoukoliv hloubku výkopu a míru zhutnění bez prohození sypaniny</t>
  </si>
  <si>
    <t>přípojky DN 200,150</t>
  </si>
  <si>
    <t>20*1*0,5</t>
  </si>
  <si>
    <t>20*1*0,45</t>
  </si>
  <si>
    <t>32</t>
  </si>
  <si>
    <t>583373030</t>
  </si>
  <si>
    <t>štěrkopísek frakce 4-8, max zrno 11mm</t>
  </si>
  <si>
    <t>-380352318</t>
  </si>
  <si>
    <t>kamenivo přírodní těžené pro stavební účely  PTK  (drobné, hrubé, štěrkopísky) štěrkopísky ČSN 72  1511-2 frakce   4-8 , max zrno 11mm</t>
  </si>
  <si>
    <t>19*2 'Přepočtené koeficientem množství</t>
  </si>
  <si>
    <t>Zakládání</t>
  </si>
  <si>
    <t>33</t>
  </si>
  <si>
    <t>215901101</t>
  </si>
  <si>
    <t>Zhutnění podloží z hornin soudržných do 92% PS nebo nesoudržných sypkých I(d) do 0,8</t>
  </si>
  <si>
    <t>-1922291741</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</si>
</sst>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59">
    <font>
      <sz val="8"/>
      <name val="Trebuchet MS"/>
      <family val="2"/>
    </font>
    <font>
      <sz val="11"/>
      <color indexed="8"/>
      <name val="Calibri"/>
      <family val="2"/>
    </font>
    <font>
      <sz val="8"/>
      <color indexed="55"/>
      <name val="Trebuchet MS"/>
      <family val="2"/>
    </font>
    <font>
      <sz val="9"/>
      <name val="Trebuchet MS"/>
      <family val="2"/>
    </font>
    <font>
      <b/>
      <sz val="12"/>
      <name val="Trebuchet MS"/>
      <family val="2"/>
    </font>
    <font>
      <sz val="11"/>
      <name val="Trebuchet MS"/>
      <family val="2"/>
    </font>
    <font>
      <sz val="10"/>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18"/>
      <name val="Trebuchet MS"/>
      <family val="2"/>
    </font>
    <font>
      <sz val="8"/>
      <color indexed="43"/>
      <name val="Trebuchet MS"/>
      <family val="2"/>
    </font>
    <font>
      <sz val="10"/>
      <color indexed="16"/>
      <name val="Trebuchet MS"/>
      <family val="2"/>
    </font>
    <font>
      <u val="single"/>
      <sz val="10"/>
      <color indexed="12"/>
      <name val="Trebuchet MS"/>
      <family val="2"/>
    </font>
    <font>
      <sz val="8"/>
      <color indexed="48"/>
      <name val="Trebuchet MS"/>
      <family val="2"/>
    </font>
    <font>
      <b/>
      <sz val="16"/>
      <name val="Trebuchet MS"/>
      <family val="2"/>
    </font>
    <font>
      <sz val="9"/>
      <color indexed="55"/>
      <name val="Trebuchet MS"/>
      <family val="2"/>
    </font>
    <font>
      <b/>
      <sz val="10"/>
      <name val="Trebuchet MS"/>
      <family val="2"/>
    </font>
    <font>
      <b/>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8"/>
      <color indexed="12"/>
      <name val="Wingdings 2"/>
      <family val="1"/>
    </font>
    <font>
      <b/>
      <sz val="10"/>
      <color indexed="56"/>
      <name val="Trebuchet MS"/>
      <family val="2"/>
    </font>
    <font>
      <sz val="10"/>
      <color indexed="55"/>
      <name val="Trebuchet MS"/>
      <family val="2"/>
    </font>
    <font>
      <sz val="10"/>
      <color indexed="12"/>
      <name val="Trebuchet MS"/>
      <family val="2"/>
    </font>
    <font>
      <sz val="8"/>
      <color indexed="16"/>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i/>
      <sz val="9"/>
      <name val="Trebuchet MS"/>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indexed="8"/>
      </right>
      <top style="thin">
        <color indexed="8"/>
      </top>
      <bottom/>
    </border>
    <border>
      <left/>
      <right style="thin">
        <color indexed="8"/>
      </right>
      <top style="hair">
        <color indexed="55"/>
      </top>
      <bottom/>
    </border>
    <border>
      <left/>
      <right style="thin">
        <color indexed="8"/>
      </right>
      <top style="hair">
        <color indexed="8"/>
      </top>
      <bottom style="hair">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7" fillId="3" borderId="0" applyNumberFormat="0" applyBorder="0" applyAlignment="0" applyProtection="0"/>
    <xf numFmtId="0" fontId="53"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48"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46" fillId="4" borderId="0" applyNumberFormat="0" applyBorder="0" applyAlignment="0" applyProtection="0"/>
    <xf numFmtId="0" fontId="54" fillId="0" borderId="0" applyNumberFormat="0" applyFill="0" applyBorder="0" applyAlignment="0" applyProtection="0"/>
    <xf numFmtId="0" fontId="49" fillId="7" borderId="8" applyNumberFormat="0" applyAlignment="0" applyProtection="0"/>
    <xf numFmtId="0" fontId="51" fillId="19" borderId="8" applyNumberFormat="0" applyAlignment="0" applyProtection="0"/>
    <xf numFmtId="0" fontId="50" fillId="19" borderId="9" applyNumberFormat="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cellStyleXfs>
  <cellXfs count="392">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0" xfId="0" applyAlignment="1" applyProtection="1">
      <alignment horizontal="center" vertical="center"/>
      <protection locked="0"/>
    </xf>
    <xf numFmtId="0" fontId="14" fillId="17" borderId="0" xfId="0" applyFont="1" applyFill="1" applyAlignment="1" applyProtection="1">
      <alignment horizontal="left" vertical="center"/>
      <protection/>
    </xf>
    <xf numFmtId="0" fontId="6" fillId="17" borderId="0" xfId="0" applyFont="1" applyFill="1" applyAlignment="1" applyProtection="1">
      <alignment vertical="center"/>
      <protection/>
    </xf>
    <xf numFmtId="0" fontId="15" fillId="17" borderId="0" xfId="0" applyFont="1" applyFill="1" applyAlignment="1" applyProtection="1">
      <alignment horizontal="left" vertical="center"/>
      <protection/>
    </xf>
    <xf numFmtId="0" fontId="16" fillId="17" borderId="0" xfId="36" applyFont="1" applyFill="1" applyAlignment="1" applyProtection="1">
      <alignment vertical="center"/>
      <protection/>
    </xf>
    <xf numFmtId="0" fontId="41" fillId="17" borderId="0" xfId="36" applyFill="1" applyAlignment="1">
      <alignment/>
    </xf>
    <xf numFmtId="0" fontId="0" fillId="17" borderId="0" xfId="0" applyFill="1" applyAlignment="1">
      <alignment/>
    </xf>
    <xf numFmtId="0" fontId="14" fillId="17"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18" fillId="0" borderId="0" xfId="0" applyFont="1" applyBorder="1" applyAlignment="1">
      <alignment horizontal="left" vertical="center"/>
    </xf>
    <xf numFmtId="0" fontId="0" fillId="0" borderId="13" xfId="0" applyBorder="1" applyAlignment="1">
      <alignment/>
    </xf>
    <xf numFmtId="0" fontId="17"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0" fillId="0" borderId="14" xfId="0" applyBorder="1" applyAlignment="1">
      <alignment/>
    </xf>
    <xf numFmtId="0" fontId="0" fillId="0" borderId="12" xfId="0" applyFont="1" applyBorder="1" applyAlignment="1">
      <alignment vertical="center"/>
    </xf>
    <xf numFmtId="0" fontId="0" fillId="0" borderId="0" xfId="0" applyFont="1" applyBorder="1" applyAlignment="1">
      <alignment vertical="center"/>
    </xf>
    <xf numFmtId="0" fontId="20" fillId="0" borderId="15" xfId="0" applyFont="1" applyBorder="1" applyAlignment="1">
      <alignment horizontal="left" vertical="center"/>
    </xf>
    <xf numFmtId="0" fontId="0" fillId="0" borderId="15" xfId="0" applyFont="1" applyBorder="1" applyAlignment="1">
      <alignment vertical="center"/>
    </xf>
    <xf numFmtId="0" fontId="0" fillId="0" borderId="13"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3" xfId="0" applyFont="1" applyBorder="1" applyAlignment="1">
      <alignment vertical="center"/>
    </xf>
    <xf numFmtId="0" fontId="0" fillId="19" borderId="0" xfId="0" applyFont="1" applyFill="1" applyBorder="1" applyAlignment="1">
      <alignment vertical="center"/>
    </xf>
    <xf numFmtId="0" fontId="4" fillId="19" borderId="16" xfId="0" applyFont="1" applyFill="1" applyBorder="1" applyAlignment="1">
      <alignment horizontal="left" vertical="center"/>
    </xf>
    <xf numFmtId="0" fontId="0" fillId="19" borderId="17" xfId="0" applyFont="1" applyFill="1" applyBorder="1" applyAlignment="1">
      <alignment vertical="center"/>
    </xf>
    <xf numFmtId="0" fontId="4" fillId="19" borderId="17" xfId="0" applyFont="1" applyFill="1" applyBorder="1" applyAlignment="1">
      <alignment horizontal="center" vertical="center"/>
    </xf>
    <xf numFmtId="0" fontId="0" fillId="19" borderId="13"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18" fillId="0" borderId="0" xfId="0" applyFont="1" applyAlignment="1">
      <alignment horizontal="left" vertical="center"/>
    </xf>
    <xf numFmtId="0" fontId="3" fillId="0" borderId="12" xfId="0" applyFont="1" applyBorder="1" applyAlignment="1">
      <alignment vertical="center"/>
    </xf>
    <xf numFmtId="0" fontId="19" fillId="0" borderId="0" xfId="0" applyFont="1" applyAlignment="1">
      <alignment horizontal="left" vertical="center"/>
    </xf>
    <xf numFmtId="0" fontId="4" fillId="0" borderId="12"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3" fillId="19" borderId="24" xfId="0" applyFont="1" applyFill="1" applyBorder="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0" fillId="0" borderId="28"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9"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23" xfId="0" applyNumberFormat="1" applyFont="1" applyBorder="1" applyAlignment="1">
      <alignment vertical="center"/>
    </xf>
    <xf numFmtId="0" fontId="25" fillId="0" borderId="0" xfId="0" applyFont="1" applyAlignment="1">
      <alignment horizontal="left" vertical="center"/>
    </xf>
    <xf numFmtId="0" fontId="5" fillId="0" borderId="12"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9"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23" xfId="0" applyNumberFormat="1" applyFont="1" applyBorder="1" applyAlignment="1">
      <alignment vertical="center"/>
    </xf>
    <xf numFmtId="0" fontId="5" fillId="0" borderId="0" xfId="0" applyFont="1" applyAlignment="1">
      <alignment horizontal="left" vertical="center"/>
    </xf>
    <xf numFmtId="0" fontId="30" fillId="0" borderId="0" xfId="36" applyFont="1" applyAlignment="1">
      <alignment horizontal="center" vertical="center"/>
    </xf>
    <xf numFmtId="0" fontId="6" fillId="0" borderId="12" xfId="0" applyFont="1" applyBorder="1" applyAlignment="1">
      <alignment vertical="center"/>
    </xf>
    <xf numFmtId="0" fontId="6" fillId="0" borderId="0" xfId="0" applyFont="1" applyAlignment="1">
      <alignment horizontal="center" vertical="center"/>
    </xf>
    <xf numFmtId="4" fontId="32" fillId="0" borderId="29" xfId="0" applyNumberFormat="1" applyFont="1" applyBorder="1" applyAlignment="1">
      <alignment vertical="center"/>
    </xf>
    <xf numFmtId="4" fontId="32" fillId="0" borderId="0" xfId="0" applyNumberFormat="1" applyFont="1" applyBorder="1" applyAlignment="1">
      <alignment vertical="center"/>
    </xf>
    <xf numFmtId="166" fontId="32" fillId="0" borderId="0" xfId="0" applyNumberFormat="1" applyFont="1" applyBorder="1" applyAlignment="1">
      <alignment vertical="center"/>
    </xf>
    <xf numFmtId="4" fontId="32" fillId="0" borderId="23" xfId="0" applyNumberFormat="1" applyFont="1" applyBorder="1" applyAlignment="1">
      <alignment vertical="center"/>
    </xf>
    <xf numFmtId="0" fontId="6" fillId="0" borderId="0" xfId="0" applyFont="1" applyAlignment="1">
      <alignment horizontal="left" vertical="center"/>
    </xf>
    <xf numFmtId="4" fontId="32" fillId="0" borderId="30" xfId="0" applyNumberFormat="1" applyFont="1" applyBorder="1" applyAlignment="1">
      <alignment vertical="center"/>
    </xf>
    <xf numFmtId="4" fontId="32" fillId="0" borderId="31" xfId="0" applyNumberFormat="1" applyFont="1" applyBorder="1" applyAlignment="1">
      <alignment vertical="center"/>
    </xf>
    <xf numFmtId="166" fontId="32" fillId="0" borderId="31" xfId="0" applyNumberFormat="1" applyFont="1" applyBorder="1" applyAlignment="1">
      <alignment vertical="center"/>
    </xf>
    <xf numFmtId="4" fontId="32" fillId="0" borderId="32" xfId="0" applyNumberFormat="1" applyFont="1" applyBorder="1" applyAlignment="1">
      <alignment vertical="center"/>
    </xf>
    <xf numFmtId="0" fontId="0" fillId="17" borderId="0" xfId="0" applyFill="1" applyAlignment="1" applyProtection="1">
      <alignment/>
      <protection/>
    </xf>
    <xf numFmtId="0" fontId="33" fillId="17" borderId="0" xfId="36" applyFont="1" applyFill="1" applyAlignment="1" applyProtection="1">
      <alignment vertical="center"/>
      <protection/>
    </xf>
    <xf numFmtId="0" fontId="41" fillId="17" borderId="0" xfId="36" applyFill="1" applyAlignment="1" applyProtection="1">
      <alignment/>
      <protection/>
    </xf>
    <xf numFmtId="4" fontId="0" fillId="0" borderId="33" xfId="0" applyNumberFormat="1" applyFont="1" applyBorder="1" applyAlignment="1" applyProtection="1">
      <alignment vertical="center"/>
      <protection locked="0"/>
    </xf>
    <xf numFmtId="4" fontId="39" fillId="0" borderId="33" xfId="0" applyNumberFormat="1" applyFont="1" applyBorder="1" applyAlignment="1" applyProtection="1">
      <alignment vertical="center"/>
      <protection locked="0"/>
    </xf>
    <xf numFmtId="0" fontId="0" fillId="0" borderId="0" xfId="0" applyAlignment="1" applyProtection="1">
      <alignment vertical="top"/>
      <protection locked="0"/>
    </xf>
    <xf numFmtId="0" fontId="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0" fillId="0" borderId="37"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7"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6"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40" xfId="0" applyFont="1" applyBorder="1" applyAlignment="1" applyProtection="1">
      <alignment horizontal="left" vertical="center"/>
      <protection locked="0"/>
    </xf>
    <xf numFmtId="0" fontId="28" fillId="0" borderId="40" xfId="0" applyFont="1" applyBorder="1" applyAlignment="1" applyProtection="1">
      <alignment horizontal="center" vertical="center"/>
      <protection locked="0"/>
    </xf>
    <xf numFmtId="0" fontId="5" fillId="0" borderId="40"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7"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8" xfId="0" applyFont="1" applyBorder="1" applyAlignment="1" applyProtection="1">
      <alignment horizontal="left" vertical="center"/>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9"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28" fillId="0" borderId="40"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0" xfId="0" applyBorder="1" applyAlignment="1" applyProtection="1">
      <alignment vertical="top"/>
      <protection locked="0"/>
    </xf>
    <xf numFmtId="0" fontId="28" fillId="0" borderId="40" xfId="0" applyFont="1" applyBorder="1" applyAlignment="1" applyProtection="1">
      <alignment horizontal="left"/>
      <protection locked="0"/>
    </xf>
    <xf numFmtId="0" fontId="5" fillId="0" borderId="40" xfId="0" applyFont="1" applyBorder="1" applyAlignment="1" applyProtection="1">
      <alignment/>
      <protection locked="0"/>
    </xf>
    <xf numFmtId="0" fontId="0" fillId="0" borderId="37" xfId="0" applyFont="1" applyBorder="1" applyAlignment="1" applyProtection="1">
      <alignment vertical="top"/>
      <protection locked="0"/>
    </xf>
    <xf numFmtId="0" fontId="0" fillId="0" borderId="38"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9" xfId="0" applyFont="1" applyBorder="1" applyAlignment="1" applyProtection="1">
      <alignment vertical="top"/>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vertical="center"/>
      <protection/>
    </xf>
    <xf numFmtId="0" fontId="0" fillId="24" borderId="42" xfId="0" applyFill="1" applyBorder="1" applyAlignment="1">
      <alignment/>
    </xf>
    <xf numFmtId="4" fontId="24" fillId="0" borderId="0" xfId="0" applyNumberFormat="1" applyFont="1" applyAlignment="1">
      <alignment horizontal="right" vertical="center"/>
    </xf>
    <xf numFmtId="4" fontId="24" fillId="0" borderId="0" xfId="0" applyNumberFormat="1" applyFont="1" applyAlignment="1">
      <alignment vertical="center"/>
    </xf>
    <xf numFmtId="4" fontId="27" fillId="0" borderId="0" xfId="0" applyNumberFormat="1" applyFont="1" applyAlignment="1">
      <alignment vertical="center"/>
    </xf>
    <xf numFmtId="0" fontId="27" fillId="0" borderId="0" xfId="0" applyFont="1" applyAlignment="1">
      <alignment vertical="center"/>
    </xf>
    <xf numFmtId="4" fontId="27" fillId="0" borderId="0" xfId="0" applyNumberFormat="1" applyFont="1" applyAlignment="1">
      <alignment horizontal="right" vertical="center"/>
    </xf>
    <xf numFmtId="0" fontId="17" fillId="19" borderId="0" xfId="0" applyFont="1" applyFill="1" applyAlignment="1">
      <alignment horizontal="center" vertical="center"/>
    </xf>
    <xf numFmtId="0" fontId="0" fillId="0" borderId="0" xfId="0" applyAlignment="1">
      <alignment/>
    </xf>
    <xf numFmtId="0" fontId="23" fillId="0" borderId="28" xfId="0" applyFont="1" applyBorder="1" applyAlignment="1">
      <alignment horizontal="center" vertical="center"/>
    </xf>
    <xf numFmtId="0" fontId="23" fillId="0" borderId="21"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xf>
    <xf numFmtId="0" fontId="4" fillId="0" borderId="0" xfId="0" applyFont="1" applyBorder="1" applyAlignment="1">
      <alignment horizontal="left" vertical="top" wrapText="1"/>
    </xf>
    <xf numFmtId="0" fontId="3" fillId="0" borderId="0" xfId="0" applyFont="1" applyBorder="1" applyAlignment="1">
      <alignment horizontal="left" vertical="center" wrapText="1"/>
    </xf>
    <xf numFmtId="4" fontId="20" fillId="0" borderId="15" xfId="0" applyNumberFormat="1" applyFont="1" applyBorder="1" applyAlignment="1">
      <alignment vertical="center"/>
    </xf>
    <xf numFmtId="0" fontId="0" fillId="0" borderId="15" xfId="0" applyFont="1" applyBorder="1" applyAlignment="1">
      <alignmen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4" fontId="4" fillId="19" borderId="17" xfId="0" applyNumberFormat="1" applyFont="1" applyFill="1" applyBorder="1" applyAlignment="1">
      <alignment vertical="center"/>
    </xf>
    <xf numFmtId="0" fontId="0" fillId="19" borderId="17" xfId="0" applyFont="1" applyFill="1" applyBorder="1" applyAlignment="1">
      <alignment vertical="center"/>
    </xf>
    <xf numFmtId="0" fontId="0" fillId="19" borderId="24" xfId="0" applyFont="1" applyFill="1" applyBorder="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0" fontId="26" fillId="0" borderId="0" xfId="0" applyFont="1" applyAlignment="1">
      <alignment horizontal="left" vertical="center" wrapText="1"/>
    </xf>
    <xf numFmtId="4" fontId="8" fillId="0" borderId="0" xfId="0" applyNumberFormat="1" applyFont="1" applyAlignment="1">
      <alignment vertical="center"/>
    </xf>
    <xf numFmtId="0" fontId="8" fillId="0" borderId="0" xfId="0" applyFont="1" applyAlignment="1">
      <alignment vertical="center"/>
    </xf>
    <xf numFmtId="0" fontId="31" fillId="0" borderId="0" xfId="0" applyFont="1" applyAlignment="1">
      <alignment horizontal="left" vertical="center" wrapText="1"/>
    </xf>
    <xf numFmtId="0" fontId="3" fillId="19" borderId="16" xfId="0" applyFont="1" applyFill="1" applyBorder="1" applyAlignment="1">
      <alignment horizontal="center" vertical="center"/>
    </xf>
    <xf numFmtId="0" fontId="3" fillId="19" borderId="17" xfId="0" applyFont="1" applyFill="1" applyBorder="1" applyAlignment="1">
      <alignment horizontal="left" vertical="center"/>
    </xf>
    <xf numFmtId="0" fontId="3" fillId="19" borderId="17" xfId="0" applyFont="1" applyFill="1" applyBorder="1" applyAlignment="1">
      <alignment horizontal="center" vertical="center"/>
    </xf>
    <xf numFmtId="0" fontId="3" fillId="19" borderId="17" xfId="0" applyFont="1" applyFill="1" applyBorder="1" applyAlignment="1">
      <alignment horizontal="right" vertical="center"/>
    </xf>
    <xf numFmtId="0" fontId="4" fillId="19" borderId="17" xfId="0" applyFont="1" applyFill="1" applyBorder="1" applyAlignment="1">
      <alignment horizontal="left" vertical="center"/>
    </xf>
    <xf numFmtId="0" fontId="33" fillId="17" borderId="0" xfId="36" applyFont="1" applyFill="1" applyAlignment="1" applyProtection="1">
      <alignment vertical="center"/>
      <protection/>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18" fillId="0" borderId="0" xfId="0" applyFont="1" applyBorder="1" applyAlignment="1" applyProtection="1">
      <alignment horizontal="center" vertical="center" wrapText="1"/>
      <protection locked="0"/>
    </xf>
    <xf numFmtId="0" fontId="28" fillId="0" borderId="40" xfId="0" applyFont="1" applyBorder="1" applyAlignment="1" applyProtection="1">
      <alignment horizontal="left"/>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8" fillId="0" borderId="40" xfId="0" applyFont="1" applyBorder="1" applyAlignment="1" applyProtection="1">
      <alignment horizontal="left" wrapText="1"/>
      <protection locked="0"/>
    </xf>
    <xf numFmtId="0" fontId="18" fillId="0" borderId="0" xfId="0" applyFont="1" applyBorder="1" applyAlignment="1" applyProtection="1">
      <alignment horizontal="center" vertical="center"/>
      <protection locked="0"/>
    </xf>
    <xf numFmtId="0" fontId="0" fillId="0" borderId="0" xfId="0" applyAlignment="1" applyProtection="1">
      <alignment/>
      <protection/>
    </xf>
    <xf numFmtId="0" fontId="17" fillId="19" borderId="0" xfId="0" applyFont="1" applyFill="1" applyAlignment="1" applyProtection="1">
      <alignment horizontal="center" vertical="center"/>
      <protection/>
    </xf>
    <xf numFmtId="0" fontId="0" fillId="0" borderId="0" xfId="0" applyAlignment="1" applyProtection="1">
      <alignment/>
      <protection/>
    </xf>
    <xf numFmtId="0" fontId="0" fillId="0" borderId="0" xfId="0" applyFont="1" applyAlignment="1" applyProtection="1">
      <alignment horizontal="left" vertic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18" fillId="0" borderId="0" xfId="0" applyFont="1" applyBorder="1" applyAlignment="1" applyProtection="1">
      <alignment horizontal="left" vertical="center"/>
      <protection/>
    </xf>
    <xf numFmtId="0" fontId="0" fillId="0" borderId="13" xfId="0" applyBorder="1" applyAlignment="1" applyProtection="1">
      <alignment/>
      <protection/>
    </xf>
    <xf numFmtId="0" fontId="17"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top"/>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0" fillId="0" borderId="13"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43"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19" borderId="0" xfId="0" applyFont="1" applyFill="1" applyBorder="1" applyAlignment="1" applyProtection="1">
      <alignment vertical="center"/>
      <protection/>
    </xf>
    <xf numFmtId="0" fontId="4" fillId="19" borderId="16" xfId="0" applyFont="1" applyFill="1" applyBorder="1" applyAlignment="1" applyProtection="1">
      <alignment horizontal="left" vertical="center"/>
      <protection/>
    </xf>
    <xf numFmtId="0" fontId="0" fillId="19" borderId="17" xfId="0" applyFont="1" applyFill="1" applyBorder="1" applyAlignment="1" applyProtection="1">
      <alignment vertical="center"/>
      <protection/>
    </xf>
    <xf numFmtId="0" fontId="4" fillId="19" borderId="17" xfId="0" applyFont="1" applyFill="1" applyBorder="1" applyAlignment="1" applyProtection="1">
      <alignment horizontal="right" vertical="center"/>
      <protection/>
    </xf>
    <xf numFmtId="0" fontId="4" fillId="19" borderId="17" xfId="0" applyFont="1" applyFill="1" applyBorder="1" applyAlignment="1" applyProtection="1">
      <alignment horizontal="center" vertical="center"/>
      <protection/>
    </xf>
    <xf numFmtId="4" fontId="4" fillId="19" borderId="17" xfId="0" applyNumberFormat="1" applyFont="1" applyFill="1" applyBorder="1" applyAlignment="1" applyProtection="1">
      <alignment vertical="center"/>
      <protection/>
    </xf>
    <xf numFmtId="0" fontId="0" fillId="19" borderId="44" xfId="0" applyFont="1" applyFill="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0" xfId="0" applyFont="1" applyBorder="1" applyAlignment="1" applyProtection="1">
      <alignment horizontal="left" vertical="center"/>
      <protection/>
    </xf>
    <xf numFmtId="0" fontId="3" fillId="19" borderId="0" xfId="0" applyFont="1" applyFill="1" applyBorder="1" applyAlignment="1" applyProtection="1">
      <alignment horizontal="left" vertical="center"/>
      <protection/>
    </xf>
    <xf numFmtId="0" fontId="3" fillId="19" borderId="0" xfId="0" applyFont="1" applyFill="1" applyBorder="1" applyAlignment="1" applyProtection="1">
      <alignment horizontal="right" vertical="center"/>
      <protection/>
    </xf>
    <xf numFmtId="0" fontId="0" fillId="19" borderId="13" xfId="0" applyFont="1" applyFill="1" applyBorder="1" applyAlignment="1" applyProtection="1">
      <alignment vertical="center"/>
      <protection/>
    </xf>
    <xf numFmtId="0" fontId="24" fillId="0" borderId="0" xfId="0" applyFont="1" applyBorder="1" applyAlignment="1" applyProtection="1">
      <alignment horizontal="left" vertical="center"/>
      <protection/>
    </xf>
    <xf numFmtId="0" fontId="7" fillId="0" borderId="12"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1" xfId="0" applyFont="1" applyBorder="1" applyAlignment="1" applyProtection="1">
      <alignment horizontal="left" vertical="center"/>
      <protection/>
    </xf>
    <xf numFmtId="0" fontId="7" fillId="0" borderId="31" xfId="0" applyFont="1" applyBorder="1" applyAlignment="1" applyProtection="1">
      <alignment vertical="center"/>
      <protection/>
    </xf>
    <xf numFmtId="4" fontId="7" fillId="0" borderId="31" xfId="0" applyNumberFormat="1"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Alignment="1" applyProtection="1">
      <alignment vertical="center"/>
      <protection/>
    </xf>
    <xf numFmtId="0" fontId="8" fillId="0" borderId="12"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1" xfId="0" applyFont="1" applyBorder="1" applyAlignment="1" applyProtection="1">
      <alignment horizontal="left" vertical="center"/>
      <protection/>
    </xf>
    <xf numFmtId="0" fontId="8" fillId="0" borderId="31" xfId="0" applyFont="1" applyBorder="1" applyAlignment="1" applyProtection="1">
      <alignment vertical="center"/>
      <protection/>
    </xf>
    <xf numFmtId="4" fontId="8" fillId="0" borderId="31" xfId="0" applyNumberFormat="1" applyFont="1" applyBorder="1" applyAlignment="1" applyProtection="1">
      <alignment vertical="center"/>
      <protection/>
    </xf>
    <xf numFmtId="0" fontId="8" fillId="0" borderId="13" xfId="0" applyFont="1" applyBorder="1" applyAlignment="1" applyProtection="1">
      <alignment vertical="center"/>
      <protection/>
    </xf>
    <xf numFmtId="0" fontId="8" fillId="0" borderId="0" xfId="0" applyFont="1" applyAlignment="1" applyProtection="1">
      <alignment vertical="center"/>
      <protection/>
    </xf>
    <xf numFmtId="0" fontId="18"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2" xfId="0" applyFont="1" applyBorder="1" applyAlignment="1" applyProtection="1">
      <alignment horizontal="center" vertical="center" wrapText="1"/>
      <protection/>
    </xf>
    <xf numFmtId="0" fontId="3" fillId="19" borderId="25" xfId="0" applyFont="1" applyFill="1" applyBorder="1" applyAlignment="1" applyProtection="1">
      <alignment horizontal="center" vertical="center" wrapText="1"/>
      <protection/>
    </xf>
    <xf numFmtId="0" fontId="3" fillId="19" borderId="26" xfId="0" applyFont="1" applyFill="1" applyBorder="1" applyAlignment="1" applyProtection="1">
      <alignment horizontal="center" vertical="center" wrapText="1"/>
      <protection/>
    </xf>
    <xf numFmtId="0" fontId="3" fillId="19" borderId="27" xfId="0" applyFont="1" applyFill="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4" fillId="0" borderId="0" xfId="0" applyFont="1" applyAlignment="1" applyProtection="1">
      <alignment horizontal="left" vertical="center"/>
      <protection/>
    </xf>
    <xf numFmtId="4" fontId="24" fillId="0" borderId="0" xfId="0" applyNumberFormat="1" applyFont="1" applyAlignment="1" applyProtection="1">
      <alignment/>
      <protection/>
    </xf>
    <xf numFmtId="0" fontId="0" fillId="0" borderId="28" xfId="0" applyFont="1" applyBorder="1" applyAlignment="1" applyProtection="1">
      <alignment vertical="center"/>
      <protection/>
    </xf>
    <xf numFmtId="166" fontId="34" fillId="0" borderId="21" xfId="0" applyNumberFormat="1" applyFont="1" applyBorder="1" applyAlignment="1" applyProtection="1">
      <alignment/>
      <protection/>
    </xf>
    <xf numFmtId="166" fontId="34" fillId="0" borderId="22" xfId="0" applyNumberFormat="1" applyFont="1" applyBorder="1" applyAlignment="1" applyProtection="1">
      <alignment/>
      <protection/>
    </xf>
    <xf numFmtId="4" fontId="35" fillId="0" borderId="0" xfId="0" applyNumberFormat="1" applyFont="1" applyAlignment="1" applyProtection="1">
      <alignment vertical="center"/>
      <protection/>
    </xf>
    <xf numFmtId="0" fontId="9" fillId="0" borderId="12"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29"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23"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33" xfId="0" applyFont="1" applyBorder="1" applyAlignment="1" applyProtection="1">
      <alignment horizontal="center" vertical="center"/>
      <protection/>
    </xf>
    <xf numFmtId="49" fontId="0" fillId="0" borderId="33" xfId="0" applyNumberFormat="1" applyFont="1" applyBorder="1" applyAlignment="1" applyProtection="1">
      <alignment horizontal="left" vertical="center" wrapText="1"/>
      <protection/>
    </xf>
    <xf numFmtId="0" fontId="0" fillId="0" borderId="33" xfId="0" applyFont="1" applyBorder="1" applyAlignment="1" applyProtection="1">
      <alignment horizontal="left" vertical="center" wrapText="1"/>
      <protection/>
    </xf>
    <xf numFmtId="0" fontId="0" fillId="0" borderId="33" xfId="0" applyFont="1" applyBorder="1" applyAlignment="1" applyProtection="1">
      <alignment horizontal="center" vertical="center" wrapText="1"/>
      <protection/>
    </xf>
    <xf numFmtId="167" fontId="0" fillId="0" borderId="33" xfId="0" applyNumberFormat="1" applyFont="1" applyBorder="1" applyAlignment="1" applyProtection="1">
      <alignment vertical="center"/>
      <protection/>
    </xf>
    <xf numFmtId="4" fontId="0" fillId="0" borderId="33" xfId="0" applyNumberFormat="1" applyFont="1" applyBorder="1" applyAlignment="1" applyProtection="1">
      <alignment vertical="center"/>
      <protection/>
    </xf>
    <xf numFmtId="0" fontId="2" fillId="0" borderId="33"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3"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29" xfId="0" applyFont="1" applyBorder="1" applyAlignment="1" applyProtection="1">
      <alignment vertical="center"/>
      <protection/>
    </xf>
    <xf numFmtId="0" fontId="0" fillId="0" borderId="23" xfId="0" applyFont="1" applyBorder="1" applyAlignment="1" applyProtection="1">
      <alignment vertical="center"/>
      <protection/>
    </xf>
    <xf numFmtId="0" fontId="38" fillId="0" borderId="0" xfId="0" applyFont="1" applyAlignment="1" applyProtection="1">
      <alignment vertical="center" wrapText="1"/>
      <protection/>
    </xf>
    <xf numFmtId="0" fontId="10" fillId="0" borderId="12"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3"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3"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29"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29"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23" xfId="0" applyFont="1" applyBorder="1" applyAlignment="1" applyProtection="1">
      <alignment vertical="center"/>
      <protection/>
    </xf>
    <xf numFmtId="0" fontId="39" fillId="0" borderId="33" xfId="0" applyFont="1" applyBorder="1" applyAlignment="1" applyProtection="1">
      <alignment horizontal="center" vertical="center"/>
      <protection/>
    </xf>
    <xf numFmtId="49" fontId="39" fillId="0" borderId="33" xfId="0" applyNumberFormat="1" applyFont="1" applyBorder="1" applyAlignment="1" applyProtection="1">
      <alignment horizontal="left" vertical="center" wrapText="1"/>
      <protection/>
    </xf>
    <xf numFmtId="0" fontId="39" fillId="0" borderId="33" xfId="0" applyFont="1" applyBorder="1" applyAlignment="1" applyProtection="1">
      <alignment horizontal="left" vertical="center" wrapText="1"/>
      <protection/>
    </xf>
    <xf numFmtId="0" fontId="39" fillId="0" borderId="33" xfId="0" applyFont="1" applyBorder="1" applyAlignment="1" applyProtection="1">
      <alignment horizontal="center" vertical="center" wrapText="1"/>
      <protection/>
    </xf>
    <xf numFmtId="167" fontId="39" fillId="0" borderId="33" xfId="0" applyNumberFormat="1" applyFont="1" applyBorder="1" applyAlignment="1" applyProtection="1">
      <alignment vertical="center"/>
      <protection/>
    </xf>
    <xf numFmtId="4" fontId="39" fillId="0" borderId="33" xfId="0" applyNumberFormat="1" applyFont="1" applyBorder="1" applyAlignment="1" applyProtection="1">
      <alignment vertical="center"/>
      <protection/>
    </xf>
    <xf numFmtId="0" fontId="39" fillId="0" borderId="12" xfId="0" applyFont="1" applyBorder="1" applyAlignment="1" applyProtection="1">
      <alignment vertical="center"/>
      <protection/>
    </xf>
    <xf numFmtId="0" fontId="39" fillId="0" borderId="33" xfId="0" applyFont="1" applyBorder="1" applyAlignment="1" applyProtection="1">
      <alignment horizontal="left" vertical="center"/>
      <protection/>
    </xf>
    <xf numFmtId="0" fontId="39" fillId="0" borderId="0" xfId="0" applyFont="1" applyBorder="1" applyAlignment="1" applyProtection="1">
      <alignment horizontal="center" vertical="center"/>
      <protection/>
    </xf>
    <xf numFmtId="0" fontId="0" fillId="0" borderId="3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9" fillId="0" borderId="0" xfId="0" applyFont="1" applyAlignment="1" applyProtection="1">
      <alignment/>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CM56"/>
  <sheetViews>
    <sheetView showGridLines="0" zoomScalePageLayoutView="0" workbookViewId="0" topLeftCell="A1">
      <pane ySplit="1" topLeftCell="BM31" activePane="bottomLeft" state="frozen"/>
      <selection pane="topLeft" activeCell="A1" sqref="A1"/>
      <selection pane="bottomLeft" activeCell="AQ3" sqref="AQ3"/>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9" t="s">
        <v>666</v>
      </c>
      <c r="B1" s="10"/>
      <c r="C1" s="10"/>
      <c r="D1" s="11" t="s">
        <v>667</v>
      </c>
      <c r="E1" s="10"/>
      <c r="F1" s="10"/>
      <c r="G1" s="10"/>
      <c r="H1" s="10"/>
      <c r="I1" s="10"/>
      <c r="J1" s="10"/>
      <c r="K1" s="12" t="s">
        <v>668</v>
      </c>
      <c r="L1" s="12"/>
      <c r="M1" s="12"/>
      <c r="N1" s="12"/>
      <c r="O1" s="12"/>
      <c r="P1" s="12"/>
      <c r="Q1" s="12"/>
      <c r="R1" s="12"/>
      <c r="S1" s="12"/>
      <c r="T1" s="10"/>
      <c r="U1" s="10"/>
      <c r="V1" s="10"/>
      <c r="W1" s="12" t="s">
        <v>669</v>
      </c>
      <c r="X1" s="12"/>
      <c r="Y1" s="12"/>
      <c r="Z1" s="12"/>
      <c r="AA1" s="12"/>
      <c r="AB1" s="12"/>
      <c r="AC1" s="12"/>
      <c r="AD1" s="12"/>
      <c r="AE1" s="12"/>
      <c r="AF1" s="12"/>
      <c r="AG1" s="12"/>
      <c r="AH1" s="12"/>
      <c r="AI1" s="13"/>
      <c r="AJ1" s="14"/>
      <c r="AK1" s="14"/>
      <c r="AL1" s="14"/>
      <c r="AM1" s="14"/>
      <c r="AN1" s="14"/>
      <c r="AO1" s="14"/>
      <c r="AP1" s="14"/>
      <c r="AQ1" s="14"/>
      <c r="AR1" s="14"/>
      <c r="AS1" s="14"/>
      <c r="AT1" s="14"/>
      <c r="AU1" s="14"/>
      <c r="AV1" s="14"/>
      <c r="AW1" s="14"/>
      <c r="AX1" s="14"/>
      <c r="AY1" s="14"/>
      <c r="AZ1" s="14"/>
      <c r="BA1" s="15" t="s">
        <v>670</v>
      </c>
      <c r="BB1" s="15" t="s">
        <v>671</v>
      </c>
      <c r="BC1" s="14"/>
      <c r="BD1" s="14"/>
      <c r="BE1" s="14"/>
      <c r="BF1" s="14"/>
      <c r="BG1" s="14"/>
      <c r="BH1" s="14"/>
      <c r="BI1" s="14"/>
      <c r="BJ1" s="14"/>
      <c r="BK1" s="14"/>
      <c r="BL1" s="14"/>
      <c r="BM1" s="14"/>
      <c r="BN1" s="14"/>
      <c r="BO1" s="14"/>
      <c r="BP1" s="14"/>
      <c r="BQ1" s="14"/>
      <c r="BR1" s="14"/>
      <c r="BT1" s="16" t="s">
        <v>672</v>
      </c>
      <c r="BU1" s="16" t="s">
        <v>672</v>
      </c>
      <c r="BV1" s="16" t="s">
        <v>673</v>
      </c>
    </row>
    <row r="2" spans="3:72" ht="36.75" customHeight="1">
      <c r="AR2" s="182" t="s">
        <v>674</v>
      </c>
      <c r="AS2" s="183"/>
      <c r="AT2" s="183"/>
      <c r="AU2" s="183"/>
      <c r="AV2" s="183"/>
      <c r="AW2" s="183"/>
      <c r="AX2" s="183"/>
      <c r="AY2" s="183"/>
      <c r="AZ2" s="183"/>
      <c r="BA2" s="183"/>
      <c r="BB2" s="183"/>
      <c r="BC2" s="183"/>
      <c r="BD2" s="183"/>
      <c r="BE2" s="183"/>
      <c r="BS2" s="17" t="s">
        <v>675</v>
      </c>
      <c r="BT2" s="17" t="s">
        <v>676</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76"/>
      <c r="BS3" s="17" t="s">
        <v>675</v>
      </c>
      <c r="BT3" s="17" t="s">
        <v>677</v>
      </c>
    </row>
    <row r="4" spans="2:71" ht="36.75" customHeight="1">
      <c r="B4" s="20"/>
      <c r="C4" s="21"/>
      <c r="D4" s="22" t="s">
        <v>678</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679</v>
      </c>
      <c r="BS4" s="17" t="s">
        <v>680</v>
      </c>
    </row>
    <row r="5" spans="2:71" ht="14.25" customHeight="1">
      <c r="B5" s="20"/>
      <c r="C5" s="21"/>
      <c r="D5" s="25" t="s">
        <v>681</v>
      </c>
      <c r="E5" s="21"/>
      <c r="F5" s="21"/>
      <c r="G5" s="21"/>
      <c r="H5" s="21"/>
      <c r="I5" s="21"/>
      <c r="J5" s="21"/>
      <c r="K5" s="189"/>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21"/>
      <c r="AQ5" s="23"/>
      <c r="BS5" s="17" t="s">
        <v>675</v>
      </c>
    </row>
    <row r="6" spans="2:71" ht="36.75" customHeight="1">
      <c r="B6" s="20"/>
      <c r="C6" s="21"/>
      <c r="D6" s="27" t="s">
        <v>682</v>
      </c>
      <c r="E6" s="21"/>
      <c r="F6" s="21"/>
      <c r="G6" s="21"/>
      <c r="H6" s="21"/>
      <c r="I6" s="21"/>
      <c r="J6" s="21"/>
      <c r="K6" s="191" t="s">
        <v>665</v>
      </c>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c r="AM6" s="190"/>
      <c r="AN6" s="190"/>
      <c r="AO6" s="190"/>
      <c r="AP6" s="21"/>
      <c r="AQ6" s="23"/>
      <c r="BS6" s="17" t="s">
        <v>683</v>
      </c>
    </row>
    <row r="7" spans="2:71" ht="14.25" customHeight="1">
      <c r="B7" s="20"/>
      <c r="C7" s="21"/>
      <c r="D7" s="28" t="s">
        <v>684</v>
      </c>
      <c r="E7" s="21"/>
      <c r="F7" s="21"/>
      <c r="G7" s="21"/>
      <c r="H7" s="21"/>
      <c r="I7" s="21"/>
      <c r="J7" s="21"/>
      <c r="K7" s="26" t="s">
        <v>671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685</v>
      </c>
      <c r="AL7" s="21"/>
      <c r="AM7" s="21"/>
      <c r="AN7" s="26"/>
      <c r="AO7" s="21"/>
      <c r="AP7" s="21"/>
      <c r="AQ7" s="23"/>
      <c r="BS7" s="17" t="s">
        <v>686</v>
      </c>
    </row>
    <row r="8" spans="2:71" ht="14.25" customHeight="1">
      <c r="B8" s="20"/>
      <c r="C8" s="21"/>
      <c r="D8" s="28" t="s">
        <v>687</v>
      </c>
      <c r="E8" s="21"/>
      <c r="F8" s="21"/>
      <c r="G8" s="21"/>
      <c r="H8" s="21"/>
      <c r="I8" s="21"/>
      <c r="J8" s="21"/>
      <c r="K8" s="26" t="s">
        <v>688</v>
      </c>
      <c r="L8" s="21"/>
      <c r="M8" s="21"/>
      <c r="N8" s="21"/>
      <c r="O8" s="21"/>
      <c r="P8" s="21"/>
      <c r="Q8" s="21"/>
      <c r="R8" s="21"/>
      <c r="S8" s="21"/>
      <c r="T8" s="21"/>
      <c r="U8" s="21"/>
      <c r="V8" s="21"/>
      <c r="W8" s="21"/>
      <c r="X8" s="21"/>
      <c r="Y8" s="21"/>
      <c r="Z8" s="21"/>
      <c r="AA8" s="21"/>
      <c r="AB8" s="21"/>
      <c r="AC8" s="21"/>
      <c r="AD8" s="21"/>
      <c r="AE8" s="21"/>
      <c r="AF8" s="21"/>
      <c r="AG8" s="21"/>
      <c r="AH8" s="21"/>
      <c r="AI8" s="21"/>
      <c r="AJ8" s="21"/>
      <c r="AK8" s="28" t="s">
        <v>689</v>
      </c>
      <c r="AL8" s="21"/>
      <c r="AM8" s="21"/>
      <c r="AN8" s="26" t="s">
        <v>690</v>
      </c>
      <c r="AO8" s="21"/>
      <c r="AP8" s="21"/>
      <c r="AQ8" s="23"/>
      <c r="BS8" s="17" t="s">
        <v>691</v>
      </c>
    </row>
    <row r="9" spans="2:71" ht="14.2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S9" s="17" t="s">
        <v>692</v>
      </c>
    </row>
    <row r="10" spans="2:71" ht="14.25" customHeight="1">
      <c r="B10" s="20"/>
      <c r="C10" s="21"/>
      <c r="D10" s="28" t="s">
        <v>662</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693</v>
      </c>
      <c r="AL10" s="21"/>
      <c r="AM10" s="21"/>
      <c r="AN10" s="26" t="s">
        <v>671</v>
      </c>
      <c r="AO10" s="21"/>
      <c r="AP10" s="21"/>
      <c r="AQ10" s="23"/>
      <c r="BS10" s="17" t="s">
        <v>683</v>
      </c>
    </row>
    <row r="11" spans="2:71" ht="18" customHeight="1">
      <c r="B11" s="20"/>
      <c r="C11" s="21"/>
      <c r="D11" s="21"/>
      <c r="E11" s="26" t="s">
        <v>663</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694</v>
      </c>
      <c r="AL11" s="21"/>
      <c r="AM11" s="21"/>
      <c r="AN11" s="26" t="s">
        <v>671</v>
      </c>
      <c r="AO11" s="21"/>
      <c r="AP11" s="21"/>
      <c r="AQ11" s="23"/>
      <c r="BS11" s="17" t="s">
        <v>683</v>
      </c>
    </row>
    <row r="12" spans="2:71" ht="6.7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S12" s="17" t="s">
        <v>683</v>
      </c>
    </row>
    <row r="13" spans="2:71" ht="14.25" customHeight="1">
      <c r="B13" s="20"/>
      <c r="C13" s="21"/>
      <c r="D13" s="28" t="s">
        <v>695</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693</v>
      </c>
      <c r="AL13" s="21"/>
      <c r="AM13" s="21"/>
      <c r="AN13" s="26" t="s">
        <v>671</v>
      </c>
      <c r="AO13" s="21"/>
      <c r="AP13" s="21"/>
      <c r="AQ13" s="23"/>
      <c r="BS13" s="17" t="s">
        <v>683</v>
      </c>
    </row>
    <row r="14" spans="2:71" ht="15">
      <c r="B14" s="20"/>
      <c r="C14" s="21"/>
      <c r="D14" s="21"/>
      <c r="E14" s="26" t="s">
        <v>688</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8" t="s">
        <v>694</v>
      </c>
      <c r="AL14" s="21"/>
      <c r="AM14" s="21"/>
      <c r="AN14" s="26" t="s">
        <v>671</v>
      </c>
      <c r="AO14" s="21"/>
      <c r="AP14" s="21"/>
      <c r="AQ14" s="23"/>
      <c r="BS14" s="17" t="s">
        <v>683</v>
      </c>
    </row>
    <row r="15" spans="2:71" ht="6.7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S15" s="17" t="s">
        <v>672</v>
      </c>
    </row>
    <row r="16" spans="2:71" ht="14.25" customHeight="1">
      <c r="B16" s="20"/>
      <c r="C16" s="21"/>
      <c r="D16" s="28" t="s">
        <v>696</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693</v>
      </c>
      <c r="AL16" s="21"/>
      <c r="AM16" s="21"/>
      <c r="AN16" s="26" t="s">
        <v>671</v>
      </c>
      <c r="AO16" s="21"/>
      <c r="AP16" s="21"/>
      <c r="AQ16" s="23"/>
      <c r="BS16" s="17" t="s">
        <v>672</v>
      </c>
    </row>
    <row r="17" spans="2:71" ht="18" customHeight="1">
      <c r="B17" s="20"/>
      <c r="C17" s="21"/>
      <c r="D17" s="21"/>
      <c r="E17" s="26" t="s">
        <v>664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694</v>
      </c>
      <c r="AL17" s="21"/>
      <c r="AM17" s="21"/>
      <c r="AN17" s="26" t="s">
        <v>671</v>
      </c>
      <c r="AO17" s="21"/>
      <c r="AP17" s="21"/>
      <c r="AQ17" s="23"/>
      <c r="BS17" s="17" t="s">
        <v>697</v>
      </c>
    </row>
    <row r="18" spans="2:71" ht="6.7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S18" s="17" t="s">
        <v>675</v>
      </c>
    </row>
    <row r="19" spans="2:71" ht="14.25" customHeight="1">
      <c r="B19" s="20"/>
      <c r="C19" s="21"/>
      <c r="D19" s="28" t="s">
        <v>698</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175" t="s">
        <v>661</v>
      </c>
      <c r="AL19" s="21"/>
      <c r="AM19" s="21"/>
      <c r="AN19" s="21"/>
      <c r="AO19" s="21"/>
      <c r="AP19" s="21"/>
      <c r="AQ19" s="23"/>
      <c r="BS19" s="17" t="s">
        <v>675</v>
      </c>
    </row>
    <row r="20" spans="2:71" ht="16.5" customHeight="1">
      <c r="B20" s="20"/>
      <c r="C20" s="21"/>
      <c r="D20" s="21"/>
      <c r="E20" s="192" t="s">
        <v>671</v>
      </c>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21"/>
      <c r="AP20" s="21"/>
      <c r="AQ20" s="23"/>
      <c r="BS20" s="17" t="s">
        <v>672</v>
      </c>
    </row>
    <row r="21" spans="2:43" ht="6.7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2:43" ht="6.75" customHeight="1">
      <c r="B22" s="20"/>
      <c r="C22" s="2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1"/>
      <c r="AQ22" s="23"/>
    </row>
    <row r="23" spans="2:43" s="1" customFormat="1" ht="25.5" customHeight="1">
      <c r="B23" s="30"/>
      <c r="C23" s="31"/>
      <c r="D23" s="32" t="s">
        <v>699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193">
        <f>ROUND(AG51,2)</f>
        <v>0</v>
      </c>
      <c r="AL23" s="194"/>
      <c r="AM23" s="194"/>
      <c r="AN23" s="194"/>
      <c r="AO23" s="194"/>
      <c r="AP23" s="31"/>
      <c r="AQ23" s="34"/>
    </row>
    <row r="24" spans="2:43" s="1" customFormat="1" ht="6.75"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row>
    <row r="25" spans="2:43" s="1" customFormat="1" ht="13.5">
      <c r="B25" s="30"/>
      <c r="C25" s="31"/>
      <c r="D25" s="31"/>
      <c r="E25" s="31"/>
      <c r="F25" s="31"/>
      <c r="G25" s="31"/>
      <c r="H25" s="31"/>
      <c r="I25" s="31"/>
      <c r="J25" s="31"/>
      <c r="K25" s="31"/>
      <c r="L25" s="188" t="s">
        <v>700</v>
      </c>
      <c r="M25" s="188"/>
      <c r="N25" s="188"/>
      <c r="O25" s="188"/>
      <c r="P25" s="31"/>
      <c r="Q25" s="31"/>
      <c r="R25" s="31"/>
      <c r="S25" s="31"/>
      <c r="T25" s="31"/>
      <c r="U25" s="31"/>
      <c r="V25" s="31"/>
      <c r="W25" s="188" t="s">
        <v>701</v>
      </c>
      <c r="X25" s="188"/>
      <c r="Y25" s="188"/>
      <c r="Z25" s="188"/>
      <c r="AA25" s="188"/>
      <c r="AB25" s="188"/>
      <c r="AC25" s="188"/>
      <c r="AD25" s="188"/>
      <c r="AE25" s="188"/>
      <c r="AF25" s="31"/>
      <c r="AG25" s="31"/>
      <c r="AH25" s="31"/>
      <c r="AI25" s="31"/>
      <c r="AJ25" s="31"/>
      <c r="AK25" s="188" t="s">
        <v>702</v>
      </c>
      <c r="AL25" s="188"/>
      <c r="AM25" s="188"/>
      <c r="AN25" s="188"/>
      <c r="AO25" s="188"/>
      <c r="AP25" s="31"/>
      <c r="AQ25" s="34"/>
    </row>
    <row r="26" spans="2:43" s="2" customFormat="1" ht="14.25" customHeight="1">
      <c r="B26" s="35"/>
      <c r="C26" s="36"/>
      <c r="D26" s="37" t="s">
        <v>703</v>
      </c>
      <c r="E26" s="36"/>
      <c r="F26" s="37" t="s">
        <v>704</v>
      </c>
      <c r="G26" s="36"/>
      <c r="H26" s="36"/>
      <c r="I26" s="36"/>
      <c r="J26" s="36"/>
      <c r="K26" s="36"/>
      <c r="L26" s="195">
        <v>0.21</v>
      </c>
      <c r="M26" s="196"/>
      <c r="N26" s="196"/>
      <c r="O26" s="196"/>
      <c r="P26" s="36"/>
      <c r="Q26" s="36"/>
      <c r="R26" s="36"/>
      <c r="S26" s="36"/>
      <c r="T26" s="36"/>
      <c r="U26" s="36"/>
      <c r="V26" s="36"/>
      <c r="W26" s="197">
        <f>ROUND(AZ51,2)</f>
        <v>0</v>
      </c>
      <c r="X26" s="196"/>
      <c r="Y26" s="196"/>
      <c r="Z26" s="196"/>
      <c r="AA26" s="196"/>
      <c r="AB26" s="196"/>
      <c r="AC26" s="196"/>
      <c r="AD26" s="196"/>
      <c r="AE26" s="196"/>
      <c r="AF26" s="36"/>
      <c r="AG26" s="36"/>
      <c r="AH26" s="36"/>
      <c r="AI26" s="36"/>
      <c r="AJ26" s="36"/>
      <c r="AK26" s="197">
        <f>ROUND(AV51,2)</f>
        <v>0</v>
      </c>
      <c r="AL26" s="196"/>
      <c r="AM26" s="196"/>
      <c r="AN26" s="196"/>
      <c r="AO26" s="196"/>
      <c r="AP26" s="36"/>
      <c r="AQ26" s="38"/>
    </row>
    <row r="27" spans="2:43" s="2" customFormat="1" ht="14.25" customHeight="1">
      <c r="B27" s="35"/>
      <c r="C27" s="36"/>
      <c r="D27" s="36"/>
      <c r="E27" s="36"/>
      <c r="F27" s="37" t="s">
        <v>705</v>
      </c>
      <c r="G27" s="36"/>
      <c r="H27" s="36"/>
      <c r="I27" s="36"/>
      <c r="J27" s="36"/>
      <c r="K27" s="36"/>
      <c r="L27" s="195">
        <v>0.15</v>
      </c>
      <c r="M27" s="196"/>
      <c r="N27" s="196"/>
      <c r="O27" s="196"/>
      <c r="P27" s="36"/>
      <c r="Q27" s="36"/>
      <c r="R27" s="36"/>
      <c r="S27" s="36"/>
      <c r="T27" s="36"/>
      <c r="U27" s="36"/>
      <c r="V27" s="36"/>
      <c r="W27" s="197">
        <f>ROUND(BA51,2)</f>
        <v>0</v>
      </c>
      <c r="X27" s="196"/>
      <c r="Y27" s="196"/>
      <c r="Z27" s="196"/>
      <c r="AA27" s="196"/>
      <c r="AB27" s="196"/>
      <c r="AC27" s="196"/>
      <c r="AD27" s="196"/>
      <c r="AE27" s="196"/>
      <c r="AF27" s="36"/>
      <c r="AG27" s="36"/>
      <c r="AH27" s="36"/>
      <c r="AI27" s="36"/>
      <c r="AJ27" s="36"/>
      <c r="AK27" s="197">
        <f>ROUND(AW51,2)</f>
        <v>0</v>
      </c>
      <c r="AL27" s="196"/>
      <c r="AM27" s="196"/>
      <c r="AN27" s="196"/>
      <c r="AO27" s="196"/>
      <c r="AP27" s="36"/>
      <c r="AQ27" s="38"/>
    </row>
    <row r="28" spans="2:43" s="2" customFormat="1" ht="14.25" customHeight="1" hidden="1">
      <c r="B28" s="35"/>
      <c r="C28" s="36"/>
      <c r="D28" s="36"/>
      <c r="E28" s="36"/>
      <c r="F28" s="37" t="s">
        <v>706</v>
      </c>
      <c r="G28" s="36"/>
      <c r="H28" s="36"/>
      <c r="I28" s="36"/>
      <c r="J28" s="36"/>
      <c r="K28" s="36"/>
      <c r="L28" s="195">
        <v>0.21</v>
      </c>
      <c r="M28" s="196"/>
      <c r="N28" s="196"/>
      <c r="O28" s="196"/>
      <c r="P28" s="36"/>
      <c r="Q28" s="36"/>
      <c r="R28" s="36"/>
      <c r="S28" s="36"/>
      <c r="T28" s="36"/>
      <c r="U28" s="36"/>
      <c r="V28" s="36"/>
      <c r="W28" s="197">
        <f>ROUND(BB51,2)</f>
        <v>0</v>
      </c>
      <c r="X28" s="196"/>
      <c r="Y28" s="196"/>
      <c r="Z28" s="196"/>
      <c r="AA28" s="196"/>
      <c r="AB28" s="196"/>
      <c r="AC28" s="196"/>
      <c r="AD28" s="196"/>
      <c r="AE28" s="196"/>
      <c r="AF28" s="36"/>
      <c r="AG28" s="36"/>
      <c r="AH28" s="36"/>
      <c r="AI28" s="36"/>
      <c r="AJ28" s="36"/>
      <c r="AK28" s="197">
        <v>0</v>
      </c>
      <c r="AL28" s="196"/>
      <c r="AM28" s="196"/>
      <c r="AN28" s="196"/>
      <c r="AO28" s="196"/>
      <c r="AP28" s="36"/>
      <c r="AQ28" s="38"/>
    </row>
    <row r="29" spans="2:43" s="2" customFormat="1" ht="14.25" customHeight="1" hidden="1">
      <c r="B29" s="35"/>
      <c r="C29" s="36"/>
      <c r="D29" s="36"/>
      <c r="E29" s="36"/>
      <c r="F29" s="37" t="s">
        <v>707</v>
      </c>
      <c r="G29" s="36"/>
      <c r="H29" s="36"/>
      <c r="I29" s="36"/>
      <c r="J29" s="36"/>
      <c r="K29" s="36"/>
      <c r="L29" s="195">
        <v>0.15</v>
      </c>
      <c r="M29" s="196"/>
      <c r="N29" s="196"/>
      <c r="O29" s="196"/>
      <c r="P29" s="36"/>
      <c r="Q29" s="36"/>
      <c r="R29" s="36"/>
      <c r="S29" s="36"/>
      <c r="T29" s="36"/>
      <c r="U29" s="36"/>
      <c r="V29" s="36"/>
      <c r="W29" s="197">
        <f>ROUND(BC51,2)</f>
        <v>0</v>
      </c>
      <c r="X29" s="196"/>
      <c r="Y29" s="196"/>
      <c r="Z29" s="196"/>
      <c r="AA29" s="196"/>
      <c r="AB29" s="196"/>
      <c r="AC29" s="196"/>
      <c r="AD29" s="196"/>
      <c r="AE29" s="196"/>
      <c r="AF29" s="36"/>
      <c r="AG29" s="36"/>
      <c r="AH29" s="36"/>
      <c r="AI29" s="36"/>
      <c r="AJ29" s="36"/>
      <c r="AK29" s="197">
        <v>0</v>
      </c>
      <c r="AL29" s="196"/>
      <c r="AM29" s="196"/>
      <c r="AN29" s="196"/>
      <c r="AO29" s="196"/>
      <c r="AP29" s="36"/>
      <c r="AQ29" s="38"/>
    </row>
    <row r="30" spans="2:43" s="2" customFormat="1" ht="14.25" customHeight="1" hidden="1">
      <c r="B30" s="35"/>
      <c r="C30" s="36"/>
      <c r="D30" s="36"/>
      <c r="E30" s="36"/>
      <c r="F30" s="37" t="s">
        <v>708</v>
      </c>
      <c r="G30" s="36"/>
      <c r="H30" s="36"/>
      <c r="I30" s="36"/>
      <c r="J30" s="36"/>
      <c r="K30" s="36"/>
      <c r="L30" s="195">
        <v>0</v>
      </c>
      <c r="M30" s="196"/>
      <c r="N30" s="196"/>
      <c r="O30" s="196"/>
      <c r="P30" s="36"/>
      <c r="Q30" s="36"/>
      <c r="R30" s="36"/>
      <c r="S30" s="36"/>
      <c r="T30" s="36"/>
      <c r="U30" s="36"/>
      <c r="V30" s="36"/>
      <c r="W30" s="197">
        <f>ROUND(BD51,2)</f>
        <v>0</v>
      </c>
      <c r="X30" s="196"/>
      <c r="Y30" s="196"/>
      <c r="Z30" s="196"/>
      <c r="AA30" s="196"/>
      <c r="AB30" s="196"/>
      <c r="AC30" s="196"/>
      <c r="AD30" s="196"/>
      <c r="AE30" s="196"/>
      <c r="AF30" s="36"/>
      <c r="AG30" s="36"/>
      <c r="AH30" s="36"/>
      <c r="AI30" s="36"/>
      <c r="AJ30" s="36"/>
      <c r="AK30" s="197">
        <v>0</v>
      </c>
      <c r="AL30" s="196"/>
      <c r="AM30" s="196"/>
      <c r="AN30" s="196"/>
      <c r="AO30" s="196"/>
      <c r="AP30" s="36"/>
      <c r="AQ30" s="38"/>
    </row>
    <row r="31" spans="2:43" s="1" customFormat="1" ht="6.75"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row>
    <row r="32" spans="2:43" s="1" customFormat="1" ht="25.5" customHeight="1">
      <c r="B32" s="30"/>
      <c r="C32" s="39"/>
      <c r="D32" s="40" t="s">
        <v>709</v>
      </c>
      <c r="E32" s="41"/>
      <c r="F32" s="41"/>
      <c r="G32" s="41"/>
      <c r="H32" s="41"/>
      <c r="I32" s="41"/>
      <c r="J32" s="41"/>
      <c r="K32" s="41"/>
      <c r="L32" s="41"/>
      <c r="M32" s="41"/>
      <c r="N32" s="41"/>
      <c r="O32" s="41"/>
      <c r="P32" s="41"/>
      <c r="Q32" s="41"/>
      <c r="R32" s="41"/>
      <c r="S32" s="41"/>
      <c r="T32" s="42" t="s">
        <v>710</v>
      </c>
      <c r="U32" s="41"/>
      <c r="V32" s="41"/>
      <c r="W32" s="41"/>
      <c r="X32" s="213" t="s">
        <v>711</v>
      </c>
      <c r="Y32" s="199"/>
      <c r="Z32" s="199"/>
      <c r="AA32" s="199"/>
      <c r="AB32" s="199"/>
      <c r="AC32" s="41"/>
      <c r="AD32" s="41"/>
      <c r="AE32" s="41"/>
      <c r="AF32" s="41"/>
      <c r="AG32" s="41"/>
      <c r="AH32" s="41"/>
      <c r="AI32" s="41"/>
      <c r="AJ32" s="41"/>
      <c r="AK32" s="198">
        <f>SUM(AK23:AK30)</f>
        <v>0</v>
      </c>
      <c r="AL32" s="199"/>
      <c r="AM32" s="199"/>
      <c r="AN32" s="199"/>
      <c r="AO32" s="200"/>
      <c r="AP32" s="39"/>
      <c r="AQ32" s="43"/>
    </row>
    <row r="33" spans="2:43" s="1" customFormat="1" ht="6.75" customHeigh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43" s="1" customFormat="1" ht="6.75" customHeight="1">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6"/>
    </row>
    <row r="38" spans="2:44" s="1" customFormat="1" ht="6.75" customHeight="1">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30"/>
    </row>
    <row r="39" spans="2:44" s="1" customFormat="1" ht="36.75" customHeight="1">
      <c r="B39" s="30"/>
      <c r="C39" s="49" t="s">
        <v>712</v>
      </c>
      <c r="AR39" s="30"/>
    </row>
    <row r="40" spans="2:44" s="1" customFormat="1" ht="6.75" customHeight="1">
      <c r="B40" s="30"/>
      <c r="AR40" s="30"/>
    </row>
    <row r="41" spans="2:44" s="3" customFormat="1" ht="14.25" customHeight="1">
      <c r="B41" s="50"/>
      <c r="C41" s="51" t="s">
        <v>681</v>
      </c>
      <c r="L41" s="3">
        <f>K5</f>
        <v>0</v>
      </c>
      <c r="AR41" s="50"/>
    </row>
    <row r="42" spans="2:44" s="4" customFormat="1" ht="36.75" customHeight="1">
      <c r="B42" s="52"/>
      <c r="C42" s="53" t="s">
        <v>682</v>
      </c>
      <c r="L42" s="203" t="str">
        <f>K6</f>
        <v>Sanace a rekonstrukce kanalizace na území negativně ovlivněné hornickou činností na katastru města Ostravy - Oprava kanalizace ulice Harantova </v>
      </c>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R42" s="52"/>
    </row>
    <row r="43" spans="2:44" s="1" customFormat="1" ht="6.75" customHeight="1">
      <c r="B43" s="30"/>
      <c r="AR43" s="30"/>
    </row>
    <row r="44" spans="2:44" s="1" customFormat="1" ht="15">
      <c r="B44" s="30"/>
      <c r="C44" s="51" t="s">
        <v>687</v>
      </c>
      <c r="L44" s="54" t="str">
        <f>IF(K8="","",K8)</f>
        <v> </v>
      </c>
      <c r="AI44" s="51" t="s">
        <v>689</v>
      </c>
      <c r="AM44" s="201" t="str">
        <f>IF(AN8="","",AN8)</f>
        <v>13. 3. 2018</v>
      </c>
      <c r="AN44" s="201"/>
      <c r="AR44" s="30"/>
    </row>
    <row r="45" spans="2:44" s="1" customFormat="1" ht="6.75" customHeight="1">
      <c r="B45" s="30"/>
      <c r="AR45" s="30"/>
    </row>
    <row r="46" spans="2:56" s="1" customFormat="1" ht="15">
      <c r="B46" s="30"/>
      <c r="C46" s="28" t="s">
        <v>662</v>
      </c>
      <c r="L46" s="3" t="str">
        <f>IF(E11="","",E11)</f>
        <v>Statutární město Ostrava</v>
      </c>
      <c r="AI46" s="51" t="s">
        <v>696</v>
      </c>
      <c r="AM46" s="202" t="str">
        <f>IF(E17="","",E17)</f>
        <v>Ing. Petr Bělák</v>
      </c>
      <c r="AN46" s="202"/>
      <c r="AO46" s="202"/>
      <c r="AP46" s="202"/>
      <c r="AR46" s="30"/>
      <c r="AS46" s="184" t="s">
        <v>713</v>
      </c>
      <c r="AT46" s="185"/>
      <c r="AU46" s="55"/>
      <c r="AV46" s="55"/>
      <c r="AW46" s="55"/>
      <c r="AX46" s="55"/>
      <c r="AY46" s="55"/>
      <c r="AZ46" s="55"/>
      <c r="BA46" s="55"/>
      <c r="BB46" s="55"/>
      <c r="BC46" s="55"/>
      <c r="BD46" s="56"/>
    </row>
    <row r="47" spans="2:56" s="1" customFormat="1" ht="15">
      <c r="B47" s="30"/>
      <c r="C47" s="51" t="s">
        <v>695</v>
      </c>
      <c r="L47" s="3" t="str">
        <f>IF(E14="","",E14)</f>
        <v> </v>
      </c>
      <c r="AR47" s="30"/>
      <c r="AS47" s="186"/>
      <c r="AT47" s="187"/>
      <c r="AU47" s="31"/>
      <c r="AV47" s="31"/>
      <c r="AW47" s="31"/>
      <c r="AX47" s="31"/>
      <c r="AY47" s="31"/>
      <c r="AZ47" s="31"/>
      <c r="BA47" s="31"/>
      <c r="BB47" s="31"/>
      <c r="BC47" s="31"/>
      <c r="BD47" s="57"/>
    </row>
    <row r="48" spans="2:56" s="1" customFormat="1" ht="10.5" customHeight="1">
      <c r="B48" s="30"/>
      <c r="AR48" s="30"/>
      <c r="AS48" s="186"/>
      <c r="AT48" s="187"/>
      <c r="AU48" s="31"/>
      <c r="AV48" s="31"/>
      <c r="AW48" s="31"/>
      <c r="AX48" s="31"/>
      <c r="AY48" s="31"/>
      <c r="AZ48" s="31"/>
      <c r="BA48" s="31"/>
      <c r="BB48" s="31"/>
      <c r="BC48" s="31"/>
      <c r="BD48" s="57"/>
    </row>
    <row r="49" spans="2:56" s="1" customFormat="1" ht="29.25" customHeight="1">
      <c r="B49" s="30"/>
      <c r="C49" s="209" t="s">
        <v>714</v>
      </c>
      <c r="D49" s="210"/>
      <c r="E49" s="210"/>
      <c r="F49" s="210"/>
      <c r="G49" s="210"/>
      <c r="H49" s="41"/>
      <c r="I49" s="211" t="s">
        <v>715</v>
      </c>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2" t="s">
        <v>716</v>
      </c>
      <c r="AH49" s="210"/>
      <c r="AI49" s="210"/>
      <c r="AJ49" s="210"/>
      <c r="AK49" s="210"/>
      <c r="AL49" s="210"/>
      <c r="AM49" s="210"/>
      <c r="AN49" s="211" t="s">
        <v>717</v>
      </c>
      <c r="AO49" s="210"/>
      <c r="AP49" s="210"/>
      <c r="AQ49" s="58" t="s">
        <v>718</v>
      </c>
      <c r="AR49" s="30"/>
      <c r="AS49" s="59" t="s">
        <v>719</v>
      </c>
      <c r="AT49" s="60" t="s">
        <v>720</v>
      </c>
      <c r="AU49" s="60" t="s">
        <v>721</v>
      </c>
      <c r="AV49" s="60" t="s">
        <v>722</v>
      </c>
      <c r="AW49" s="60" t="s">
        <v>723</v>
      </c>
      <c r="AX49" s="60" t="s">
        <v>724</v>
      </c>
      <c r="AY49" s="60" t="s">
        <v>725</v>
      </c>
      <c r="AZ49" s="60" t="s">
        <v>726</v>
      </c>
      <c r="BA49" s="60" t="s">
        <v>727</v>
      </c>
      <c r="BB49" s="60" t="s">
        <v>728</v>
      </c>
      <c r="BC49" s="60" t="s">
        <v>729</v>
      </c>
      <c r="BD49" s="61" t="s">
        <v>730</v>
      </c>
    </row>
    <row r="50" spans="2:56" s="1" customFormat="1" ht="10.5" customHeight="1">
      <c r="B50" s="30"/>
      <c r="AR50" s="30"/>
      <c r="AS50" s="62"/>
      <c r="AT50" s="55"/>
      <c r="AU50" s="55"/>
      <c r="AV50" s="55"/>
      <c r="AW50" s="55"/>
      <c r="AX50" s="55"/>
      <c r="AY50" s="55"/>
      <c r="AZ50" s="55"/>
      <c r="BA50" s="55"/>
      <c r="BB50" s="55"/>
      <c r="BC50" s="55"/>
      <c r="BD50" s="56"/>
    </row>
    <row r="51" spans="2:90" s="4" customFormat="1" ht="32.25" customHeight="1">
      <c r="B51" s="52"/>
      <c r="C51" s="63" t="s">
        <v>731</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177">
        <f>ROUND(AG52,2)</f>
        <v>0</v>
      </c>
      <c r="AH51" s="177"/>
      <c r="AI51" s="177"/>
      <c r="AJ51" s="177"/>
      <c r="AK51" s="177"/>
      <c r="AL51" s="177"/>
      <c r="AM51" s="177"/>
      <c r="AN51" s="178">
        <f>SUM(AG51,AT51)</f>
        <v>0</v>
      </c>
      <c r="AO51" s="178"/>
      <c r="AP51" s="178"/>
      <c r="AQ51" s="65" t="s">
        <v>671</v>
      </c>
      <c r="AR51" s="52"/>
      <c r="AS51" s="66">
        <f>ROUND(AS52,2)</f>
        <v>0</v>
      </c>
      <c r="AT51" s="67">
        <f>ROUND(SUM(AV51:AW51),2)</f>
        <v>0</v>
      </c>
      <c r="AU51" s="68">
        <f>ROUND(AU52,5)</f>
        <v>1982.21915</v>
      </c>
      <c r="AV51" s="67">
        <f>ROUND(AZ51*L26,2)</f>
        <v>0</v>
      </c>
      <c r="AW51" s="67">
        <f>ROUND(BA51*L27,2)</f>
        <v>0</v>
      </c>
      <c r="AX51" s="67">
        <f>ROUND(BB51*L26,2)</f>
        <v>0</v>
      </c>
      <c r="AY51" s="67">
        <f>ROUND(BC51*L27,2)</f>
        <v>0</v>
      </c>
      <c r="AZ51" s="67">
        <f>ROUND(AZ52,2)</f>
        <v>0</v>
      </c>
      <c r="BA51" s="67">
        <f>ROUND(BA52,2)</f>
        <v>0</v>
      </c>
      <c r="BB51" s="67">
        <f>ROUND(BB52,2)</f>
        <v>0</v>
      </c>
      <c r="BC51" s="67">
        <f>ROUND(BC52,2)</f>
        <v>0</v>
      </c>
      <c r="BD51" s="69">
        <f>ROUND(BD52,2)</f>
        <v>0</v>
      </c>
      <c r="BS51" s="53" t="s">
        <v>732</v>
      </c>
      <c r="BT51" s="53" t="s">
        <v>733</v>
      </c>
      <c r="BU51" s="70" t="s">
        <v>734</v>
      </c>
      <c r="BV51" s="53" t="s">
        <v>735</v>
      </c>
      <c r="BW51" s="53" t="s">
        <v>673</v>
      </c>
      <c r="BX51" s="53" t="s">
        <v>736</v>
      </c>
      <c r="CL51" s="53" t="s">
        <v>671</v>
      </c>
    </row>
    <row r="52" spans="2:91" s="5" customFormat="1" ht="16.5" customHeight="1">
      <c r="B52" s="71"/>
      <c r="C52" s="72"/>
      <c r="D52" s="205" t="s">
        <v>737</v>
      </c>
      <c r="E52" s="205"/>
      <c r="F52" s="205"/>
      <c r="G52" s="205"/>
      <c r="H52" s="205"/>
      <c r="I52" s="73"/>
      <c r="J52" s="205" t="s">
        <v>738</v>
      </c>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181">
        <f>ROUND(SUM(AG53:AG54),2)</f>
        <v>0</v>
      </c>
      <c r="AH52" s="180"/>
      <c r="AI52" s="180"/>
      <c r="AJ52" s="180"/>
      <c r="AK52" s="180"/>
      <c r="AL52" s="180"/>
      <c r="AM52" s="180"/>
      <c r="AN52" s="179">
        <f>SUM(AG52,AT52)</f>
        <v>0</v>
      </c>
      <c r="AO52" s="180"/>
      <c r="AP52" s="180"/>
      <c r="AQ52" s="74" t="s">
        <v>739</v>
      </c>
      <c r="AR52" s="71"/>
      <c r="AS52" s="75">
        <f>ROUND(SUM(AS53:AS54),2)</f>
        <v>0</v>
      </c>
      <c r="AT52" s="76">
        <f>ROUND(SUM(AV52:AW52),2)</f>
        <v>0</v>
      </c>
      <c r="AU52" s="77">
        <f>ROUND(SUM(AU53:AU54),5)</f>
        <v>1982.21915</v>
      </c>
      <c r="AV52" s="76">
        <f>ROUND(AZ52*L26,2)</f>
        <v>0</v>
      </c>
      <c r="AW52" s="76">
        <f>ROUND(BA52*L27,2)</f>
        <v>0</v>
      </c>
      <c r="AX52" s="76">
        <f>ROUND(BB52*L26,2)</f>
        <v>0</v>
      </c>
      <c r="AY52" s="76">
        <f>ROUND(BC52*L27,2)</f>
        <v>0</v>
      </c>
      <c r="AZ52" s="76">
        <f>ROUND(SUM(AZ53:AZ54),2)</f>
        <v>0</v>
      </c>
      <c r="BA52" s="76">
        <f>ROUND(SUM(BA53:BA54),2)</f>
        <v>0</v>
      </c>
      <c r="BB52" s="76">
        <f>ROUND(SUM(BB53:BB54),2)</f>
        <v>0</v>
      </c>
      <c r="BC52" s="76">
        <f>ROUND(SUM(BC53:BC54),2)</f>
        <v>0</v>
      </c>
      <c r="BD52" s="78">
        <f>ROUND(SUM(BD53:BD54),2)</f>
        <v>0</v>
      </c>
      <c r="BS52" s="79" t="s">
        <v>732</v>
      </c>
      <c r="BT52" s="79" t="s">
        <v>686</v>
      </c>
      <c r="BU52" s="79" t="s">
        <v>734</v>
      </c>
      <c r="BV52" s="79" t="s">
        <v>735</v>
      </c>
      <c r="BW52" s="79" t="s">
        <v>740</v>
      </c>
      <c r="BX52" s="79" t="s">
        <v>673</v>
      </c>
      <c r="CL52" s="79" t="s">
        <v>671</v>
      </c>
      <c r="CM52" s="79" t="s">
        <v>741</v>
      </c>
    </row>
    <row r="53" spans="1:90" s="6" customFormat="1" ht="16.5" customHeight="1">
      <c r="A53" s="80" t="s">
        <v>742</v>
      </c>
      <c r="B53" s="81"/>
      <c r="C53" s="7"/>
      <c r="D53" s="7"/>
      <c r="E53" s="208" t="s">
        <v>743</v>
      </c>
      <c r="F53" s="208"/>
      <c r="G53" s="208"/>
      <c r="H53" s="208"/>
      <c r="I53" s="208"/>
      <c r="J53" s="7"/>
      <c r="K53" s="208" t="s">
        <v>744</v>
      </c>
      <c r="L53" s="208"/>
      <c r="M53" s="208"/>
      <c r="N53" s="208"/>
      <c r="O53" s="208"/>
      <c r="P53" s="208"/>
      <c r="Q53" s="208"/>
      <c r="R53" s="208"/>
      <c r="S53" s="208"/>
      <c r="T53" s="208"/>
      <c r="U53" s="208"/>
      <c r="V53" s="208"/>
      <c r="W53" s="208"/>
      <c r="X53" s="208"/>
      <c r="Y53" s="208"/>
      <c r="Z53" s="208"/>
      <c r="AA53" s="208"/>
      <c r="AB53" s="208"/>
      <c r="AC53" s="208"/>
      <c r="AD53" s="208"/>
      <c r="AE53" s="208"/>
      <c r="AF53" s="208"/>
      <c r="AG53" s="206">
        <f>'001 - IO 01 Oprava kanali...'!J29</f>
        <v>0</v>
      </c>
      <c r="AH53" s="207"/>
      <c r="AI53" s="207"/>
      <c r="AJ53" s="207"/>
      <c r="AK53" s="207"/>
      <c r="AL53" s="207"/>
      <c r="AM53" s="207"/>
      <c r="AN53" s="206">
        <f>SUM(AG53,AT53)</f>
        <v>0</v>
      </c>
      <c r="AO53" s="207"/>
      <c r="AP53" s="207"/>
      <c r="AQ53" s="82" t="s">
        <v>745</v>
      </c>
      <c r="AR53" s="81"/>
      <c r="AS53" s="83">
        <v>0</v>
      </c>
      <c r="AT53" s="84">
        <f>ROUND(SUM(AV53:AW53),2)</f>
        <v>0</v>
      </c>
      <c r="AU53" s="85">
        <f>'001 - IO 01 Oprava kanali...'!P92</f>
        <v>1982.2191449999998</v>
      </c>
      <c r="AV53" s="84">
        <f>'001 - IO 01 Oprava kanali...'!J32</f>
        <v>0</v>
      </c>
      <c r="AW53" s="84">
        <f>'001 - IO 01 Oprava kanali...'!J33</f>
        <v>0</v>
      </c>
      <c r="AX53" s="84">
        <f>'001 - IO 01 Oprava kanali...'!J34</f>
        <v>0</v>
      </c>
      <c r="AY53" s="84">
        <f>'001 - IO 01 Oprava kanali...'!J35</f>
        <v>0</v>
      </c>
      <c r="AZ53" s="84">
        <f>'001 - IO 01 Oprava kanali...'!F32</f>
        <v>0</v>
      </c>
      <c r="BA53" s="84">
        <f>'001 - IO 01 Oprava kanali...'!F33</f>
        <v>0</v>
      </c>
      <c r="BB53" s="84">
        <f>'001 - IO 01 Oprava kanali...'!F34</f>
        <v>0</v>
      </c>
      <c r="BC53" s="84">
        <f>'001 - IO 01 Oprava kanali...'!F35</f>
        <v>0</v>
      </c>
      <c r="BD53" s="86">
        <f>'001 - IO 01 Oprava kanali...'!F36</f>
        <v>0</v>
      </c>
      <c r="BT53" s="87" t="s">
        <v>741</v>
      </c>
      <c r="BV53" s="87" t="s">
        <v>735</v>
      </c>
      <c r="BW53" s="87" t="s">
        <v>746</v>
      </c>
      <c r="BX53" s="87" t="s">
        <v>740</v>
      </c>
      <c r="CL53" s="87" t="s">
        <v>671</v>
      </c>
    </row>
    <row r="54" spans="1:90" s="6" customFormat="1" ht="16.5" customHeight="1">
      <c r="A54" s="80" t="s">
        <v>742</v>
      </c>
      <c r="B54" s="81"/>
      <c r="C54" s="7"/>
      <c r="D54" s="7"/>
      <c r="E54" s="208" t="s">
        <v>747</v>
      </c>
      <c r="F54" s="208"/>
      <c r="G54" s="208"/>
      <c r="H54" s="208"/>
      <c r="I54" s="208"/>
      <c r="J54" s="7"/>
      <c r="K54" s="208" t="s">
        <v>748</v>
      </c>
      <c r="L54" s="208"/>
      <c r="M54" s="208"/>
      <c r="N54" s="208"/>
      <c r="O54" s="208"/>
      <c r="P54" s="208"/>
      <c r="Q54" s="208"/>
      <c r="R54" s="208"/>
      <c r="S54" s="208"/>
      <c r="T54" s="208"/>
      <c r="U54" s="208"/>
      <c r="V54" s="208"/>
      <c r="W54" s="208"/>
      <c r="X54" s="208"/>
      <c r="Y54" s="208"/>
      <c r="Z54" s="208"/>
      <c r="AA54" s="208"/>
      <c r="AB54" s="208"/>
      <c r="AC54" s="208"/>
      <c r="AD54" s="208"/>
      <c r="AE54" s="208"/>
      <c r="AF54" s="208"/>
      <c r="AG54" s="206">
        <f>'002 - Ostatní a vedlejší ...'!J29</f>
        <v>0</v>
      </c>
      <c r="AH54" s="207"/>
      <c r="AI54" s="207"/>
      <c r="AJ54" s="207"/>
      <c r="AK54" s="207"/>
      <c r="AL54" s="207"/>
      <c r="AM54" s="207"/>
      <c r="AN54" s="206">
        <f>SUM(AG54,AT54)</f>
        <v>0</v>
      </c>
      <c r="AO54" s="207"/>
      <c r="AP54" s="207"/>
      <c r="AQ54" s="82" t="s">
        <v>745</v>
      </c>
      <c r="AR54" s="81"/>
      <c r="AS54" s="88">
        <v>0</v>
      </c>
      <c r="AT54" s="89">
        <f>ROUND(SUM(AV54:AW54),2)</f>
        <v>0</v>
      </c>
      <c r="AU54" s="90">
        <f>'002 - Ostatní a vedlejší ...'!P86</f>
        <v>0</v>
      </c>
      <c r="AV54" s="89">
        <f>'002 - Ostatní a vedlejší ...'!J32</f>
        <v>0</v>
      </c>
      <c r="AW54" s="89">
        <f>'002 - Ostatní a vedlejší ...'!J33</f>
        <v>0</v>
      </c>
      <c r="AX54" s="89">
        <f>'002 - Ostatní a vedlejší ...'!J34</f>
        <v>0</v>
      </c>
      <c r="AY54" s="89">
        <f>'002 - Ostatní a vedlejší ...'!J35</f>
        <v>0</v>
      </c>
      <c r="AZ54" s="89">
        <f>'002 - Ostatní a vedlejší ...'!F32</f>
        <v>0</v>
      </c>
      <c r="BA54" s="89">
        <f>'002 - Ostatní a vedlejší ...'!F33</f>
        <v>0</v>
      </c>
      <c r="BB54" s="89">
        <f>'002 - Ostatní a vedlejší ...'!F34</f>
        <v>0</v>
      </c>
      <c r="BC54" s="89">
        <f>'002 - Ostatní a vedlejší ...'!F35</f>
        <v>0</v>
      </c>
      <c r="BD54" s="91">
        <f>'002 - Ostatní a vedlejší ...'!F36</f>
        <v>0</v>
      </c>
      <c r="BT54" s="87" t="s">
        <v>741</v>
      </c>
      <c r="BV54" s="87" t="s">
        <v>735</v>
      </c>
      <c r="BW54" s="87" t="s">
        <v>749</v>
      </c>
      <c r="BX54" s="87" t="s">
        <v>740</v>
      </c>
      <c r="CL54" s="87" t="s">
        <v>671</v>
      </c>
    </row>
    <row r="55" spans="2:44" s="1" customFormat="1" ht="30" customHeight="1">
      <c r="B55" s="30"/>
      <c r="AR55" s="30"/>
    </row>
    <row r="56" spans="2:44" s="1" customFormat="1" ht="6.75" customHeight="1">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30"/>
    </row>
  </sheetData>
  <sheetProtection/>
  <mergeCells count="47">
    <mergeCell ref="AR2:BE2"/>
    <mergeCell ref="AS46:AT48"/>
    <mergeCell ref="C49:G49"/>
    <mergeCell ref="I49:AF49"/>
    <mergeCell ref="AG49:AM49"/>
    <mergeCell ref="L30:O30"/>
    <mergeCell ref="W30:AE30"/>
    <mergeCell ref="AK30:AO30"/>
    <mergeCell ref="AN49:AP49"/>
    <mergeCell ref="X32:AB3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AK32:AO32"/>
    <mergeCell ref="AM44:AN44"/>
    <mergeCell ref="AM46:AP46"/>
    <mergeCell ref="L42:AO42"/>
    <mergeCell ref="L28:O28"/>
    <mergeCell ref="W28:AE28"/>
    <mergeCell ref="AK28:AO28"/>
    <mergeCell ref="L29:O29"/>
    <mergeCell ref="W29:AE29"/>
    <mergeCell ref="AK29:AO29"/>
    <mergeCell ref="L26:O26"/>
    <mergeCell ref="W26:AE26"/>
    <mergeCell ref="AK26:AO26"/>
    <mergeCell ref="L27:O27"/>
    <mergeCell ref="W27:AE27"/>
    <mergeCell ref="AK27:AO27"/>
    <mergeCell ref="L25:O25"/>
    <mergeCell ref="W25:AE25"/>
    <mergeCell ref="AK25:AO25"/>
    <mergeCell ref="K5:AO5"/>
    <mergeCell ref="K6:AO6"/>
    <mergeCell ref="E20:AN20"/>
    <mergeCell ref="AK23:AO23"/>
  </mergeCells>
  <hyperlinks>
    <hyperlink ref="K1:S1" location="C2" display="1) Rekapitulace stavby"/>
    <hyperlink ref="W1:AI1" location="C51" display="2) Rekapitulace objektů stavby a soupisů prací"/>
    <hyperlink ref="A53" location="'001 - IO 01 Oprava kanali...'!C2" display="/"/>
    <hyperlink ref="A54" location="'002 - Ostatní a vedlejší ...'!C2" display="/"/>
  </hyperlinks>
  <printOptions/>
  <pageMargins left="0.5833333" right="0.5833333" top="0.5833333" bottom="0.5833333"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490"/>
  <sheetViews>
    <sheetView showGridLines="0" zoomScalePageLayoutView="0" workbookViewId="0" topLeftCell="A1">
      <pane ySplit="1" topLeftCell="BM229" activePane="bottomLeft" state="frozen"/>
      <selection pane="topLeft" activeCell="A1" sqref="A1"/>
      <selection pane="bottomLeft" activeCell="J245" sqref="J244:J245"/>
    </sheetView>
  </sheetViews>
  <sheetFormatPr defaultColWidth="9.33203125" defaultRowHeight="13.5"/>
  <cols>
    <col min="1" max="1" width="8.33203125" style="223" customWidth="1"/>
    <col min="2" max="2" width="1.66796875" style="223" customWidth="1"/>
    <col min="3" max="3" width="4.16015625" style="223" customWidth="1"/>
    <col min="4" max="4" width="4.33203125" style="223" customWidth="1"/>
    <col min="5" max="5" width="17.16015625" style="223" customWidth="1"/>
    <col min="6" max="6" width="75" style="223" customWidth="1"/>
    <col min="7" max="7" width="8.66015625" style="223" customWidth="1"/>
    <col min="8" max="8" width="11.16015625" style="223" customWidth="1"/>
    <col min="9" max="9" width="12.66015625" style="223" customWidth="1"/>
    <col min="10" max="10" width="23.5" style="223" customWidth="1"/>
    <col min="11" max="11" width="15.5" style="223" customWidth="1"/>
    <col min="12" max="12" width="9.33203125" style="223" customWidth="1"/>
    <col min="13" max="18" width="9.33203125" style="223" hidden="1" customWidth="1"/>
    <col min="19" max="19" width="8.16015625" style="223" hidden="1" customWidth="1"/>
    <col min="20" max="20" width="29.66015625" style="223" hidden="1" customWidth="1"/>
    <col min="21" max="21" width="16.33203125" style="223" hidden="1" customWidth="1"/>
    <col min="22" max="22" width="12.33203125" style="223" customWidth="1"/>
    <col min="23" max="23" width="16.33203125" style="223" customWidth="1"/>
    <col min="24" max="24" width="12.33203125" style="223" customWidth="1"/>
    <col min="25" max="25" width="15" style="223" customWidth="1"/>
    <col min="26" max="26" width="11" style="223" customWidth="1"/>
    <col min="27" max="27" width="15" style="223" customWidth="1"/>
    <col min="28" max="28" width="16.33203125" style="223" customWidth="1"/>
    <col min="29" max="29" width="11" style="223" customWidth="1"/>
    <col min="30" max="30" width="15" style="223" customWidth="1"/>
    <col min="31" max="31" width="16.33203125" style="223" customWidth="1"/>
    <col min="32" max="43" width="9.33203125" style="223" customWidth="1"/>
    <col min="44" max="65" width="9.33203125" style="223" hidden="1" customWidth="1"/>
    <col min="66" max="16384" width="9.33203125" style="223" customWidth="1"/>
  </cols>
  <sheetData>
    <row r="1" spans="1:70" ht="21.75" customHeight="1">
      <c r="A1" s="92"/>
      <c r="B1" s="10"/>
      <c r="C1" s="10"/>
      <c r="D1" s="11" t="s">
        <v>667</v>
      </c>
      <c r="E1" s="10"/>
      <c r="F1" s="93" t="s">
        <v>750</v>
      </c>
      <c r="G1" s="214" t="s">
        <v>751</v>
      </c>
      <c r="H1" s="214"/>
      <c r="I1" s="10"/>
      <c r="J1" s="93" t="s">
        <v>752</v>
      </c>
      <c r="K1" s="11" t="s">
        <v>753</v>
      </c>
      <c r="L1" s="93" t="s">
        <v>754</v>
      </c>
      <c r="M1" s="93"/>
      <c r="N1" s="93"/>
      <c r="O1" s="93"/>
      <c r="P1" s="93"/>
      <c r="Q1" s="93"/>
      <c r="R1" s="93"/>
      <c r="S1" s="93"/>
      <c r="T1" s="93"/>
      <c r="U1" s="94"/>
      <c r="V1" s="94"/>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row>
    <row r="2" spans="3:46" ht="36.75" customHeight="1">
      <c r="L2" s="224" t="s">
        <v>674</v>
      </c>
      <c r="M2" s="225"/>
      <c r="N2" s="225"/>
      <c r="O2" s="225"/>
      <c r="P2" s="225"/>
      <c r="Q2" s="225"/>
      <c r="R2" s="225"/>
      <c r="S2" s="225"/>
      <c r="T2" s="225"/>
      <c r="U2" s="225"/>
      <c r="V2" s="225"/>
      <c r="AT2" s="226" t="s">
        <v>746</v>
      </c>
    </row>
    <row r="3" spans="2:46" ht="6.75" customHeight="1">
      <c r="B3" s="227"/>
      <c r="C3" s="228"/>
      <c r="D3" s="228"/>
      <c r="E3" s="228"/>
      <c r="F3" s="228"/>
      <c r="G3" s="228"/>
      <c r="H3" s="228"/>
      <c r="I3" s="228"/>
      <c r="J3" s="228"/>
      <c r="K3" s="229"/>
      <c r="AT3" s="226" t="s">
        <v>741</v>
      </c>
    </row>
    <row r="4" spans="2:46" ht="36.75" customHeight="1">
      <c r="B4" s="230"/>
      <c r="C4" s="231"/>
      <c r="D4" s="232" t="s">
        <v>755</v>
      </c>
      <c r="E4" s="231"/>
      <c r="F4" s="231"/>
      <c r="G4" s="231"/>
      <c r="H4" s="231"/>
      <c r="I4" s="231"/>
      <c r="J4" s="231"/>
      <c r="K4" s="233"/>
      <c r="M4" s="234" t="s">
        <v>679</v>
      </c>
      <c r="AT4" s="226" t="s">
        <v>672</v>
      </c>
    </row>
    <row r="5" spans="2:11" ht="6.75" customHeight="1">
      <c r="B5" s="230"/>
      <c r="C5" s="231"/>
      <c r="D5" s="231"/>
      <c r="E5" s="231"/>
      <c r="F5" s="231"/>
      <c r="G5" s="231"/>
      <c r="H5" s="231"/>
      <c r="I5" s="231"/>
      <c r="J5" s="231"/>
      <c r="K5" s="233"/>
    </row>
    <row r="6" spans="2:11" ht="15">
      <c r="B6" s="230"/>
      <c r="C6" s="231"/>
      <c r="D6" s="235" t="s">
        <v>682</v>
      </c>
      <c r="E6" s="231"/>
      <c r="F6" s="231"/>
      <c r="G6" s="231"/>
      <c r="H6" s="231"/>
      <c r="I6" s="231"/>
      <c r="J6" s="231"/>
      <c r="K6" s="233"/>
    </row>
    <row r="7" spans="2:11" ht="33" customHeight="1">
      <c r="B7" s="230"/>
      <c r="C7" s="231"/>
      <c r="D7" s="231"/>
      <c r="E7" s="236" t="str">
        <f>'Rekapitulace stavby'!K6</f>
        <v>Sanace a rekonstrukce kanalizace na území negativně ovlivněné hornickou činností na katastru města Ostravy - Oprava kanalizace ulice Harantova </v>
      </c>
      <c r="F7" s="237"/>
      <c r="G7" s="237"/>
      <c r="H7" s="237"/>
      <c r="I7" s="231"/>
      <c r="J7" s="231"/>
      <c r="K7" s="233"/>
    </row>
    <row r="8" spans="2:11" ht="15">
      <c r="B8" s="230"/>
      <c r="C8" s="231"/>
      <c r="D8" s="235" t="s">
        <v>756</v>
      </c>
      <c r="E8" s="231"/>
      <c r="F8" s="231"/>
      <c r="G8" s="231"/>
      <c r="H8" s="231"/>
      <c r="I8" s="231"/>
      <c r="J8" s="231"/>
      <c r="K8" s="233"/>
    </row>
    <row r="9" spans="2:11" s="238" customFormat="1" ht="16.5" customHeight="1">
      <c r="B9" s="239"/>
      <c r="C9" s="175"/>
      <c r="D9" s="175"/>
      <c r="E9" s="236" t="s">
        <v>757</v>
      </c>
      <c r="F9" s="240"/>
      <c r="G9" s="240"/>
      <c r="H9" s="240"/>
      <c r="I9" s="175"/>
      <c r="J9" s="175"/>
      <c r="K9" s="241"/>
    </row>
    <row r="10" spans="2:11" s="238" customFormat="1" ht="15">
      <c r="B10" s="239"/>
      <c r="C10" s="175"/>
      <c r="D10" s="235" t="s">
        <v>758</v>
      </c>
      <c r="E10" s="175"/>
      <c r="F10" s="175"/>
      <c r="G10" s="175"/>
      <c r="H10" s="175"/>
      <c r="I10" s="175"/>
      <c r="J10" s="175"/>
      <c r="K10" s="241"/>
    </row>
    <row r="11" spans="2:11" s="238" customFormat="1" ht="36.75" customHeight="1">
      <c r="B11" s="239"/>
      <c r="C11" s="175"/>
      <c r="D11" s="175"/>
      <c r="E11" s="242" t="s">
        <v>759</v>
      </c>
      <c r="F11" s="240"/>
      <c r="G11" s="240"/>
      <c r="H11" s="240"/>
      <c r="I11" s="175"/>
      <c r="J11" s="175"/>
      <c r="K11" s="241"/>
    </row>
    <row r="12" spans="2:11" s="238" customFormat="1" ht="13.5">
      <c r="B12" s="239"/>
      <c r="C12" s="175"/>
      <c r="D12" s="175"/>
      <c r="E12" s="175"/>
      <c r="F12" s="175"/>
      <c r="G12" s="175"/>
      <c r="H12" s="175"/>
      <c r="I12" s="175"/>
      <c r="J12" s="175"/>
      <c r="K12" s="241"/>
    </row>
    <row r="13" spans="2:11" s="238" customFormat="1" ht="14.25" customHeight="1">
      <c r="B13" s="239"/>
      <c r="C13" s="175"/>
      <c r="D13" s="235" t="s">
        <v>684</v>
      </c>
      <c r="E13" s="175"/>
      <c r="F13" s="243" t="s">
        <v>671</v>
      </c>
      <c r="G13" s="175"/>
      <c r="H13" s="175"/>
      <c r="I13" s="235" t="s">
        <v>685</v>
      </c>
      <c r="J13" s="243">
        <v>22122</v>
      </c>
      <c r="K13" s="241"/>
    </row>
    <row r="14" spans="2:11" s="238" customFormat="1" ht="14.25" customHeight="1">
      <c r="B14" s="239"/>
      <c r="C14" s="175"/>
      <c r="D14" s="235" t="s">
        <v>687</v>
      </c>
      <c r="E14" s="175"/>
      <c r="F14" s="243" t="s">
        <v>688</v>
      </c>
      <c r="G14" s="175"/>
      <c r="H14" s="175"/>
      <c r="I14" s="235" t="s">
        <v>689</v>
      </c>
      <c r="J14" s="244" t="str">
        <f>'Rekapitulace stavby'!AN8</f>
        <v>13. 3. 2018</v>
      </c>
      <c r="K14" s="241"/>
    </row>
    <row r="15" spans="2:11" s="238" customFormat="1" ht="21.75" customHeight="1">
      <c r="B15" s="239"/>
      <c r="C15" s="175"/>
      <c r="D15" s="245" t="s">
        <v>760</v>
      </c>
      <c r="E15" s="175"/>
      <c r="F15" s="246" t="s">
        <v>761</v>
      </c>
      <c r="G15" s="175"/>
      <c r="H15" s="175"/>
      <c r="I15" s="175"/>
      <c r="J15" s="175"/>
      <c r="K15" s="241"/>
    </row>
    <row r="16" spans="2:11" s="238" customFormat="1" ht="14.25" customHeight="1">
      <c r="B16" s="239"/>
      <c r="C16" s="175"/>
      <c r="D16" s="235" t="s">
        <v>662</v>
      </c>
      <c r="E16" s="175"/>
      <c r="F16" s="175"/>
      <c r="G16" s="175"/>
      <c r="H16" s="175"/>
      <c r="I16" s="235" t="s">
        <v>693</v>
      </c>
      <c r="J16" s="243">
        <f>IF('Rekapitulace stavby'!AN10="","",'Rekapitulace stavby'!AN10)</f>
      </c>
      <c r="K16" s="241"/>
    </row>
    <row r="17" spans="2:11" s="238" customFormat="1" ht="18" customHeight="1">
      <c r="B17" s="239"/>
      <c r="C17" s="175"/>
      <c r="D17" s="175"/>
      <c r="E17" s="243" t="str">
        <f>IF('Rekapitulace stavby'!E11="","",'Rekapitulace stavby'!E11)</f>
        <v>Statutární město Ostrava</v>
      </c>
      <c r="F17" s="175"/>
      <c r="G17" s="175"/>
      <c r="H17" s="175"/>
      <c r="I17" s="235" t="s">
        <v>694</v>
      </c>
      <c r="J17" s="243">
        <f>IF('Rekapitulace stavby'!AN11="","",'Rekapitulace stavby'!AN11)</f>
      </c>
      <c r="K17" s="241"/>
    </row>
    <row r="18" spans="2:11" s="238" customFormat="1" ht="6.75" customHeight="1">
      <c r="B18" s="239"/>
      <c r="C18" s="175"/>
      <c r="D18" s="175"/>
      <c r="E18" s="175"/>
      <c r="F18" s="175"/>
      <c r="G18" s="175"/>
      <c r="H18" s="175"/>
      <c r="I18" s="175"/>
      <c r="J18" s="175"/>
      <c r="K18" s="241"/>
    </row>
    <row r="19" spans="2:11" s="238" customFormat="1" ht="14.25" customHeight="1">
      <c r="B19" s="239"/>
      <c r="C19" s="175"/>
      <c r="D19" s="235" t="s">
        <v>695</v>
      </c>
      <c r="E19" s="175"/>
      <c r="F19" s="175"/>
      <c r="G19" s="175"/>
      <c r="H19" s="175"/>
      <c r="I19" s="235" t="s">
        <v>693</v>
      </c>
      <c r="J19" s="243">
        <f>IF('Rekapitulace stavby'!AN13="Vyplň údaj","",IF('Rekapitulace stavby'!AN13="","",'Rekapitulace stavby'!AN13))</f>
      </c>
      <c r="K19" s="241"/>
    </row>
    <row r="20" spans="2:11" s="238" customFormat="1" ht="18" customHeight="1">
      <c r="B20" s="239"/>
      <c r="C20" s="175"/>
      <c r="D20" s="175"/>
      <c r="E20" s="243" t="str">
        <f>IF('Rekapitulace stavby'!E14="Vyplň údaj","",IF('Rekapitulace stavby'!E14="","",'Rekapitulace stavby'!E14))</f>
        <v> </v>
      </c>
      <c r="F20" s="175"/>
      <c r="G20" s="175"/>
      <c r="H20" s="175"/>
      <c r="I20" s="235" t="s">
        <v>694</v>
      </c>
      <c r="J20" s="243">
        <f>IF('Rekapitulace stavby'!AN14="Vyplň údaj","",IF('Rekapitulace stavby'!AN14="","",'Rekapitulace stavby'!AN14))</f>
      </c>
      <c r="K20" s="241"/>
    </row>
    <row r="21" spans="2:11" s="238" customFormat="1" ht="6.75" customHeight="1">
      <c r="B21" s="239"/>
      <c r="C21" s="175"/>
      <c r="D21" s="175"/>
      <c r="E21" s="175"/>
      <c r="F21" s="175"/>
      <c r="G21" s="175"/>
      <c r="H21" s="175"/>
      <c r="I21" s="175"/>
      <c r="J21" s="175"/>
      <c r="K21" s="241"/>
    </row>
    <row r="22" spans="2:11" s="238" customFormat="1" ht="14.25" customHeight="1">
      <c r="B22" s="239"/>
      <c r="C22" s="175"/>
      <c r="D22" s="235" t="s">
        <v>696</v>
      </c>
      <c r="E22" s="175"/>
      <c r="F22" s="175"/>
      <c r="G22" s="175"/>
      <c r="H22" s="175"/>
      <c r="I22" s="235" t="s">
        <v>693</v>
      </c>
      <c r="J22" s="243">
        <f>IF('Rekapitulace stavby'!AN16="","",'Rekapitulace stavby'!AN16)</f>
      </c>
      <c r="K22" s="241"/>
    </row>
    <row r="23" spans="2:11" s="238" customFormat="1" ht="18" customHeight="1">
      <c r="B23" s="239"/>
      <c r="C23" s="175"/>
      <c r="D23" s="175"/>
      <c r="E23" s="243" t="str">
        <f>IF('Rekapitulace stavby'!E17="","",'Rekapitulace stavby'!E17)</f>
        <v>Ing. Petr Bělák</v>
      </c>
      <c r="F23" s="175"/>
      <c r="G23" s="175"/>
      <c r="H23" s="175"/>
      <c r="I23" s="235" t="s">
        <v>694</v>
      </c>
      <c r="J23" s="243">
        <f>IF('Rekapitulace stavby'!AN17="","",'Rekapitulace stavby'!AN17)</f>
      </c>
      <c r="K23" s="241"/>
    </row>
    <row r="24" spans="2:11" s="238" customFormat="1" ht="6.75" customHeight="1">
      <c r="B24" s="239"/>
      <c r="C24" s="175"/>
      <c r="D24" s="175"/>
      <c r="E24" s="175"/>
      <c r="F24" s="175"/>
      <c r="G24" s="175"/>
      <c r="H24" s="175"/>
      <c r="I24" s="175"/>
      <c r="J24" s="175"/>
      <c r="K24" s="241"/>
    </row>
    <row r="25" spans="2:11" s="238" customFormat="1" ht="14.25" customHeight="1">
      <c r="B25" s="239"/>
      <c r="C25" s="175"/>
      <c r="D25" s="235" t="s">
        <v>698</v>
      </c>
      <c r="E25" s="175"/>
      <c r="F25" s="175"/>
      <c r="G25" s="175"/>
      <c r="H25" s="175"/>
      <c r="I25" s="175" t="s">
        <v>661</v>
      </c>
      <c r="J25" s="175"/>
      <c r="K25" s="241"/>
    </row>
    <row r="26" spans="2:11" s="251" customFormat="1" ht="16.5" customHeight="1">
      <c r="B26" s="247"/>
      <c r="C26" s="248"/>
      <c r="D26" s="248"/>
      <c r="E26" s="249" t="s">
        <v>671</v>
      </c>
      <c r="F26" s="249"/>
      <c r="G26" s="249"/>
      <c r="H26" s="249"/>
      <c r="I26" s="248"/>
      <c r="J26" s="248"/>
      <c r="K26" s="250"/>
    </row>
    <row r="27" spans="2:11" s="238" customFormat="1" ht="6.75" customHeight="1">
      <c r="B27" s="239"/>
      <c r="C27" s="175"/>
      <c r="D27" s="175"/>
      <c r="E27" s="175"/>
      <c r="F27" s="175"/>
      <c r="G27" s="175"/>
      <c r="H27" s="175"/>
      <c r="I27" s="175"/>
      <c r="J27" s="175"/>
      <c r="K27" s="241"/>
    </row>
    <row r="28" spans="2:11" s="238" customFormat="1" ht="6.75" customHeight="1">
      <c r="B28" s="239"/>
      <c r="C28" s="175"/>
      <c r="D28" s="252"/>
      <c r="E28" s="252"/>
      <c r="F28" s="252"/>
      <c r="G28" s="252"/>
      <c r="H28" s="252"/>
      <c r="I28" s="252"/>
      <c r="J28" s="252"/>
      <c r="K28" s="253"/>
    </row>
    <row r="29" spans="2:11" s="238" customFormat="1" ht="24.75" customHeight="1">
      <c r="B29" s="239"/>
      <c r="C29" s="175"/>
      <c r="D29" s="254" t="s">
        <v>699</v>
      </c>
      <c r="E29" s="175"/>
      <c r="F29" s="175"/>
      <c r="G29" s="175"/>
      <c r="H29" s="175"/>
      <c r="I29" s="175"/>
      <c r="J29" s="255">
        <f>ROUND(J92,2)</f>
        <v>0</v>
      </c>
      <c r="K29" s="241"/>
    </row>
    <row r="30" spans="2:11" s="238" customFormat="1" ht="6.75" customHeight="1">
      <c r="B30" s="239"/>
      <c r="C30" s="175"/>
      <c r="D30" s="252"/>
      <c r="E30" s="252"/>
      <c r="F30" s="252"/>
      <c r="G30" s="252"/>
      <c r="H30" s="252"/>
      <c r="I30" s="252"/>
      <c r="J30" s="252"/>
      <c r="K30" s="253"/>
    </row>
    <row r="31" spans="2:11" s="238" customFormat="1" ht="14.25" customHeight="1">
      <c r="B31" s="239"/>
      <c r="C31" s="175"/>
      <c r="D31" s="175"/>
      <c r="E31" s="175"/>
      <c r="F31" s="256" t="s">
        <v>701</v>
      </c>
      <c r="G31" s="175"/>
      <c r="H31" s="175"/>
      <c r="I31" s="256" t="s">
        <v>700</v>
      </c>
      <c r="J31" s="256" t="s">
        <v>702</v>
      </c>
      <c r="K31" s="241"/>
    </row>
    <row r="32" spans="2:11" s="238" customFormat="1" ht="14.25" customHeight="1">
      <c r="B32" s="239"/>
      <c r="C32" s="175"/>
      <c r="D32" s="257" t="s">
        <v>703</v>
      </c>
      <c r="E32" s="257" t="s">
        <v>704</v>
      </c>
      <c r="F32" s="258">
        <f>ROUND(SUM(BE92:BE489),2)</f>
        <v>0</v>
      </c>
      <c r="G32" s="175"/>
      <c r="H32" s="175"/>
      <c r="I32" s="259">
        <v>0.21</v>
      </c>
      <c r="J32" s="258">
        <f>ROUND(ROUND((SUM(BE92:BE489)),2)*I32,2)</f>
        <v>0</v>
      </c>
      <c r="K32" s="241"/>
    </row>
    <row r="33" spans="2:11" s="238" customFormat="1" ht="14.25" customHeight="1">
      <c r="B33" s="239"/>
      <c r="C33" s="175"/>
      <c r="D33" s="175"/>
      <c r="E33" s="257" t="s">
        <v>705</v>
      </c>
      <c r="F33" s="258">
        <f>ROUND(SUM(BF92:BF489),2)</f>
        <v>0</v>
      </c>
      <c r="G33" s="175"/>
      <c r="H33" s="175"/>
      <c r="I33" s="259">
        <v>0.15</v>
      </c>
      <c r="J33" s="258">
        <f>ROUND(ROUND((SUM(BF92:BF489)),2)*I33,2)</f>
        <v>0</v>
      </c>
      <c r="K33" s="241"/>
    </row>
    <row r="34" spans="2:11" s="238" customFormat="1" ht="14.25" customHeight="1" hidden="1">
      <c r="B34" s="239"/>
      <c r="C34" s="175"/>
      <c r="D34" s="175"/>
      <c r="E34" s="257" t="s">
        <v>706</v>
      </c>
      <c r="F34" s="258">
        <f>ROUND(SUM(BG92:BG489),2)</f>
        <v>0</v>
      </c>
      <c r="G34" s="175"/>
      <c r="H34" s="175"/>
      <c r="I34" s="259">
        <v>0.21</v>
      </c>
      <c r="J34" s="258">
        <v>0</v>
      </c>
      <c r="K34" s="241"/>
    </row>
    <row r="35" spans="2:11" s="238" customFormat="1" ht="14.25" customHeight="1" hidden="1">
      <c r="B35" s="239"/>
      <c r="C35" s="175"/>
      <c r="D35" s="175"/>
      <c r="E35" s="257" t="s">
        <v>707</v>
      </c>
      <c r="F35" s="258">
        <f>ROUND(SUM(BH92:BH489),2)</f>
        <v>0</v>
      </c>
      <c r="G35" s="175"/>
      <c r="H35" s="175"/>
      <c r="I35" s="259">
        <v>0.15</v>
      </c>
      <c r="J35" s="258">
        <v>0</v>
      </c>
      <c r="K35" s="241"/>
    </row>
    <row r="36" spans="2:11" s="238" customFormat="1" ht="14.25" customHeight="1" hidden="1">
      <c r="B36" s="239"/>
      <c r="C36" s="175"/>
      <c r="D36" s="175"/>
      <c r="E36" s="257" t="s">
        <v>708</v>
      </c>
      <c r="F36" s="258">
        <f>ROUND(SUM(BI92:BI489),2)</f>
        <v>0</v>
      </c>
      <c r="G36" s="175"/>
      <c r="H36" s="175"/>
      <c r="I36" s="259">
        <v>0</v>
      </c>
      <c r="J36" s="258">
        <v>0</v>
      </c>
      <c r="K36" s="241"/>
    </row>
    <row r="37" spans="2:11" s="238" customFormat="1" ht="6.75" customHeight="1">
      <c r="B37" s="239"/>
      <c r="C37" s="175"/>
      <c r="D37" s="175"/>
      <c r="E37" s="175"/>
      <c r="F37" s="175"/>
      <c r="G37" s="175"/>
      <c r="H37" s="175"/>
      <c r="I37" s="175"/>
      <c r="J37" s="175"/>
      <c r="K37" s="241"/>
    </row>
    <row r="38" spans="2:11" s="238" customFormat="1" ht="24.75" customHeight="1">
      <c r="B38" s="239"/>
      <c r="C38" s="260"/>
      <c r="D38" s="261" t="s">
        <v>709</v>
      </c>
      <c r="E38" s="262"/>
      <c r="F38" s="262"/>
      <c r="G38" s="263" t="s">
        <v>710</v>
      </c>
      <c r="H38" s="264" t="s">
        <v>711</v>
      </c>
      <c r="I38" s="262"/>
      <c r="J38" s="265">
        <f>SUM(J29:J36)</f>
        <v>0</v>
      </c>
      <c r="K38" s="266"/>
    </row>
    <row r="39" spans="2:11" s="238" customFormat="1" ht="14.25" customHeight="1">
      <c r="B39" s="267"/>
      <c r="C39" s="268"/>
      <c r="D39" s="268"/>
      <c r="E39" s="268"/>
      <c r="F39" s="268"/>
      <c r="G39" s="268"/>
      <c r="H39" s="268"/>
      <c r="I39" s="268"/>
      <c r="J39" s="268"/>
      <c r="K39" s="269"/>
    </row>
    <row r="43" spans="2:11" s="238" customFormat="1" ht="6.75" customHeight="1">
      <c r="B43" s="270"/>
      <c r="C43" s="271"/>
      <c r="D43" s="271"/>
      <c r="E43" s="271"/>
      <c r="F43" s="271"/>
      <c r="G43" s="271"/>
      <c r="H43" s="271"/>
      <c r="I43" s="271"/>
      <c r="J43" s="271"/>
      <c r="K43" s="272"/>
    </row>
    <row r="44" spans="2:11" s="238" customFormat="1" ht="36.75" customHeight="1">
      <c r="B44" s="239"/>
      <c r="C44" s="232" t="s">
        <v>762</v>
      </c>
      <c r="D44" s="175"/>
      <c r="E44" s="175"/>
      <c r="F44" s="175"/>
      <c r="G44" s="175"/>
      <c r="H44" s="175"/>
      <c r="I44" s="175"/>
      <c r="J44" s="175"/>
      <c r="K44" s="241"/>
    </row>
    <row r="45" spans="2:11" s="238" customFormat="1" ht="6.75" customHeight="1">
      <c r="B45" s="239"/>
      <c r="C45" s="175"/>
      <c r="D45" s="175"/>
      <c r="E45" s="175"/>
      <c r="F45" s="175"/>
      <c r="G45" s="175"/>
      <c r="H45" s="175"/>
      <c r="I45" s="175"/>
      <c r="J45" s="175"/>
      <c r="K45" s="241"/>
    </row>
    <row r="46" spans="2:11" s="238" customFormat="1" ht="14.25" customHeight="1">
      <c r="B46" s="239"/>
      <c r="C46" s="235" t="s">
        <v>682</v>
      </c>
      <c r="D46" s="175"/>
      <c r="E46" s="175"/>
      <c r="F46" s="175"/>
      <c r="G46" s="175"/>
      <c r="H46" s="175"/>
      <c r="I46" s="175"/>
      <c r="J46" s="175"/>
      <c r="K46" s="241"/>
    </row>
    <row r="47" spans="2:11" s="238" customFormat="1" ht="27" customHeight="1">
      <c r="B47" s="239"/>
      <c r="C47" s="175"/>
      <c r="D47" s="175"/>
      <c r="E47" s="236" t="str">
        <f>E7</f>
        <v>Sanace a rekonstrukce kanalizace na území negativně ovlivněné hornickou činností na katastru města Ostravy - Oprava kanalizace ulice Harantova </v>
      </c>
      <c r="F47" s="237"/>
      <c r="G47" s="237"/>
      <c r="H47" s="237"/>
      <c r="I47" s="175"/>
      <c r="J47" s="175"/>
      <c r="K47" s="241"/>
    </row>
    <row r="48" spans="2:11" ht="15">
      <c r="B48" s="230"/>
      <c r="C48" s="235" t="s">
        <v>756</v>
      </c>
      <c r="D48" s="231"/>
      <c r="E48" s="231"/>
      <c r="F48" s="231"/>
      <c r="G48" s="231"/>
      <c r="H48" s="231"/>
      <c r="I48" s="231"/>
      <c r="J48" s="231"/>
      <c r="K48" s="233"/>
    </row>
    <row r="49" spans="2:11" s="238" customFormat="1" ht="16.5" customHeight="1">
      <c r="B49" s="239"/>
      <c r="C49" s="175"/>
      <c r="D49" s="175"/>
      <c r="E49" s="236" t="s">
        <v>757</v>
      </c>
      <c r="F49" s="240"/>
      <c r="G49" s="240"/>
      <c r="H49" s="240"/>
      <c r="I49" s="175"/>
      <c r="J49" s="175"/>
      <c r="K49" s="241"/>
    </row>
    <row r="50" spans="2:11" s="238" customFormat="1" ht="14.25" customHeight="1">
      <c r="B50" s="239"/>
      <c r="C50" s="235" t="s">
        <v>758</v>
      </c>
      <c r="D50" s="175"/>
      <c r="E50" s="175"/>
      <c r="F50" s="175"/>
      <c r="G50" s="175"/>
      <c r="H50" s="175"/>
      <c r="I50" s="175"/>
      <c r="J50" s="175"/>
      <c r="K50" s="241"/>
    </row>
    <row r="51" spans="2:11" s="238" customFormat="1" ht="17.25" customHeight="1">
      <c r="B51" s="239"/>
      <c r="C51" s="175"/>
      <c r="D51" s="175"/>
      <c r="E51" s="242" t="str">
        <f>E11</f>
        <v>001 - IO 01 Oprava kanalizace</v>
      </c>
      <c r="F51" s="240"/>
      <c r="G51" s="240"/>
      <c r="H51" s="240"/>
      <c r="I51" s="175"/>
      <c r="J51" s="175"/>
      <c r="K51" s="241"/>
    </row>
    <row r="52" spans="2:11" s="238" customFormat="1" ht="6.75" customHeight="1">
      <c r="B52" s="239"/>
      <c r="C52" s="175"/>
      <c r="D52" s="175"/>
      <c r="E52" s="175"/>
      <c r="F52" s="175"/>
      <c r="G52" s="175"/>
      <c r="H52" s="175"/>
      <c r="I52" s="175"/>
      <c r="J52" s="175"/>
      <c r="K52" s="241"/>
    </row>
    <row r="53" spans="2:11" s="238" customFormat="1" ht="18" customHeight="1">
      <c r="B53" s="239"/>
      <c r="C53" s="235" t="s">
        <v>687</v>
      </c>
      <c r="D53" s="175"/>
      <c r="E53" s="175"/>
      <c r="F53" s="243" t="str">
        <f>F14</f>
        <v> </v>
      </c>
      <c r="G53" s="175"/>
      <c r="H53" s="175"/>
      <c r="I53" s="235" t="s">
        <v>689</v>
      </c>
      <c r="J53" s="244" t="str">
        <f>IF(J14="","",J14)</f>
        <v>13. 3. 2018</v>
      </c>
      <c r="K53" s="241"/>
    </row>
    <row r="54" spans="2:11" s="238" customFormat="1" ht="6.75" customHeight="1">
      <c r="B54" s="239"/>
      <c r="C54" s="175"/>
      <c r="D54" s="175"/>
      <c r="E54" s="175"/>
      <c r="F54" s="175"/>
      <c r="G54" s="175"/>
      <c r="H54" s="175"/>
      <c r="I54" s="175"/>
      <c r="J54" s="175"/>
      <c r="K54" s="241"/>
    </row>
    <row r="55" spans="2:11" s="238" customFormat="1" ht="15">
      <c r="B55" s="239"/>
      <c r="C55" s="235" t="s">
        <v>662</v>
      </c>
      <c r="D55" s="175"/>
      <c r="E55" s="175"/>
      <c r="F55" s="243" t="str">
        <f>E17</f>
        <v>Statutární město Ostrava</v>
      </c>
      <c r="G55" s="175"/>
      <c r="H55" s="175"/>
      <c r="I55" s="235" t="s">
        <v>696</v>
      </c>
      <c r="J55" s="249" t="str">
        <f>E23</f>
        <v>Ing. Petr Bělák</v>
      </c>
      <c r="K55" s="241"/>
    </row>
    <row r="56" spans="2:11" s="238" customFormat="1" ht="14.25" customHeight="1">
      <c r="B56" s="239"/>
      <c r="C56" s="235" t="s">
        <v>695</v>
      </c>
      <c r="D56" s="175"/>
      <c r="E56" s="175"/>
      <c r="F56" s="243" t="str">
        <f>IF(E20="","",E20)</f>
        <v> </v>
      </c>
      <c r="G56" s="175"/>
      <c r="H56" s="175"/>
      <c r="I56" s="175"/>
      <c r="J56" s="273"/>
      <c r="K56" s="241"/>
    </row>
    <row r="57" spans="2:11" s="238" customFormat="1" ht="9.75" customHeight="1">
      <c r="B57" s="239"/>
      <c r="C57" s="175"/>
      <c r="D57" s="175"/>
      <c r="E57" s="175"/>
      <c r="F57" s="175"/>
      <c r="G57" s="175"/>
      <c r="H57" s="175"/>
      <c r="I57" s="175"/>
      <c r="J57" s="175"/>
      <c r="K57" s="241"/>
    </row>
    <row r="58" spans="2:11" s="238" customFormat="1" ht="29.25" customHeight="1">
      <c r="B58" s="239"/>
      <c r="C58" s="274" t="s">
        <v>763</v>
      </c>
      <c r="D58" s="260"/>
      <c r="E58" s="260"/>
      <c r="F58" s="260"/>
      <c r="G58" s="260"/>
      <c r="H58" s="260"/>
      <c r="I58" s="260"/>
      <c r="J58" s="275" t="s">
        <v>764</v>
      </c>
      <c r="K58" s="276"/>
    </row>
    <row r="59" spans="2:11" s="238" customFormat="1" ht="9.75" customHeight="1">
      <c r="B59" s="239"/>
      <c r="C59" s="175"/>
      <c r="D59" s="175"/>
      <c r="E59" s="175"/>
      <c r="F59" s="175"/>
      <c r="G59" s="175"/>
      <c r="H59" s="175"/>
      <c r="I59" s="175"/>
      <c r="J59" s="175"/>
      <c r="K59" s="241"/>
    </row>
    <row r="60" spans="2:47" s="238" customFormat="1" ht="29.25" customHeight="1">
      <c r="B60" s="239"/>
      <c r="C60" s="277" t="s">
        <v>765</v>
      </c>
      <c r="D60" s="175"/>
      <c r="E60" s="175"/>
      <c r="F60" s="175"/>
      <c r="G60" s="175"/>
      <c r="H60" s="175"/>
      <c r="I60" s="175"/>
      <c r="J60" s="255">
        <f>J92</f>
        <v>0</v>
      </c>
      <c r="K60" s="241"/>
      <c r="AU60" s="226" t="s">
        <v>766</v>
      </c>
    </row>
    <row r="61" spans="2:11" s="284" customFormat="1" ht="24.75" customHeight="1">
      <c r="B61" s="278"/>
      <c r="C61" s="279"/>
      <c r="D61" s="280" t="s">
        <v>767</v>
      </c>
      <c r="E61" s="281"/>
      <c r="F61" s="281"/>
      <c r="G61" s="281"/>
      <c r="H61" s="281"/>
      <c r="I61" s="281"/>
      <c r="J61" s="282">
        <f>J93</f>
        <v>0</v>
      </c>
      <c r="K61" s="283"/>
    </row>
    <row r="62" spans="2:11" s="291" customFormat="1" ht="19.5" customHeight="1">
      <c r="B62" s="285"/>
      <c r="C62" s="286"/>
      <c r="D62" s="287" t="s">
        <v>768</v>
      </c>
      <c r="E62" s="288"/>
      <c r="F62" s="288"/>
      <c r="G62" s="288"/>
      <c r="H62" s="288"/>
      <c r="I62" s="288"/>
      <c r="J62" s="289">
        <f>J94</f>
        <v>0</v>
      </c>
      <c r="K62" s="290"/>
    </row>
    <row r="63" spans="2:11" s="291" customFormat="1" ht="19.5" customHeight="1">
      <c r="B63" s="285"/>
      <c r="C63" s="286"/>
      <c r="D63" s="287" t="s">
        <v>769</v>
      </c>
      <c r="E63" s="288"/>
      <c r="F63" s="288"/>
      <c r="G63" s="288"/>
      <c r="H63" s="288"/>
      <c r="I63" s="288"/>
      <c r="J63" s="289">
        <f>J227</f>
        <v>0</v>
      </c>
      <c r="K63" s="290"/>
    </row>
    <row r="64" spans="2:11" s="291" customFormat="1" ht="19.5" customHeight="1">
      <c r="B64" s="285"/>
      <c r="C64" s="286"/>
      <c r="D64" s="287" t="s">
        <v>770</v>
      </c>
      <c r="E64" s="288"/>
      <c r="F64" s="288"/>
      <c r="G64" s="288"/>
      <c r="H64" s="288"/>
      <c r="I64" s="288"/>
      <c r="J64" s="289">
        <f>J232</f>
        <v>0</v>
      </c>
      <c r="K64" s="290"/>
    </row>
    <row r="65" spans="2:11" s="291" customFormat="1" ht="19.5" customHeight="1">
      <c r="B65" s="285"/>
      <c r="C65" s="286"/>
      <c r="D65" s="287" t="s">
        <v>771</v>
      </c>
      <c r="E65" s="288"/>
      <c r="F65" s="288"/>
      <c r="G65" s="288"/>
      <c r="H65" s="288"/>
      <c r="I65" s="288"/>
      <c r="J65" s="289">
        <f>J263</f>
        <v>0</v>
      </c>
      <c r="K65" s="290"/>
    </row>
    <row r="66" spans="2:11" s="291" customFormat="1" ht="19.5" customHeight="1">
      <c r="B66" s="285"/>
      <c r="C66" s="286"/>
      <c r="D66" s="287" t="s">
        <v>772</v>
      </c>
      <c r="E66" s="288"/>
      <c r="F66" s="288"/>
      <c r="G66" s="288"/>
      <c r="H66" s="288"/>
      <c r="I66" s="288"/>
      <c r="J66" s="289">
        <f>J292</f>
        <v>0</v>
      </c>
      <c r="K66" s="290"/>
    </row>
    <row r="67" spans="2:11" s="291" customFormat="1" ht="19.5" customHeight="1">
      <c r="B67" s="285"/>
      <c r="C67" s="286"/>
      <c r="D67" s="287" t="s">
        <v>773</v>
      </c>
      <c r="E67" s="288"/>
      <c r="F67" s="288"/>
      <c r="G67" s="288"/>
      <c r="H67" s="288"/>
      <c r="I67" s="288"/>
      <c r="J67" s="289">
        <f>J318</f>
        <v>0</v>
      </c>
      <c r="K67" s="290"/>
    </row>
    <row r="68" spans="2:11" s="291" customFormat="1" ht="19.5" customHeight="1">
      <c r="B68" s="285"/>
      <c r="C68" s="286"/>
      <c r="D68" s="287" t="s">
        <v>774</v>
      </c>
      <c r="E68" s="288"/>
      <c r="F68" s="288"/>
      <c r="G68" s="288"/>
      <c r="H68" s="288"/>
      <c r="I68" s="288"/>
      <c r="J68" s="289">
        <f>J430</f>
        <v>0</v>
      </c>
      <c r="K68" s="290"/>
    </row>
    <row r="69" spans="2:11" s="291" customFormat="1" ht="19.5" customHeight="1">
      <c r="B69" s="285"/>
      <c r="C69" s="286"/>
      <c r="D69" s="287" t="s">
        <v>775</v>
      </c>
      <c r="E69" s="288"/>
      <c r="F69" s="288"/>
      <c r="G69" s="288"/>
      <c r="H69" s="288"/>
      <c r="I69" s="288"/>
      <c r="J69" s="289">
        <f>J469</f>
        <v>0</v>
      </c>
      <c r="K69" s="290"/>
    </row>
    <row r="70" spans="2:11" s="291" customFormat="1" ht="19.5" customHeight="1">
      <c r="B70" s="285"/>
      <c r="C70" s="286"/>
      <c r="D70" s="287" t="s">
        <v>776</v>
      </c>
      <c r="E70" s="288"/>
      <c r="F70" s="288"/>
      <c r="G70" s="288"/>
      <c r="H70" s="288"/>
      <c r="I70" s="288"/>
      <c r="J70" s="289">
        <f>J487</f>
        <v>0</v>
      </c>
      <c r="K70" s="290"/>
    </row>
    <row r="71" spans="2:11" s="238" customFormat="1" ht="21.75" customHeight="1">
      <c r="B71" s="239"/>
      <c r="C71" s="175"/>
      <c r="D71" s="175"/>
      <c r="E71" s="175"/>
      <c r="F71" s="175"/>
      <c r="G71" s="175"/>
      <c r="H71" s="175"/>
      <c r="I71" s="175"/>
      <c r="J71" s="175"/>
      <c r="K71" s="241"/>
    </row>
    <row r="72" spans="2:11" s="238" customFormat="1" ht="6.75" customHeight="1">
      <c r="B72" s="267"/>
      <c r="C72" s="268"/>
      <c r="D72" s="268"/>
      <c r="E72" s="268"/>
      <c r="F72" s="268"/>
      <c r="G72" s="268"/>
      <c r="H72" s="268"/>
      <c r="I72" s="268"/>
      <c r="J72" s="268"/>
      <c r="K72" s="269"/>
    </row>
    <row r="76" spans="2:12" s="238" customFormat="1" ht="6.75" customHeight="1">
      <c r="B76" s="270"/>
      <c r="C76" s="271"/>
      <c r="D76" s="271"/>
      <c r="E76" s="271"/>
      <c r="F76" s="271"/>
      <c r="G76" s="271"/>
      <c r="H76" s="271"/>
      <c r="I76" s="271"/>
      <c r="J76" s="271"/>
      <c r="K76" s="271"/>
      <c r="L76" s="239"/>
    </row>
    <row r="77" spans="2:12" s="238" customFormat="1" ht="36.75" customHeight="1">
      <c r="B77" s="239"/>
      <c r="C77" s="292" t="s">
        <v>777</v>
      </c>
      <c r="L77" s="239"/>
    </row>
    <row r="78" spans="2:12" s="238" customFormat="1" ht="6.75" customHeight="1">
      <c r="B78" s="239"/>
      <c r="L78" s="239"/>
    </row>
    <row r="79" spans="2:12" s="238" customFormat="1" ht="14.25" customHeight="1">
      <c r="B79" s="239"/>
      <c r="C79" s="293" t="s">
        <v>682</v>
      </c>
      <c r="L79" s="239"/>
    </row>
    <row r="80" spans="2:12" s="238" customFormat="1" ht="29.25" customHeight="1">
      <c r="B80" s="239"/>
      <c r="E80" s="294" t="str">
        <f>E7</f>
        <v>Sanace a rekonstrukce kanalizace na území negativně ovlivněné hornickou činností na katastru města Ostravy - Oprava kanalizace ulice Harantova </v>
      </c>
      <c r="F80" s="295"/>
      <c r="G80" s="295"/>
      <c r="H80" s="295"/>
      <c r="L80" s="239"/>
    </row>
    <row r="81" spans="2:12" ht="15">
      <c r="B81" s="230"/>
      <c r="C81" s="293" t="s">
        <v>756</v>
      </c>
      <c r="L81" s="230"/>
    </row>
    <row r="82" spans="2:12" s="238" customFormat="1" ht="16.5" customHeight="1">
      <c r="B82" s="239"/>
      <c r="E82" s="294" t="s">
        <v>757</v>
      </c>
      <c r="F82" s="296"/>
      <c r="G82" s="296"/>
      <c r="H82" s="296"/>
      <c r="L82" s="239"/>
    </row>
    <row r="83" spans="2:12" s="238" customFormat="1" ht="14.25" customHeight="1">
      <c r="B83" s="239"/>
      <c r="C83" s="293" t="s">
        <v>758</v>
      </c>
      <c r="L83" s="239"/>
    </row>
    <row r="84" spans="2:12" s="238" customFormat="1" ht="17.25" customHeight="1">
      <c r="B84" s="239"/>
      <c r="E84" s="297" t="str">
        <f>E11</f>
        <v>001 - IO 01 Oprava kanalizace</v>
      </c>
      <c r="F84" s="296"/>
      <c r="G84" s="296"/>
      <c r="H84" s="296"/>
      <c r="L84" s="239"/>
    </row>
    <row r="85" spans="2:12" s="238" customFormat="1" ht="6.75" customHeight="1">
      <c r="B85" s="239"/>
      <c r="L85" s="239"/>
    </row>
    <row r="86" spans="2:12" s="238" customFormat="1" ht="18" customHeight="1">
      <c r="B86" s="239"/>
      <c r="C86" s="293" t="s">
        <v>687</v>
      </c>
      <c r="F86" s="298" t="str">
        <f>F14</f>
        <v> </v>
      </c>
      <c r="I86" s="293" t="s">
        <v>689</v>
      </c>
      <c r="J86" s="299" t="str">
        <f>IF(J14="","",J14)</f>
        <v>13. 3. 2018</v>
      </c>
      <c r="L86" s="239"/>
    </row>
    <row r="87" spans="2:12" s="238" customFormat="1" ht="6.75" customHeight="1">
      <c r="B87" s="239"/>
      <c r="L87" s="239"/>
    </row>
    <row r="88" spans="2:12" s="238" customFormat="1" ht="15">
      <c r="B88" s="239"/>
      <c r="C88" s="235" t="s">
        <v>662</v>
      </c>
      <c r="F88" s="298" t="str">
        <f>E17</f>
        <v>Statutární město Ostrava</v>
      </c>
      <c r="I88" s="293" t="s">
        <v>696</v>
      </c>
      <c r="J88" s="298" t="str">
        <f>E23</f>
        <v>Ing. Petr Bělák</v>
      </c>
      <c r="L88" s="239"/>
    </row>
    <row r="89" spans="2:12" s="238" customFormat="1" ht="14.25" customHeight="1">
      <c r="B89" s="239"/>
      <c r="C89" s="293" t="s">
        <v>695</v>
      </c>
      <c r="F89" s="298" t="str">
        <f>IF(E20="","",E20)</f>
        <v> </v>
      </c>
      <c r="L89" s="239"/>
    </row>
    <row r="90" spans="2:12" s="238" customFormat="1" ht="9.75" customHeight="1">
      <c r="B90" s="239"/>
      <c r="L90" s="239"/>
    </row>
    <row r="91" spans="2:20" s="307" customFormat="1" ht="29.25" customHeight="1">
      <c r="B91" s="300"/>
      <c r="C91" s="301" t="s">
        <v>778</v>
      </c>
      <c r="D91" s="302" t="s">
        <v>718</v>
      </c>
      <c r="E91" s="302" t="s">
        <v>714</v>
      </c>
      <c r="F91" s="302" t="s">
        <v>779</v>
      </c>
      <c r="G91" s="302" t="s">
        <v>780</v>
      </c>
      <c r="H91" s="302" t="s">
        <v>781</v>
      </c>
      <c r="I91" s="302" t="s">
        <v>782</v>
      </c>
      <c r="J91" s="302" t="s">
        <v>764</v>
      </c>
      <c r="K91" s="303" t="s">
        <v>783</v>
      </c>
      <c r="L91" s="300"/>
      <c r="M91" s="304" t="s">
        <v>784</v>
      </c>
      <c r="N91" s="305" t="s">
        <v>703</v>
      </c>
      <c r="O91" s="305" t="s">
        <v>785</v>
      </c>
      <c r="P91" s="305" t="s">
        <v>786</v>
      </c>
      <c r="Q91" s="305" t="s">
        <v>787</v>
      </c>
      <c r="R91" s="305" t="s">
        <v>788</v>
      </c>
      <c r="S91" s="305" t="s">
        <v>789</v>
      </c>
      <c r="T91" s="306" t="s">
        <v>790</v>
      </c>
    </row>
    <row r="92" spans="2:63" s="238" customFormat="1" ht="29.25" customHeight="1">
      <c r="B92" s="239"/>
      <c r="C92" s="308" t="s">
        <v>765</v>
      </c>
      <c r="J92" s="309">
        <f>BK92</f>
        <v>0</v>
      </c>
      <c r="L92" s="239"/>
      <c r="M92" s="310"/>
      <c r="N92" s="252"/>
      <c r="O92" s="252"/>
      <c r="P92" s="311">
        <f>P93</f>
        <v>1982.2191449999998</v>
      </c>
      <c r="Q92" s="252"/>
      <c r="R92" s="311">
        <f>R93</f>
        <v>398.82342780999994</v>
      </c>
      <c r="S92" s="252"/>
      <c r="T92" s="312">
        <f>T93</f>
        <v>79.70200000000001</v>
      </c>
      <c r="AT92" s="226" t="s">
        <v>732</v>
      </c>
      <c r="AU92" s="226" t="s">
        <v>766</v>
      </c>
      <c r="BK92" s="313">
        <f>BK93</f>
        <v>0</v>
      </c>
    </row>
    <row r="93" spans="2:63" s="315" customFormat="1" ht="36.75" customHeight="1">
      <c r="B93" s="314"/>
      <c r="D93" s="316" t="s">
        <v>732</v>
      </c>
      <c r="E93" s="317" t="s">
        <v>791</v>
      </c>
      <c r="F93" s="317" t="s">
        <v>792</v>
      </c>
      <c r="J93" s="318">
        <f>BK93</f>
        <v>0</v>
      </c>
      <c r="L93" s="314"/>
      <c r="M93" s="319"/>
      <c r="N93" s="320"/>
      <c r="O93" s="320"/>
      <c r="P93" s="321">
        <f>P94+P227+P232+P263+P292+P318+P430+P469+P487</f>
        <v>1982.2191449999998</v>
      </c>
      <c r="Q93" s="320"/>
      <c r="R93" s="321">
        <f>R94+R227+R232+R263+R292+R318+R430+R469+R487</f>
        <v>398.82342780999994</v>
      </c>
      <c r="S93" s="320"/>
      <c r="T93" s="322">
        <f>T94+T227+T232+T263+T292+T318+T430+T469+T487</f>
        <v>79.70200000000001</v>
      </c>
      <c r="AR93" s="316" t="s">
        <v>686</v>
      </c>
      <c r="AT93" s="323" t="s">
        <v>732</v>
      </c>
      <c r="AU93" s="323" t="s">
        <v>733</v>
      </c>
      <c r="AY93" s="316" t="s">
        <v>793</v>
      </c>
      <c r="BK93" s="324">
        <f>BK94+BK227+BK232+BK263+BK292+BK318+BK430+BK469+BK487</f>
        <v>0</v>
      </c>
    </row>
    <row r="94" spans="2:63" s="315" customFormat="1" ht="19.5" customHeight="1">
      <c r="B94" s="314"/>
      <c r="D94" s="316" t="s">
        <v>732</v>
      </c>
      <c r="E94" s="325" t="s">
        <v>686</v>
      </c>
      <c r="F94" s="325" t="s">
        <v>794</v>
      </c>
      <c r="J94" s="326">
        <f>BK94</f>
        <v>0</v>
      </c>
      <c r="L94" s="314"/>
      <c r="M94" s="319"/>
      <c r="N94" s="320"/>
      <c r="O94" s="320"/>
      <c r="P94" s="321">
        <f>SUM(P95:P226)</f>
        <v>1121.1915999999999</v>
      </c>
      <c r="Q94" s="320"/>
      <c r="R94" s="321">
        <f>SUM(R95:R226)</f>
        <v>349.0175478</v>
      </c>
      <c r="S94" s="320"/>
      <c r="T94" s="322">
        <f>SUM(T95:T226)</f>
        <v>79.28200000000001</v>
      </c>
      <c r="AR94" s="316" t="s">
        <v>686</v>
      </c>
      <c r="AT94" s="323" t="s">
        <v>732</v>
      </c>
      <c r="AU94" s="323" t="s">
        <v>686</v>
      </c>
      <c r="AY94" s="316" t="s">
        <v>793</v>
      </c>
      <c r="BK94" s="324">
        <f>SUM(BK95:BK226)</f>
        <v>0</v>
      </c>
    </row>
    <row r="95" spans="2:65" s="238" customFormat="1" ht="16.5" customHeight="1">
      <c r="B95" s="239"/>
      <c r="C95" s="327" t="s">
        <v>686</v>
      </c>
      <c r="D95" s="327" t="s">
        <v>795</v>
      </c>
      <c r="E95" s="328" t="s">
        <v>796</v>
      </c>
      <c r="F95" s="329" t="s">
        <v>797</v>
      </c>
      <c r="G95" s="330" t="s">
        <v>798</v>
      </c>
      <c r="H95" s="331">
        <v>9</v>
      </c>
      <c r="I95" s="95"/>
      <c r="J95" s="332">
        <f>ROUND(I95*H95,2)</f>
        <v>0</v>
      </c>
      <c r="K95" s="329" t="s">
        <v>935</v>
      </c>
      <c r="L95" s="239"/>
      <c r="M95" s="333" t="s">
        <v>671</v>
      </c>
      <c r="N95" s="334" t="s">
        <v>704</v>
      </c>
      <c r="O95" s="335">
        <v>1.158</v>
      </c>
      <c r="P95" s="335">
        <f>O95*H95</f>
        <v>10.421999999999999</v>
      </c>
      <c r="Q95" s="335">
        <v>0</v>
      </c>
      <c r="R95" s="335">
        <f>Q95*H95</f>
        <v>0</v>
      </c>
      <c r="S95" s="335">
        <v>0.4</v>
      </c>
      <c r="T95" s="336">
        <f>S95*H95</f>
        <v>3.6</v>
      </c>
      <c r="AR95" s="226" t="s">
        <v>800</v>
      </c>
      <c r="AT95" s="226" t="s">
        <v>795</v>
      </c>
      <c r="AU95" s="226" t="s">
        <v>741</v>
      </c>
      <c r="AY95" s="226" t="s">
        <v>793</v>
      </c>
      <c r="BE95" s="337">
        <f>IF(N95="základní",J95,0)</f>
        <v>0</v>
      </c>
      <c r="BF95" s="337">
        <f>IF(N95="snížená",J95,0)</f>
        <v>0</v>
      </c>
      <c r="BG95" s="337">
        <f>IF(N95="zákl. přenesená",J95,0)</f>
        <v>0</v>
      </c>
      <c r="BH95" s="337">
        <f>IF(N95="sníž. přenesená",J95,0)</f>
        <v>0</v>
      </c>
      <c r="BI95" s="337">
        <f>IF(N95="nulová",J95,0)</f>
        <v>0</v>
      </c>
      <c r="BJ95" s="226" t="s">
        <v>686</v>
      </c>
      <c r="BK95" s="337">
        <f>ROUND(I95*H95,2)</f>
        <v>0</v>
      </c>
      <c r="BL95" s="226" t="s">
        <v>800</v>
      </c>
      <c r="BM95" s="226" t="s">
        <v>801</v>
      </c>
    </row>
    <row r="96" spans="2:47" s="238" customFormat="1" ht="40.5">
      <c r="B96" s="239"/>
      <c r="D96" s="338" t="s">
        <v>802</v>
      </c>
      <c r="F96" s="339" t="s">
        <v>803</v>
      </c>
      <c r="I96" s="386"/>
      <c r="L96" s="239"/>
      <c r="M96" s="340"/>
      <c r="N96" s="175"/>
      <c r="O96" s="175"/>
      <c r="P96" s="175"/>
      <c r="Q96" s="175"/>
      <c r="R96" s="175"/>
      <c r="S96" s="175"/>
      <c r="T96" s="341"/>
      <c r="AT96" s="226" t="s">
        <v>802</v>
      </c>
      <c r="AU96" s="226" t="s">
        <v>741</v>
      </c>
    </row>
    <row r="97" spans="2:47" s="238" customFormat="1" ht="27">
      <c r="B97" s="239"/>
      <c r="D97" s="338" t="s">
        <v>804</v>
      </c>
      <c r="F97" s="342" t="s">
        <v>805</v>
      </c>
      <c r="I97" s="386"/>
      <c r="L97" s="239"/>
      <c r="M97" s="340"/>
      <c r="N97" s="175"/>
      <c r="O97" s="175"/>
      <c r="P97" s="175"/>
      <c r="Q97" s="175"/>
      <c r="R97" s="175"/>
      <c r="S97" s="175"/>
      <c r="T97" s="341"/>
      <c r="AT97" s="226" t="s">
        <v>804</v>
      </c>
      <c r="AU97" s="226" t="s">
        <v>741</v>
      </c>
    </row>
    <row r="98" spans="2:51" s="344" customFormat="1" ht="13.5">
      <c r="B98" s="343"/>
      <c r="D98" s="338" t="s">
        <v>806</v>
      </c>
      <c r="E98" s="345" t="s">
        <v>671</v>
      </c>
      <c r="F98" s="346" t="s">
        <v>807</v>
      </c>
      <c r="H98" s="347">
        <v>9</v>
      </c>
      <c r="I98" s="387"/>
      <c r="L98" s="343"/>
      <c r="M98" s="348"/>
      <c r="N98" s="349"/>
      <c r="O98" s="349"/>
      <c r="P98" s="349"/>
      <c r="Q98" s="349"/>
      <c r="R98" s="349"/>
      <c r="S98" s="349"/>
      <c r="T98" s="350"/>
      <c r="AT98" s="345" t="s">
        <v>806</v>
      </c>
      <c r="AU98" s="345" t="s">
        <v>741</v>
      </c>
      <c r="AV98" s="344" t="s">
        <v>741</v>
      </c>
      <c r="AW98" s="344" t="s">
        <v>697</v>
      </c>
      <c r="AX98" s="344" t="s">
        <v>686</v>
      </c>
      <c r="AY98" s="345" t="s">
        <v>793</v>
      </c>
    </row>
    <row r="99" spans="2:65" s="238" customFormat="1" ht="16.5" customHeight="1">
      <c r="B99" s="239"/>
      <c r="C99" s="327" t="s">
        <v>741</v>
      </c>
      <c r="D99" s="327" t="s">
        <v>795</v>
      </c>
      <c r="E99" s="328" t="s">
        <v>808</v>
      </c>
      <c r="F99" s="329" t="s">
        <v>809</v>
      </c>
      <c r="G99" s="330" t="s">
        <v>798</v>
      </c>
      <c r="H99" s="331">
        <v>69</v>
      </c>
      <c r="I99" s="95"/>
      <c r="J99" s="332">
        <f>ROUND(I99*H99,2)</f>
        <v>0</v>
      </c>
      <c r="K99" s="329" t="s">
        <v>935</v>
      </c>
      <c r="L99" s="239"/>
      <c r="M99" s="333" t="s">
        <v>671</v>
      </c>
      <c r="N99" s="334" t="s">
        <v>704</v>
      </c>
      <c r="O99" s="335">
        <v>1.373</v>
      </c>
      <c r="P99" s="335">
        <f>O99*H99</f>
        <v>94.737</v>
      </c>
      <c r="Q99" s="335">
        <v>0</v>
      </c>
      <c r="R99" s="335">
        <f>Q99*H99</f>
        <v>0</v>
      </c>
      <c r="S99" s="335">
        <v>0.56</v>
      </c>
      <c r="T99" s="336">
        <f>S99*H99</f>
        <v>38.64</v>
      </c>
      <c r="AR99" s="226" t="s">
        <v>800</v>
      </c>
      <c r="AT99" s="226" t="s">
        <v>795</v>
      </c>
      <c r="AU99" s="226" t="s">
        <v>741</v>
      </c>
      <c r="AY99" s="226" t="s">
        <v>793</v>
      </c>
      <c r="BE99" s="337">
        <f>IF(N99="základní",J99,0)</f>
        <v>0</v>
      </c>
      <c r="BF99" s="337">
        <f>IF(N99="snížená",J99,0)</f>
        <v>0</v>
      </c>
      <c r="BG99" s="337">
        <f>IF(N99="zákl. přenesená",J99,0)</f>
        <v>0</v>
      </c>
      <c r="BH99" s="337">
        <f>IF(N99="sníž. přenesená",J99,0)</f>
        <v>0</v>
      </c>
      <c r="BI99" s="337">
        <f>IF(N99="nulová",J99,0)</f>
        <v>0</v>
      </c>
      <c r="BJ99" s="226" t="s">
        <v>686</v>
      </c>
      <c r="BK99" s="337">
        <f>ROUND(I99*H99,2)</f>
        <v>0</v>
      </c>
      <c r="BL99" s="226" t="s">
        <v>800</v>
      </c>
      <c r="BM99" s="226" t="s">
        <v>810</v>
      </c>
    </row>
    <row r="100" spans="2:47" s="238" customFormat="1" ht="40.5">
      <c r="B100" s="239"/>
      <c r="D100" s="338" t="s">
        <v>802</v>
      </c>
      <c r="F100" s="339" t="s">
        <v>811</v>
      </c>
      <c r="I100" s="386"/>
      <c r="L100" s="239"/>
      <c r="M100" s="340"/>
      <c r="N100" s="175"/>
      <c r="O100" s="175"/>
      <c r="P100" s="175"/>
      <c r="Q100" s="175"/>
      <c r="R100" s="175"/>
      <c r="S100" s="175"/>
      <c r="T100" s="341"/>
      <c r="AT100" s="226" t="s">
        <v>802</v>
      </c>
      <c r="AU100" s="226" t="s">
        <v>741</v>
      </c>
    </row>
    <row r="101" spans="2:47" s="238" customFormat="1" ht="27">
      <c r="B101" s="239"/>
      <c r="D101" s="338" t="s">
        <v>804</v>
      </c>
      <c r="F101" s="342" t="s">
        <v>805</v>
      </c>
      <c r="I101" s="386"/>
      <c r="L101" s="239"/>
      <c r="M101" s="340"/>
      <c r="N101" s="175"/>
      <c r="O101" s="175"/>
      <c r="P101" s="175"/>
      <c r="Q101" s="175"/>
      <c r="R101" s="175"/>
      <c r="S101" s="175"/>
      <c r="T101" s="341"/>
      <c r="AT101" s="226" t="s">
        <v>804</v>
      </c>
      <c r="AU101" s="226" t="s">
        <v>741</v>
      </c>
    </row>
    <row r="102" spans="2:51" s="344" customFormat="1" ht="13.5">
      <c r="B102" s="343"/>
      <c r="D102" s="338" t="s">
        <v>806</v>
      </c>
      <c r="E102" s="345" t="s">
        <v>671</v>
      </c>
      <c r="F102" s="346" t="s">
        <v>812</v>
      </c>
      <c r="H102" s="347">
        <v>48.5</v>
      </c>
      <c r="I102" s="387"/>
      <c r="L102" s="343"/>
      <c r="M102" s="348"/>
      <c r="N102" s="349"/>
      <c r="O102" s="349"/>
      <c r="P102" s="349"/>
      <c r="Q102" s="349"/>
      <c r="R102" s="349"/>
      <c r="S102" s="349"/>
      <c r="T102" s="350"/>
      <c r="AT102" s="345" t="s">
        <v>806</v>
      </c>
      <c r="AU102" s="345" t="s">
        <v>741</v>
      </c>
      <c r="AV102" s="344" t="s">
        <v>741</v>
      </c>
      <c r="AW102" s="344" t="s">
        <v>697</v>
      </c>
      <c r="AX102" s="344" t="s">
        <v>733</v>
      </c>
      <c r="AY102" s="345" t="s">
        <v>793</v>
      </c>
    </row>
    <row r="103" spans="2:51" s="344" customFormat="1" ht="13.5">
      <c r="B103" s="343"/>
      <c r="D103" s="338" t="s">
        <v>806</v>
      </c>
      <c r="E103" s="345" t="s">
        <v>671</v>
      </c>
      <c r="F103" s="346" t="s">
        <v>813</v>
      </c>
      <c r="H103" s="347">
        <v>20.5</v>
      </c>
      <c r="I103" s="387"/>
      <c r="L103" s="343"/>
      <c r="M103" s="348"/>
      <c r="N103" s="349"/>
      <c r="O103" s="349"/>
      <c r="P103" s="349"/>
      <c r="Q103" s="349"/>
      <c r="R103" s="349"/>
      <c r="S103" s="349"/>
      <c r="T103" s="350"/>
      <c r="AT103" s="345" t="s">
        <v>806</v>
      </c>
      <c r="AU103" s="345" t="s">
        <v>741</v>
      </c>
      <c r="AV103" s="344" t="s">
        <v>741</v>
      </c>
      <c r="AW103" s="344" t="s">
        <v>697</v>
      </c>
      <c r="AX103" s="344" t="s">
        <v>733</v>
      </c>
      <c r="AY103" s="345" t="s">
        <v>793</v>
      </c>
    </row>
    <row r="104" spans="2:51" s="352" customFormat="1" ht="13.5">
      <c r="B104" s="351"/>
      <c r="D104" s="338" t="s">
        <v>806</v>
      </c>
      <c r="E104" s="353" t="s">
        <v>671</v>
      </c>
      <c r="F104" s="354" t="s">
        <v>814</v>
      </c>
      <c r="H104" s="355">
        <v>69</v>
      </c>
      <c r="I104" s="388"/>
      <c r="L104" s="351"/>
      <c r="M104" s="356"/>
      <c r="N104" s="357"/>
      <c r="O104" s="357"/>
      <c r="P104" s="357"/>
      <c r="Q104" s="357"/>
      <c r="R104" s="357"/>
      <c r="S104" s="357"/>
      <c r="T104" s="358"/>
      <c r="AT104" s="353" t="s">
        <v>806</v>
      </c>
      <c r="AU104" s="353" t="s">
        <v>741</v>
      </c>
      <c r="AV104" s="352" t="s">
        <v>800</v>
      </c>
      <c r="AW104" s="352" t="s">
        <v>697</v>
      </c>
      <c r="AX104" s="352" t="s">
        <v>686</v>
      </c>
      <c r="AY104" s="353" t="s">
        <v>793</v>
      </c>
    </row>
    <row r="105" spans="2:65" s="238" customFormat="1" ht="16.5" customHeight="1">
      <c r="B105" s="239"/>
      <c r="C105" s="327" t="s">
        <v>815</v>
      </c>
      <c r="D105" s="327" t="s">
        <v>795</v>
      </c>
      <c r="E105" s="328" t="s">
        <v>816</v>
      </c>
      <c r="F105" s="329" t="s">
        <v>817</v>
      </c>
      <c r="G105" s="330" t="s">
        <v>798</v>
      </c>
      <c r="H105" s="331">
        <v>69</v>
      </c>
      <c r="I105" s="95"/>
      <c r="J105" s="332">
        <f>ROUND(I105*H105,2)</f>
        <v>0</v>
      </c>
      <c r="K105" s="329" t="s">
        <v>935</v>
      </c>
      <c r="L105" s="239"/>
      <c r="M105" s="333" t="s">
        <v>671</v>
      </c>
      <c r="N105" s="334" t="s">
        <v>704</v>
      </c>
      <c r="O105" s="335">
        <v>0.412</v>
      </c>
      <c r="P105" s="335">
        <f>O105*H105</f>
        <v>28.427999999999997</v>
      </c>
      <c r="Q105" s="335">
        <v>0</v>
      </c>
      <c r="R105" s="335">
        <f>Q105*H105</f>
        <v>0</v>
      </c>
      <c r="S105" s="335">
        <v>0.181</v>
      </c>
      <c r="T105" s="336">
        <f>S105*H105</f>
        <v>12.488999999999999</v>
      </c>
      <c r="AR105" s="226" t="s">
        <v>800</v>
      </c>
      <c r="AT105" s="226" t="s">
        <v>795</v>
      </c>
      <c r="AU105" s="226" t="s">
        <v>741</v>
      </c>
      <c r="AY105" s="226" t="s">
        <v>793</v>
      </c>
      <c r="BE105" s="337">
        <f>IF(N105="základní",J105,0)</f>
        <v>0</v>
      </c>
      <c r="BF105" s="337">
        <f>IF(N105="snížená",J105,0)</f>
        <v>0</v>
      </c>
      <c r="BG105" s="337">
        <f>IF(N105="zákl. přenesená",J105,0)</f>
        <v>0</v>
      </c>
      <c r="BH105" s="337">
        <f>IF(N105="sníž. přenesená",J105,0)</f>
        <v>0</v>
      </c>
      <c r="BI105" s="337">
        <f>IF(N105="nulová",J105,0)</f>
        <v>0</v>
      </c>
      <c r="BJ105" s="226" t="s">
        <v>686</v>
      </c>
      <c r="BK105" s="337">
        <f>ROUND(I105*H105,2)</f>
        <v>0</v>
      </c>
      <c r="BL105" s="226" t="s">
        <v>800</v>
      </c>
      <c r="BM105" s="226" t="s">
        <v>818</v>
      </c>
    </row>
    <row r="106" spans="2:47" s="238" customFormat="1" ht="40.5">
      <c r="B106" s="239"/>
      <c r="D106" s="338" t="s">
        <v>802</v>
      </c>
      <c r="F106" s="339" t="s">
        <v>819</v>
      </c>
      <c r="I106" s="386"/>
      <c r="L106" s="239"/>
      <c r="M106" s="340"/>
      <c r="N106" s="175"/>
      <c r="O106" s="175"/>
      <c r="P106" s="175"/>
      <c r="Q106" s="175"/>
      <c r="R106" s="175"/>
      <c r="S106" s="175"/>
      <c r="T106" s="341"/>
      <c r="AT106" s="226" t="s">
        <v>802</v>
      </c>
      <c r="AU106" s="226" t="s">
        <v>741</v>
      </c>
    </row>
    <row r="107" spans="2:65" s="238" customFormat="1" ht="16.5" customHeight="1">
      <c r="B107" s="239"/>
      <c r="C107" s="327" t="s">
        <v>800</v>
      </c>
      <c r="D107" s="327" t="s">
        <v>795</v>
      </c>
      <c r="E107" s="328" t="s">
        <v>820</v>
      </c>
      <c r="F107" s="329" t="s">
        <v>821</v>
      </c>
      <c r="G107" s="330" t="s">
        <v>798</v>
      </c>
      <c r="H107" s="331">
        <v>9</v>
      </c>
      <c r="I107" s="95"/>
      <c r="J107" s="332">
        <f>ROUND(I107*H107,2)</f>
        <v>0</v>
      </c>
      <c r="K107" s="329" t="s">
        <v>935</v>
      </c>
      <c r="L107" s="239"/>
      <c r="M107" s="333" t="s">
        <v>671</v>
      </c>
      <c r="N107" s="334" t="s">
        <v>704</v>
      </c>
      <c r="O107" s="335">
        <v>0.688</v>
      </c>
      <c r="P107" s="335">
        <f>O107*H107</f>
        <v>6.191999999999999</v>
      </c>
      <c r="Q107" s="335">
        <v>0</v>
      </c>
      <c r="R107" s="335">
        <f>Q107*H107</f>
        <v>0</v>
      </c>
      <c r="S107" s="335">
        <v>0.316</v>
      </c>
      <c r="T107" s="336">
        <f>S107*H107</f>
        <v>2.844</v>
      </c>
      <c r="AR107" s="226" t="s">
        <v>800</v>
      </c>
      <c r="AT107" s="226" t="s">
        <v>795</v>
      </c>
      <c r="AU107" s="226" t="s">
        <v>741</v>
      </c>
      <c r="AY107" s="226" t="s">
        <v>793</v>
      </c>
      <c r="BE107" s="337">
        <f>IF(N107="základní",J107,0)</f>
        <v>0</v>
      </c>
      <c r="BF107" s="337">
        <f>IF(N107="snížená",J107,0)</f>
        <v>0</v>
      </c>
      <c r="BG107" s="337">
        <f>IF(N107="zákl. přenesená",J107,0)</f>
        <v>0</v>
      </c>
      <c r="BH107" s="337">
        <f>IF(N107="sníž. přenesená",J107,0)</f>
        <v>0</v>
      </c>
      <c r="BI107" s="337">
        <f>IF(N107="nulová",J107,0)</f>
        <v>0</v>
      </c>
      <c r="BJ107" s="226" t="s">
        <v>686</v>
      </c>
      <c r="BK107" s="337">
        <f>ROUND(I107*H107,2)</f>
        <v>0</v>
      </c>
      <c r="BL107" s="226" t="s">
        <v>800</v>
      </c>
      <c r="BM107" s="226" t="s">
        <v>822</v>
      </c>
    </row>
    <row r="108" spans="2:47" s="238" customFormat="1" ht="40.5">
      <c r="B108" s="239"/>
      <c r="D108" s="338" t="s">
        <v>802</v>
      </c>
      <c r="F108" s="339" t="s">
        <v>823</v>
      </c>
      <c r="I108" s="386"/>
      <c r="L108" s="239"/>
      <c r="M108" s="340"/>
      <c r="N108" s="175"/>
      <c r="O108" s="175"/>
      <c r="P108" s="175"/>
      <c r="Q108" s="175"/>
      <c r="R108" s="175"/>
      <c r="S108" s="175"/>
      <c r="T108" s="341"/>
      <c r="AT108" s="226" t="s">
        <v>802</v>
      </c>
      <c r="AU108" s="226" t="s">
        <v>741</v>
      </c>
    </row>
    <row r="109" spans="2:65" s="238" customFormat="1" ht="25.5" customHeight="1">
      <c r="B109" s="239"/>
      <c r="C109" s="327" t="s">
        <v>824</v>
      </c>
      <c r="D109" s="327" t="s">
        <v>795</v>
      </c>
      <c r="E109" s="328" t="s">
        <v>825</v>
      </c>
      <c r="F109" s="329" t="s">
        <v>826</v>
      </c>
      <c r="G109" s="330" t="s">
        <v>798</v>
      </c>
      <c r="H109" s="331">
        <v>171</v>
      </c>
      <c r="I109" s="95"/>
      <c r="J109" s="332">
        <f>ROUND(I109*H109,2)</f>
        <v>0</v>
      </c>
      <c r="K109" s="329" t="s">
        <v>935</v>
      </c>
      <c r="L109" s="239"/>
      <c r="M109" s="333" t="s">
        <v>671</v>
      </c>
      <c r="N109" s="334" t="s">
        <v>704</v>
      </c>
      <c r="O109" s="335">
        <v>0.026</v>
      </c>
      <c r="P109" s="335">
        <f>O109*H109</f>
        <v>4.446</v>
      </c>
      <c r="Q109" s="335">
        <v>4E-05</v>
      </c>
      <c r="R109" s="335">
        <f>Q109*H109</f>
        <v>0.006840000000000001</v>
      </c>
      <c r="S109" s="335">
        <v>0.103</v>
      </c>
      <c r="T109" s="336">
        <f>S109*H109</f>
        <v>17.613</v>
      </c>
      <c r="AR109" s="226" t="s">
        <v>800</v>
      </c>
      <c r="AT109" s="226" t="s">
        <v>795</v>
      </c>
      <c r="AU109" s="226" t="s">
        <v>741</v>
      </c>
      <c r="AY109" s="226" t="s">
        <v>793</v>
      </c>
      <c r="BE109" s="337">
        <f>IF(N109="základní",J109,0)</f>
        <v>0</v>
      </c>
      <c r="BF109" s="337">
        <f>IF(N109="snížená",J109,0)</f>
        <v>0</v>
      </c>
      <c r="BG109" s="337">
        <f>IF(N109="zákl. přenesená",J109,0)</f>
        <v>0</v>
      </c>
      <c r="BH109" s="337">
        <f>IF(N109="sníž. přenesená",J109,0)</f>
        <v>0</v>
      </c>
      <c r="BI109" s="337">
        <f>IF(N109="nulová",J109,0)</f>
        <v>0</v>
      </c>
      <c r="BJ109" s="226" t="s">
        <v>686</v>
      </c>
      <c r="BK109" s="337">
        <f>ROUND(I109*H109,2)</f>
        <v>0</v>
      </c>
      <c r="BL109" s="226" t="s">
        <v>800</v>
      </c>
      <c r="BM109" s="226" t="s">
        <v>827</v>
      </c>
    </row>
    <row r="110" spans="2:47" s="238" customFormat="1" ht="27">
      <c r="B110" s="239"/>
      <c r="D110" s="338" t="s">
        <v>802</v>
      </c>
      <c r="F110" s="339" t="s">
        <v>828</v>
      </c>
      <c r="I110" s="386"/>
      <c r="L110" s="239"/>
      <c r="M110" s="340"/>
      <c r="N110" s="175"/>
      <c r="O110" s="175"/>
      <c r="P110" s="175"/>
      <c r="Q110" s="175"/>
      <c r="R110" s="175"/>
      <c r="S110" s="175"/>
      <c r="T110" s="341"/>
      <c r="AT110" s="226" t="s">
        <v>802</v>
      </c>
      <c r="AU110" s="226" t="s">
        <v>741</v>
      </c>
    </row>
    <row r="111" spans="2:47" s="238" customFormat="1" ht="27">
      <c r="B111" s="239"/>
      <c r="D111" s="338" t="s">
        <v>804</v>
      </c>
      <c r="F111" s="342" t="s">
        <v>805</v>
      </c>
      <c r="I111" s="386"/>
      <c r="L111" s="239"/>
      <c r="M111" s="340"/>
      <c r="N111" s="175"/>
      <c r="O111" s="175"/>
      <c r="P111" s="175"/>
      <c r="Q111" s="175"/>
      <c r="R111" s="175"/>
      <c r="S111" s="175"/>
      <c r="T111" s="341"/>
      <c r="AT111" s="226" t="s">
        <v>804</v>
      </c>
      <c r="AU111" s="226" t="s">
        <v>741</v>
      </c>
    </row>
    <row r="112" spans="2:51" s="344" customFormat="1" ht="13.5">
      <c r="B112" s="343"/>
      <c r="D112" s="338" t="s">
        <v>806</v>
      </c>
      <c r="E112" s="345" t="s">
        <v>671</v>
      </c>
      <c r="F112" s="346" t="s">
        <v>829</v>
      </c>
      <c r="H112" s="347">
        <v>25</v>
      </c>
      <c r="I112" s="387"/>
      <c r="L112" s="343"/>
      <c r="M112" s="348"/>
      <c r="N112" s="349"/>
      <c r="O112" s="349"/>
      <c r="P112" s="349"/>
      <c r="Q112" s="349"/>
      <c r="R112" s="349"/>
      <c r="S112" s="349"/>
      <c r="T112" s="350"/>
      <c r="AT112" s="345" t="s">
        <v>806</v>
      </c>
      <c r="AU112" s="345" t="s">
        <v>741</v>
      </c>
      <c r="AV112" s="344" t="s">
        <v>741</v>
      </c>
      <c r="AW112" s="344" t="s">
        <v>697</v>
      </c>
      <c r="AX112" s="344" t="s">
        <v>733</v>
      </c>
      <c r="AY112" s="345" t="s">
        <v>793</v>
      </c>
    </row>
    <row r="113" spans="2:51" s="344" customFormat="1" ht="13.5">
      <c r="B113" s="343"/>
      <c r="D113" s="338" t="s">
        <v>806</v>
      </c>
      <c r="E113" s="345" t="s">
        <v>671</v>
      </c>
      <c r="F113" s="346" t="s">
        <v>830</v>
      </c>
      <c r="H113" s="347">
        <v>115</v>
      </c>
      <c r="I113" s="387"/>
      <c r="L113" s="343"/>
      <c r="M113" s="348"/>
      <c r="N113" s="349"/>
      <c r="O113" s="349"/>
      <c r="P113" s="349"/>
      <c r="Q113" s="349"/>
      <c r="R113" s="349"/>
      <c r="S113" s="349"/>
      <c r="T113" s="350"/>
      <c r="AT113" s="345" t="s">
        <v>806</v>
      </c>
      <c r="AU113" s="345" t="s">
        <v>741</v>
      </c>
      <c r="AV113" s="344" t="s">
        <v>741</v>
      </c>
      <c r="AW113" s="344" t="s">
        <v>697</v>
      </c>
      <c r="AX113" s="344" t="s">
        <v>733</v>
      </c>
      <c r="AY113" s="345" t="s">
        <v>793</v>
      </c>
    </row>
    <row r="114" spans="2:51" s="344" customFormat="1" ht="13.5">
      <c r="B114" s="343"/>
      <c r="D114" s="338" t="s">
        <v>806</v>
      </c>
      <c r="E114" s="345" t="s">
        <v>671</v>
      </c>
      <c r="F114" s="346" t="s">
        <v>831</v>
      </c>
      <c r="H114" s="347">
        <v>31</v>
      </c>
      <c r="I114" s="387"/>
      <c r="L114" s="343"/>
      <c r="M114" s="348"/>
      <c r="N114" s="349"/>
      <c r="O114" s="349"/>
      <c r="P114" s="349"/>
      <c r="Q114" s="349"/>
      <c r="R114" s="349"/>
      <c r="S114" s="349"/>
      <c r="T114" s="350"/>
      <c r="AT114" s="345" t="s">
        <v>806</v>
      </c>
      <c r="AU114" s="345" t="s">
        <v>741</v>
      </c>
      <c r="AV114" s="344" t="s">
        <v>741</v>
      </c>
      <c r="AW114" s="344" t="s">
        <v>697</v>
      </c>
      <c r="AX114" s="344" t="s">
        <v>733</v>
      </c>
      <c r="AY114" s="345" t="s">
        <v>793</v>
      </c>
    </row>
    <row r="115" spans="2:51" s="352" customFormat="1" ht="13.5">
      <c r="B115" s="351"/>
      <c r="D115" s="338" t="s">
        <v>806</v>
      </c>
      <c r="E115" s="353" t="s">
        <v>671</v>
      </c>
      <c r="F115" s="354" t="s">
        <v>814</v>
      </c>
      <c r="H115" s="355">
        <v>171</v>
      </c>
      <c r="I115" s="388"/>
      <c r="L115" s="351"/>
      <c r="M115" s="356"/>
      <c r="N115" s="357"/>
      <c r="O115" s="357"/>
      <c r="P115" s="357"/>
      <c r="Q115" s="357"/>
      <c r="R115" s="357"/>
      <c r="S115" s="357"/>
      <c r="T115" s="358"/>
      <c r="AT115" s="353" t="s">
        <v>806</v>
      </c>
      <c r="AU115" s="353" t="s">
        <v>741</v>
      </c>
      <c r="AV115" s="352" t="s">
        <v>800</v>
      </c>
      <c r="AW115" s="352" t="s">
        <v>697</v>
      </c>
      <c r="AX115" s="352" t="s">
        <v>686</v>
      </c>
      <c r="AY115" s="353" t="s">
        <v>793</v>
      </c>
    </row>
    <row r="116" spans="2:65" s="238" customFormat="1" ht="25.5" customHeight="1">
      <c r="B116" s="239"/>
      <c r="C116" s="327" t="s">
        <v>832</v>
      </c>
      <c r="D116" s="327" t="s">
        <v>795</v>
      </c>
      <c r="E116" s="328" t="s">
        <v>833</v>
      </c>
      <c r="F116" s="329" t="s">
        <v>834</v>
      </c>
      <c r="G116" s="330" t="s">
        <v>798</v>
      </c>
      <c r="H116" s="331">
        <v>16</v>
      </c>
      <c r="I116" s="95"/>
      <c r="J116" s="332">
        <f>ROUND(I116*H116,2)</f>
        <v>0</v>
      </c>
      <c r="K116" s="329" t="s">
        <v>935</v>
      </c>
      <c r="L116" s="239"/>
      <c r="M116" s="333" t="s">
        <v>671</v>
      </c>
      <c r="N116" s="334" t="s">
        <v>704</v>
      </c>
      <c r="O116" s="335">
        <v>0.034</v>
      </c>
      <c r="P116" s="335">
        <f>O116*H116</f>
        <v>0.544</v>
      </c>
      <c r="Q116" s="335">
        <v>9E-05</v>
      </c>
      <c r="R116" s="335">
        <f>Q116*H116</f>
        <v>0.00144</v>
      </c>
      <c r="S116" s="335">
        <v>0.256</v>
      </c>
      <c r="T116" s="336">
        <f>S116*H116</f>
        <v>4.096</v>
      </c>
      <c r="AR116" s="226" t="s">
        <v>800</v>
      </c>
      <c r="AT116" s="226" t="s">
        <v>795</v>
      </c>
      <c r="AU116" s="226" t="s">
        <v>741</v>
      </c>
      <c r="AY116" s="226" t="s">
        <v>793</v>
      </c>
      <c r="BE116" s="337">
        <f>IF(N116="základní",J116,0)</f>
        <v>0</v>
      </c>
      <c r="BF116" s="337">
        <f>IF(N116="snížená",J116,0)</f>
        <v>0</v>
      </c>
      <c r="BG116" s="337">
        <f>IF(N116="zákl. přenesená",J116,0)</f>
        <v>0</v>
      </c>
      <c r="BH116" s="337">
        <f>IF(N116="sníž. přenesená",J116,0)</f>
        <v>0</v>
      </c>
      <c r="BI116" s="337">
        <f>IF(N116="nulová",J116,0)</f>
        <v>0</v>
      </c>
      <c r="BJ116" s="226" t="s">
        <v>686</v>
      </c>
      <c r="BK116" s="337">
        <f>ROUND(I116*H116,2)</f>
        <v>0</v>
      </c>
      <c r="BL116" s="226" t="s">
        <v>800</v>
      </c>
      <c r="BM116" s="226" t="s">
        <v>835</v>
      </c>
    </row>
    <row r="117" spans="2:47" s="238" customFormat="1" ht="27">
      <c r="B117" s="239"/>
      <c r="D117" s="338" t="s">
        <v>802</v>
      </c>
      <c r="F117" s="339" t="s">
        <v>836</v>
      </c>
      <c r="I117" s="386"/>
      <c r="L117" s="239"/>
      <c r="M117" s="340"/>
      <c r="N117" s="175"/>
      <c r="O117" s="175"/>
      <c r="P117" s="175"/>
      <c r="Q117" s="175"/>
      <c r="R117" s="175"/>
      <c r="S117" s="175"/>
      <c r="T117" s="341"/>
      <c r="AT117" s="226" t="s">
        <v>802</v>
      </c>
      <c r="AU117" s="226" t="s">
        <v>741</v>
      </c>
    </row>
    <row r="118" spans="2:47" s="238" customFormat="1" ht="27">
      <c r="B118" s="239"/>
      <c r="D118" s="338" t="s">
        <v>804</v>
      </c>
      <c r="F118" s="342" t="s">
        <v>805</v>
      </c>
      <c r="I118" s="386"/>
      <c r="L118" s="239"/>
      <c r="M118" s="340"/>
      <c r="N118" s="175"/>
      <c r="O118" s="175"/>
      <c r="P118" s="175"/>
      <c r="Q118" s="175"/>
      <c r="R118" s="175"/>
      <c r="S118" s="175"/>
      <c r="T118" s="341"/>
      <c r="AT118" s="226" t="s">
        <v>804</v>
      </c>
      <c r="AU118" s="226" t="s">
        <v>741</v>
      </c>
    </row>
    <row r="119" spans="2:51" s="344" customFormat="1" ht="13.5">
      <c r="B119" s="343"/>
      <c r="D119" s="338" t="s">
        <v>806</v>
      </c>
      <c r="E119" s="345" t="s">
        <v>671</v>
      </c>
      <c r="F119" s="346" t="s">
        <v>837</v>
      </c>
      <c r="H119" s="347">
        <v>16</v>
      </c>
      <c r="I119" s="387"/>
      <c r="L119" s="343"/>
      <c r="M119" s="348"/>
      <c r="N119" s="349"/>
      <c r="O119" s="349"/>
      <c r="P119" s="349"/>
      <c r="Q119" s="349"/>
      <c r="R119" s="349"/>
      <c r="S119" s="349"/>
      <c r="T119" s="350"/>
      <c r="AT119" s="345" t="s">
        <v>806</v>
      </c>
      <c r="AU119" s="345" t="s">
        <v>741</v>
      </c>
      <c r="AV119" s="344" t="s">
        <v>741</v>
      </c>
      <c r="AW119" s="344" t="s">
        <v>697</v>
      </c>
      <c r="AX119" s="344" t="s">
        <v>686</v>
      </c>
      <c r="AY119" s="345" t="s">
        <v>793</v>
      </c>
    </row>
    <row r="120" spans="2:65" s="238" customFormat="1" ht="16.5" customHeight="1">
      <c r="B120" s="239"/>
      <c r="C120" s="327" t="s">
        <v>838</v>
      </c>
      <c r="D120" s="327" t="s">
        <v>795</v>
      </c>
      <c r="E120" s="328" t="s">
        <v>839</v>
      </c>
      <c r="F120" s="329" t="s">
        <v>840</v>
      </c>
      <c r="G120" s="330" t="s">
        <v>841</v>
      </c>
      <c r="H120" s="331">
        <v>50</v>
      </c>
      <c r="I120" s="95"/>
      <c r="J120" s="332">
        <f>ROUND(I120*H120,2)</f>
        <v>0</v>
      </c>
      <c r="K120" s="329" t="s">
        <v>935</v>
      </c>
      <c r="L120" s="239"/>
      <c r="M120" s="333" t="s">
        <v>671</v>
      </c>
      <c r="N120" s="334" t="s">
        <v>704</v>
      </c>
      <c r="O120" s="335">
        <v>0.502</v>
      </c>
      <c r="P120" s="335">
        <f>O120*H120</f>
        <v>25.1</v>
      </c>
      <c r="Q120" s="335">
        <v>0.00727</v>
      </c>
      <c r="R120" s="335">
        <f>Q120*H120</f>
        <v>0.36350000000000005</v>
      </c>
      <c r="S120" s="335">
        <v>0</v>
      </c>
      <c r="T120" s="336">
        <f>S120*H120</f>
        <v>0</v>
      </c>
      <c r="AR120" s="226" t="s">
        <v>800</v>
      </c>
      <c r="AT120" s="226" t="s">
        <v>795</v>
      </c>
      <c r="AU120" s="226" t="s">
        <v>741</v>
      </c>
      <c r="AY120" s="226" t="s">
        <v>793</v>
      </c>
      <c r="BE120" s="337">
        <f>IF(N120="základní",J120,0)</f>
        <v>0</v>
      </c>
      <c r="BF120" s="337">
        <f>IF(N120="snížená",J120,0)</f>
        <v>0</v>
      </c>
      <c r="BG120" s="337">
        <f>IF(N120="zákl. přenesená",J120,0)</f>
        <v>0</v>
      </c>
      <c r="BH120" s="337">
        <f>IF(N120="sníž. přenesená",J120,0)</f>
        <v>0</v>
      </c>
      <c r="BI120" s="337">
        <f>IF(N120="nulová",J120,0)</f>
        <v>0</v>
      </c>
      <c r="BJ120" s="226" t="s">
        <v>686</v>
      </c>
      <c r="BK120" s="337">
        <f>ROUND(I120*H120,2)</f>
        <v>0</v>
      </c>
      <c r="BL120" s="226" t="s">
        <v>800</v>
      </c>
      <c r="BM120" s="226" t="s">
        <v>842</v>
      </c>
    </row>
    <row r="121" spans="2:47" s="238" customFormat="1" ht="13.5">
      <c r="B121" s="239"/>
      <c r="D121" s="338" t="s">
        <v>802</v>
      </c>
      <c r="F121" s="339" t="s">
        <v>843</v>
      </c>
      <c r="I121" s="386"/>
      <c r="L121" s="239"/>
      <c r="M121" s="340"/>
      <c r="N121" s="175"/>
      <c r="O121" s="175"/>
      <c r="P121" s="175"/>
      <c r="Q121" s="175"/>
      <c r="R121" s="175"/>
      <c r="S121" s="175"/>
      <c r="T121" s="341"/>
      <c r="AT121" s="226" t="s">
        <v>802</v>
      </c>
      <c r="AU121" s="226" t="s">
        <v>741</v>
      </c>
    </row>
    <row r="122" spans="2:65" s="238" customFormat="1" ht="16.5" customHeight="1">
      <c r="B122" s="239"/>
      <c r="C122" s="327" t="s">
        <v>844</v>
      </c>
      <c r="D122" s="327" t="s">
        <v>795</v>
      </c>
      <c r="E122" s="328" t="s">
        <v>845</v>
      </c>
      <c r="F122" s="329" t="s">
        <v>846</v>
      </c>
      <c r="G122" s="330" t="s">
        <v>847</v>
      </c>
      <c r="H122" s="331">
        <v>200</v>
      </c>
      <c r="I122" s="95"/>
      <c r="J122" s="332">
        <f>ROUND(I122*H122,2)</f>
        <v>0</v>
      </c>
      <c r="K122" s="329" t="s">
        <v>935</v>
      </c>
      <c r="L122" s="239"/>
      <c r="M122" s="333" t="s">
        <v>671</v>
      </c>
      <c r="N122" s="334" t="s">
        <v>704</v>
      </c>
      <c r="O122" s="335">
        <v>0.2</v>
      </c>
      <c r="P122" s="335">
        <f>O122*H122</f>
        <v>40</v>
      </c>
      <c r="Q122" s="335">
        <v>0</v>
      </c>
      <c r="R122" s="335">
        <f>Q122*H122</f>
        <v>0</v>
      </c>
      <c r="S122" s="335">
        <v>0</v>
      </c>
      <c r="T122" s="336">
        <f>S122*H122</f>
        <v>0</v>
      </c>
      <c r="AR122" s="226" t="s">
        <v>800</v>
      </c>
      <c r="AT122" s="226" t="s">
        <v>795</v>
      </c>
      <c r="AU122" s="226" t="s">
        <v>741</v>
      </c>
      <c r="AY122" s="226" t="s">
        <v>793</v>
      </c>
      <c r="BE122" s="337">
        <f>IF(N122="základní",J122,0)</f>
        <v>0</v>
      </c>
      <c r="BF122" s="337">
        <f>IF(N122="snížená",J122,0)</f>
        <v>0</v>
      </c>
      <c r="BG122" s="337">
        <f>IF(N122="zákl. přenesená",J122,0)</f>
        <v>0</v>
      </c>
      <c r="BH122" s="337">
        <f>IF(N122="sníž. přenesená",J122,0)</f>
        <v>0</v>
      </c>
      <c r="BI122" s="337">
        <f>IF(N122="nulová",J122,0)</f>
        <v>0</v>
      </c>
      <c r="BJ122" s="226" t="s">
        <v>686</v>
      </c>
      <c r="BK122" s="337">
        <f>ROUND(I122*H122,2)</f>
        <v>0</v>
      </c>
      <c r="BL122" s="226" t="s">
        <v>800</v>
      </c>
      <c r="BM122" s="226" t="s">
        <v>848</v>
      </c>
    </row>
    <row r="123" spans="2:47" s="238" customFormat="1" ht="13.5">
      <c r="B123" s="239"/>
      <c r="D123" s="338" t="s">
        <v>802</v>
      </c>
      <c r="F123" s="339" t="s">
        <v>849</v>
      </c>
      <c r="I123" s="386"/>
      <c r="L123" s="239"/>
      <c r="M123" s="340"/>
      <c r="N123" s="175"/>
      <c r="O123" s="175"/>
      <c r="P123" s="175"/>
      <c r="Q123" s="175"/>
      <c r="R123" s="175"/>
      <c r="S123" s="175"/>
      <c r="T123" s="341"/>
      <c r="AT123" s="226" t="s">
        <v>802</v>
      </c>
      <c r="AU123" s="226" t="s">
        <v>741</v>
      </c>
    </row>
    <row r="124" spans="2:47" s="238" customFormat="1" ht="27">
      <c r="B124" s="239"/>
      <c r="D124" s="338" t="s">
        <v>804</v>
      </c>
      <c r="F124" s="342" t="s">
        <v>805</v>
      </c>
      <c r="I124" s="386"/>
      <c r="L124" s="239"/>
      <c r="M124" s="340"/>
      <c r="N124" s="175"/>
      <c r="O124" s="175"/>
      <c r="P124" s="175"/>
      <c r="Q124" s="175"/>
      <c r="R124" s="175"/>
      <c r="S124" s="175"/>
      <c r="T124" s="341"/>
      <c r="AT124" s="226" t="s">
        <v>804</v>
      </c>
      <c r="AU124" s="226" t="s">
        <v>741</v>
      </c>
    </row>
    <row r="125" spans="2:51" s="344" customFormat="1" ht="13.5">
      <c r="B125" s="343"/>
      <c r="D125" s="338" t="s">
        <v>806</v>
      </c>
      <c r="E125" s="345" t="s">
        <v>671</v>
      </c>
      <c r="F125" s="346" t="s">
        <v>850</v>
      </c>
      <c r="H125" s="347">
        <v>200</v>
      </c>
      <c r="I125" s="387"/>
      <c r="L125" s="343"/>
      <c r="M125" s="348"/>
      <c r="N125" s="349"/>
      <c r="O125" s="349"/>
      <c r="P125" s="349"/>
      <c r="Q125" s="349"/>
      <c r="R125" s="349"/>
      <c r="S125" s="349"/>
      <c r="T125" s="350"/>
      <c r="AT125" s="345" t="s">
        <v>806</v>
      </c>
      <c r="AU125" s="345" t="s">
        <v>741</v>
      </c>
      <c r="AV125" s="344" t="s">
        <v>741</v>
      </c>
      <c r="AW125" s="344" t="s">
        <v>697</v>
      </c>
      <c r="AX125" s="344" t="s">
        <v>686</v>
      </c>
      <c r="AY125" s="345" t="s">
        <v>793</v>
      </c>
    </row>
    <row r="126" spans="2:65" s="238" customFormat="1" ht="25.5" customHeight="1">
      <c r="B126" s="239"/>
      <c r="C126" s="327" t="s">
        <v>851</v>
      </c>
      <c r="D126" s="327" t="s">
        <v>795</v>
      </c>
      <c r="E126" s="328" t="s">
        <v>852</v>
      </c>
      <c r="F126" s="329" t="s">
        <v>853</v>
      </c>
      <c r="G126" s="330" t="s">
        <v>854</v>
      </c>
      <c r="H126" s="331">
        <v>20</v>
      </c>
      <c r="I126" s="95"/>
      <c r="J126" s="332">
        <f>ROUND(I126*H126,2)</f>
        <v>0</v>
      </c>
      <c r="K126" s="329" t="s">
        <v>935</v>
      </c>
      <c r="L126" s="239"/>
      <c r="M126" s="333" t="s">
        <v>671</v>
      </c>
      <c r="N126" s="334" t="s">
        <v>704</v>
      </c>
      <c r="O126" s="335">
        <v>0</v>
      </c>
      <c r="P126" s="335">
        <f>O126*H126</f>
        <v>0</v>
      </c>
      <c r="Q126" s="335">
        <v>0</v>
      </c>
      <c r="R126" s="335">
        <f>Q126*H126</f>
        <v>0</v>
      </c>
      <c r="S126" s="335">
        <v>0</v>
      </c>
      <c r="T126" s="336">
        <f>S126*H126</f>
        <v>0</v>
      </c>
      <c r="AR126" s="226" t="s">
        <v>800</v>
      </c>
      <c r="AT126" s="226" t="s">
        <v>795</v>
      </c>
      <c r="AU126" s="226" t="s">
        <v>741</v>
      </c>
      <c r="AY126" s="226" t="s">
        <v>793</v>
      </c>
      <c r="BE126" s="337">
        <f>IF(N126="základní",J126,0)</f>
        <v>0</v>
      </c>
      <c r="BF126" s="337">
        <f>IF(N126="snížená",J126,0)</f>
        <v>0</v>
      </c>
      <c r="BG126" s="337">
        <f>IF(N126="zákl. přenesená",J126,0)</f>
        <v>0</v>
      </c>
      <c r="BH126" s="337">
        <f>IF(N126="sníž. přenesená",J126,0)</f>
        <v>0</v>
      </c>
      <c r="BI126" s="337">
        <f>IF(N126="nulová",J126,0)</f>
        <v>0</v>
      </c>
      <c r="BJ126" s="226" t="s">
        <v>686</v>
      </c>
      <c r="BK126" s="337">
        <f>ROUND(I126*H126,2)</f>
        <v>0</v>
      </c>
      <c r="BL126" s="226" t="s">
        <v>800</v>
      </c>
      <c r="BM126" s="226" t="s">
        <v>855</v>
      </c>
    </row>
    <row r="127" spans="2:47" s="238" customFormat="1" ht="27">
      <c r="B127" s="239"/>
      <c r="D127" s="338" t="s">
        <v>802</v>
      </c>
      <c r="F127" s="339" t="s">
        <v>856</v>
      </c>
      <c r="I127" s="386"/>
      <c r="L127" s="239"/>
      <c r="M127" s="340"/>
      <c r="N127" s="175"/>
      <c r="O127" s="175"/>
      <c r="P127" s="175"/>
      <c r="Q127" s="175"/>
      <c r="R127" s="175"/>
      <c r="S127" s="175"/>
      <c r="T127" s="341"/>
      <c r="AT127" s="226" t="s">
        <v>802</v>
      </c>
      <c r="AU127" s="226" t="s">
        <v>741</v>
      </c>
    </row>
    <row r="128" spans="2:65" s="238" customFormat="1" ht="16.5" customHeight="1">
      <c r="B128" s="239"/>
      <c r="C128" s="327" t="s">
        <v>691</v>
      </c>
      <c r="D128" s="327" t="s">
        <v>795</v>
      </c>
      <c r="E128" s="328" t="s">
        <v>857</v>
      </c>
      <c r="F128" s="329" t="s">
        <v>858</v>
      </c>
      <c r="G128" s="330" t="s">
        <v>841</v>
      </c>
      <c r="H128" s="331">
        <v>4.5</v>
      </c>
      <c r="I128" s="95"/>
      <c r="J128" s="332">
        <f>ROUND(I128*H128,2)</f>
        <v>0</v>
      </c>
      <c r="K128" s="329" t="s">
        <v>935</v>
      </c>
      <c r="L128" s="239"/>
      <c r="M128" s="333" t="s">
        <v>671</v>
      </c>
      <c r="N128" s="334" t="s">
        <v>704</v>
      </c>
      <c r="O128" s="335">
        <v>0.703</v>
      </c>
      <c r="P128" s="335">
        <f>O128*H128</f>
        <v>3.1635</v>
      </c>
      <c r="Q128" s="335">
        <v>0.00868</v>
      </c>
      <c r="R128" s="335">
        <f>Q128*H128</f>
        <v>0.03906</v>
      </c>
      <c r="S128" s="335">
        <v>0</v>
      </c>
      <c r="T128" s="336">
        <f>S128*H128</f>
        <v>0</v>
      </c>
      <c r="AR128" s="226" t="s">
        <v>800</v>
      </c>
      <c r="AT128" s="226" t="s">
        <v>795</v>
      </c>
      <c r="AU128" s="226" t="s">
        <v>741</v>
      </c>
      <c r="AY128" s="226" t="s">
        <v>793</v>
      </c>
      <c r="BE128" s="337">
        <f>IF(N128="základní",J128,0)</f>
        <v>0</v>
      </c>
      <c r="BF128" s="337">
        <f>IF(N128="snížená",J128,0)</f>
        <v>0</v>
      </c>
      <c r="BG128" s="337">
        <f>IF(N128="zákl. přenesená",J128,0)</f>
        <v>0</v>
      </c>
      <c r="BH128" s="337">
        <f>IF(N128="sníž. přenesená",J128,0)</f>
        <v>0</v>
      </c>
      <c r="BI128" s="337">
        <f>IF(N128="nulová",J128,0)</f>
        <v>0</v>
      </c>
      <c r="BJ128" s="226" t="s">
        <v>686</v>
      </c>
      <c r="BK128" s="337">
        <f>ROUND(I128*H128,2)</f>
        <v>0</v>
      </c>
      <c r="BL128" s="226" t="s">
        <v>800</v>
      </c>
      <c r="BM128" s="226" t="s">
        <v>859</v>
      </c>
    </row>
    <row r="129" spans="2:47" s="238" customFormat="1" ht="54">
      <c r="B129" s="239"/>
      <c r="D129" s="338" t="s">
        <v>802</v>
      </c>
      <c r="F129" s="339" t="s">
        <v>860</v>
      </c>
      <c r="I129" s="386"/>
      <c r="L129" s="239"/>
      <c r="M129" s="340"/>
      <c r="N129" s="175"/>
      <c r="O129" s="175"/>
      <c r="P129" s="175"/>
      <c r="Q129" s="175"/>
      <c r="R129" s="175"/>
      <c r="S129" s="175"/>
      <c r="T129" s="341"/>
      <c r="AT129" s="226" t="s">
        <v>802</v>
      </c>
      <c r="AU129" s="226" t="s">
        <v>741</v>
      </c>
    </row>
    <row r="130" spans="2:47" s="238" customFormat="1" ht="27">
      <c r="B130" s="239"/>
      <c r="D130" s="338" t="s">
        <v>804</v>
      </c>
      <c r="F130" s="342" t="s">
        <v>805</v>
      </c>
      <c r="I130" s="386"/>
      <c r="L130" s="239"/>
      <c r="M130" s="340"/>
      <c r="N130" s="175"/>
      <c r="O130" s="175"/>
      <c r="P130" s="175"/>
      <c r="Q130" s="175"/>
      <c r="R130" s="175"/>
      <c r="S130" s="175"/>
      <c r="T130" s="341"/>
      <c r="AT130" s="226" t="s">
        <v>804</v>
      </c>
      <c r="AU130" s="226" t="s">
        <v>741</v>
      </c>
    </row>
    <row r="131" spans="2:65" s="238" customFormat="1" ht="16.5" customHeight="1">
      <c r="B131" s="239"/>
      <c r="C131" s="327" t="s">
        <v>861</v>
      </c>
      <c r="D131" s="327" t="s">
        <v>795</v>
      </c>
      <c r="E131" s="328" t="s">
        <v>862</v>
      </c>
      <c r="F131" s="329" t="s">
        <v>863</v>
      </c>
      <c r="G131" s="330" t="s">
        <v>841</v>
      </c>
      <c r="H131" s="331">
        <v>4.5</v>
      </c>
      <c r="I131" s="95"/>
      <c r="J131" s="332">
        <f>ROUND(I131*H131,2)</f>
        <v>0</v>
      </c>
      <c r="K131" s="329" t="s">
        <v>935</v>
      </c>
      <c r="L131" s="239"/>
      <c r="M131" s="333" t="s">
        <v>671</v>
      </c>
      <c r="N131" s="334" t="s">
        <v>704</v>
      </c>
      <c r="O131" s="335">
        <v>0.908</v>
      </c>
      <c r="P131" s="335">
        <f>O131*H131</f>
        <v>4.086</v>
      </c>
      <c r="Q131" s="335">
        <v>0.01068</v>
      </c>
      <c r="R131" s="335">
        <f>Q131*H131</f>
        <v>0.04806</v>
      </c>
      <c r="S131" s="335">
        <v>0</v>
      </c>
      <c r="T131" s="336">
        <f>S131*H131</f>
        <v>0</v>
      </c>
      <c r="AR131" s="226" t="s">
        <v>800</v>
      </c>
      <c r="AT131" s="226" t="s">
        <v>795</v>
      </c>
      <c r="AU131" s="226" t="s">
        <v>741</v>
      </c>
      <c r="AY131" s="226" t="s">
        <v>793</v>
      </c>
      <c r="BE131" s="337">
        <f>IF(N131="základní",J131,0)</f>
        <v>0</v>
      </c>
      <c r="BF131" s="337">
        <f>IF(N131="snížená",J131,0)</f>
        <v>0</v>
      </c>
      <c r="BG131" s="337">
        <f>IF(N131="zákl. přenesená",J131,0)</f>
        <v>0</v>
      </c>
      <c r="BH131" s="337">
        <f>IF(N131="sníž. přenesená",J131,0)</f>
        <v>0</v>
      </c>
      <c r="BI131" s="337">
        <f>IF(N131="nulová",J131,0)</f>
        <v>0</v>
      </c>
      <c r="BJ131" s="226" t="s">
        <v>686</v>
      </c>
      <c r="BK131" s="337">
        <f>ROUND(I131*H131,2)</f>
        <v>0</v>
      </c>
      <c r="BL131" s="226" t="s">
        <v>800</v>
      </c>
      <c r="BM131" s="226" t="s">
        <v>864</v>
      </c>
    </row>
    <row r="132" spans="2:47" s="238" customFormat="1" ht="54">
      <c r="B132" s="239"/>
      <c r="D132" s="338" t="s">
        <v>802</v>
      </c>
      <c r="F132" s="339" t="s">
        <v>865</v>
      </c>
      <c r="I132" s="386"/>
      <c r="L132" s="239"/>
      <c r="M132" s="340"/>
      <c r="N132" s="175"/>
      <c r="O132" s="175"/>
      <c r="P132" s="175"/>
      <c r="Q132" s="175"/>
      <c r="R132" s="175"/>
      <c r="S132" s="175"/>
      <c r="T132" s="341"/>
      <c r="AT132" s="226" t="s">
        <v>802</v>
      </c>
      <c r="AU132" s="226" t="s">
        <v>741</v>
      </c>
    </row>
    <row r="133" spans="2:47" s="238" customFormat="1" ht="27">
      <c r="B133" s="239"/>
      <c r="D133" s="338" t="s">
        <v>804</v>
      </c>
      <c r="F133" s="342" t="s">
        <v>805</v>
      </c>
      <c r="I133" s="386"/>
      <c r="L133" s="239"/>
      <c r="M133" s="340"/>
      <c r="N133" s="175"/>
      <c r="O133" s="175"/>
      <c r="P133" s="175"/>
      <c r="Q133" s="175"/>
      <c r="R133" s="175"/>
      <c r="S133" s="175"/>
      <c r="T133" s="341"/>
      <c r="AT133" s="226" t="s">
        <v>804</v>
      </c>
      <c r="AU133" s="226" t="s">
        <v>741</v>
      </c>
    </row>
    <row r="134" spans="2:65" s="238" customFormat="1" ht="16.5" customHeight="1">
      <c r="B134" s="239"/>
      <c r="C134" s="327" t="s">
        <v>866</v>
      </c>
      <c r="D134" s="327" t="s">
        <v>795</v>
      </c>
      <c r="E134" s="328" t="s">
        <v>867</v>
      </c>
      <c r="F134" s="329" t="s">
        <v>868</v>
      </c>
      <c r="G134" s="330" t="s">
        <v>841</v>
      </c>
      <c r="H134" s="331">
        <v>4.5</v>
      </c>
      <c r="I134" s="95"/>
      <c r="J134" s="332">
        <f>ROUND(I134*H134,2)</f>
        <v>0</v>
      </c>
      <c r="K134" s="329" t="s">
        <v>935</v>
      </c>
      <c r="L134" s="239"/>
      <c r="M134" s="333" t="s">
        <v>671</v>
      </c>
      <c r="N134" s="334" t="s">
        <v>704</v>
      </c>
      <c r="O134" s="335">
        <v>0.547</v>
      </c>
      <c r="P134" s="335">
        <f>O134*H134</f>
        <v>2.4615</v>
      </c>
      <c r="Q134" s="335">
        <v>0.0369</v>
      </c>
      <c r="R134" s="335">
        <f>Q134*H134</f>
        <v>0.16605</v>
      </c>
      <c r="S134" s="335">
        <v>0</v>
      </c>
      <c r="T134" s="336">
        <f>S134*H134</f>
        <v>0</v>
      </c>
      <c r="AR134" s="226" t="s">
        <v>800</v>
      </c>
      <c r="AT134" s="226" t="s">
        <v>795</v>
      </c>
      <c r="AU134" s="226" t="s">
        <v>741</v>
      </c>
      <c r="AY134" s="226" t="s">
        <v>793</v>
      </c>
      <c r="BE134" s="337">
        <f>IF(N134="základní",J134,0)</f>
        <v>0</v>
      </c>
      <c r="BF134" s="337">
        <f>IF(N134="snížená",J134,0)</f>
        <v>0</v>
      </c>
      <c r="BG134" s="337">
        <f>IF(N134="zákl. přenesená",J134,0)</f>
        <v>0</v>
      </c>
      <c r="BH134" s="337">
        <f>IF(N134="sníž. přenesená",J134,0)</f>
        <v>0</v>
      </c>
      <c r="BI134" s="337">
        <f>IF(N134="nulová",J134,0)</f>
        <v>0</v>
      </c>
      <c r="BJ134" s="226" t="s">
        <v>686</v>
      </c>
      <c r="BK134" s="337">
        <f>ROUND(I134*H134,2)</f>
        <v>0</v>
      </c>
      <c r="BL134" s="226" t="s">
        <v>800</v>
      </c>
      <c r="BM134" s="226" t="s">
        <v>869</v>
      </c>
    </row>
    <row r="135" spans="2:47" s="238" customFormat="1" ht="54">
      <c r="B135" s="239"/>
      <c r="D135" s="338" t="s">
        <v>802</v>
      </c>
      <c r="F135" s="339" t="s">
        <v>870</v>
      </c>
      <c r="I135" s="386"/>
      <c r="L135" s="239"/>
      <c r="M135" s="340"/>
      <c r="N135" s="175"/>
      <c r="O135" s="175"/>
      <c r="P135" s="175"/>
      <c r="Q135" s="175"/>
      <c r="R135" s="175"/>
      <c r="S135" s="175"/>
      <c r="T135" s="341"/>
      <c r="AT135" s="226" t="s">
        <v>802</v>
      </c>
      <c r="AU135" s="226" t="s">
        <v>741</v>
      </c>
    </row>
    <row r="136" spans="2:47" s="238" customFormat="1" ht="27">
      <c r="B136" s="239"/>
      <c r="D136" s="338" t="s">
        <v>804</v>
      </c>
      <c r="F136" s="342" t="s">
        <v>805</v>
      </c>
      <c r="I136" s="386"/>
      <c r="L136" s="239"/>
      <c r="M136" s="340"/>
      <c r="N136" s="175"/>
      <c r="O136" s="175"/>
      <c r="P136" s="175"/>
      <c r="Q136" s="175"/>
      <c r="R136" s="175"/>
      <c r="S136" s="175"/>
      <c r="T136" s="341"/>
      <c r="AT136" s="226" t="s">
        <v>804</v>
      </c>
      <c r="AU136" s="226" t="s">
        <v>741</v>
      </c>
    </row>
    <row r="137" spans="2:65" s="238" customFormat="1" ht="16.5" customHeight="1">
      <c r="B137" s="239"/>
      <c r="C137" s="327" t="s">
        <v>871</v>
      </c>
      <c r="D137" s="327" t="s">
        <v>795</v>
      </c>
      <c r="E137" s="328" t="s">
        <v>872</v>
      </c>
      <c r="F137" s="329" t="s">
        <v>873</v>
      </c>
      <c r="G137" s="330" t="s">
        <v>874</v>
      </c>
      <c r="H137" s="331">
        <v>108.73</v>
      </c>
      <c r="I137" s="95"/>
      <c r="J137" s="332">
        <f>ROUND(I137*H137,2)</f>
        <v>0</v>
      </c>
      <c r="K137" s="329" t="s">
        <v>935</v>
      </c>
      <c r="L137" s="239"/>
      <c r="M137" s="333" t="s">
        <v>671</v>
      </c>
      <c r="N137" s="334" t="s">
        <v>704</v>
      </c>
      <c r="O137" s="335">
        <v>1.763</v>
      </c>
      <c r="P137" s="335">
        <f>O137*H137</f>
        <v>191.69099</v>
      </c>
      <c r="Q137" s="335">
        <v>0</v>
      </c>
      <c r="R137" s="335">
        <f>Q137*H137</f>
        <v>0</v>
      </c>
      <c r="S137" s="335">
        <v>0</v>
      </c>
      <c r="T137" s="336">
        <f>S137*H137</f>
        <v>0</v>
      </c>
      <c r="AR137" s="226" t="s">
        <v>800</v>
      </c>
      <c r="AT137" s="226" t="s">
        <v>795</v>
      </c>
      <c r="AU137" s="226" t="s">
        <v>741</v>
      </c>
      <c r="AY137" s="226" t="s">
        <v>793</v>
      </c>
      <c r="BE137" s="337">
        <f>IF(N137="základní",J137,0)</f>
        <v>0</v>
      </c>
      <c r="BF137" s="337">
        <f>IF(N137="snížená",J137,0)</f>
        <v>0</v>
      </c>
      <c r="BG137" s="337">
        <f>IF(N137="zákl. přenesená",J137,0)</f>
        <v>0</v>
      </c>
      <c r="BH137" s="337">
        <f>IF(N137="sníž. přenesená",J137,0)</f>
        <v>0</v>
      </c>
      <c r="BI137" s="337">
        <f>IF(N137="nulová",J137,0)</f>
        <v>0</v>
      </c>
      <c r="BJ137" s="226" t="s">
        <v>686</v>
      </c>
      <c r="BK137" s="337">
        <f>ROUND(I137*H137,2)</f>
        <v>0</v>
      </c>
      <c r="BL137" s="226" t="s">
        <v>800</v>
      </c>
      <c r="BM137" s="226" t="s">
        <v>875</v>
      </c>
    </row>
    <row r="138" spans="2:47" s="238" customFormat="1" ht="27">
      <c r="B138" s="239"/>
      <c r="D138" s="338" t="s">
        <v>802</v>
      </c>
      <c r="F138" s="339" t="s">
        <v>876</v>
      </c>
      <c r="I138" s="386"/>
      <c r="L138" s="239"/>
      <c r="M138" s="340"/>
      <c r="N138" s="175"/>
      <c r="O138" s="175"/>
      <c r="P138" s="175"/>
      <c r="Q138" s="175"/>
      <c r="R138" s="175"/>
      <c r="S138" s="175"/>
      <c r="T138" s="341"/>
      <c r="AT138" s="226" t="s">
        <v>802</v>
      </c>
      <c r="AU138" s="226" t="s">
        <v>741</v>
      </c>
    </row>
    <row r="139" spans="2:47" s="238" customFormat="1" ht="27">
      <c r="B139" s="239"/>
      <c r="D139" s="338" t="s">
        <v>804</v>
      </c>
      <c r="F139" s="342" t="s">
        <v>805</v>
      </c>
      <c r="I139" s="386"/>
      <c r="L139" s="239"/>
      <c r="M139" s="340"/>
      <c r="N139" s="175"/>
      <c r="O139" s="175"/>
      <c r="P139" s="175"/>
      <c r="Q139" s="175"/>
      <c r="R139" s="175"/>
      <c r="S139" s="175"/>
      <c r="T139" s="341"/>
      <c r="AT139" s="226" t="s">
        <v>804</v>
      </c>
      <c r="AU139" s="226" t="s">
        <v>741</v>
      </c>
    </row>
    <row r="140" spans="2:51" s="360" customFormat="1" ht="13.5">
      <c r="B140" s="359"/>
      <c r="D140" s="338" t="s">
        <v>806</v>
      </c>
      <c r="E140" s="361" t="s">
        <v>671</v>
      </c>
      <c r="F140" s="362" t="s">
        <v>877</v>
      </c>
      <c r="H140" s="361" t="s">
        <v>671</v>
      </c>
      <c r="I140" s="389"/>
      <c r="L140" s="359"/>
      <c r="M140" s="363"/>
      <c r="N140" s="364"/>
      <c r="O140" s="364"/>
      <c r="P140" s="364"/>
      <c r="Q140" s="364"/>
      <c r="R140" s="364"/>
      <c r="S140" s="364"/>
      <c r="T140" s="365"/>
      <c r="AT140" s="361" t="s">
        <v>806</v>
      </c>
      <c r="AU140" s="361" t="s">
        <v>741</v>
      </c>
      <c r="AV140" s="360" t="s">
        <v>686</v>
      </c>
      <c r="AW140" s="360" t="s">
        <v>697</v>
      </c>
      <c r="AX140" s="360" t="s">
        <v>733</v>
      </c>
      <c r="AY140" s="361" t="s">
        <v>793</v>
      </c>
    </row>
    <row r="141" spans="2:51" s="344" customFormat="1" ht="13.5">
      <c r="B141" s="343"/>
      <c r="D141" s="338" t="s">
        <v>806</v>
      </c>
      <c r="E141" s="345" t="s">
        <v>671</v>
      </c>
      <c r="F141" s="346" t="s">
        <v>878</v>
      </c>
      <c r="H141" s="347">
        <v>108.73</v>
      </c>
      <c r="I141" s="387"/>
      <c r="L141" s="343"/>
      <c r="M141" s="348"/>
      <c r="N141" s="349"/>
      <c r="O141" s="349"/>
      <c r="P141" s="349"/>
      <c r="Q141" s="349"/>
      <c r="R141" s="349"/>
      <c r="S141" s="349"/>
      <c r="T141" s="350"/>
      <c r="AT141" s="345" t="s">
        <v>806</v>
      </c>
      <c r="AU141" s="345" t="s">
        <v>741</v>
      </c>
      <c r="AV141" s="344" t="s">
        <v>741</v>
      </c>
      <c r="AW141" s="344" t="s">
        <v>697</v>
      </c>
      <c r="AX141" s="344" t="s">
        <v>686</v>
      </c>
      <c r="AY141" s="345" t="s">
        <v>793</v>
      </c>
    </row>
    <row r="142" spans="2:65" s="238" customFormat="1" ht="16.5" customHeight="1">
      <c r="B142" s="239"/>
      <c r="C142" s="327" t="s">
        <v>879</v>
      </c>
      <c r="D142" s="327" t="s">
        <v>795</v>
      </c>
      <c r="E142" s="328" t="s">
        <v>880</v>
      </c>
      <c r="F142" s="329" t="s">
        <v>881</v>
      </c>
      <c r="G142" s="330" t="s">
        <v>874</v>
      </c>
      <c r="H142" s="331">
        <v>24.088</v>
      </c>
      <c r="I142" s="95"/>
      <c r="J142" s="332">
        <f>ROUND(I142*H142,2)</f>
        <v>0</v>
      </c>
      <c r="K142" s="329" t="s">
        <v>935</v>
      </c>
      <c r="L142" s="239"/>
      <c r="M142" s="333" t="s">
        <v>671</v>
      </c>
      <c r="N142" s="334" t="s">
        <v>704</v>
      </c>
      <c r="O142" s="335">
        <v>0.825</v>
      </c>
      <c r="P142" s="335">
        <f>O142*H142</f>
        <v>19.8726</v>
      </c>
      <c r="Q142" s="335">
        <v>0</v>
      </c>
      <c r="R142" s="335">
        <f>Q142*H142</f>
        <v>0</v>
      </c>
      <c r="S142" s="335">
        <v>0</v>
      </c>
      <c r="T142" s="336">
        <f>S142*H142</f>
        <v>0</v>
      </c>
      <c r="AR142" s="226" t="s">
        <v>800</v>
      </c>
      <c r="AT142" s="226" t="s">
        <v>795</v>
      </c>
      <c r="AU142" s="226" t="s">
        <v>741</v>
      </c>
      <c r="AY142" s="226" t="s">
        <v>793</v>
      </c>
      <c r="BE142" s="337">
        <f>IF(N142="základní",J142,0)</f>
        <v>0</v>
      </c>
      <c r="BF142" s="337">
        <f>IF(N142="snížená",J142,0)</f>
        <v>0</v>
      </c>
      <c r="BG142" s="337">
        <f>IF(N142="zákl. přenesená",J142,0)</f>
        <v>0</v>
      </c>
      <c r="BH142" s="337">
        <f>IF(N142="sníž. přenesená",J142,0)</f>
        <v>0</v>
      </c>
      <c r="BI142" s="337">
        <f>IF(N142="nulová",J142,0)</f>
        <v>0</v>
      </c>
      <c r="BJ142" s="226" t="s">
        <v>686</v>
      </c>
      <c r="BK142" s="337">
        <f>ROUND(I142*H142,2)</f>
        <v>0</v>
      </c>
      <c r="BL142" s="226" t="s">
        <v>800</v>
      </c>
      <c r="BM142" s="226" t="s">
        <v>882</v>
      </c>
    </row>
    <row r="143" spans="2:47" s="238" customFormat="1" ht="27">
      <c r="B143" s="239"/>
      <c r="D143" s="338" t="s">
        <v>802</v>
      </c>
      <c r="F143" s="339" t="s">
        <v>883</v>
      </c>
      <c r="I143" s="386"/>
      <c r="L143" s="239"/>
      <c r="M143" s="340"/>
      <c r="N143" s="175"/>
      <c r="O143" s="175"/>
      <c r="P143" s="175"/>
      <c r="Q143" s="175"/>
      <c r="R143" s="175"/>
      <c r="S143" s="175"/>
      <c r="T143" s="341"/>
      <c r="AT143" s="226" t="s">
        <v>802</v>
      </c>
      <c r="AU143" s="226" t="s">
        <v>741</v>
      </c>
    </row>
    <row r="144" spans="2:47" s="238" customFormat="1" ht="40.5">
      <c r="B144" s="239"/>
      <c r="D144" s="338" t="s">
        <v>804</v>
      </c>
      <c r="F144" s="342" t="s">
        <v>884</v>
      </c>
      <c r="I144" s="386"/>
      <c r="L144" s="239"/>
      <c r="M144" s="340"/>
      <c r="N144" s="175"/>
      <c r="O144" s="175"/>
      <c r="P144" s="175"/>
      <c r="Q144" s="175"/>
      <c r="R144" s="175"/>
      <c r="S144" s="175"/>
      <c r="T144" s="341"/>
      <c r="AT144" s="226" t="s">
        <v>804</v>
      </c>
      <c r="AU144" s="226" t="s">
        <v>741</v>
      </c>
    </row>
    <row r="145" spans="2:51" s="360" customFormat="1" ht="13.5">
      <c r="B145" s="359"/>
      <c r="D145" s="338" t="s">
        <v>806</v>
      </c>
      <c r="E145" s="361" t="s">
        <v>671</v>
      </c>
      <c r="F145" s="362" t="s">
        <v>885</v>
      </c>
      <c r="H145" s="361" t="s">
        <v>671</v>
      </c>
      <c r="I145" s="389"/>
      <c r="L145" s="359"/>
      <c r="M145" s="363"/>
      <c r="N145" s="364"/>
      <c r="O145" s="364"/>
      <c r="P145" s="364"/>
      <c r="Q145" s="364"/>
      <c r="R145" s="364"/>
      <c r="S145" s="364"/>
      <c r="T145" s="365"/>
      <c r="AT145" s="361" t="s">
        <v>806</v>
      </c>
      <c r="AU145" s="361" t="s">
        <v>741</v>
      </c>
      <c r="AV145" s="360" t="s">
        <v>686</v>
      </c>
      <c r="AW145" s="360" t="s">
        <v>697</v>
      </c>
      <c r="AX145" s="360" t="s">
        <v>733</v>
      </c>
      <c r="AY145" s="361" t="s">
        <v>793</v>
      </c>
    </row>
    <row r="146" spans="2:51" s="344" customFormat="1" ht="13.5">
      <c r="B146" s="343"/>
      <c r="D146" s="338" t="s">
        <v>806</v>
      </c>
      <c r="E146" s="345" t="s">
        <v>671</v>
      </c>
      <c r="F146" s="346" t="s">
        <v>886</v>
      </c>
      <c r="H146" s="347">
        <v>24.088</v>
      </c>
      <c r="I146" s="387"/>
      <c r="L146" s="343"/>
      <c r="M146" s="348"/>
      <c r="N146" s="349"/>
      <c r="O146" s="349"/>
      <c r="P146" s="349"/>
      <c r="Q146" s="349"/>
      <c r="R146" s="349"/>
      <c r="S146" s="349"/>
      <c r="T146" s="350"/>
      <c r="AT146" s="345" t="s">
        <v>806</v>
      </c>
      <c r="AU146" s="345" t="s">
        <v>741</v>
      </c>
      <c r="AV146" s="344" t="s">
        <v>741</v>
      </c>
      <c r="AW146" s="344" t="s">
        <v>697</v>
      </c>
      <c r="AX146" s="344" t="s">
        <v>686</v>
      </c>
      <c r="AY146" s="345" t="s">
        <v>793</v>
      </c>
    </row>
    <row r="147" spans="2:65" s="238" customFormat="1" ht="16.5" customHeight="1">
      <c r="B147" s="239"/>
      <c r="C147" s="327" t="s">
        <v>677</v>
      </c>
      <c r="D147" s="327" t="s">
        <v>795</v>
      </c>
      <c r="E147" s="328" t="s">
        <v>887</v>
      </c>
      <c r="F147" s="329" t="s">
        <v>888</v>
      </c>
      <c r="G147" s="330" t="s">
        <v>874</v>
      </c>
      <c r="H147" s="331">
        <v>12.044</v>
      </c>
      <c r="I147" s="95"/>
      <c r="J147" s="332">
        <f>ROUND(I147*H147,2)</f>
        <v>0</v>
      </c>
      <c r="K147" s="329" t="s">
        <v>935</v>
      </c>
      <c r="L147" s="239"/>
      <c r="M147" s="333" t="s">
        <v>671</v>
      </c>
      <c r="N147" s="334" t="s">
        <v>704</v>
      </c>
      <c r="O147" s="335">
        <v>0.1</v>
      </c>
      <c r="P147" s="335">
        <f>O147*H147</f>
        <v>1.2044000000000001</v>
      </c>
      <c r="Q147" s="335">
        <v>0</v>
      </c>
      <c r="R147" s="335">
        <f>Q147*H147</f>
        <v>0</v>
      </c>
      <c r="S147" s="335">
        <v>0</v>
      </c>
      <c r="T147" s="336">
        <f>S147*H147</f>
        <v>0</v>
      </c>
      <c r="AR147" s="226" t="s">
        <v>800</v>
      </c>
      <c r="AT147" s="226" t="s">
        <v>795</v>
      </c>
      <c r="AU147" s="226" t="s">
        <v>741</v>
      </c>
      <c r="AY147" s="226" t="s">
        <v>793</v>
      </c>
      <c r="BE147" s="337">
        <f>IF(N147="základní",J147,0)</f>
        <v>0</v>
      </c>
      <c r="BF147" s="337">
        <f>IF(N147="snížená",J147,0)</f>
        <v>0</v>
      </c>
      <c r="BG147" s="337">
        <f>IF(N147="zákl. přenesená",J147,0)</f>
        <v>0</v>
      </c>
      <c r="BH147" s="337">
        <f>IF(N147="sníž. přenesená",J147,0)</f>
        <v>0</v>
      </c>
      <c r="BI147" s="337">
        <f>IF(N147="nulová",J147,0)</f>
        <v>0</v>
      </c>
      <c r="BJ147" s="226" t="s">
        <v>686</v>
      </c>
      <c r="BK147" s="337">
        <f>ROUND(I147*H147,2)</f>
        <v>0</v>
      </c>
      <c r="BL147" s="226" t="s">
        <v>800</v>
      </c>
      <c r="BM147" s="226" t="s">
        <v>889</v>
      </c>
    </row>
    <row r="148" spans="2:47" s="238" customFormat="1" ht="27">
      <c r="B148" s="239"/>
      <c r="D148" s="338" t="s">
        <v>802</v>
      </c>
      <c r="F148" s="339" t="s">
        <v>890</v>
      </c>
      <c r="I148" s="386"/>
      <c r="L148" s="239"/>
      <c r="M148" s="340"/>
      <c r="N148" s="175"/>
      <c r="O148" s="175"/>
      <c r="P148" s="175"/>
      <c r="Q148" s="175"/>
      <c r="R148" s="175"/>
      <c r="S148" s="175"/>
      <c r="T148" s="341"/>
      <c r="AT148" s="226" t="s">
        <v>802</v>
      </c>
      <c r="AU148" s="226" t="s">
        <v>741</v>
      </c>
    </row>
    <row r="149" spans="2:51" s="344" customFormat="1" ht="13.5">
      <c r="B149" s="343"/>
      <c r="D149" s="338" t="s">
        <v>806</v>
      </c>
      <c r="E149" s="345" t="s">
        <v>671</v>
      </c>
      <c r="F149" s="346" t="s">
        <v>891</v>
      </c>
      <c r="H149" s="347">
        <v>12.044</v>
      </c>
      <c r="I149" s="387"/>
      <c r="L149" s="343"/>
      <c r="M149" s="348"/>
      <c r="N149" s="349"/>
      <c r="O149" s="349"/>
      <c r="P149" s="349"/>
      <c r="Q149" s="349"/>
      <c r="R149" s="349"/>
      <c r="S149" s="349"/>
      <c r="T149" s="350"/>
      <c r="AT149" s="345" t="s">
        <v>806</v>
      </c>
      <c r="AU149" s="345" t="s">
        <v>741</v>
      </c>
      <c r="AV149" s="344" t="s">
        <v>741</v>
      </c>
      <c r="AW149" s="344" t="s">
        <v>697</v>
      </c>
      <c r="AX149" s="344" t="s">
        <v>686</v>
      </c>
      <c r="AY149" s="345" t="s">
        <v>793</v>
      </c>
    </row>
    <row r="150" spans="2:65" s="238" customFormat="1" ht="16.5" customHeight="1">
      <c r="B150" s="239"/>
      <c r="C150" s="327" t="s">
        <v>892</v>
      </c>
      <c r="D150" s="327" t="s">
        <v>795</v>
      </c>
      <c r="E150" s="328" t="s">
        <v>893</v>
      </c>
      <c r="F150" s="329" t="s">
        <v>894</v>
      </c>
      <c r="G150" s="330" t="s">
        <v>874</v>
      </c>
      <c r="H150" s="331">
        <v>24.088</v>
      </c>
      <c r="I150" s="95"/>
      <c r="J150" s="332">
        <f>ROUND(I150*H150,2)</f>
        <v>0</v>
      </c>
      <c r="K150" s="329" t="s">
        <v>935</v>
      </c>
      <c r="L150" s="239"/>
      <c r="M150" s="333" t="s">
        <v>671</v>
      </c>
      <c r="N150" s="334" t="s">
        <v>704</v>
      </c>
      <c r="O150" s="335">
        <v>1.355</v>
      </c>
      <c r="P150" s="335">
        <f>O150*H150</f>
        <v>32.63924</v>
      </c>
      <c r="Q150" s="335">
        <v>0</v>
      </c>
      <c r="R150" s="335">
        <f>Q150*H150</f>
        <v>0</v>
      </c>
      <c r="S150" s="335">
        <v>0</v>
      </c>
      <c r="T150" s="336">
        <f>S150*H150</f>
        <v>0</v>
      </c>
      <c r="AR150" s="226" t="s">
        <v>800</v>
      </c>
      <c r="AT150" s="226" t="s">
        <v>795</v>
      </c>
      <c r="AU150" s="226" t="s">
        <v>741</v>
      </c>
      <c r="AY150" s="226" t="s">
        <v>793</v>
      </c>
      <c r="BE150" s="337">
        <f>IF(N150="základní",J150,0)</f>
        <v>0</v>
      </c>
      <c r="BF150" s="337">
        <f>IF(N150="snížená",J150,0)</f>
        <v>0</v>
      </c>
      <c r="BG150" s="337">
        <f>IF(N150="zákl. přenesená",J150,0)</f>
        <v>0</v>
      </c>
      <c r="BH150" s="337">
        <f>IF(N150="sníž. přenesená",J150,0)</f>
        <v>0</v>
      </c>
      <c r="BI150" s="337">
        <f>IF(N150="nulová",J150,0)</f>
        <v>0</v>
      </c>
      <c r="BJ150" s="226" t="s">
        <v>686</v>
      </c>
      <c r="BK150" s="337">
        <f>ROUND(I150*H150,2)</f>
        <v>0</v>
      </c>
      <c r="BL150" s="226" t="s">
        <v>800</v>
      </c>
      <c r="BM150" s="226" t="s">
        <v>895</v>
      </c>
    </row>
    <row r="151" spans="2:47" s="238" customFormat="1" ht="27">
      <c r="B151" s="239"/>
      <c r="D151" s="338" t="s">
        <v>802</v>
      </c>
      <c r="F151" s="339" t="s">
        <v>896</v>
      </c>
      <c r="I151" s="386"/>
      <c r="L151" s="239"/>
      <c r="M151" s="340"/>
      <c r="N151" s="175"/>
      <c r="O151" s="175"/>
      <c r="P151" s="175"/>
      <c r="Q151" s="175"/>
      <c r="R151" s="175"/>
      <c r="S151" s="175"/>
      <c r="T151" s="341"/>
      <c r="AT151" s="226" t="s">
        <v>802</v>
      </c>
      <c r="AU151" s="226" t="s">
        <v>741</v>
      </c>
    </row>
    <row r="152" spans="2:47" s="238" customFormat="1" ht="40.5">
      <c r="B152" s="239"/>
      <c r="D152" s="338" t="s">
        <v>804</v>
      </c>
      <c r="F152" s="342" t="s">
        <v>884</v>
      </c>
      <c r="I152" s="386"/>
      <c r="L152" s="239"/>
      <c r="M152" s="340"/>
      <c r="N152" s="175"/>
      <c r="O152" s="175"/>
      <c r="P152" s="175"/>
      <c r="Q152" s="175"/>
      <c r="R152" s="175"/>
      <c r="S152" s="175"/>
      <c r="T152" s="341"/>
      <c r="AT152" s="226" t="s">
        <v>804</v>
      </c>
      <c r="AU152" s="226" t="s">
        <v>741</v>
      </c>
    </row>
    <row r="153" spans="2:65" s="238" customFormat="1" ht="16.5" customHeight="1">
      <c r="B153" s="239"/>
      <c r="C153" s="327" t="s">
        <v>897</v>
      </c>
      <c r="D153" s="327" t="s">
        <v>795</v>
      </c>
      <c r="E153" s="328" t="s">
        <v>898</v>
      </c>
      <c r="F153" s="329" t="s">
        <v>899</v>
      </c>
      <c r="G153" s="330" t="s">
        <v>874</v>
      </c>
      <c r="H153" s="331">
        <v>12.044</v>
      </c>
      <c r="I153" s="95"/>
      <c r="J153" s="332">
        <f>ROUND(I153*H153,2)</f>
        <v>0</v>
      </c>
      <c r="K153" s="329" t="s">
        <v>935</v>
      </c>
      <c r="L153" s="239"/>
      <c r="M153" s="333" t="s">
        <v>671</v>
      </c>
      <c r="N153" s="334" t="s">
        <v>704</v>
      </c>
      <c r="O153" s="335">
        <v>0.198</v>
      </c>
      <c r="P153" s="335">
        <f>O153*H153</f>
        <v>2.3847120000000004</v>
      </c>
      <c r="Q153" s="335">
        <v>0</v>
      </c>
      <c r="R153" s="335">
        <f>Q153*H153</f>
        <v>0</v>
      </c>
      <c r="S153" s="335">
        <v>0</v>
      </c>
      <c r="T153" s="336">
        <f>S153*H153</f>
        <v>0</v>
      </c>
      <c r="AR153" s="226" t="s">
        <v>800</v>
      </c>
      <c r="AT153" s="226" t="s">
        <v>795</v>
      </c>
      <c r="AU153" s="226" t="s">
        <v>741</v>
      </c>
      <c r="AY153" s="226" t="s">
        <v>793</v>
      </c>
      <c r="BE153" s="337">
        <f>IF(N153="základní",J153,0)</f>
        <v>0</v>
      </c>
      <c r="BF153" s="337">
        <f>IF(N153="snížená",J153,0)</f>
        <v>0</v>
      </c>
      <c r="BG153" s="337">
        <f>IF(N153="zákl. přenesená",J153,0)</f>
        <v>0</v>
      </c>
      <c r="BH153" s="337">
        <f>IF(N153="sníž. přenesená",J153,0)</f>
        <v>0</v>
      </c>
      <c r="BI153" s="337">
        <f>IF(N153="nulová",J153,0)</f>
        <v>0</v>
      </c>
      <c r="BJ153" s="226" t="s">
        <v>686</v>
      </c>
      <c r="BK153" s="337">
        <f>ROUND(I153*H153,2)</f>
        <v>0</v>
      </c>
      <c r="BL153" s="226" t="s">
        <v>800</v>
      </c>
      <c r="BM153" s="226" t="s">
        <v>900</v>
      </c>
    </row>
    <row r="154" spans="2:47" s="238" customFormat="1" ht="27">
      <c r="B154" s="239"/>
      <c r="D154" s="338" t="s">
        <v>802</v>
      </c>
      <c r="F154" s="339" t="s">
        <v>901</v>
      </c>
      <c r="I154" s="386"/>
      <c r="L154" s="239"/>
      <c r="M154" s="340"/>
      <c r="N154" s="175"/>
      <c r="O154" s="175"/>
      <c r="P154" s="175"/>
      <c r="Q154" s="175"/>
      <c r="R154" s="175"/>
      <c r="S154" s="175"/>
      <c r="T154" s="341"/>
      <c r="AT154" s="226" t="s">
        <v>802</v>
      </c>
      <c r="AU154" s="226" t="s">
        <v>741</v>
      </c>
    </row>
    <row r="155" spans="2:65" s="238" customFormat="1" ht="16.5" customHeight="1">
      <c r="B155" s="239"/>
      <c r="C155" s="327" t="s">
        <v>902</v>
      </c>
      <c r="D155" s="327" t="s">
        <v>795</v>
      </c>
      <c r="E155" s="328" t="s">
        <v>903</v>
      </c>
      <c r="F155" s="329" t="s">
        <v>904</v>
      </c>
      <c r="G155" s="330" t="s">
        <v>874</v>
      </c>
      <c r="H155" s="331">
        <v>84.642</v>
      </c>
      <c r="I155" s="95"/>
      <c r="J155" s="332">
        <f>ROUND(I155*H155,2)</f>
        <v>0</v>
      </c>
      <c r="K155" s="329" t="s">
        <v>935</v>
      </c>
      <c r="L155" s="239"/>
      <c r="M155" s="333" t="s">
        <v>671</v>
      </c>
      <c r="N155" s="334" t="s">
        <v>704</v>
      </c>
      <c r="O155" s="335">
        <v>1.843</v>
      </c>
      <c r="P155" s="335">
        <f>O155*H155</f>
        <v>155.995206</v>
      </c>
      <c r="Q155" s="335">
        <v>0</v>
      </c>
      <c r="R155" s="335">
        <f>Q155*H155</f>
        <v>0</v>
      </c>
      <c r="S155" s="335">
        <v>0</v>
      </c>
      <c r="T155" s="336">
        <f>S155*H155</f>
        <v>0</v>
      </c>
      <c r="AR155" s="226" t="s">
        <v>800</v>
      </c>
      <c r="AT155" s="226" t="s">
        <v>795</v>
      </c>
      <c r="AU155" s="226" t="s">
        <v>741</v>
      </c>
      <c r="AY155" s="226" t="s">
        <v>793</v>
      </c>
      <c r="BE155" s="337">
        <f>IF(N155="základní",J155,0)</f>
        <v>0</v>
      </c>
      <c r="BF155" s="337">
        <f>IF(N155="snížená",J155,0)</f>
        <v>0</v>
      </c>
      <c r="BG155" s="337">
        <f>IF(N155="zákl. přenesená",J155,0)</f>
        <v>0</v>
      </c>
      <c r="BH155" s="337">
        <f>IF(N155="sníž. přenesená",J155,0)</f>
        <v>0</v>
      </c>
      <c r="BI155" s="337">
        <f>IF(N155="nulová",J155,0)</f>
        <v>0</v>
      </c>
      <c r="BJ155" s="226" t="s">
        <v>686</v>
      </c>
      <c r="BK155" s="337">
        <f>ROUND(I155*H155,2)</f>
        <v>0</v>
      </c>
      <c r="BL155" s="226" t="s">
        <v>800</v>
      </c>
      <c r="BM155" s="226" t="s">
        <v>905</v>
      </c>
    </row>
    <row r="156" spans="2:47" s="238" customFormat="1" ht="27">
      <c r="B156" s="239"/>
      <c r="D156" s="338" t="s">
        <v>802</v>
      </c>
      <c r="F156" s="339" t="s">
        <v>906</v>
      </c>
      <c r="I156" s="386"/>
      <c r="L156" s="239"/>
      <c r="M156" s="340"/>
      <c r="N156" s="175"/>
      <c r="O156" s="175"/>
      <c r="P156" s="175"/>
      <c r="Q156" s="175"/>
      <c r="R156" s="175"/>
      <c r="S156" s="175"/>
      <c r="T156" s="341"/>
      <c r="AT156" s="226" t="s">
        <v>802</v>
      </c>
      <c r="AU156" s="226" t="s">
        <v>741</v>
      </c>
    </row>
    <row r="157" spans="2:47" s="238" customFormat="1" ht="40.5">
      <c r="B157" s="239"/>
      <c r="D157" s="338" t="s">
        <v>804</v>
      </c>
      <c r="F157" s="342" t="s">
        <v>884</v>
      </c>
      <c r="I157" s="386"/>
      <c r="L157" s="239"/>
      <c r="M157" s="340"/>
      <c r="N157" s="175"/>
      <c r="O157" s="175"/>
      <c r="P157" s="175"/>
      <c r="Q157" s="175"/>
      <c r="R157" s="175"/>
      <c r="S157" s="175"/>
      <c r="T157" s="341"/>
      <c r="AT157" s="226" t="s">
        <v>804</v>
      </c>
      <c r="AU157" s="226" t="s">
        <v>741</v>
      </c>
    </row>
    <row r="158" spans="2:51" s="360" customFormat="1" ht="13.5">
      <c r="B158" s="359"/>
      <c r="D158" s="338" t="s">
        <v>806</v>
      </c>
      <c r="E158" s="361" t="s">
        <v>671</v>
      </c>
      <c r="F158" s="362" t="s">
        <v>907</v>
      </c>
      <c r="H158" s="361" t="s">
        <v>671</v>
      </c>
      <c r="I158" s="389"/>
      <c r="L158" s="359"/>
      <c r="M158" s="363"/>
      <c r="N158" s="364"/>
      <c r="O158" s="364"/>
      <c r="P158" s="364"/>
      <c r="Q158" s="364"/>
      <c r="R158" s="364"/>
      <c r="S158" s="364"/>
      <c r="T158" s="365"/>
      <c r="AT158" s="361" t="s">
        <v>806</v>
      </c>
      <c r="AU158" s="361" t="s">
        <v>741</v>
      </c>
      <c r="AV158" s="360" t="s">
        <v>686</v>
      </c>
      <c r="AW158" s="360" t="s">
        <v>697</v>
      </c>
      <c r="AX158" s="360" t="s">
        <v>733</v>
      </c>
      <c r="AY158" s="361" t="s">
        <v>793</v>
      </c>
    </row>
    <row r="159" spans="2:51" s="344" customFormat="1" ht="13.5">
      <c r="B159" s="343"/>
      <c r="D159" s="338" t="s">
        <v>806</v>
      </c>
      <c r="E159" s="345" t="s">
        <v>671</v>
      </c>
      <c r="F159" s="346" t="s">
        <v>908</v>
      </c>
      <c r="H159" s="347">
        <v>118.932</v>
      </c>
      <c r="I159" s="387"/>
      <c r="L159" s="343"/>
      <c r="M159" s="348"/>
      <c r="N159" s="349"/>
      <c r="O159" s="349"/>
      <c r="P159" s="349"/>
      <c r="Q159" s="349"/>
      <c r="R159" s="349"/>
      <c r="S159" s="349"/>
      <c r="T159" s="350"/>
      <c r="AT159" s="345" t="s">
        <v>806</v>
      </c>
      <c r="AU159" s="345" t="s">
        <v>741</v>
      </c>
      <c r="AV159" s="344" t="s">
        <v>741</v>
      </c>
      <c r="AW159" s="344" t="s">
        <v>697</v>
      </c>
      <c r="AX159" s="344" t="s">
        <v>733</v>
      </c>
      <c r="AY159" s="345" t="s">
        <v>793</v>
      </c>
    </row>
    <row r="160" spans="2:51" s="360" customFormat="1" ht="13.5">
      <c r="B160" s="359"/>
      <c r="D160" s="338" t="s">
        <v>806</v>
      </c>
      <c r="E160" s="361" t="s">
        <v>671</v>
      </c>
      <c r="F160" s="362" t="s">
        <v>909</v>
      </c>
      <c r="H160" s="361" t="s">
        <v>671</v>
      </c>
      <c r="I160" s="389"/>
      <c r="L160" s="359"/>
      <c r="M160" s="363"/>
      <c r="N160" s="364"/>
      <c r="O160" s="364"/>
      <c r="P160" s="364"/>
      <c r="Q160" s="364"/>
      <c r="R160" s="364"/>
      <c r="S160" s="364"/>
      <c r="T160" s="365"/>
      <c r="AT160" s="361" t="s">
        <v>806</v>
      </c>
      <c r="AU160" s="361" t="s">
        <v>741</v>
      </c>
      <c r="AV160" s="360" t="s">
        <v>686</v>
      </c>
      <c r="AW160" s="360" t="s">
        <v>697</v>
      </c>
      <c r="AX160" s="360" t="s">
        <v>733</v>
      </c>
      <c r="AY160" s="361" t="s">
        <v>793</v>
      </c>
    </row>
    <row r="161" spans="2:51" s="344" customFormat="1" ht="13.5">
      <c r="B161" s="343"/>
      <c r="D161" s="338" t="s">
        <v>806</v>
      </c>
      <c r="E161" s="345" t="s">
        <v>671</v>
      </c>
      <c r="F161" s="346" t="s">
        <v>910</v>
      </c>
      <c r="H161" s="347">
        <v>19.8</v>
      </c>
      <c r="I161" s="387"/>
      <c r="L161" s="343"/>
      <c r="M161" s="348"/>
      <c r="N161" s="349"/>
      <c r="O161" s="349"/>
      <c r="P161" s="349"/>
      <c r="Q161" s="349"/>
      <c r="R161" s="349"/>
      <c r="S161" s="349"/>
      <c r="T161" s="350"/>
      <c r="AT161" s="345" t="s">
        <v>806</v>
      </c>
      <c r="AU161" s="345" t="s">
        <v>741</v>
      </c>
      <c r="AV161" s="344" t="s">
        <v>741</v>
      </c>
      <c r="AW161" s="344" t="s">
        <v>697</v>
      </c>
      <c r="AX161" s="344" t="s">
        <v>733</v>
      </c>
      <c r="AY161" s="345" t="s">
        <v>793</v>
      </c>
    </row>
    <row r="162" spans="2:51" s="360" customFormat="1" ht="13.5">
      <c r="B162" s="359"/>
      <c r="D162" s="338" t="s">
        <v>806</v>
      </c>
      <c r="E162" s="361" t="s">
        <v>671</v>
      </c>
      <c r="F162" s="362" t="s">
        <v>911</v>
      </c>
      <c r="H162" s="361" t="s">
        <v>671</v>
      </c>
      <c r="I162" s="389"/>
      <c r="L162" s="359"/>
      <c r="M162" s="363"/>
      <c r="N162" s="364"/>
      <c r="O162" s="364"/>
      <c r="P162" s="364"/>
      <c r="Q162" s="364"/>
      <c r="R162" s="364"/>
      <c r="S162" s="364"/>
      <c r="T162" s="365"/>
      <c r="AT162" s="361" t="s">
        <v>806</v>
      </c>
      <c r="AU162" s="361" t="s">
        <v>741</v>
      </c>
      <c r="AV162" s="360" t="s">
        <v>686</v>
      </c>
      <c r="AW162" s="360" t="s">
        <v>697</v>
      </c>
      <c r="AX162" s="360" t="s">
        <v>733</v>
      </c>
      <c r="AY162" s="361" t="s">
        <v>793</v>
      </c>
    </row>
    <row r="163" spans="2:51" s="344" customFormat="1" ht="13.5">
      <c r="B163" s="343"/>
      <c r="D163" s="338" t="s">
        <v>806</v>
      </c>
      <c r="E163" s="345" t="s">
        <v>671</v>
      </c>
      <c r="F163" s="346" t="s">
        <v>912</v>
      </c>
      <c r="H163" s="347">
        <v>-13.549</v>
      </c>
      <c r="I163" s="387"/>
      <c r="L163" s="343"/>
      <c r="M163" s="348"/>
      <c r="N163" s="349"/>
      <c r="O163" s="349"/>
      <c r="P163" s="349"/>
      <c r="Q163" s="349"/>
      <c r="R163" s="349"/>
      <c r="S163" s="349"/>
      <c r="T163" s="350"/>
      <c r="AT163" s="345" t="s">
        <v>806</v>
      </c>
      <c r="AU163" s="345" t="s">
        <v>741</v>
      </c>
      <c r="AV163" s="344" t="s">
        <v>741</v>
      </c>
      <c r="AW163" s="344" t="s">
        <v>697</v>
      </c>
      <c r="AX163" s="344" t="s">
        <v>733</v>
      </c>
      <c r="AY163" s="345" t="s">
        <v>793</v>
      </c>
    </row>
    <row r="164" spans="2:51" s="360" customFormat="1" ht="13.5">
      <c r="B164" s="359"/>
      <c r="D164" s="338" t="s">
        <v>806</v>
      </c>
      <c r="E164" s="361" t="s">
        <v>671</v>
      </c>
      <c r="F164" s="362" t="s">
        <v>913</v>
      </c>
      <c r="H164" s="361" t="s">
        <v>671</v>
      </c>
      <c r="I164" s="389"/>
      <c r="L164" s="359"/>
      <c r="M164" s="363"/>
      <c r="N164" s="364"/>
      <c r="O164" s="364"/>
      <c r="P164" s="364"/>
      <c r="Q164" s="364"/>
      <c r="R164" s="364"/>
      <c r="S164" s="364"/>
      <c r="T164" s="365"/>
      <c r="AT164" s="361" t="s">
        <v>806</v>
      </c>
      <c r="AU164" s="361" t="s">
        <v>741</v>
      </c>
      <c r="AV164" s="360" t="s">
        <v>686</v>
      </c>
      <c r="AW164" s="360" t="s">
        <v>697</v>
      </c>
      <c r="AX164" s="360" t="s">
        <v>733</v>
      </c>
      <c r="AY164" s="361" t="s">
        <v>793</v>
      </c>
    </row>
    <row r="165" spans="2:51" s="344" customFormat="1" ht="13.5">
      <c r="B165" s="343"/>
      <c r="D165" s="338" t="s">
        <v>806</v>
      </c>
      <c r="E165" s="345" t="s">
        <v>671</v>
      </c>
      <c r="F165" s="346" t="s">
        <v>914</v>
      </c>
      <c r="H165" s="347">
        <v>44.1</v>
      </c>
      <c r="I165" s="387"/>
      <c r="L165" s="343"/>
      <c r="M165" s="348"/>
      <c r="N165" s="349"/>
      <c r="O165" s="349"/>
      <c r="P165" s="349"/>
      <c r="Q165" s="349"/>
      <c r="R165" s="349"/>
      <c r="S165" s="349"/>
      <c r="T165" s="350"/>
      <c r="AT165" s="345" t="s">
        <v>806</v>
      </c>
      <c r="AU165" s="345" t="s">
        <v>741</v>
      </c>
      <c r="AV165" s="344" t="s">
        <v>741</v>
      </c>
      <c r="AW165" s="344" t="s">
        <v>697</v>
      </c>
      <c r="AX165" s="344" t="s">
        <v>733</v>
      </c>
      <c r="AY165" s="345" t="s">
        <v>793</v>
      </c>
    </row>
    <row r="166" spans="2:51" s="367" customFormat="1" ht="13.5">
      <c r="B166" s="366"/>
      <c r="D166" s="338" t="s">
        <v>806</v>
      </c>
      <c r="E166" s="368" t="s">
        <v>671</v>
      </c>
      <c r="F166" s="369" t="s">
        <v>915</v>
      </c>
      <c r="H166" s="370">
        <v>169.283</v>
      </c>
      <c r="I166" s="390"/>
      <c r="L166" s="366"/>
      <c r="M166" s="371"/>
      <c r="N166" s="372"/>
      <c r="O166" s="372"/>
      <c r="P166" s="372"/>
      <c r="Q166" s="372"/>
      <c r="R166" s="372"/>
      <c r="S166" s="372"/>
      <c r="T166" s="373"/>
      <c r="AT166" s="368" t="s">
        <v>806</v>
      </c>
      <c r="AU166" s="368" t="s">
        <v>741</v>
      </c>
      <c r="AV166" s="367" t="s">
        <v>815</v>
      </c>
      <c r="AW166" s="367" t="s">
        <v>697</v>
      </c>
      <c r="AX166" s="367" t="s">
        <v>733</v>
      </c>
      <c r="AY166" s="368" t="s">
        <v>793</v>
      </c>
    </row>
    <row r="167" spans="2:51" s="344" customFormat="1" ht="13.5">
      <c r="B167" s="343"/>
      <c r="D167" s="338" t="s">
        <v>806</v>
      </c>
      <c r="E167" s="345" t="s">
        <v>671</v>
      </c>
      <c r="F167" s="346" t="s">
        <v>916</v>
      </c>
      <c r="H167" s="347">
        <v>84.642</v>
      </c>
      <c r="I167" s="387"/>
      <c r="L167" s="343"/>
      <c r="M167" s="348"/>
      <c r="N167" s="349"/>
      <c r="O167" s="349"/>
      <c r="P167" s="349"/>
      <c r="Q167" s="349"/>
      <c r="R167" s="349"/>
      <c r="S167" s="349"/>
      <c r="T167" s="350"/>
      <c r="AT167" s="345" t="s">
        <v>806</v>
      </c>
      <c r="AU167" s="345" t="s">
        <v>741</v>
      </c>
      <c r="AV167" s="344" t="s">
        <v>741</v>
      </c>
      <c r="AW167" s="344" t="s">
        <v>697</v>
      </c>
      <c r="AX167" s="344" t="s">
        <v>686</v>
      </c>
      <c r="AY167" s="345" t="s">
        <v>793</v>
      </c>
    </row>
    <row r="168" spans="2:65" s="238" customFormat="1" ht="16.5" customHeight="1">
      <c r="B168" s="239"/>
      <c r="C168" s="327" t="s">
        <v>917</v>
      </c>
      <c r="D168" s="327" t="s">
        <v>795</v>
      </c>
      <c r="E168" s="328" t="s">
        <v>918</v>
      </c>
      <c r="F168" s="329" t="s">
        <v>919</v>
      </c>
      <c r="G168" s="330" t="s">
        <v>874</v>
      </c>
      <c r="H168" s="331">
        <v>42.321</v>
      </c>
      <c r="I168" s="95"/>
      <c r="J168" s="332">
        <f>ROUND(I168*H168,2)</f>
        <v>0</v>
      </c>
      <c r="K168" s="329" t="s">
        <v>935</v>
      </c>
      <c r="L168" s="239"/>
      <c r="M168" s="333" t="s">
        <v>671</v>
      </c>
      <c r="N168" s="334" t="s">
        <v>704</v>
      </c>
      <c r="O168" s="335">
        <v>0.474</v>
      </c>
      <c r="P168" s="335">
        <f>O168*H168</f>
        <v>20.060153999999997</v>
      </c>
      <c r="Q168" s="335">
        <v>0</v>
      </c>
      <c r="R168" s="335">
        <f>Q168*H168</f>
        <v>0</v>
      </c>
      <c r="S168" s="335">
        <v>0</v>
      </c>
      <c r="T168" s="336">
        <f>S168*H168</f>
        <v>0</v>
      </c>
      <c r="AR168" s="226" t="s">
        <v>800</v>
      </c>
      <c r="AT168" s="226" t="s">
        <v>795</v>
      </c>
      <c r="AU168" s="226" t="s">
        <v>741</v>
      </c>
      <c r="AY168" s="226" t="s">
        <v>793</v>
      </c>
      <c r="BE168" s="337">
        <f>IF(N168="základní",J168,0)</f>
        <v>0</v>
      </c>
      <c r="BF168" s="337">
        <f>IF(N168="snížená",J168,0)</f>
        <v>0</v>
      </c>
      <c r="BG168" s="337">
        <f>IF(N168="zákl. přenesená",J168,0)</f>
        <v>0</v>
      </c>
      <c r="BH168" s="337">
        <f>IF(N168="sníž. přenesená",J168,0)</f>
        <v>0</v>
      </c>
      <c r="BI168" s="337">
        <f>IF(N168="nulová",J168,0)</f>
        <v>0</v>
      </c>
      <c r="BJ168" s="226" t="s">
        <v>686</v>
      </c>
      <c r="BK168" s="337">
        <f>ROUND(I168*H168,2)</f>
        <v>0</v>
      </c>
      <c r="BL168" s="226" t="s">
        <v>800</v>
      </c>
      <c r="BM168" s="226" t="s">
        <v>920</v>
      </c>
    </row>
    <row r="169" spans="2:47" s="238" customFormat="1" ht="27">
      <c r="B169" s="239"/>
      <c r="D169" s="338" t="s">
        <v>802</v>
      </c>
      <c r="F169" s="339" t="s">
        <v>921</v>
      </c>
      <c r="I169" s="386"/>
      <c r="L169" s="239"/>
      <c r="M169" s="340"/>
      <c r="N169" s="175"/>
      <c r="O169" s="175"/>
      <c r="P169" s="175"/>
      <c r="Q169" s="175"/>
      <c r="R169" s="175"/>
      <c r="S169" s="175"/>
      <c r="T169" s="341"/>
      <c r="AT169" s="226" t="s">
        <v>802</v>
      </c>
      <c r="AU169" s="226" t="s">
        <v>741</v>
      </c>
    </row>
    <row r="170" spans="2:51" s="344" customFormat="1" ht="13.5">
      <c r="B170" s="343"/>
      <c r="D170" s="338" t="s">
        <v>806</v>
      </c>
      <c r="E170" s="345" t="s">
        <v>671</v>
      </c>
      <c r="F170" s="346" t="s">
        <v>922</v>
      </c>
      <c r="H170" s="347">
        <v>42.321</v>
      </c>
      <c r="I170" s="387"/>
      <c r="L170" s="343"/>
      <c r="M170" s="348"/>
      <c r="N170" s="349"/>
      <c r="O170" s="349"/>
      <c r="P170" s="349"/>
      <c r="Q170" s="349"/>
      <c r="R170" s="349"/>
      <c r="S170" s="349"/>
      <c r="T170" s="350"/>
      <c r="AT170" s="345" t="s">
        <v>806</v>
      </c>
      <c r="AU170" s="345" t="s">
        <v>741</v>
      </c>
      <c r="AV170" s="344" t="s">
        <v>741</v>
      </c>
      <c r="AW170" s="344" t="s">
        <v>697</v>
      </c>
      <c r="AX170" s="344" t="s">
        <v>686</v>
      </c>
      <c r="AY170" s="345" t="s">
        <v>793</v>
      </c>
    </row>
    <row r="171" spans="2:65" s="238" customFormat="1" ht="16.5" customHeight="1">
      <c r="B171" s="239"/>
      <c r="C171" s="327" t="s">
        <v>923</v>
      </c>
      <c r="D171" s="327" t="s">
        <v>795</v>
      </c>
      <c r="E171" s="328" t="s">
        <v>924</v>
      </c>
      <c r="F171" s="329" t="s">
        <v>925</v>
      </c>
      <c r="G171" s="330" t="s">
        <v>874</v>
      </c>
      <c r="H171" s="331">
        <v>84.642</v>
      </c>
      <c r="I171" s="95"/>
      <c r="J171" s="332">
        <f>ROUND(I171*H171,2)</f>
        <v>0</v>
      </c>
      <c r="K171" s="329" t="s">
        <v>935</v>
      </c>
      <c r="L171" s="239"/>
      <c r="M171" s="333" t="s">
        <v>671</v>
      </c>
      <c r="N171" s="334" t="s">
        <v>704</v>
      </c>
      <c r="O171" s="335">
        <v>2.663</v>
      </c>
      <c r="P171" s="335">
        <f>O171*H171</f>
        <v>225.40164599999997</v>
      </c>
      <c r="Q171" s="335">
        <v>0</v>
      </c>
      <c r="R171" s="335">
        <f>Q171*H171</f>
        <v>0</v>
      </c>
      <c r="S171" s="335">
        <v>0</v>
      </c>
      <c r="T171" s="336">
        <f>S171*H171</f>
        <v>0</v>
      </c>
      <c r="AR171" s="226" t="s">
        <v>800</v>
      </c>
      <c r="AT171" s="226" t="s">
        <v>795</v>
      </c>
      <c r="AU171" s="226" t="s">
        <v>741</v>
      </c>
      <c r="AY171" s="226" t="s">
        <v>793</v>
      </c>
      <c r="BE171" s="337">
        <f>IF(N171="základní",J171,0)</f>
        <v>0</v>
      </c>
      <c r="BF171" s="337">
        <f>IF(N171="snížená",J171,0)</f>
        <v>0</v>
      </c>
      <c r="BG171" s="337">
        <f>IF(N171="zákl. přenesená",J171,0)</f>
        <v>0</v>
      </c>
      <c r="BH171" s="337">
        <f>IF(N171="sníž. přenesená",J171,0)</f>
        <v>0</v>
      </c>
      <c r="BI171" s="337">
        <f>IF(N171="nulová",J171,0)</f>
        <v>0</v>
      </c>
      <c r="BJ171" s="226" t="s">
        <v>686</v>
      </c>
      <c r="BK171" s="337">
        <f>ROUND(I171*H171,2)</f>
        <v>0</v>
      </c>
      <c r="BL171" s="226" t="s">
        <v>800</v>
      </c>
      <c r="BM171" s="226" t="s">
        <v>926</v>
      </c>
    </row>
    <row r="172" spans="2:47" s="238" customFormat="1" ht="27">
      <c r="B172" s="239"/>
      <c r="D172" s="338" t="s">
        <v>802</v>
      </c>
      <c r="F172" s="339" t="s">
        <v>927</v>
      </c>
      <c r="I172" s="386"/>
      <c r="L172" s="239"/>
      <c r="M172" s="340"/>
      <c r="N172" s="175"/>
      <c r="O172" s="175"/>
      <c r="P172" s="175"/>
      <c r="Q172" s="175"/>
      <c r="R172" s="175"/>
      <c r="S172" s="175"/>
      <c r="T172" s="341"/>
      <c r="AT172" s="226" t="s">
        <v>802</v>
      </c>
      <c r="AU172" s="226" t="s">
        <v>741</v>
      </c>
    </row>
    <row r="173" spans="2:47" s="238" customFormat="1" ht="40.5">
      <c r="B173" s="239"/>
      <c r="D173" s="338" t="s">
        <v>804</v>
      </c>
      <c r="F173" s="342" t="s">
        <v>884</v>
      </c>
      <c r="I173" s="386"/>
      <c r="L173" s="239"/>
      <c r="M173" s="340"/>
      <c r="N173" s="175"/>
      <c r="O173" s="175"/>
      <c r="P173" s="175"/>
      <c r="Q173" s="175"/>
      <c r="R173" s="175"/>
      <c r="S173" s="175"/>
      <c r="T173" s="341"/>
      <c r="AT173" s="226" t="s">
        <v>804</v>
      </c>
      <c r="AU173" s="226" t="s">
        <v>741</v>
      </c>
    </row>
    <row r="174" spans="2:65" s="238" customFormat="1" ht="16.5" customHeight="1">
      <c r="B174" s="239"/>
      <c r="C174" s="327" t="s">
        <v>676</v>
      </c>
      <c r="D174" s="327" t="s">
        <v>795</v>
      </c>
      <c r="E174" s="328" t="s">
        <v>928</v>
      </c>
      <c r="F174" s="329" t="s">
        <v>929</v>
      </c>
      <c r="G174" s="330" t="s">
        <v>874</v>
      </c>
      <c r="H174" s="331">
        <v>42.231</v>
      </c>
      <c r="I174" s="95"/>
      <c r="J174" s="332">
        <f>ROUND(I174*H174,2)</f>
        <v>0</v>
      </c>
      <c r="K174" s="329" t="s">
        <v>935</v>
      </c>
      <c r="L174" s="239"/>
      <c r="M174" s="333" t="s">
        <v>671</v>
      </c>
      <c r="N174" s="334" t="s">
        <v>704</v>
      </c>
      <c r="O174" s="335">
        <v>0.747</v>
      </c>
      <c r="P174" s="335">
        <f>O174*H174</f>
        <v>31.546557</v>
      </c>
      <c r="Q174" s="335">
        <v>0</v>
      </c>
      <c r="R174" s="335">
        <f>Q174*H174</f>
        <v>0</v>
      </c>
      <c r="S174" s="335">
        <v>0</v>
      </c>
      <c r="T174" s="336">
        <f>S174*H174</f>
        <v>0</v>
      </c>
      <c r="AR174" s="226" t="s">
        <v>800</v>
      </c>
      <c r="AT174" s="226" t="s">
        <v>795</v>
      </c>
      <c r="AU174" s="226" t="s">
        <v>741</v>
      </c>
      <c r="AY174" s="226" t="s">
        <v>793</v>
      </c>
      <c r="BE174" s="337">
        <f>IF(N174="základní",J174,0)</f>
        <v>0</v>
      </c>
      <c r="BF174" s="337">
        <f>IF(N174="snížená",J174,0)</f>
        <v>0</v>
      </c>
      <c r="BG174" s="337">
        <f>IF(N174="zákl. přenesená",J174,0)</f>
        <v>0</v>
      </c>
      <c r="BH174" s="337">
        <f>IF(N174="sníž. přenesená",J174,0)</f>
        <v>0</v>
      </c>
      <c r="BI174" s="337">
        <f>IF(N174="nulová",J174,0)</f>
        <v>0</v>
      </c>
      <c r="BJ174" s="226" t="s">
        <v>686</v>
      </c>
      <c r="BK174" s="337">
        <f>ROUND(I174*H174,2)</f>
        <v>0</v>
      </c>
      <c r="BL174" s="226" t="s">
        <v>800</v>
      </c>
      <c r="BM174" s="226" t="s">
        <v>930</v>
      </c>
    </row>
    <row r="175" spans="2:47" s="238" customFormat="1" ht="27">
      <c r="B175" s="239"/>
      <c r="D175" s="338" t="s">
        <v>802</v>
      </c>
      <c r="F175" s="339" t="s">
        <v>931</v>
      </c>
      <c r="I175" s="386"/>
      <c r="L175" s="239"/>
      <c r="M175" s="340"/>
      <c r="N175" s="175"/>
      <c r="O175" s="175"/>
      <c r="P175" s="175"/>
      <c r="Q175" s="175"/>
      <c r="R175" s="175"/>
      <c r="S175" s="175"/>
      <c r="T175" s="341"/>
      <c r="AT175" s="226" t="s">
        <v>802</v>
      </c>
      <c r="AU175" s="226" t="s">
        <v>741</v>
      </c>
    </row>
    <row r="176" spans="2:65" s="238" customFormat="1" ht="16.5" customHeight="1">
      <c r="B176" s="239"/>
      <c r="C176" s="327" t="s">
        <v>932</v>
      </c>
      <c r="D176" s="327" t="s">
        <v>795</v>
      </c>
      <c r="E176" s="328" t="s">
        <v>933</v>
      </c>
      <c r="F176" s="329" t="s">
        <v>934</v>
      </c>
      <c r="G176" s="330" t="s">
        <v>798</v>
      </c>
      <c r="H176" s="331">
        <v>265.42</v>
      </c>
      <c r="I176" s="95"/>
      <c r="J176" s="332">
        <f>ROUND(I176*H176,2)</f>
        <v>0</v>
      </c>
      <c r="K176" s="329" t="s">
        <v>935</v>
      </c>
      <c r="L176" s="239"/>
      <c r="M176" s="333" t="s">
        <v>671</v>
      </c>
      <c r="N176" s="334" t="s">
        <v>704</v>
      </c>
      <c r="O176" s="335">
        <v>0.109</v>
      </c>
      <c r="P176" s="335">
        <f>O176*H176</f>
        <v>28.930780000000002</v>
      </c>
      <c r="Q176" s="335">
        <v>0.00059</v>
      </c>
      <c r="R176" s="335">
        <f>Q176*H176</f>
        <v>0.1565978</v>
      </c>
      <c r="S176" s="335">
        <v>0</v>
      </c>
      <c r="T176" s="336">
        <f>S176*H176</f>
        <v>0</v>
      </c>
      <c r="AR176" s="226" t="s">
        <v>800</v>
      </c>
      <c r="AT176" s="226" t="s">
        <v>795</v>
      </c>
      <c r="AU176" s="226" t="s">
        <v>741</v>
      </c>
      <c r="AY176" s="226" t="s">
        <v>793</v>
      </c>
      <c r="BE176" s="337">
        <f>IF(N176="základní",J176,0)</f>
        <v>0</v>
      </c>
      <c r="BF176" s="337">
        <f>IF(N176="snížená",J176,0)</f>
        <v>0</v>
      </c>
      <c r="BG176" s="337">
        <f>IF(N176="zákl. přenesená",J176,0)</f>
        <v>0</v>
      </c>
      <c r="BH176" s="337">
        <f>IF(N176="sníž. přenesená",J176,0)</f>
        <v>0</v>
      </c>
      <c r="BI176" s="337">
        <f>IF(N176="nulová",J176,0)</f>
        <v>0</v>
      </c>
      <c r="BJ176" s="226" t="s">
        <v>686</v>
      </c>
      <c r="BK176" s="337">
        <f>ROUND(I176*H176,2)</f>
        <v>0</v>
      </c>
      <c r="BL176" s="226" t="s">
        <v>800</v>
      </c>
      <c r="BM176" s="226" t="s">
        <v>936</v>
      </c>
    </row>
    <row r="177" spans="2:47" s="238" customFormat="1" ht="27">
      <c r="B177" s="239"/>
      <c r="D177" s="338" t="s">
        <v>802</v>
      </c>
      <c r="F177" s="339" t="s">
        <v>937</v>
      </c>
      <c r="I177" s="386"/>
      <c r="L177" s="239"/>
      <c r="M177" s="340"/>
      <c r="N177" s="175"/>
      <c r="O177" s="175"/>
      <c r="P177" s="175"/>
      <c r="Q177" s="175"/>
      <c r="R177" s="175"/>
      <c r="S177" s="175"/>
      <c r="T177" s="341"/>
      <c r="AT177" s="226" t="s">
        <v>802</v>
      </c>
      <c r="AU177" s="226" t="s">
        <v>741</v>
      </c>
    </row>
    <row r="178" spans="2:47" s="238" customFormat="1" ht="27">
      <c r="B178" s="239"/>
      <c r="D178" s="338" t="s">
        <v>804</v>
      </c>
      <c r="F178" s="342" t="s">
        <v>805</v>
      </c>
      <c r="I178" s="386"/>
      <c r="L178" s="239"/>
      <c r="M178" s="340"/>
      <c r="N178" s="175"/>
      <c r="O178" s="175"/>
      <c r="P178" s="175"/>
      <c r="Q178" s="175"/>
      <c r="R178" s="175"/>
      <c r="S178" s="175"/>
      <c r="T178" s="341"/>
      <c r="AT178" s="226" t="s">
        <v>804</v>
      </c>
      <c r="AU178" s="226" t="s">
        <v>741</v>
      </c>
    </row>
    <row r="179" spans="2:51" s="344" customFormat="1" ht="13.5">
      <c r="B179" s="343"/>
      <c r="D179" s="338" t="s">
        <v>806</v>
      </c>
      <c r="E179" s="345" t="s">
        <v>671</v>
      </c>
      <c r="F179" s="346" t="s">
        <v>938</v>
      </c>
      <c r="H179" s="347">
        <v>124.32</v>
      </c>
      <c r="I179" s="387"/>
      <c r="L179" s="343"/>
      <c r="M179" s="348"/>
      <c r="N179" s="349"/>
      <c r="O179" s="349"/>
      <c r="P179" s="349"/>
      <c r="Q179" s="349"/>
      <c r="R179" s="349"/>
      <c r="S179" s="349"/>
      <c r="T179" s="350"/>
      <c r="AT179" s="345" t="s">
        <v>806</v>
      </c>
      <c r="AU179" s="345" t="s">
        <v>741</v>
      </c>
      <c r="AV179" s="344" t="s">
        <v>741</v>
      </c>
      <c r="AW179" s="344" t="s">
        <v>697</v>
      </c>
      <c r="AX179" s="344" t="s">
        <v>733</v>
      </c>
      <c r="AY179" s="345" t="s">
        <v>793</v>
      </c>
    </row>
    <row r="180" spans="2:51" s="344" customFormat="1" ht="13.5">
      <c r="B180" s="343"/>
      <c r="D180" s="338" t="s">
        <v>806</v>
      </c>
      <c r="E180" s="345" t="s">
        <v>671</v>
      </c>
      <c r="F180" s="346" t="s">
        <v>939</v>
      </c>
      <c r="H180" s="347">
        <v>20.7</v>
      </c>
      <c r="I180" s="387"/>
      <c r="L180" s="343"/>
      <c r="M180" s="348"/>
      <c r="N180" s="349"/>
      <c r="O180" s="349"/>
      <c r="P180" s="349"/>
      <c r="Q180" s="349"/>
      <c r="R180" s="349"/>
      <c r="S180" s="349"/>
      <c r="T180" s="350"/>
      <c r="AT180" s="345" t="s">
        <v>806</v>
      </c>
      <c r="AU180" s="345" t="s">
        <v>741</v>
      </c>
      <c r="AV180" s="344" t="s">
        <v>741</v>
      </c>
      <c r="AW180" s="344" t="s">
        <v>697</v>
      </c>
      <c r="AX180" s="344" t="s">
        <v>733</v>
      </c>
      <c r="AY180" s="345" t="s">
        <v>793</v>
      </c>
    </row>
    <row r="181" spans="2:51" s="344" customFormat="1" ht="13.5">
      <c r="B181" s="343"/>
      <c r="D181" s="338" t="s">
        <v>806</v>
      </c>
      <c r="E181" s="345" t="s">
        <v>671</v>
      </c>
      <c r="F181" s="346" t="s">
        <v>940</v>
      </c>
      <c r="H181" s="347">
        <v>57.4</v>
      </c>
      <c r="I181" s="387"/>
      <c r="L181" s="343"/>
      <c r="M181" s="348"/>
      <c r="N181" s="349"/>
      <c r="O181" s="349"/>
      <c r="P181" s="349"/>
      <c r="Q181" s="349"/>
      <c r="R181" s="349"/>
      <c r="S181" s="349"/>
      <c r="T181" s="350"/>
      <c r="AT181" s="345" t="s">
        <v>806</v>
      </c>
      <c r="AU181" s="345" t="s">
        <v>741</v>
      </c>
      <c r="AV181" s="344" t="s">
        <v>741</v>
      </c>
      <c r="AW181" s="344" t="s">
        <v>697</v>
      </c>
      <c r="AX181" s="344" t="s">
        <v>733</v>
      </c>
      <c r="AY181" s="345" t="s">
        <v>793</v>
      </c>
    </row>
    <row r="182" spans="2:51" s="344" customFormat="1" ht="13.5">
      <c r="B182" s="343"/>
      <c r="D182" s="338" t="s">
        <v>806</v>
      </c>
      <c r="E182" s="345" t="s">
        <v>671</v>
      </c>
      <c r="F182" s="346" t="s">
        <v>941</v>
      </c>
      <c r="H182" s="347">
        <v>63</v>
      </c>
      <c r="I182" s="387"/>
      <c r="L182" s="343"/>
      <c r="M182" s="348"/>
      <c r="N182" s="349"/>
      <c r="O182" s="349"/>
      <c r="P182" s="349"/>
      <c r="Q182" s="349"/>
      <c r="R182" s="349"/>
      <c r="S182" s="349"/>
      <c r="T182" s="350"/>
      <c r="AT182" s="345" t="s">
        <v>806</v>
      </c>
      <c r="AU182" s="345" t="s">
        <v>741</v>
      </c>
      <c r="AV182" s="344" t="s">
        <v>741</v>
      </c>
      <c r="AW182" s="344" t="s">
        <v>697</v>
      </c>
      <c r="AX182" s="344" t="s">
        <v>733</v>
      </c>
      <c r="AY182" s="345" t="s">
        <v>793</v>
      </c>
    </row>
    <row r="183" spans="2:51" s="352" customFormat="1" ht="13.5">
      <c r="B183" s="351"/>
      <c r="D183" s="338" t="s">
        <v>806</v>
      </c>
      <c r="E183" s="353" t="s">
        <v>671</v>
      </c>
      <c r="F183" s="354" t="s">
        <v>814</v>
      </c>
      <c r="H183" s="355">
        <v>265.42</v>
      </c>
      <c r="I183" s="388"/>
      <c r="L183" s="351"/>
      <c r="M183" s="356"/>
      <c r="N183" s="357"/>
      <c r="O183" s="357"/>
      <c r="P183" s="357"/>
      <c r="Q183" s="357"/>
      <c r="R183" s="357"/>
      <c r="S183" s="357"/>
      <c r="T183" s="358"/>
      <c r="AT183" s="353" t="s">
        <v>806</v>
      </c>
      <c r="AU183" s="353" t="s">
        <v>741</v>
      </c>
      <c r="AV183" s="352" t="s">
        <v>800</v>
      </c>
      <c r="AW183" s="352" t="s">
        <v>697</v>
      </c>
      <c r="AX183" s="352" t="s">
        <v>686</v>
      </c>
      <c r="AY183" s="353" t="s">
        <v>793</v>
      </c>
    </row>
    <row r="184" spans="2:65" s="238" customFormat="1" ht="16.5" customHeight="1">
      <c r="B184" s="239"/>
      <c r="C184" s="327" t="s">
        <v>942</v>
      </c>
      <c r="D184" s="327" t="s">
        <v>795</v>
      </c>
      <c r="E184" s="328" t="s">
        <v>943</v>
      </c>
      <c r="F184" s="329" t="s">
        <v>944</v>
      </c>
      <c r="G184" s="330" t="s">
        <v>798</v>
      </c>
      <c r="H184" s="331">
        <v>265.42</v>
      </c>
      <c r="I184" s="95"/>
      <c r="J184" s="332">
        <f>ROUND(I184*H184,2)</f>
        <v>0</v>
      </c>
      <c r="K184" s="329" t="s">
        <v>935</v>
      </c>
      <c r="L184" s="239"/>
      <c r="M184" s="333" t="s">
        <v>671</v>
      </c>
      <c r="N184" s="334" t="s">
        <v>704</v>
      </c>
      <c r="O184" s="335">
        <v>0.106</v>
      </c>
      <c r="P184" s="335">
        <f>O184*H184</f>
        <v>28.134520000000002</v>
      </c>
      <c r="Q184" s="335">
        <v>0</v>
      </c>
      <c r="R184" s="335">
        <f>Q184*H184</f>
        <v>0</v>
      </c>
      <c r="S184" s="335">
        <v>0</v>
      </c>
      <c r="T184" s="336">
        <f>S184*H184</f>
        <v>0</v>
      </c>
      <c r="AR184" s="226" t="s">
        <v>800</v>
      </c>
      <c r="AT184" s="226" t="s">
        <v>795</v>
      </c>
      <c r="AU184" s="226" t="s">
        <v>741</v>
      </c>
      <c r="AY184" s="226" t="s">
        <v>793</v>
      </c>
      <c r="BE184" s="337">
        <f>IF(N184="základní",J184,0)</f>
        <v>0</v>
      </c>
      <c r="BF184" s="337">
        <f>IF(N184="snížená",J184,0)</f>
        <v>0</v>
      </c>
      <c r="BG184" s="337">
        <f>IF(N184="zákl. přenesená",J184,0)</f>
        <v>0</v>
      </c>
      <c r="BH184" s="337">
        <f>IF(N184="sníž. přenesená",J184,0)</f>
        <v>0</v>
      </c>
      <c r="BI184" s="337">
        <f>IF(N184="nulová",J184,0)</f>
        <v>0</v>
      </c>
      <c r="BJ184" s="226" t="s">
        <v>686</v>
      </c>
      <c r="BK184" s="337">
        <f>ROUND(I184*H184,2)</f>
        <v>0</v>
      </c>
      <c r="BL184" s="226" t="s">
        <v>800</v>
      </c>
      <c r="BM184" s="226" t="s">
        <v>945</v>
      </c>
    </row>
    <row r="185" spans="2:47" s="238" customFormat="1" ht="27">
      <c r="B185" s="239"/>
      <c r="D185" s="338" t="s">
        <v>802</v>
      </c>
      <c r="F185" s="339" t="s">
        <v>946</v>
      </c>
      <c r="I185" s="386"/>
      <c r="L185" s="239"/>
      <c r="M185" s="340"/>
      <c r="N185" s="175"/>
      <c r="O185" s="175"/>
      <c r="P185" s="175"/>
      <c r="Q185" s="175"/>
      <c r="R185" s="175"/>
      <c r="S185" s="175"/>
      <c r="T185" s="341"/>
      <c r="AT185" s="226" t="s">
        <v>802</v>
      </c>
      <c r="AU185" s="226" t="s">
        <v>741</v>
      </c>
    </row>
    <row r="186" spans="2:65" s="238" customFormat="1" ht="16.5" customHeight="1">
      <c r="B186" s="239"/>
      <c r="C186" s="327" t="s">
        <v>947</v>
      </c>
      <c r="D186" s="327" t="s">
        <v>795</v>
      </c>
      <c r="E186" s="328" t="s">
        <v>948</v>
      </c>
      <c r="F186" s="329" t="s">
        <v>949</v>
      </c>
      <c r="G186" s="330" t="s">
        <v>874</v>
      </c>
      <c r="H186" s="331">
        <v>119.603</v>
      </c>
      <c r="I186" s="95"/>
      <c r="J186" s="332">
        <f>ROUND(I186*H186,2)</f>
        <v>0</v>
      </c>
      <c r="K186" s="329" t="s">
        <v>935</v>
      </c>
      <c r="L186" s="239"/>
      <c r="M186" s="333" t="s">
        <v>671</v>
      </c>
      <c r="N186" s="334" t="s">
        <v>704</v>
      </c>
      <c r="O186" s="335">
        <v>0.519</v>
      </c>
      <c r="P186" s="335">
        <f>O186*H186</f>
        <v>62.073957</v>
      </c>
      <c r="Q186" s="335">
        <v>0</v>
      </c>
      <c r="R186" s="335">
        <f>Q186*H186</f>
        <v>0</v>
      </c>
      <c r="S186" s="335">
        <v>0</v>
      </c>
      <c r="T186" s="336">
        <f>S186*H186</f>
        <v>0</v>
      </c>
      <c r="AR186" s="226" t="s">
        <v>800</v>
      </c>
      <c r="AT186" s="226" t="s">
        <v>795</v>
      </c>
      <c r="AU186" s="226" t="s">
        <v>741</v>
      </c>
      <c r="AY186" s="226" t="s">
        <v>793</v>
      </c>
      <c r="BE186" s="337">
        <f>IF(N186="základní",J186,0)</f>
        <v>0</v>
      </c>
      <c r="BF186" s="337">
        <f>IF(N186="snížená",J186,0)</f>
        <v>0</v>
      </c>
      <c r="BG186" s="337">
        <f>IF(N186="zákl. přenesená",J186,0)</f>
        <v>0</v>
      </c>
      <c r="BH186" s="337">
        <f>IF(N186="sníž. přenesená",J186,0)</f>
        <v>0</v>
      </c>
      <c r="BI186" s="337">
        <f>IF(N186="nulová",J186,0)</f>
        <v>0</v>
      </c>
      <c r="BJ186" s="226" t="s">
        <v>686</v>
      </c>
      <c r="BK186" s="337">
        <f>ROUND(I186*H186,2)</f>
        <v>0</v>
      </c>
      <c r="BL186" s="226" t="s">
        <v>800</v>
      </c>
      <c r="BM186" s="226" t="s">
        <v>950</v>
      </c>
    </row>
    <row r="187" spans="2:47" s="238" customFormat="1" ht="40.5">
      <c r="B187" s="239"/>
      <c r="D187" s="338" t="s">
        <v>802</v>
      </c>
      <c r="F187" s="339" t="s">
        <v>951</v>
      </c>
      <c r="I187" s="386"/>
      <c r="L187" s="239"/>
      <c r="M187" s="340"/>
      <c r="N187" s="175"/>
      <c r="O187" s="175"/>
      <c r="P187" s="175"/>
      <c r="Q187" s="175"/>
      <c r="R187" s="175"/>
      <c r="S187" s="175"/>
      <c r="T187" s="341"/>
      <c r="AT187" s="226" t="s">
        <v>802</v>
      </c>
      <c r="AU187" s="226" t="s">
        <v>741</v>
      </c>
    </row>
    <row r="188" spans="2:51" s="344" customFormat="1" ht="13.5">
      <c r="B188" s="343"/>
      <c r="D188" s="338" t="s">
        <v>806</v>
      </c>
      <c r="E188" s="345" t="s">
        <v>671</v>
      </c>
      <c r="F188" s="346" t="s">
        <v>952</v>
      </c>
      <c r="H188" s="347">
        <v>119.603</v>
      </c>
      <c r="I188" s="387"/>
      <c r="L188" s="343"/>
      <c r="M188" s="348"/>
      <c r="N188" s="349"/>
      <c r="O188" s="349"/>
      <c r="P188" s="349"/>
      <c r="Q188" s="349"/>
      <c r="R188" s="349"/>
      <c r="S188" s="349"/>
      <c r="T188" s="350"/>
      <c r="AT188" s="345" t="s">
        <v>806</v>
      </c>
      <c r="AU188" s="345" t="s">
        <v>741</v>
      </c>
      <c r="AV188" s="344" t="s">
        <v>741</v>
      </c>
      <c r="AW188" s="344" t="s">
        <v>697</v>
      </c>
      <c r="AX188" s="344" t="s">
        <v>686</v>
      </c>
      <c r="AY188" s="345" t="s">
        <v>793</v>
      </c>
    </row>
    <row r="189" spans="2:65" s="238" customFormat="1" ht="16.5" customHeight="1">
      <c r="B189" s="239"/>
      <c r="C189" s="327" t="s">
        <v>953</v>
      </c>
      <c r="D189" s="327" t="s">
        <v>795</v>
      </c>
      <c r="E189" s="328" t="s">
        <v>954</v>
      </c>
      <c r="F189" s="329" t="s">
        <v>955</v>
      </c>
      <c r="G189" s="330" t="s">
        <v>874</v>
      </c>
      <c r="H189" s="331">
        <v>217.46</v>
      </c>
      <c r="I189" s="95"/>
      <c r="J189" s="332">
        <f>ROUND(I189*H189,2)</f>
        <v>0</v>
      </c>
      <c r="K189" s="329" t="s">
        <v>935</v>
      </c>
      <c r="L189" s="239"/>
      <c r="M189" s="333" t="s">
        <v>671</v>
      </c>
      <c r="N189" s="334" t="s">
        <v>704</v>
      </c>
      <c r="O189" s="335">
        <v>0.083</v>
      </c>
      <c r="P189" s="335">
        <f>O189*H189</f>
        <v>18.049180000000003</v>
      </c>
      <c r="Q189" s="335">
        <v>0</v>
      </c>
      <c r="R189" s="335">
        <f>Q189*H189</f>
        <v>0</v>
      </c>
      <c r="S189" s="335">
        <v>0</v>
      </c>
      <c r="T189" s="336">
        <f>S189*H189</f>
        <v>0</v>
      </c>
      <c r="AR189" s="226" t="s">
        <v>800</v>
      </c>
      <c r="AT189" s="226" t="s">
        <v>795</v>
      </c>
      <c r="AU189" s="226" t="s">
        <v>741</v>
      </c>
      <c r="AY189" s="226" t="s">
        <v>793</v>
      </c>
      <c r="BE189" s="337">
        <f>IF(N189="základní",J189,0)</f>
        <v>0</v>
      </c>
      <c r="BF189" s="337">
        <f>IF(N189="snížená",J189,0)</f>
        <v>0</v>
      </c>
      <c r="BG189" s="337">
        <f>IF(N189="zákl. přenesená",J189,0)</f>
        <v>0</v>
      </c>
      <c r="BH189" s="337">
        <f>IF(N189="sníž. přenesená",J189,0)</f>
        <v>0</v>
      </c>
      <c r="BI189" s="337">
        <f>IF(N189="nulová",J189,0)</f>
        <v>0</v>
      </c>
      <c r="BJ189" s="226" t="s">
        <v>686</v>
      </c>
      <c r="BK189" s="337">
        <f>ROUND(I189*H189,2)</f>
        <v>0</v>
      </c>
      <c r="BL189" s="226" t="s">
        <v>800</v>
      </c>
      <c r="BM189" s="226" t="s">
        <v>956</v>
      </c>
    </row>
    <row r="190" spans="2:47" s="238" customFormat="1" ht="40.5">
      <c r="B190" s="239"/>
      <c r="D190" s="338" t="s">
        <v>802</v>
      </c>
      <c r="F190" s="339" t="s">
        <v>957</v>
      </c>
      <c r="I190" s="386"/>
      <c r="L190" s="239"/>
      <c r="M190" s="340"/>
      <c r="N190" s="175"/>
      <c r="O190" s="175"/>
      <c r="P190" s="175"/>
      <c r="Q190" s="175"/>
      <c r="R190" s="175"/>
      <c r="S190" s="175"/>
      <c r="T190" s="341"/>
      <c r="AT190" s="226" t="s">
        <v>802</v>
      </c>
      <c r="AU190" s="226" t="s">
        <v>741</v>
      </c>
    </row>
    <row r="191" spans="2:51" s="360" customFormat="1" ht="13.5">
      <c r="B191" s="359"/>
      <c r="D191" s="338" t="s">
        <v>806</v>
      </c>
      <c r="E191" s="361" t="s">
        <v>671</v>
      </c>
      <c r="F191" s="362" t="s">
        <v>958</v>
      </c>
      <c r="H191" s="361" t="s">
        <v>671</v>
      </c>
      <c r="I191" s="389"/>
      <c r="L191" s="359"/>
      <c r="M191" s="363"/>
      <c r="N191" s="364"/>
      <c r="O191" s="364"/>
      <c r="P191" s="364"/>
      <c r="Q191" s="364"/>
      <c r="R191" s="364"/>
      <c r="S191" s="364"/>
      <c r="T191" s="365"/>
      <c r="AT191" s="361" t="s">
        <v>806</v>
      </c>
      <c r="AU191" s="361" t="s">
        <v>741</v>
      </c>
      <c r="AV191" s="360" t="s">
        <v>686</v>
      </c>
      <c r="AW191" s="360" t="s">
        <v>697</v>
      </c>
      <c r="AX191" s="360" t="s">
        <v>733</v>
      </c>
      <c r="AY191" s="361" t="s">
        <v>793</v>
      </c>
    </row>
    <row r="192" spans="2:51" s="344" customFormat="1" ht="13.5">
      <c r="B192" s="343"/>
      <c r="D192" s="338" t="s">
        <v>806</v>
      </c>
      <c r="E192" s="345" t="s">
        <v>671</v>
      </c>
      <c r="F192" s="346" t="s">
        <v>959</v>
      </c>
      <c r="H192" s="347">
        <v>217.46</v>
      </c>
      <c r="I192" s="387"/>
      <c r="L192" s="343"/>
      <c r="M192" s="348"/>
      <c r="N192" s="349"/>
      <c r="O192" s="349"/>
      <c r="P192" s="349"/>
      <c r="Q192" s="349"/>
      <c r="R192" s="349"/>
      <c r="S192" s="349"/>
      <c r="T192" s="350"/>
      <c r="AT192" s="345" t="s">
        <v>806</v>
      </c>
      <c r="AU192" s="345" t="s">
        <v>741</v>
      </c>
      <c r="AV192" s="344" t="s">
        <v>741</v>
      </c>
      <c r="AW192" s="344" t="s">
        <v>697</v>
      </c>
      <c r="AX192" s="344" t="s">
        <v>686</v>
      </c>
      <c r="AY192" s="345" t="s">
        <v>793</v>
      </c>
    </row>
    <row r="193" spans="2:65" s="238" customFormat="1" ht="25.5" customHeight="1">
      <c r="B193" s="239"/>
      <c r="C193" s="327" t="s">
        <v>960</v>
      </c>
      <c r="D193" s="327" t="s">
        <v>795</v>
      </c>
      <c r="E193" s="328" t="s">
        <v>961</v>
      </c>
      <c r="F193" s="329" t="s">
        <v>962</v>
      </c>
      <c r="G193" s="330" t="s">
        <v>874</v>
      </c>
      <c r="H193" s="331">
        <v>1087.3</v>
      </c>
      <c r="I193" s="95"/>
      <c r="J193" s="332">
        <f>ROUND(I193*H193,2)</f>
        <v>0</v>
      </c>
      <c r="K193" s="329" t="s">
        <v>935</v>
      </c>
      <c r="L193" s="239"/>
      <c r="M193" s="333" t="s">
        <v>671</v>
      </c>
      <c r="N193" s="334" t="s">
        <v>704</v>
      </c>
      <c r="O193" s="335">
        <v>0.004</v>
      </c>
      <c r="P193" s="335">
        <f>O193*H193</f>
        <v>4.3492</v>
      </c>
      <c r="Q193" s="335">
        <v>0</v>
      </c>
      <c r="R193" s="335">
        <f>Q193*H193</f>
        <v>0</v>
      </c>
      <c r="S193" s="335">
        <v>0</v>
      </c>
      <c r="T193" s="336">
        <f>S193*H193</f>
        <v>0</v>
      </c>
      <c r="AR193" s="226" t="s">
        <v>800</v>
      </c>
      <c r="AT193" s="226" t="s">
        <v>795</v>
      </c>
      <c r="AU193" s="226" t="s">
        <v>741</v>
      </c>
      <c r="AY193" s="226" t="s">
        <v>793</v>
      </c>
      <c r="BE193" s="337">
        <f>IF(N193="základní",J193,0)</f>
        <v>0</v>
      </c>
      <c r="BF193" s="337">
        <f>IF(N193="snížená",J193,0)</f>
        <v>0</v>
      </c>
      <c r="BG193" s="337">
        <f>IF(N193="zákl. přenesená",J193,0)</f>
        <v>0</v>
      </c>
      <c r="BH193" s="337">
        <f>IF(N193="sníž. přenesená",J193,0)</f>
        <v>0</v>
      </c>
      <c r="BI193" s="337">
        <f>IF(N193="nulová",J193,0)</f>
        <v>0</v>
      </c>
      <c r="BJ193" s="226" t="s">
        <v>686</v>
      </c>
      <c r="BK193" s="337">
        <f>ROUND(I193*H193,2)</f>
        <v>0</v>
      </c>
      <c r="BL193" s="226" t="s">
        <v>800</v>
      </c>
      <c r="BM193" s="226" t="s">
        <v>963</v>
      </c>
    </row>
    <row r="194" spans="2:47" s="238" customFormat="1" ht="40.5">
      <c r="B194" s="239"/>
      <c r="D194" s="338" t="s">
        <v>802</v>
      </c>
      <c r="F194" s="339" t="s">
        <v>964</v>
      </c>
      <c r="I194" s="386"/>
      <c r="L194" s="239"/>
      <c r="M194" s="340"/>
      <c r="N194" s="175"/>
      <c r="O194" s="175"/>
      <c r="P194" s="175"/>
      <c r="Q194" s="175"/>
      <c r="R194" s="175"/>
      <c r="S194" s="175"/>
      <c r="T194" s="341"/>
      <c r="AT194" s="226" t="s">
        <v>802</v>
      </c>
      <c r="AU194" s="226" t="s">
        <v>741</v>
      </c>
    </row>
    <row r="195" spans="2:51" s="344" customFormat="1" ht="13.5">
      <c r="B195" s="343"/>
      <c r="D195" s="338" t="s">
        <v>806</v>
      </c>
      <c r="F195" s="346" t="s">
        <v>965</v>
      </c>
      <c r="H195" s="347">
        <v>1087.3</v>
      </c>
      <c r="I195" s="387"/>
      <c r="L195" s="343"/>
      <c r="M195" s="348"/>
      <c r="N195" s="349"/>
      <c r="O195" s="349"/>
      <c r="P195" s="349"/>
      <c r="Q195" s="349"/>
      <c r="R195" s="349"/>
      <c r="S195" s="349"/>
      <c r="T195" s="350"/>
      <c r="AT195" s="345" t="s">
        <v>806</v>
      </c>
      <c r="AU195" s="345" t="s">
        <v>741</v>
      </c>
      <c r="AV195" s="344" t="s">
        <v>741</v>
      </c>
      <c r="AW195" s="344" t="s">
        <v>672</v>
      </c>
      <c r="AX195" s="344" t="s">
        <v>686</v>
      </c>
      <c r="AY195" s="345" t="s">
        <v>793</v>
      </c>
    </row>
    <row r="196" spans="2:65" s="238" customFormat="1" ht="16.5" customHeight="1">
      <c r="B196" s="239"/>
      <c r="C196" s="327" t="s">
        <v>966</v>
      </c>
      <c r="D196" s="327" t="s">
        <v>795</v>
      </c>
      <c r="E196" s="328" t="s">
        <v>967</v>
      </c>
      <c r="F196" s="329" t="s">
        <v>968</v>
      </c>
      <c r="G196" s="330" t="s">
        <v>874</v>
      </c>
      <c r="H196" s="331">
        <v>217.46</v>
      </c>
      <c r="I196" s="95"/>
      <c r="J196" s="332">
        <f>ROUND(I196*H196,2)</f>
        <v>0</v>
      </c>
      <c r="K196" s="329" t="s">
        <v>935</v>
      </c>
      <c r="L196" s="239"/>
      <c r="M196" s="333" t="s">
        <v>671</v>
      </c>
      <c r="N196" s="334" t="s">
        <v>704</v>
      </c>
      <c r="O196" s="335">
        <v>0.009</v>
      </c>
      <c r="P196" s="335">
        <f>O196*H196</f>
        <v>1.9571399999999999</v>
      </c>
      <c r="Q196" s="335">
        <v>0</v>
      </c>
      <c r="R196" s="335">
        <f>Q196*H196</f>
        <v>0</v>
      </c>
      <c r="S196" s="335">
        <v>0</v>
      </c>
      <c r="T196" s="336">
        <f>S196*H196</f>
        <v>0</v>
      </c>
      <c r="AR196" s="226" t="s">
        <v>800</v>
      </c>
      <c r="AT196" s="226" t="s">
        <v>795</v>
      </c>
      <c r="AU196" s="226" t="s">
        <v>741</v>
      </c>
      <c r="AY196" s="226" t="s">
        <v>793</v>
      </c>
      <c r="BE196" s="337">
        <f>IF(N196="základní",J196,0)</f>
        <v>0</v>
      </c>
      <c r="BF196" s="337">
        <f>IF(N196="snížená",J196,0)</f>
        <v>0</v>
      </c>
      <c r="BG196" s="337">
        <f>IF(N196="zákl. přenesená",J196,0)</f>
        <v>0</v>
      </c>
      <c r="BH196" s="337">
        <f>IF(N196="sníž. přenesená",J196,0)</f>
        <v>0</v>
      </c>
      <c r="BI196" s="337">
        <f>IF(N196="nulová",J196,0)</f>
        <v>0</v>
      </c>
      <c r="BJ196" s="226" t="s">
        <v>686</v>
      </c>
      <c r="BK196" s="337">
        <f>ROUND(I196*H196,2)</f>
        <v>0</v>
      </c>
      <c r="BL196" s="226" t="s">
        <v>800</v>
      </c>
      <c r="BM196" s="226" t="s">
        <v>969</v>
      </c>
    </row>
    <row r="197" spans="2:47" s="238" customFormat="1" ht="13.5">
      <c r="B197" s="239"/>
      <c r="D197" s="338" t="s">
        <v>802</v>
      </c>
      <c r="F197" s="339" t="s">
        <v>968</v>
      </c>
      <c r="I197" s="386"/>
      <c r="L197" s="239"/>
      <c r="M197" s="340"/>
      <c r="N197" s="175"/>
      <c r="O197" s="175"/>
      <c r="P197" s="175"/>
      <c r="Q197" s="175"/>
      <c r="R197" s="175"/>
      <c r="S197" s="175"/>
      <c r="T197" s="341"/>
      <c r="AT197" s="226" t="s">
        <v>802</v>
      </c>
      <c r="AU197" s="226" t="s">
        <v>741</v>
      </c>
    </row>
    <row r="198" spans="2:65" s="238" customFormat="1" ht="16.5" customHeight="1">
      <c r="B198" s="239"/>
      <c r="C198" s="327" t="s">
        <v>970</v>
      </c>
      <c r="D198" s="327" t="s">
        <v>795</v>
      </c>
      <c r="E198" s="328" t="s">
        <v>971</v>
      </c>
      <c r="F198" s="329" t="s">
        <v>972</v>
      </c>
      <c r="G198" s="330" t="s">
        <v>973</v>
      </c>
      <c r="H198" s="331">
        <v>391.428</v>
      </c>
      <c r="I198" s="95"/>
      <c r="J198" s="332">
        <f>ROUND(I198*H198,2)</f>
        <v>0</v>
      </c>
      <c r="K198" s="329" t="s">
        <v>935</v>
      </c>
      <c r="L198" s="239"/>
      <c r="M198" s="333" t="s">
        <v>671</v>
      </c>
      <c r="N198" s="334" t="s">
        <v>704</v>
      </c>
      <c r="O198" s="335">
        <v>0</v>
      </c>
      <c r="P198" s="335">
        <f>O198*H198</f>
        <v>0</v>
      </c>
      <c r="Q198" s="335">
        <v>0</v>
      </c>
      <c r="R198" s="335">
        <f>Q198*H198</f>
        <v>0</v>
      </c>
      <c r="S198" s="335">
        <v>0</v>
      </c>
      <c r="T198" s="336">
        <f>S198*H198</f>
        <v>0</v>
      </c>
      <c r="AR198" s="226" t="s">
        <v>800</v>
      </c>
      <c r="AT198" s="226" t="s">
        <v>795</v>
      </c>
      <c r="AU198" s="226" t="s">
        <v>741</v>
      </c>
      <c r="AY198" s="226" t="s">
        <v>793</v>
      </c>
      <c r="BE198" s="337">
        <f>IF(N198="základní",J198,0)</f>
        <v>0</v>
      </c>
      <c r="BF198" s="337">
        <f>IF(N198="snížená",J198,0)</f>
        <v>0</v>
      </c>
      <c r="BG198" s="337">
        <f>IF(N198="zákl. přenesená",J198,0)</f>
        <v>0</v>
      </c>
      <c r="BH198" s="337">
        <f>IF(N198="sníž. přenesená",J198,0)</f>
        <v>0</v>
      </c>
      <c r="BI198" s="337">
        <f>IF(N198="nulová",J198,0)</f>
        <v>0</v>
      </c>
      <c r="BJ198" s="226" t="s">
        <v>686</v>
      </c>
      <c r="BK198" s="337">
        <f>ROUND(I198*H198,2)</f>
        <v>0</v>
      </c>
      <c r="BL198" s="226" t="s">
        <v>800</v>
      </c>
      <c r="BM198" s="226" t="s">
        <v>974</v>
      </c>
    </row>
    <row r="199" spans="2:47" s="238" customFormat="1" ht="13.5">
      <c r="B199" s="239"/>
      <c r="D199" s="338" t="s">
        <v>802</v>
      </c>
      <c r="F199" s="339" t="s">
        <v>975</v>
      </c>
      <c r="I199" s="386"/>
      <c r="L199" s="239"/>
      <c r="M199" s="340"/>
      <c r="N199" s="175"/>
      <c r="O199" s="175"/>
      <c r="P199" s="175"/>
      <c r="Q199" s="175"/>
      <c r="R199" s="175"/>
      <c r="S199" s="175"/>
      <c r="T199" s="341"/>
      <c r="AT199" s="226" t="s">
        <v>802</v>
      </c>
      <c r="AU199" s="226" t="s">
        <v>741</v>
      </c>
    </row>
    <row r="200" spans="2:51" s="344" customFormat="1" ht="13.5">
      <c r="B200" s="343"/>
      <c r="D200" s="338" t="s">
        <v>806</v>
      </c>
      <c r="F200" s="346" t="s">
        <v>976</v>
      </c>
      <c r="H200" s="347">
        <v>391.428</v>
      </c>
      <c r="I200" s="387"/>
      <c r="L200" s="343"/>
      <c r="M200" s="348"/>
      <c r="N200" s="349"/>
      <c r="O200" s="349"/>
      <c r="P200" s="349"/>
      <c r="Q200" s="349"/>
      <c r="R200" s="349"/>
      <c r="S200" s="349"/>
      <c r="T200" s="350"/>
      <c r="AT200" s="345" t="s">
        <v>806</v>
      </c>
      <c r="AU200" s="345" t="s">
        <v>741</v>
      </c>
      <c r="AV200" s="344" t="s">
        <v>741</v>
      </c>
      <c r="AW200" s="344" t="s">
        <v>672</v>
      </c>
      <c r="AX200" s="344" t="s">
        <v>686</v>
      </c>
      <c r="AY200" s="345" t="s">
        <v>793</v>
      </c>
    </row>
    <row r="201" spans="2:65" s="238" customFormat="1" ht="16.5" customHeight="1">
      <c r="B201" s="239"/>
      <c r="C201" s="327" t="s">
        <v>977</v>
      </c>
      <c r="D201" s="327" t="s">
        <v>795</v>
      </c>
      <c r="E201" s="328" t="s">
        <v>978</v>
      </c>
      <c r="F201" s="329" t="s">
        <v>979</v>
      </c>
      <c r="G201" s="330" t="s">
        <v>874</v>
      </c>
      <c r="H201" s="331">
        <v>163.282</v>
      </c>
      <c r="I201" s="95"/>
      <c r="J201" s="332">
        <f>ROUND(I201*H201,2)</f>
        <v>0</v>
      </c>
      <c r="K201" s="329" t="s">
        <v>935</v>
      </c>
      <c r="L201" s="239"/>
      <c r="M201" s="333" t="s">
        <v>671</v>
      </c>
      <c r="N201" s="334" t="s">
        <v>704</v>
      </c>
      <c r="O201" s="335">
        <v>0.299</v>
      </c>
      <c r="P201" s="335">
        <f>O201*H201</f>
        <v>48.821318</v>
      </c>
      <c r="Q201" s="335">
        <v>0</v>
      </c>
      <c r="R201" s="335">
        <f>Q201*H201</f>
        <v>0</v>
      </c>
      <c r="S201" s="335">
        <v>0</v>
      </c>
      <c r="T201" s="336">
        <f>S201*H201</f>
        <v>0</v>
      </c>
      <c r="AR201" s="226" t="s">
        <v>800</v>
      </c>
      <c r="AT201" s="226" t="s">
        <v>795</v>
      </c>
      <c r="AU201" s="226" t="s">
        <v>741</v>
      </c>
      <c r="AY201" s="226" t="s">
        <v>793</v>
      </c>
      <c r="BE201" s="337">
        <f>IF(N201="základní",J201,0)</f>
        <v>0</v>
      </c>
      <c r="BF201" s="337">
        <f>IF(N201="snížená",J201,0)</f>
        <v>0</v>
      </c>
      <c r="BG201" s="337">
        <f>IF(N201="zákl. přenesená",J201,0)</f>
        <v>0</v>
      </c>
      <c r="BH201" s="337">
        <f>IF(N201="sníž. přenesená",J201,0)</f>
        <v>0</v>
      </c>
      <c r="BI201" s="337">
        <f>IF(N201="nulová",J201,0)</f>
        <v>0</v>
      </c>
      <c r="BJ201" s="226" t="s">
        <v>686</v>
      </c>
      <c r="BK201" s="337">
        <f>ROUND(I201*H201,2)</f>
        <v>0</v>
      </c>
      <c r="BL201" s="226" t="s">
        <v>800</v>
      </c>
      <c r="BM201" s="226" t="s">
        <v>980</v>
      </c>
    </row>
    <row r="202" spans="2:47" s="238" customFormat="1" ht="27">
      <c r="B202" s="239"/>
      <c r="D202" s="338" t="s">
        <v>802</v>
      </c>
      <c r="F202" s="339" t="s">
        <v>981</v>
      </c>
      <c r="I202" s="386"/>
      <c r="L202" s="239"/>
      <c r="M202" s="340"/>
      <c r="N202" s="175"/>
      <c r="O202" s="175"/>
      <c r="P202" s="175"/>
      <c r="Q202" s="175"/>
      <c r="R202" s="175"/>
      <c r="S202" s="175"/>
      <c r="T202" s="341"/>
      <c r="AT202" s="226" t="s">
        <v>802</v>
      </c>
      <c r="AU202" s="226" t="s">
        <v>741</v>
      </c>
    </row>
    <row r="203" spans="2:51" s="360" customFormat="1" ht="13.5">
      <c r="B203" s="359"/>
      <c r="D203" s="338" t="s">
        <v>806</v>
      </c>
      <c r="E203" s="361" t="s">
        <v>671</v>
      </c>
      <c r="F203" s="362" t="s">
        <v>958</v>
      </c>
      <c r="H203" s="361" t="s">
        <v>671</v>
      </c>
      <c r="I203" s="389"/>
      <c r="L203" s="359"/>
      <c r="M203" s="363"/>
      <c r="N203" s="364"/>
      <c r="O203" s="364"/>
      <c r="P203" s="364"/>
      <c r="Q203" s="364"/>
      <c r="R203" s="364"/>
      <c r="S203" s="364"/>
      <c r="T203" s="365"/>
      <c r="AT203" s="361" t="s">
        <v>806</v>
      </c>
      <c r="AU203" s="361" t="s">
        <v>741</v>
      </c>
      <c r="AV203" s="360" t="s">
        <v>686</v>
      </c>
      <c r="AW203" s="360" t="s">
        <v>697</v>
      </c>
      <c r="AX203" s="360" t="s">
        <v>733</v>
      </c>
      <c r="AY203" s="361" t="s">
        <v>793</v>
      </c>
    </row>
    <row r="204" spans="2:51" s="344" customFormat="1" ht="13.5">
      <c r="B204" s="343"/>
      <c r="D204" s="338" t="s">
        <v>806</v>
      </c>
      <c r="E204" s="345" t="s">
        <v>671</v>
      </c>
      <c r="F204" s="346" t="s">
        <v>959</v>
      </c>
      <c r="H204" s="347">
        <v>217.46</v>
      </c>
      <c r="I204" s="387"/>
      <c r="L204" s="343"/>
      <c r="M204" s="348"/>
      <c r="N204" s="349"/>
      <c r="O204" s="349"/>
      <c r="P204" s="349"/>
      <c r="Q204" s="349"/>
      <c r="R204" s="349"/>
      <c r="S204" s="349"/>
      <c r="T204" s="350"/>
      <c r="AT204" s="345" t="s">
        <v>806</v>
      </c>
      <c r="AU204" s="345" t="s">
        <v>741</v>
      </c>
      <c r="AV204" s="344" t="s">
        <v>741</v>
      </c>
      <c r="AW204" s="344" t="s">
        <v>697</v>
      </c>
      <c r="AX204" s="344" t="s">
        <v>733</v>
      </c>
      <c r="AY204" s="345" t="s">
        <v>793</v>
      </c>
    </row>
    <row r="205" spans="2:51" s="360" customFormat="1" ht="13.5">
      <c r="B205" s="359"/>
      <c r="D205" s="338" t="s">
        <v>806</v>
      </c>
      <c r="E205" s="361" t="s">
        <v>671</v>
      </c>
      <c r="F205" s="362" t="s">
        <v>982</v>
      </c>
      <c r="H205" s="361" t="s">
        <v>671</v>
      </c>
      <c r="I205" s="389"/>
      <c r="L205" s="359"/>
      <c r="M205" s="363"/>
      <c r="N205" s="364"/>
      <c r="O205" s="364"/>
      <c r="P205" s="364"/>
      <c r="Q205" s="364"/>
      <c r="R205" s="364"/>
      <c r="S205" s="364"/>
      <c r="T205" s="365"/>
      <c r="AT205" s="361" t="s">
        <v>806</v>
      </c>
      <c r="AU205" s="361" t="s">
        <v>741</v>
      </c>
      <c r="AV205" s="360" t="s">
        <v>686</v>
      </c>
      <c r="AW205" s="360" t="s">
        <v>697</v>
      </c>
      <c r="AX205" s="360" t="s">
        <v>733</v>
      </c>
      <c r="AY205" s="361" t="s">
        <v>793</v>
      </c>
    </row>
    <row r="206" spans="2:51" s="344" customFormat="1" ht="13.5">
      <c r="B206" s="343"/>
      <c r="D206" s="338" t="s">
        <v>806</v>
      </c>
      <c r="E206" s="345" t="s">
        <v>671</v>
      </c>
      <c r="F206" s="346" t="s">
        <v>983</v>
      </c>
      <c r="H206" s="347">
        <v>-4</v>
      </c>
      <c r="I206" s="387"/>
      <c r="L206" s="343"/>
      <c r="M206" s="348"/>
      <c r="N206" s="349"/>
      <c r="O206" s="349"/>
      <c r="P206" s="349"/>
      <c r="Q206" s="349"/>
      <c r="R206" s="349"/>
      <c r="S206" s="349"/>
      <c r="T206" s="350"/>
      <c r="AT206" s="345" t="s">
        <v>806</v>
      </c>
      <c r="AU206" s="345" t="s">
        <v>741</v>
      </c>
      <c r="AV206" s="344" t="s">
        <v>741</v>
      </c>
      <c r="AW206" s="344" t="s">
        <v>697</v>
      </c>
      <c r="AX206" s="344" t="s">
        <v>733</v>
      </c>
      <c r="AY206" s="345" t="s">
        <v>793</v>
      </c>
    </row>
    <row r="207" spans="2:51" s="360" customFormat="1" ht="13.5">
      <c r="B207" s="359"/>
      <c r="D207" s="338" t="s">
        <v>806</v>
      </c>
      <c r="E207" s="361" t="s">
        <v>671</v>
      </c>
      <c r="F207" s="362" t="s">
        <v>984</v>
      </c>
      <c r="H207" s="361" t="s">
        <v>671</v>
      </c>
      <c r="I207" s="389"/>
      <c r="L207" s="359"/>
      <c r="M207" s="363"/>
      <c r="N207" s="364"/>
      <c r="O207" s="364"/>
      <c r="P207" s="364"/>
      <c r="Q207" s="364"/>
      <c r="R207" s="364"/>
      <c r="S207" s="364"/>
      <c r="T207" s="365"/>
      <c r="AT207" s="361" t="s">
        <v>806</v>
      </c>
      <c r="AU207" s="361" t="s">
        <v>741</v>
      </c>
      <c r="AV207" s="360" t="s">
        <v>686</v>
      </c>
      <c r="AW207" s="360" t="s">
        <v>697</v>
      </c>
      <c r="AX207" s="360" t="s">
        <v>733</v>
      </c>
      <c r="AY207" s="361" t="s">
        <v>793</v>
      </c>
    </row>
    <row r="208" spans="2:51" s="344" customFormat="1" ht="13.5">
      <c r="B208" s="343"/>
      <c r="D208" s="338" t="s">
        <v>806</v>
      </c>
      <c r="E208" s="345" t="s">
        <v>671</v>
      </c>
      <c r="F208" s="346" t="s">
        <v>985</v>
      </c>
      <c r="H208" s="347">
        <v>-1.944</v>
      </c>
      <c r="I208" s="387"/>
      <c r="L208" s="343"/>
      <c r="M208" s="348"/>
      <c r="N208" s="349"/>
      <c r="O208" s="349"/>
      <c r="P208" s="349"/>
      <c r="Q208" s="349"/>
      <c r="R208" s="349"/>
      <c r="S208" s="349"/>
      <c r="T208" s="350"/>
      <c r="AT208" s="345" t="s">
        <v>806</v>
      </c>
      <c r="AU208" s="345" t="s">
        <v>741</v>
      </c>
      <c r="AV208" s="344" t="s">
        <v>741</v>
      </c>
      <c r="AW208" s="344" t="s">
        <v>697</v>
      </c>
      <c r="AX208" s="344" t="s">
        <v>733</v>
      </c>
      <c r="AY208" s="345" t="s">
        <v>793</v>
      </c>
    </row>
    <row r="209" spans="2:51" s="360" customFormat="1" ht="13.5">
      <c r="B209" s="359"/>
      <c r="D209" s="338" t="s">
        <v>806</v>
      </c>
      <c r="E209" s="361" t="s">
        <v>671</v>
      </c>
      <c r="F209" s="362" t="s">
        <v>986</v>
      </c>
      <c r="H209" s="361" t="s">
        <v>671</v>
      </c>
      <c r="I209" s="389"/>
      <c r="L209" s="359"/>
      <c r="M209" s="363"/>
      <c r="N209" s="364"/>
      <c r="O209" s="364"/>
      <c r="P209" s="364"/>
      <c r="Q209" s="364"/>
      <c r="R209" s="364"/>
      <c r="S209" s="364"/>
      <c r="T209" s="365"/>
      <c r="AT209" s="361" t="s">
        <v>806</v>
      </c>
      <c r="AU209" s="361" t="s">
        <v>741</v>
      </c>
      <c r="AV209" s="360" t="s">
        <v>686</v>
      </c>
      <c r="AW209" s="360" t="s">
        <v>697</v>
      </c>
      <c r="AX209" s="360" t="s">
        <v>733</v>
      </c>
      <c r="AY209" s="361" t="s">
        <v>793</v>
      </c>
    </row>
    <row r="210" spans="2:51" s="344" customFormat="1" ht="13.5">
      <c r="B210" s="343"/>
      <c r="D210" s="338" t="s">
        <v>806</v>
      </c>
      <c r="E210" s="345" t="s">
        <v>671</v>
      </c>
      <c r="F210" s="346" t="s">
        <v>987</v>
      </c>
      <c r="H210" s="347">
        <v>-19</v>
      </c>
      <c r="I210" s="387"/>
      <c r="L210" s="343"/>
      <c r="M210" s="348"/>
      <c r="N210" s="349"/>
      <c r="O210" s="349"/>
      <c r="P210" s="349"/>
      <c r="Q210" s="349"/>
      <c r="R210" s="349"/>
      <c r="S210" s="349"/>
      <c r="T210" s="350"/>
      <c r="AT210" s="345" t="s">
        <v>806</v>
      </c>
      <c r="AU210" s="345" t="s">
        <v>741</v>
      </c>
      <c r="AV210" s="344" t="s">
        <v>741</v>
      </c>
      <c r="AW210" s="344" t="s">
        <v>697</v>
      </c>
      <c r="AX210" s="344" t="s">
        <v>733</v>
      </c>
      <c r="AY210" s="345" t="s">
        <v>793</v>
      </c>
    </row>
    <row r="211" spans="2:51" s="360" customFormat="1" ht="13.5">
      <c r="B211" s="359"/>
      <c r="D211" s="338" t="s">
        <v>806</v>
      </c>
      <c r="E211" s="361" t="s">
        <v>671</v>
      </c>
      <c r="F211" s="362" t="s">
        <v>988</v>
      </c>
      <c r="H211" s="361" t="s">
        <v>671</v>
      </c>
      <c r="I211" s="389"/>
      <c r="L211" s="359"/>
      <c r="M211" s="363"/>
      <c r="N211" s="364"/>
      <c r="O211" s="364"/>
      <c r="P211" s="364"/>
      <c r="Q211" s="364"/>
      <c r="R211" s="364"/>
      <c r="S211" s="364"/>
      <c r="T211" s="365"/>
      <c r="AT211" s="361" t="s">
        <v>806</v>
      </c>
      <c r="AU211" s="361" t="s">
        <v>741</v>
      </c>
      <c r="AV211" s="360" t="s">
        <v>686</v>
      </c>
      <c r="AW211" s="360" t="s">
        <v>697</v>
      </c>
      <c r="AX211" s="360" t="s">
        <v>733</v>
      </c>
      <c r="AY211" s="361" t="s">
        <v>793</v>
      </c>
    </row>
    <row r="212" spans="2:51" s="344" customFormat="1" ht="13.5">
      <c r="B212" s="343"/>
      <c r="D212" s="338" t="s">
        <v>806</v>
      </c>
      <c r="E212" s="345" t="s">
        <v>671</v>
      </c>
      <c r="F212" s="346" t="s">
        <v>989</v>
      </c>
      <c r="H212" s="347">
        <v>-29.234</v>
      </c>
      <c r="I212" s="387"/>
      <c r="L212" s="343"/>
      <c r="M212" s="348"/>
      <c r="N212" s="349"/>
      <c r="O212" s="349"/>
      <c r="P212" s="349"/>
      <c r="Q212" s="349"/>
      <c r="R212" s="349"/>
      <c r="S212" s="349"/>
      <c r="T212" s="350"/>
      <c r="AT212" s="345" t="s">
        <v>806</v>
      </c>
      <c r="AU212" s="345" t="s">
        <v>741</v>
      </c>
      <c r="AV212" s="344" t="s">
        <v>741</v>
      </c>
      <c r="AW212" s="344" t="s">
        <v>697</v>
      </c>
      <c r="AX212" s="344" t="s">
        <v>733</v>
      </c>
      <c r="AY212" s="345" t="s">
        <v>793</v>
      </c>
    </row>
    <row r="213" spans="2:51" s="352" customFormat="1" ht="13.5">
      <c r="B213" s="351"/>
      <c r="D213" s="338" t="s">
        <v>806</v>
      </c>
      <c r="E213" s="353" t="s">
        <v>671</v>
      </c>
      <c r="F213" s="354" t="s">
        <v>814</v>
      </c>
      <c r="H213" s="355">
        <v>163.282</v>
      </c>
      <c r="I213" s="388"/>
      <c r="L213" s="351"/>
      <c r="M213" s="356"/>
      <c r="N213" s="357"/>
      <c r="O213" s="357"/>
      <c r="P213" s="357"/>
      <c r="Q213" s="357"/>
      <c r="R213" s="357"/>
      <c r="S213" s="357"/>
      <c r="T213" s="358"/>
      <c r="AT213" s="353" t="s">
        <v>806</v>
      </c>
      <c r="AU213" s="353" t="s">
        <v>741</v>
      </c>
      <c r="AV213" s="352" t="s">
        <v>800</v>
      </c>
      <c r="AW213" s="352" t="s">
        <v>697</v>
      </c>
      <c r="AX213" s="352" t="s">
        <v>686</v>
      </c>
      <c r="AY213" s="353" t="s">
        <v>793</v>
      </c>
    </row>
    <row r="214" spans="2:65" s="238" customFormat="1" ht="16.5" customHeight="1">
      <c r="B214" s="239"/>
      <c r="C214" s="374" t="s">
        <v>990</v>
      </c>
      <c r="D214" s="374" t="s">
        <v>991</v>
      </c>
      <c r="E214" s="375" t="s">
        <v>992</v>
      </c>
      <c r="F214" s="376" t="s">
        <v>993</v>
      </c>
      <c r="G214" s="377" t="s">
        <v>973</v>
      </c>
      <c r="H214" s="378">
        <v>310.236</v>
      </c>
      <c r="I214" s="96"/>
      <c r="J214" s="379">
        <f>ROUND(I214*H214,2)</f>
        <v>0</v>
      </c>
      <c r="K214" s="376" t="s">
        <v>935</v>
      </c>
      <c r="L214" s="380"/>
      <c r="M214" s="381" t="s">
        <v>671</v>
      </c>
      <c r="N214" s="382" t="s">
        <v>704</v>
      </c>
      <c r="O214" s="335">
        <v>0</v>
      </c>
      <c r="P214" s="335">
        <f>O214*H214</f>
        <v>0</v>
      </c>
      <c r="Q214" s="335">
        <v>1</v>
      </c>
      <c r="R214" s="335">
        <f>Q214*H214</f>
        <v>310.236</v>
      </c>
      <c r="S214" s="335">
        <v>0</v>
      </c>
      <c r="T214" s="336">
        <f>S214*H214</f>
        <v>0</v>
      </c>
      <c r="AR214" s="226" t="s">
        <v>844</v>
      </c>
      <c r="AT214" s="226" t="s">
        <v>991</v>
      </c>
      <c r="AU214" s="226" t="s">
        <v>741</v>
      </c>
      <c r="AY214" s="226" t="s">
        <v>793</v>
      </c>
      <c r="BE214" s="337">
        <f>IF(N214="základní",J214,0)</f>
        <v>0</v>
      </c>
      <c r="BF214" s="337">
        <f>IF(N214="snížená",J214,0)</f>
        <v>0</v>
      </c>
      <c r="BG214" s="337">
        <f>IF(N214="zákl. přenesená",J214,0)</f>
        <v>0</v>
      </c>
      <c r="BH214" s="337">
        <f>IF(N214="sníž. přenesená",J214,0)</f>
        <v>0</v>
      </c>
      <c r="BI214" s="337">
        <f>IF(N214="nulová",J214,0)</f>
        <v>0</v>
      </c>
      <c r="BJ214" s="226" t="s">
        <v>686</v>
      </c>
      <c r="BK214" s="337">
        <f>ROUND(I214*H214,2)</f>
        <v>0</v>
      </c>
      <c r="BL214" s="226" t="s">
        <v>800</v>
      </c>
      <c r="BM214" s="226" t="s">
        <v>994</v>
      </c>
    </row>
    <row r="215" spans="2:47" s="238" customFormat="1" ht="54">
      <c r="B215" s="239"/>
      <c r="D215" s="338" t="s">
        <v>802</v>
      </c>
      <c r="F215" s="339" t="s">
        <v>995</v>
      </c>
      <c r="I215" s="386"/>
      <c r="L215" s="239"/>
      <c r="M215" s="340"/>
      <c r="N215" s="175"/>
      <c r="O215" s="175"/>
      <c r="P215" s="175"/>
      <c r="Q215" s="175"/>
      <c r="R215" s="175"/>
      <c r="S215" s="175"/>
      <c r="T215" s="341"/>
      <c r="AT215" s="226" t="s">
        <v>802</v>
      </c>
      <c r="AU215" s="226" t="s">
        <v>741</v>
      </c>
    </row>
    <row r="216" spans="2:51" s="344" customFormat="1" ht="13.5">
      <c r="B216" s="343"/>
      <c r="D216" s="338" t="s">
        <v>806</v>
      </c>
      <c r="F216" s="346" t="s">
        <v>996</v>
      </c>
      <c r="H216" s="347">
        <v>310.236</v>
      </c>
      <c r="I216" s="387"/>
      <c r="L216" s="343"/>
      <c r="M216" s="348"/>
      <c r="N216" s="349"/>
      <c r="O216" s="349"/>
      <c r="P216" s="349"/>
      <c r="Q216" s="349"/>
      <c r="R216" s="349"/>
      <c r="S216" s="349"/>
      <c r="T216" s="350"/>
      <c r="AT216" s="345" t="s">
        <v>806</v>
      </c>
      <c r="AU216" s="345" t="s">
        <v>741</v>
      </c>
      <c r="AV216" s="344" t="s">
        <v>741</v>
      </c>
      <c r="AW216" s="344" t="s">
        <v>672</v>
      </c>
      <c r="AX216" s="344" t="s">
        <v>686</v>
      </c>
      <c r="AY216" s="345" t="s">
        <v>793</v>
      </c>
    </row>
    <row r="217" spans="2:65" s="238" customFormat="1" ht="16.5" customHeight="1">
      <c r="B217" s="239"/>
      <c r="C217" s="327" t="s">
        <v>997</v>
      </c>
      <c r="D217" s="327" t="s">
        <v>795</v>
      </c>
      <c r="E217" s="328" t="s">
        <v>998</v>
      </c>
      <c r="F217" s="329" t="s">
        <v>999</v>
      </c>
      <c r="G217" s="330" t="s">
        <v>874</v>
      </c>
      <c r="H217" s="331">
        <v>19</v>
      </c>
      <c r="I217" s="95"/>
      <c r="J217" s="332">
        <f>ROUND(I217*H217,2)</f>
        <v>0</v>
      </c>
      <c r="K217" s="329" t="s">
        <v>935</v>
      </c>
      <c r="L217" s="239"/>
      <c r="M217" s="333" t="s">
        <v>671</v>
      </c>
      <c r="N217" s="334" t="s">
        <v>704</v>
      </c>
      <c r="O217" s="335">
        <v>1.5</v>
      </c>
      <c r="P217" s="335">
        <f>O217*H217</f>
        <v>28.5</v>
      </c>
      <c r="Q217" s="335">
        <v>0</v>
      </c>
      <c r="R217" s="335">
        <f>Q217*H217</f>
        <v>0</v>
      </c>
      <c r="S217" s="335">
        <v>0</v>
      </c>
      <c r="T217" s="336">
        <f>S217*H217</f>
        <v>0</v>
      </c>
      <c r="AR217" s="226" t="s">
        <v>800</v>
      </c>
      <c r="AT217" s="226" t="s">
        <v>795</v>
      </c>
      <c r="AU217" s="226" t="s">
        <v>741</v>
      </c>
      <c r="AY217" s="226" t="s">
        <v>793</v>
      </c>
      <c r="BE217" s="337">
        <f>IF(N217="základní",J217,0)</f>
        <v>0</v>
      </c>
      <c r="BF217" s="337">
        <f>IF(N217="snížená",J217,0)</f>
        <v>0</v>
      </c>
      <c r="BG217" s="337">
        <f>IF(N217="zákl. přenesená",J217,0)</f>
        <v>0</v>
      </c>
      <c r="BH217" s="337">
        <f>IF(N217="sníž. přenesená",J217,0)</f>
        <v>0</v>
      </c>
      <c r="BI217" s="337">
        <f>IF(N217="nulová",J217,0)</f>
        <v>0</v>
      </c>
      <c r="BJ217" s="226" t="s">
        <v>686</v>
      </c>
      <c r="BK217" s="337">
        <f>ROUND(I217*H217,2)</f>
        <v>0</v>
      </c>
      <c r="BL217" s="226" t="s">
        <v>800</v>
      </c>
      <c r="BM217" s="226" t="s">
        <v>1000</v>
      </c>
    </row>
    <row r="218" spans="2:47" s="238" customFormat="1" ht="40.5">
      <c r="B218" s="239"/>
      <c r="D218" s="338" t="s">
        <v>802</v>
      </c>
      <c r="F218" s="339" t="s">
        <v>1001</v>
      </c>
      <c r="I218" s="386"/>
      <c r="L218" s="239"/>
      <c r="M218" s="340"/>
      <c r="N218" s="175"/>
      <c r="O218" s="175"/>
      <c r="P218" s="175"/>
      <c r="Q218" s="175"/>
      <c r="R218" s="175"/>
      <c r="S218" s="175"/>
      <c r="T218" s="341"/>
      <c r="AT218" s="226" t="s">
        <v>802</v>
      </c>
      <c r="AU218" s="226" t="s">
        <v>741</v>
      </c>
    </row>
    <row r="219" spans="2:47" s="238" customFormat="1" ht="27">
      <c r="B219" s="239"/>
      <c r="D219" s="338" t="s">
        <v>804</v>
      </c>
      <c r="F219" s="342" t="s">
        <v>805</v>
      </c>
      <c r="I219" s="386"/>
      <c r="L219" s="239"/>
      <c r="M219" s="340"/>
      <c r="N219" s="175"/>
      <c r="O219" s="175"/>
      <c r="P219" s="175"/>
      <c r="Q219" s="175"/>
      <c r="R219" s="175"/>
      <c r="S219" s="175"/>
      <c r="T219" s="341"/>
      <c r="AT219" s="226" t="s">
        <v>804</v>
      </c>
      <c r="AU219" s="226" t="s">
        <v>741</v>
      </c>
    </row>
    <row r="220" spans="2:51" s="360" customFormat="1" ht="13.5">
      <c r="B220" s="359"/>
      <c r="D220" s="338" t="s">
        <v>806</v>
      </c>
      <c r="E220" s="361" t="s">
        <v>671</v>
      </c>
      <c r="F220" s="362" t="s">
        <v>1002</v>
      </c>
      <c r="H220" s="361" t="s">
        <v>671</v>
      </c>
      <c r="I220" s="389"/>
      <c r="L220" s="359"/>
      <c r="M220" s="363"/>
      <c r="N220" s="364"/>
      <c r="O220" s="364"/>
      <c r="P220" s="364"/>
      <c r="Q220" s="364"/>
      <c r="R220" s="364"/>
      <c r="S220" s="364"/>
      <c r="T220" s="365"/>
      <c r="AT220" s="361" t="s">
        <v>806</v>
      </c>
      <c r="AU220" s="361" t="s">
        <v>741</v>
      </c>
      <c r="AV220" s="360" t="s">
        <v>686</v>
      </c>
      <c r="AW220" s="360" t="s">
        <v>697</v>
      </c>
      <c r="AX220" s="360" t="s">
        <v>733</v>
      </c>
      <c r="AY220" s="361" t="s">
        <v>793</v>
      </c>
    </row>
    <row r="221" spans="2:51" s="344" customFormat="1" ht="13.5">
      <c r="B221" s="343"/>
      <c r="D221" s="338" t="s">
        <v>806</v>
      </c>
      <c r="E221" s="345" t="s">
        <v>671</v>
      </c>
      <c r="F221" s="346" t="s">
        <v>1003</v>
      </c>
      <c r="H221" s="347">
        <v>10</v>
      </c>
      <c r="I221" s="387"/>
      <c r="L221" s="343"/>
      <c r="M221" s="348"/>
      <c r="N221" s="349"/>
      <c r="O221" s="349"/>
      <c r="P221" s="349"/>
      <c r="Q221" s="349"/>
      <c r="R221" s="349"/>
      <c r="S221" s="349"/>
      <c r="T221" s="350"/>
      <c r="AT221" s="345" t="s">
        <v>806</v>
      </c>
      <c r="AU221" s="345" t="s">
        <v>741</v>
      </c>
      <c r="AV221" s="344" t="s">
        <v>741</v>
      </c>
      <c r="AW221" s="344" t="s">
        <v>697</v>
      </c>
      <c r="AX221" s="344" t="s">
        <v>733</v>
      </c>
      <c r="AY221" s="345" t="s">
        <v>793</v>
      </c>
    </row>
    <row r="222" spans="2:51" s="344" customFormat="1" ht="13.5">
      <c r="B222" s="343"/>
      <c r="D222" s="338" t="s">
        <v>806</v>
      </c>
      <c r="E222" s="345" t="s">
        <v>671</v>
      </c>
      <c r="F222" s="346" t="s">
        <v>1004</v>
      </c>
      <c r="H222" s="347">
        <v>9</v>
      </c>
      <c r="I222" s="387"/>
      <c r="L222" s="343"/>
      <c r="M222" s="348"/>
      <c r="N222" s="349"/>
      <c r="O222" s="349"/>
      <c r="P222" s="349"/>
      <c r="Q222" s="349"/>
      <c r="R222" s="349"/>
      <c r="S222" s="349"/>
      <c r="T222" s="350"/>
      <c r="AT222" s="345" t="s">
        <v>806</v>
      </c>
      <c r="AU222" s="345" t="s">
        <v>741</v>
      </c>
      <c r="AV222" s="344" t="s">
        <v>741</v>
      </c>
      <c r="AW222" s="344" t="s">
        <v>697</v>
      </c>
      <c r="AX222" s="344" t="s">
        <v>733</v>
      </c>
      <c r="AY222" s="345" t="s">
        <v>793</v>
      </c>
    </row>
    <row r="223" spans="2:51" s="352" customFormat="1" ht="13.5">
      <c r="B223" s="351"/>
      <c r="D223" s="338" t="s">
        <v>806</v>
      </c>
      <c r="E223" s="353" t="s">
        <v>671</v>
      </c>
      <c r="F223" s="354" t="s">
        <v>814</v>
      </c>
      <c r="H223" s="355">
        <v>19</v>
      </c>
      <c r="I223" s="388"/>
      <c r="L223" s="351"/>
      <c r="M223" s="356"/>
      <c r="N223" s="357"/>
      <c r="O223" s="357"/>
      <c r="P223" s="357"/>
      <c r="Q223" s="357"/>
      <c r="R223" s="357"/>
      <c r="S223" s="357"/>
      <c r="T223" s="358"/>
      <c r="AT223" s="353" t="s">
        <v>806</v>
      </c>
      <c r="AU223" s="353" t="s">
        <v>741</v>
      </c>
      <c r="AV223" s="352" t="s">
        <v>800</v>
      </c>
      <c r="AW223" s="352" t="s">
        <v>697</v>
      </c>
      <c r="AX223" s="352" t="s">
        <v>686</v>
      </c>
      <c r="AY223" s="353" t="s">
        <v>793</v>
      </c>
    </row>
    <row r="224" spans="2:65" s="238" customFormat="1" ht="16.5" customHeight="1">
      <c r="B224" s="239"/>
      <c r="C224" s="374" t="s">
        <v>1005</v>
      </c>
      <c r="D224" s="374" t="s">
        <v>991</v>
      </c>
      <c r="E224" s="375" t="s">
        <v>1006</v>
      </c>
      <c r="F224" s="376" t="s">
        <v>1007</v>
      </c>
      <c r="G224" s="377" t="s">
        <v>973</v>
      </c>
      <c r="H224" s="378">
        <v>38</v>
      </c>
      <c r="I224" s="96"/>
      <c r="J224" s="379">
        <f>ROUND(I224*H224,2)</f>
        <v>0</v>
      </c>
      <c r="K224" s="376" t="s">
        <v>935</v>
      </c>
      <c r="L224" s="380"/>
      <c r="M224" s="381" t="s">
        <v>671</v>
      </c>
      <c r="N224" s="382" t="s">
        <v>704</v>
      </c>
      <c r="O224" s="335">
        <v>0</v>
      </c>
      <c r="P224" s="335">
        <f>O224*H224</f>
        <v>0</v>
      </c>
      <c r="Q224" s="335">
        <v>1</v>
      </c>
      <c r="R224" s="335">
        <f>Q224*H224</f>
        <v>38</v>
      </c>
      <c r="S224" s="335">
        <v>0</v>
      </c>
      <c r="T224" s="336">
        <f>S224*H224</f>
        <v>0</v>
      </c>
      <c r="AR224" s="226" t="s">
        <v>844</v>
      </c>
      <c r="AT224" s="226" t="s">
        <v>991</v>
      </c>
      <c r="AU224" s="226" t="s">
        <v>741</v>
      </c>
      <c r="AY224" s="226" t="s">
        <v>793</v>
      </c>
      <c r="BE224" s="337">
        <f>IF(N224="základní",J224,0)</f>
        <v>0</v>
      </c>
      <c r="BF224" s="337">
        <f>IF(N224="snížená",J224,0)</f>
        <v>0</v>
      </c>
      <c r="BG224" s="337">
        <f>IF(N224="zákl. přenesená",J224,0)</f>
        <v>0</v>
      </c>
      <c r="BH224" s="337">
        <f>IF(N224="sníž. přenesená",J224,0)</f>
        <v>0</v>
      </c>
      <c r="BI224" s="337">
        <f>IF(N224="nulová",J224,0)</f>
        <v>0</v>
      </c>
      <c r="BJ224" s="226" t="s">
        <v>686</v>
      </c>
      <c r="BK224" s="337">
        <f>ROUND(I224*H224,2)</f>
        <v>0</v>
      </c>
      <c r="BL224" s="226" t="s">
        <v>800</v>
      </c>
      <c r="BM224" s="226" t="s">
        <v>1008</v>
      </c>
    </row>
    <row r="225" spans="2:47" s="238" customFormat="1" ht="27">
      <c r="B225" s="239"/>
      <c r="D225" s="338" t="s">
        <v>802</v>
      </c>
      <c r="F225" s="339" t="s">
        <v>1009</v>
      </c>
      <c r="I225" s="386"/>
      <c r="L225" s="239"/>
      <c r="M225" s="340"/>
      <c r="N225" s="175"/>
      <c r="O225" s="175"/>
      <c r="P225" s="175"/>
      <c r="Q225" s="175"/>
      <c r="R225" s="175"/>
      <c r="S225" s="175"/>
      <c r="T225" s="341"/>
      <c r="AT225" s="226" t="s">
        <v>802</v>
      </c>
      <c r="AU225" s="226" t="s">
        <v>741</v>
      </c>
    </row>
    <row r="226" spans="2:51" s="344" customFormat="1" ht="13.5">
      <c r="B226" s="343"/>
      <c r="D226" s="338" t="s">
        <v>806</v>
      </c>
      <c r="F226" s="346" t="s">
        <v>1010</v>
      </c>
      <c r="H226" s="347">
        <v>38</v>
      </c>
      <c r="I226" s="387"/>
      <c r="L226" s="343"/>
      <c r="M226" s="348"/>
      <c r="N226" s="349"/>
      <c r="O226" s="349"/>
      <c r="P226" s="349"/>
      <c r="Q226" s="349"/>
      <c r="R226" s="349"/>
      <c r="S226" s="349"/>
      <c r="T226" s="350"/>
      <c r="AT226" s="345" t="s">
        <v>806</v>
      </c>
      <c r="AU226" s="345" t="s">
        <v>741</v>
      </c>
      <c r="AV226" s="344" t="s">
        <v>741</v>
      </c>
      <c r="AW226" s="344" t="s">
        <v>672</v>
      </c>
      <c r="AX226" s="344" t="s">
        <v>686</v>
      </c>
      <c r="AY226" s="345" t="s">
        <v>793</v>
      </c>
    </row>
    <row r="227" spans="2:63" s="315" customFormat="1" ht="29.25" customHeight="1">
      <c r="B227" s="314"/>
      <c r="D227" s="316" t="s">
        <v>732</v>
      </c>
      <c r="E227" s="325" t="s">
        <v>741</v>
      </c>
      <c r="F227" s="325" t="s">
        <v>1011</v>
      </c>
      <c r="I227" s="391"/>
      <c r="J227" s="326">
        <f>BK227</f>
        <v>0</v>
      </c>
      <c r="L227" s="314"/>
      <c r="M227" s="319"/>
      <c r="N227" s="320"/>
      <c r="O227" s="320"/>
      <c r="P227" s="321">
        <f>SUM(P228:P231)</f>
        <v>0.39</v>
      </c>
      <c r="Q227" s="320"/>
      <c r="R227" s="321">
        <f>SUM(R228:R231)</f>
        <v>0</v>
      </c>
      <c r="S227" s="320"/>
      <c r="T227" s="322">
        <f>SUM(T228:T231)</f>
        <v>0</v>
      </c>
      <c r="AR227" s="316" t="s">
        <v>686</v>
      </c>
      <c r="AT227" s="323" t="s">
        <v>732</v>
      </c>
      <c r="AU227" s="323" t="s">
        <v>686</v>
      </c>
      <c r="AY227" s="316" t="s">
        <v>793</v>
      </c>
      <c r="BK227" s="324">
        <f>SUM(BK228:BK231)</f>
        <v>0</v>
      </c>
    </row>
    <row r="228" spans="2:65" s="238" customFormat="1" ht="25.5" customHeight="1">
      <c r="B228" s="239"/>
      <c r="C228" s="327" t="s">
        <v>1012</v>
      </c>
      <c r="D228" s="327" t="s">
        <v>795</v>
      </c>
      <c r="E228" s="328" t="s">
        <v>1013</v>
      </c>
      <c r="F228" s="329" t="s">
        <v>1014</v>
      </c>
      <c r="G228" s="330" t="s">
        <v>798</v>
      </c>
      <c r="H228" s="331">
        <v>78</v>
      </c>
      <c r="I228" s="95"/>
      <c r="J228" s="332">
        <f>ROUND(I228*H228,2)</f>
        <v>0</v>
      </c>
      <c r="K228" s="329" t="s">
        <v>935</v>
      </c>
      <c r="L228" s="239"/>
      <c r="M228" s="333" t="s">
        <v>671</v>
      </c>
      <c r="N228" s="334" t="s">
        <v>704</v>
      </c>
      <c r="O228" s="335">
        <v>0.005</v>
      </c>
      <c r="P228" s="335">
        <f>O228*H228</f>
        <v>0.39</v>
      </c>
      <c r="Q228" s="335">
        <v>0</v>
      </c>
      <c r="R228" s="335">
        <f>Q228*H228</f>
        <v>0</v>
      </c>
      <c r="S228" s="335">
        <v>0</v>
      </c>
      <c r="T228" s="336">
        <f>S228*H228</f>
        <v>0</v>
      </c>
      <c r="AR228" s="226" t="s">
        <v>800</v>
      </c>
      <c r="AT228" s="226" t="s">
        <v>795</v>
      </c>
      <c r="AU228" s="226" t="s">
        <v>741</v>
      </c>
      <c r="AY228" s="226" t="s">
        <v>793</v>
      </c>
      <c r="BE228" s="337">
        <f>IF(N228="základní",J228,0)</f>
        <v>0</v>
      </c>
      <c r="BF228" s="337">
        <f>IF(N228="snížená",J228,0)</f>
        <v>0</v>
      </c>
      <c r="BG228" s="337">
        <f>IF(N228="zákl. přenesená",J228,0)</f>
        <v>0</v>
      </c>
      <c r="BH228" s="337">
        <f>IF(N228="sníž. přenesená",J228,0)</f>
        <v>0</v>
      </c>
      <c r="BI228" s="337">
        <f>IF(N228="nulová",J228,0)</f>
        <v>0</v>
      </c>
      <c r="BJ228" s="226" t="s">
        <v>686</v>
      </c>
      <c r="BK228" s="337">
        <f>ROUND(I228*H228,2)</f>
        <v>0</v>
      </c>
      <c r="BL228" s="226" t="s">
        <v>800</v>
      </c>
      <c r="BM228" s="226" t="s">
        <v>1015</v>
      </c>
    </row>
    <row r="229" spans="2:47" s="238" customFormat="1" ht="27">
      <c r="B229" s="239"/>
      <c r="D229" s="338" t="s">
        <v>802</v>
      </c>
      <c r="F229" s="339" t="s">
        <v>0</v>
      </c>
      <c r="I229" s="386"/>
      <c r="L229" s="239"/>
      <c r="M229" s="340"/>
      <c r="N229" s="175"/>
      <c r="O229" s="175"/>
      <c r="P229" s="175"/>
      <c r="Q229" s="175"/>
      <c r="R229" s="175"/>
      <c r="S229" s="175"/>
      <c r="T229" s="341"/>
      <c r="AT229" s="226" t="s">
        <v>802</v>
      </c>
      <c r="AU229" s="226" t="s">
        <v>741</v>
      </c>
    </row>
    <row r="230" spans="2:47" s="238" customFormat="1" ht="27">
      <c r="B230" s="239"/>
      <c r="D230" s="338" t="s">
        <v>804</v>
      </c>
      <c r="F230" s="342" t="s">
        <v>805</v>
      </c>
      <c r="I230" s="386"/>
      <c r="L230" s="239"/>
      <c r="M230" s="340"/>
      <c r="N230" s="175"/>
      <c r="O230" s="175"/>
      <c r="P230" s="175"/>
      <c r="Q230" s="175"/>
      <c r="R230" s="175"/>
      <c r="S230" s="175"/>
      <c r="T230" s="341"/>
      <c r="AT230" s="226" t="s">
        <v>804</v>
      </c>
      <c r="AU230" s="226" t="s">
        <v>741</v>
      </c>
    </row>
    <row r="231" spans="2:51" s="344" customFormat="1" ht="13.5">
      <c r="B231" s="343"/>
      <c r="D231" s="338" t="s">
        <v>806</v>
      </c>
      <c r="E231" s="345" t="s">
        <v>671</v>
      </c>
      <c r="F231" s="346" t="s">
        <v>1</v>
      </c>
      <c r="H231" s="347">
        <v>78</v>
      </c>
      <c r="I231" s="387"/>
      <c r="L231" s="343"/>
      <c r="M231" s="348"/>
      <c r="N231" s="349"/>
      <c r="O231" s="349"/>
      <c r="P231" s="349"/>
      <c r="Q231" s="349"/>
      <c r="R231" s="349"/>
      <c r="S231" s="349"/>
      <c r="T231" s="350"/>
      <c r="AT231" s="345" t="s">
        <v>806</v>
      </c>
      <c r="AU231" s="345" t="s">
        <v>741</v>
      </c>
      <c r="AV231" s="344" t="s">
        <v>741</v>
      </c>
      <c r="AW231" s="344" t="s">
        <v>697</v>
      </c>
      <c r="AX231" s="344" t="s">
        <v>686</v>
      </c>
      <c r="AY231" s="345" t="s">
        <v>793</v>
      </c>
    </row>
    <row r="232" spans="2:63" s="315" customFormat="1" ht="29.25" customHeight="1">
      <c r="B232" s="314"/>
      <c r="D232" s="316" t="s">
        <v>732</v>
      </c>
      <c r="E232" s="325" t="s">
        <v>815</v>
      </c>
      <c r="F232" s="325" t="s">
        <v>2</v>
      </c>
      <c r="I232" s="391"/>
      <c r="J232" s="326">
        <f>BK232</f>
        <v>0</v>
      </c>
      <c r="L232" s="314"/>
      <c r="M232" s="319"/>
      <c r="N232" s="320"/>
      <c r="O232" s="320"/>
      <c r="P232" s="321">
        <f>SUM(P233:P262)</f>
        <v>97.514768</v>
      </c>
      <c r="Q232" s="320"/>
      <c r="R232" s="321">
        <f>SUM(R233:R262)</f>
        <v>24.022888410000004</v>
      </c>
      <c r="S232" s="320"/>
      <c r="T232" s="322">
        <f>SUM(T233:T262)</f>
        <v>0</v>
      </c>
      <c r="AR232" s="316" t="s">
        <v>686</v>
      </c>
      <c r="AT232" s="323" t="s">
        <v>732</v>
      </c>
      <c r="AU232" s="323" t="s">
        <v>686</v>
      </c>
      <c r="AY232" s="316" t="s">
        <v>793</v>
      </c>
      <c r="BK232" s="324">
        <f>SUM(BK233:BK262)</f>
        <v>0</v>
      </c>
    </row>
    <row r="233" spans="2:65" s="238" customFormat="1" ht="25.5" customHeight="1">
      <c r="B233" s="239"/>
      <c r="C233" s="327" t="s">
        <v>3</v>
      </c>
      <c r="D233" s="327" t="s">
        <v>795</v>
      </c>
      <c r="E233" s="328" t="s">
        <v>4</v>
      </c>
      <c r="F233" s="329" t="s">
        <v>5</v>
      </c>
      <c r="G233" s="330" t="s">
        <v>874</v>
      </c>
      <c r="H233" s="331">
        <v>9.375</v>
      </c>
      <c r="I233" s="95"/>
      <c r="J233" s="332">
        <f>ROUND(I233*H233,2)</f>
        <v>0</v>
      </c>
      <c r="K233" s="329" t="s">
        <v>935</v>
      </c>
      <c r="L233" s="239"/>
      <c r="M233" s="333" t="s">
        <v>671</v>
      </c>
      <c r="N233" s="334" t="s">
        <v>704</v>
      </c>
      <c r="O233" s="335">
        <v>1.55</v>
      </c>
      <c r="P233" s="335">
        <f>O233*H233</f>
        <v>14.53125</v>
      </c>
      <c r="Q233" s="335">
        <v>2.52423</v>
      </c>
      <c r="R233" s="335">
        <f>Q233*H233</f>
        <v>23.66465625</v>
      </c>
      <c r="S233" s="335">
        <v>0</v>
      </c>
      <c r="T233" s="336">
        <f>S233*H233</f>
        <v>0</v>
      </c>
      <c r="AR233" s="226" t="s">
        <v>800</v>
      </c>
      <c r="AT233" s="226" t="s">
        <v>795</v>
      </c>
      <c r="AU233" s="226" t="s">
        <v>741</v>
      </c>
      <c r="AY233" s="226" t="s">
        <v>793</v>
      </c>
      <c r="BE233" s="337">
        <f>IF(N233="základní",J233,0)</f>
        <v>0</v>
      </c>
      <c r="BF233" s="337">
        <f>IF(N233="snížená",J233,0)</f>
        <v>0</v>
      </c>
      <c r="BG233" s="337">
        <f>IF(N233="zákl. přenesená",J233,0)</f>
        <v>0</v>
      </c>
      <c r="BH233" s="337">
        <f>IF(N233="sníž. přenesená",J233,0)</f>
        <v>0</v>
      </c>
      <c r="BI233" s="337">
        <f>IF(N233="nulová",J233,0)</f>
        <v>0</v>
      </c>
      <c r="BJ233" s="226" t="s">
        <v>686</v>
      </c>
      <c r="BK233" s="337">
        <f>ROUND(I233*H233,2)</f>
        <v>0</v>
      </c>
      <c r="BL233" s="226" t="s">
        <v>800</v>
      </c>
      <c r="BM233" s="226" t="s">
        <v>6</v>
      </c>
    </row>
    <row r="234" spans="2:47" s="238" customFormat="1" ht="27">
      <c r="B234" s="239"/>
      <c r="D234" s="338" t="s">
        <v>802</v>
      </c>
      <c r="F234" s="339" t="s">
        <v>7</v>
      </c>
      <c r="I234" s="386"/>
      <c r="L234" s="239"/>
      <c r="M234" s="340"/>
      <c r="N234" s="175"/>
      <c r="O234" s="175"/>
      <c r="P234" s="175"/>
      <c r="Q234" s="175"/>
      <c r="R234" s="175"/>
      <c r="S234" s="175"/>
      <c r="T234" s="341"/>
      <c r="AT234" s="226" t="s">
        <v>802</v>
      </c>
      <c r="AU234" s="226" t="s">
        <v>741</v>
      </c>
    </row>
    <row r="235" spans="2:47" s="238" customFormat="1" ht="27">
      <c r="B235" s="239"/>
      <c r="D235" s="338" t="s">
        <v>804</v>
      </c>
      <c r="F235" s="342" t="s">
        <v>805</v>
      </c>
      <c r="I235" s="386"/>
      <c r="L235" s="239"/>
      <c r="M235" s="340"/>
      <c r="N235" s="175"/>
      <c r="O235" s="175"/>
      <c r="P235" s="175"/>
      <c r="Q235" s="175"/>
      <c r="R235" s="175"/>
      <c r="S235" s="175"/>
      <c r="T235" s="341"/>
      <c r="AT235" s="226" t="s">
        <v>804</v>
      </c>
      <c r="AU235" s="226" t="s">
        <v>741</v>
      </c>
    </row>
    <row r="236" spans="2:51" s="360" customFormat="1" ht="13.5">
      <c r="B236" s="359"/>
      <c r="D236" s="338" t="s">
        <v>806</v>
      </c>
      <c r="E236" s="361" t="s">
        <v>671</v>
      </c>
      <c r="F236" s="362" t="s">
        <v>8</v>
      </c>
      <c r="H236" s="361" t="s">
        <v>671</v>
      </c>
      <c r="I236" s="389"/>
      <c r="L236" s="359"/>
      <c r="M236" s="363"/>
      <c r="N236" s="364"/>
      <c r="O236" s="364"/>
      <c r="P236" s="364"/>
      <c r="Q236" s="364"/>
      <c r="R236" s="364"/>
      <c r="S236" s="364"/>
      <c r="T236" s="365"/>
      <c r="AT236" s="361" t="s">
        <v>806</v>
      </c>
      <c r="AU236" s="361" t="s">
        <v>741</v>
      </c>
      <c r="AV236" s="360" t="s">
        <v>686</v>
      </c>
      <c r="AW236" s="360" t="s">
        <v>697</v>
      </c>
      <c r="AX236" s="360" t="s">
        <v>733</v>
      </c>
      <c r="AY236" s="361" t="s">
        <v>793</v>
      </c>
    </row>
    <row r="237" spans="2:51" s="344" customFormat="1" ht="13.5">
      <c r="B237" s="343"/>
      <c r="D237" s="338" t="s">
        <v>806</v>
      </c>
      <c r="E237" s="345" t="s">
        <v>671</v>
      </c>
      <c r="F237" s="346" t="s">
        <v>9</v>
      </c>
      <c r="H237" s="347">
        <v>10.752</v>
      </c>
      <c r="I237" s="387"/>
      <c r="L237" s="343"/>
      <c r="M237" s="348"/>
      <c r="N237" s="349"/>
      <c r="O237" s="349"/>
      <c r="P237" s="349"/>
      <c r="Q237" s="349"/>
      <c r="R237" s="349"/>
      <c r="S237" s="349"/>
      <c r="T237" s="350"/>
      <c r="AT237" s="345" t="s">
        <v>806</v>
      </c>
      <c r="AU237" s="345" t="s">
        <v>741</v>
      </c>
      <c r="AV237" s="344" t="s">
        <v>741</v>
      </c>
      <c r="AW237" s="344" t="s">
        <v>697</v>
      </c>
      <c r="AX237" s="344" t="s">
        <v>733</v>
      </c>
      <c r="AY237" s="345" t="s">
        <v>793</v>
      </c>
    </row>
    <row r="238" spans="2:51" s="344" customFormat="1" ht="13.5">
      <c r="B238" s="343"/>
      <c r="D238" s="338" t="s">
        <v>806</v>
      </c>
      <c r="E238" s="345" t="s">
        <v>671</v>
      </c>
      <c r="F238" s="346" t="s">
        <v>10</v>
      </c>
      <c r="H238" s="347">
        <v>-3.297</v>
      </c>
      <c r="I238" s="387"/>
      <c r="L238" s="343"/>
      <c r="M238" s="348"/>
      <c r="N238" s="349"/>
      <c r="O238" s="349"/>
      <c r="P238" s="349"/>
      <c r="Q238" s="349"/>
      <c r="R238" s="349"/>
      <c r="S238" s="349"/>
      <c r="T238" s="350"/>
      <c r="AT238" s="345" t="s">
        <v>806</v>
      </c>
      <c r="AU238" s="345" t="s">
        <v>741</v>
      </c>
      <c r="AV238" s="344" t="s">
        <v>741</v>
      </c>
      <c r="AW238" s="344" t="s">
        <v>697</v>
      </c>
      <c r="AX238" s="344" t="s">
        <v>733</v>
      </c>
      <c r="AY238" s="345" t="s">
        <v>793</v>
      </c>
    </row>
    <row r="239" spans="2:51" s="360" customFormat="1" ht="13.5">
      <c r="B239" s="359"/>
      <c r="D239" s="338" t="s">
        <v>806</v>
      </c>
      <c r="E239" s="361" t="s">
        <v>671</v>
      </c>
      <c r="F239" s="362" t="s">
        <v>909</v>
      </c>
      <c r="H239" s="361" t="s">
        <v>671</v>
      </c>
      <c r="I239" s="389"/>
      <c r="L239" s="359"/>
      <c r="M239" s="363"/>
      <c r="N239" s="364"/>
      <c r="O239" s="364"/>
      <c r="P239" s="364"/>
      <c r="Q239" s="364"/>
      <c r="R239" s="364"/>
      <c r="S239" s="364"/>
      <c r="T239" s="365"/>
      <c r="AT239" s="361" t="s">
        <v>806</v>
      </c>
      <c r="AU239" s="361" t="s">
        <v>741</v>
      </c>
      <c r="AV239" s="360" t="s">
        <v>686</v>
      </c>
      <c r="AW239" s="360" t="s">
        <v>697</v>
      </c>
      <c r="AX239" s="360" t="s">
        <v>733</v>
      </c>
      <c r="AY239" s="361" t="s">
        <v>793</v>
      </c>
    </row>
    <row r="240" spans="2:51" s="344" customFormat="1" ht="13.5">
      <c r="B240" s="343"/>
      <c r="D240" s="338" t="s">
        <v>806</v>
      </c>
      <c r="E240" s="345" t="s">
        <v>671</v>
      </c>
      <c r="F240" s="346" t="s">
        <v>11</v>
      </c>
      <c r="H240" s="347">
        <v>3.6</v>
      </c>
      <c r="I240" s="387"/>
      <c r="L240" s="343"/>
      <c r="M240" s="348"/>
      <c r="N240" s="349"/>
      <c r="O240" s="349"/>
      <c r="P240" s="349"/>
      <c r="Q240" s="349"/>
      <c r="R240" s="349"/>
      <c r="S240" s="349"/>
      <c r="T240" s="350"/>
      <c r="AT240" s="345" t="s">
        <v>806</v>
      </c>
      <c r="AU240" s="345" t="s">
        <v>741</v>
      </c>
      <c r="AV240" s="344" t="s">
        <v>741</v>
      </c>
      <c r="AW240" s="344" t="s">
        <v>697</v>
      </c>
      <c r="AX240" s="344" t="s">
        <v>733</v>
      </c>
      <c r="AY240" s="345" t="s">
        <v>793</v>
      </c>
    </row>
    <row r="241" spans="2:51" s="344" customFormat="1" ht="13.5">
      <c r="B241" s="343"/>
      <c r="D241" s="338" t="s">
        <v>806</v>
      </c>
      <c r="E241" s="345" t="s">
        <v>671</v>
      </c>
      <c r="F241" s="346" t="s">
        <v>12</v>
      </c>
      <c r="H241" s="347">
        <v>-1.68</v>
      </c>
      <c r="I241" s="387"/>
      <c r="L241" s="343"/>
      <c r="M241" s="348"/>
      <c r="N241" s="349"/>
      <c r="O241" s="349"/>
      <c r="P241" s="349"/>
      <c r="Q241" s="349"/>
      <c r="R241" s="349"/>
      <c r="S241" s="349"/>
      <c r="T241" s="350"/>
      <c r="AT241" s="345" t="s">
        <v>806</v>
      </c>
      <c r="AU241" s="345" t="s">
        <v>741</v>
      </c>
      <c r="AV241" s="344" t="s">
        <v>741</v>
      </c>
      <c r="AW241" s="344" t="s">
        <v>697</v>
      </c>
      <c r="AX241" s="344" t="s">
        <v>733</v>
      </c>
      <c r="AY241" s="345" t="s">
        <v>793</v>
      </c>
    </row>
    <row r="242" spans="2:51" s="352" customFormat="1" ht="13.5">
      <c r="B242" s="351"/>
      <c r="D242" s="338" t="s">
        <v>806</v>
      </c>
      <c r="E242" s="353" t="s">
        <v>671</v>
      </c>
      <c r="F242" s="354" t="s">
        <v>814</v>
      </c>
      <c r="H242" s="355">
        <v>9.375</v>
      </c>
      <c r="I242" s="388"/>
      <c r="L242" s="351"/>
      <c r="M242" s="356"/>
      <c r="N242" s="357"/>
      <c r="O242" s="357"/>
      <c r="P242" s="357"/>
      <c r="Q242" s="357"/>
      <c r="R242" s="357"/>
      <c r="S242" s="357"/>
      <c r="T242" s="358"/>
      <c r="AT242" s="353" t="s">
        <v>806</v>
      </c>
      <c r="AU242" s="353" t="s">
        <v>741</v>
      </c>
      <c r="AV242" s="352" t="s">
        <v>800</v>
      </c>
      <c r="AW242" s="352" t="s">
        <v>697</v>
      </c>
      <c r="AX242" s="352" t="s">
        <v>686</v>
      </c>
      <c r="AY242" s="353" t="s">
        <v>793</v>
      </c>
    </row>
    <row r="243" spans="2:65" s="238" customFormat="1" ht="25.5" customHeight="1">
      <c r="B243" s="239"/>
      <c r="C243" s="327" t="s">
        <v>13</v>
      </c>
      <c r="D243" s="327" t="s">
        <v>795</v>
      </c>
      <c r="E243" s="328" t="s">
        <v>14</v>
      </c>
      <c r="F243" s="329" t="s">
        <v>15</v>
      </c>
      <c r="G243" s="330" t="s">
        <v>798</v>
      </c>
      <c r="H243" s="331">
        <v>39.68</v>
      </c>
      <c r="I243" s="95"/>
      <c r="J243" s="332">
        <f>ROUND(I243*H243,2)</f>
        <v>0</v>
      </c>
      <c r="K243" s="329" t="s">
        <v>935</v>
      </c>
      <c r="L243" s="239"/>
      <c r="M243" s="333" t="s">
        <v>671</v>
      </c>
      <c r="N243" s="334" t="s">
        <v>704</v>
      </c>
      <c r="O243" s="335">
        <v>0.94</v>
      </c>
      <c r="P243" s="335">
        <f>O243*H243</f>
        <v>37.2992</v>
      </c>
      <c r="Q243" s="335">
        <v>0.00432</v>
      </c>
      <c r="R243" s="335">
        <f>Q243*H243</f>
        <v>0.1714176</v>
      </c>
      <c r="S243" s="335">
        <v>0</v>
      </c>
      <c r="T243" s="336">
        <f>S243*H243</f>
        <v>0</v>
      </c>
      <c r="AR243" s="226" t="s">
        <v>800</v>
      </c>
      <c r="AT243" s="226" t="s">
        <v>795</v>
      </c>
      <c r="AU243" s="226" t="s">
        <v>741</v>
      </c>
      <c r="AY243" s="226" t="s">
        <v>793</v>
      </c>
      <c r="BE243" s="337">
        <f>IF(N243="základní",J243,0)</f>
        <v>0</v>
      </c>
      <c r="BF243" s="337">
        <f>IF(N243="snížená",J243,0)</f>
        <v>0</v>
      </c>
      <c r="BG243" s="337">
        <f>IF(N243="zákl. přenesená",J243,0)</f>
        <v>0</v>
      </c>
      <c r="BH243" s="337">
        <f>IF(N243="sníž. přenesená",J243,0)</f>
        <v>0</v>
      </c>
      <c r="BI243" s="337">
        <f>IF(N243="nulová",J243,0)</f>
        <v>0</v>
      </c>
      <c r="BJ243" s="226" t="s">
        <v>686</v>
      </c>
      <c r="BK243" s="337">
        <f>ROUND(I243*H243,2)</f>
        <v>0</v>
      </c>
      <c r="BL243" s="226" t="s">
        <v>800</v>
      </c>
      <c r="BM243" s="226" t="s">
        <v>16</v>
      </c>
    </row>
    <row r="244" spans="2:47" s="238" customFormat="1" ht="27">
      <c r="B244" s="239"/>
      <c r="D244" s="338" t="s">
        <v>802</v>
      </c>
      <c r="F244" s="339" t="s">
        <v>17</v>
      </c>
      <c r="I244" s="386"/>
      <c r="L244" s="239"/>
      <c r="M244" s="340"/>
      <c r="N244" s="175"/>
      <c r="O244" s="175"/>
      <c r="P244" s="175"/>
      <c r="Q244" s="175"/>
      <c r="R244" s="175"/>
      <c r="S244" s="175"/>
      <c r="T244" s="341"/>
      <c r="AT244" s="226" t="s">
        <v>802</v>
      </c>
      <c r="AU244" s="226" t="s">
        <v>741</v>
      </c>
    </row>
    <row r="245" spans="2:47" s="238" customFormat="1" ht="27">
      <c r="B245" s="239"/>
      <c r="D245" s="338" t="s">
        <v>804</v>
      </c>
      <c r="F245" s="342" t="s">
        <v>805</v>
      </c>
      <c r="I245" s="386"/>
      <c r="L245" s="239"/>
      <c r="M245" s="340"/>
      <c r="N245" s="175"/>
      <c r="O245" s="175"/>
      <c r="P245" s="175"/>
      <c r="Q245" s="175"/>
      <c r="R245" s="175"/>
      <c r="S245" s="175"/>
      <c r="T245" s="341"/>
      <c r="AT245" s="226" t="s">
        <v>804</v>
      </c>
      <c r="AU245" s="226" t="s">
        <v>741</v>
      </c>
    </row>
    <row r="246" spans="2:51" s="360" customFormat="1" ht="13.5">
      <c r="B246" s="359"/>
      <c r="D246" s="338" t="s">
        <v>806</v>
      </c>
      <c r="E246" s="361" t="s">
        <v>671</v>
      </c>
      <c r="F246" s="362" t="s">
        <v>8</v>
      </c>
      <c r="H246" s="361" t="s">
        <v>671</v>
      </c>
      <c r="I246" s="389"/>
      <c r="L246" s="359"/>
      <c r="M246" s="363"/>
      <c r="N246" s="364"/>
      <c r="O246" s="364"/>
      <c r="P246" s="364"/>
      <c r="Q246" s="364"/>
      <c r="R246" s="364"/>
      <c r="S246" s="364"/>
      <c r="T246" s="365"/>
      <c r="AT246" s="361" t="s">
        <v>806</v>
      </c>
      <c r="AU246" s="361" t="s">
        <v>741</v>
      </c>
      <c r="AV246" s="360" t="s">
        <v>686</v>
      </c>
      <c r="AW246" s="360" t="s">
        <v>697</v>
      </c>
      <c r="AX246" s="360" t="s">
        <v>733</v>
      </c>
      <c r="AY246" s="361" t="s">
        <v>793</v>
      </c>
    </row>
    <row r="247" spans="2:51" s="344" customFormat="1" ht="13.5">
      <c r="B247" s="343"/>
      <c r="D247" s="338" t="s">
        <v>806</v>
      </c>
      <c r="E247" s="345" t="s">
        <v>671</v>
      </c>
      <c r="F247" s="346" t="s">
        <v>18</v>
      </c>
      <c r="H247" s="347">
        <v>26.88</v>
      </c>
      <c r="I247" s="387"/>
      <c r="L247" s="343"/>
      <c r="M247" s="348"/>
      <c r="N247" s="349"/>
      <c r="O247" s="349"/>
      <c r="P247" s="349"/>
      <c r="Q247" s="349"/>
      <c r="R247" s="349"/>
      <c r="S247" s="349"/>
      <c r="T247" s="350"/>
      <c r="AT247" s="345" t="s">
        <v>806</v>
      </c>
      <c r="AU247" s="345" t="s">
        <v>741</v>
      </c>
      <c r="AV247" s="344" t="s">
        <v>741</v>
      </c>
      <c r="AW247" s="344" t="s">
        <v>697</v>
      </c>
      <c r="AX247" s="344" t="s">
        <v>733</v>
      </c>
      <c r="AY247" s="345" t="s">
        <v>793</v>
      </c>
    </row>
    <row r="248" spans="2:51" s="360" customFormat="1" ht="13.5">
      <c r="B248" s="359"/>
      <c r="D248" s="338" t="s">
        <v>806</v>
      </c>
      <c r="E248" s="361" t="s">
        <v>671</v>
      </c>
      <c r="F248" s="362" t="s">
        <v>909</v>
      </c>
      <c r="H248" s="361" t="s">
        <v>671</v>
      </c>
      <c r="I248" s="389"/>
      <c r="L248" s="359"/>
      <c r="M248" s="363"/>
      <c r="N248" s="364"/>
      <c r="O248" s="364"/>
      <c r="P248" s="364"/>
      <c r="Q248" s="364"/>
      <c r="R248" s="364"/>
      <c r="S248" s="364"/>
      <c r="T248" s="365"/>
      <c r="AT248" s="361" t="s">
        <v>806</v>
      </c>
      <c r="AU248" s="361" t="s">
        <v>741</v>
      </c>
      <c r="AV248" s="360" t="s">
        <v>686</v>
      </c>
      <c r="AW248" s="360" t="s">
        <v>697</v>
      </c>
      <c r="AX248" s="360" t="s">
        <v>733</v>
      </c>
      <c r="AY248" s="361" t="s">
        <v>793</v>
      </c>
    </row>
    <row r="249" spans="2:51" s="344" customFormat="1" ht="13.5">
      <c r="B249" s="343"/>
      <c r="D249" s="338" t="s">
        <v>806</v>
      </c>
      <c r="E249" s="345" t="s">
        <v>671</v>
      </c>
      <c r="F249" s="346" t="s">
        <v>19</v>
      </c>
      <c r="H249" s="347">
        <v>7.6</v>
      </c>
      <c r="I249" s="387"/>
      <c r="L249" s="343"/>
      <c r="M249" s="348"/>
      <c r="N249" s="349"/>
      <c r="O249" s="349"/>
      <c r="P249" s="349"/>
      <c r="Q249" s="349"/>
      <c r="R249" s="349"/>
      <c r="S249" s="349"/>
      <c r="T249" s="350"/>
      <c r="AT249" s="345" t="s">
        <v>806</v>
      </c>
      <c r="AU249" s="345" t="s">
        <v>741</v>
      </c>
      <c r="AV249" s="344" t="s">
        <v>741</v>
      </c>
      <c r="AW249" s="344" t="s">
        <v>697</v>
      </c>
      <c r="AX249" s="344" t="s">
        <v>733</v>
      </c>
      <c r="AY249" s="345" t="s">
        <v>793</v>
      </c>
    </row>
    <row r="250" spans="2:51" s="344" customFormat="1" ht="13.5">
      <c r="B250" s="343"/>
      <c r="D250" s="338" t="s">
        <v>806</v>
      </c>
      <c r="E250" s="345" t="s">
        <v>671</v>
      </c>
      <c r="F250" s="346" t="s">
        <v>20</v>
      </c>
      <c r="H250" s="347">
        <v>5.2</v>
      </c>
      <c r="I250" s="387"/>
      <c r="L250" s="343"/>
      <c r="M250" s="348"/>
      <c r="N250" s="349"/>
      <c r="O250" s="349"/>
      <c r="P250" s="349"/>
      <c r="Q250" s="349"/>
      <c r="R250" s="349"/>
      <c r="S250" s="349"/>
      <c r="T250" s="350"/>
      <c r="AT250" s="345" t="s">
        <v>806</v>
      </c>
      <c r="AU250" s="345" t="s">
        <v>741</v>
      </c>
      <c r="AV250" s="344" t="s">
        <v>741</v>
      </c>
      <c r="AW250" s="344" t="s">
        <v>697</v>
      </c>
      <c r="AX250" s="344" t="s">
        <v>733</v>
      </c>
      <c r="AY250" s="345" t="s">
        <v>793</v>
      </c>
    </row>
    <row r="251" spans="2:51" s="352" customFormat="1" ht="13.5">
      <c r="B251" s="351"/>
      <c r="D251" s="338" t="s">
        <v>806</v>
      </c>
      <c r="E251" s="353" t="s">
        <v>671</v>
      </c>
      <c r="F251" s="354" t="s">
        <v>814</v>
      </c>
      <c r="H251" s="355">
        <v>39.68</v>
      </c>
      <c r="I251" s="388"/>
      <c r="L251" s="351"/>
      <c r="M251" s="356"/>
      <c r="N251" s="357"/>
      <c r="O251" s="357"/>
      <c r="P251" s="357"/>
      <c r="Q251" s="357"/>
      <c r="R251" s="357"/>
      <c r="S251" s="357"/>
      <c r="T251" s="358"/>
      <c r="AT251" s="353" t="s">
        <v>806</v>
      </c>
      <c r="AU251" s="353" t="s">
        <v>741</v>
      </c>
      <c r="AV251" s="352" t="s">
        <v>800</v>
      </c>
      <c r="AW251" s="352" t="s">
        <v>697</v>
      </c>
      <c r="AX251" s="352" t="s">
        <v>686</v>
      </c>
      <c r="AY251" s="353" t="s">
        <v>793</v>
      </c>
    </row>
    <row r="252" spans="2:65" s="238" customFormat="1" ht="25.5" customHeight="1">
      <c r="B252" s="239"/>
      <c r="C252" s="327" t="s">
        <v>21</v>
      </c>
      <c r="D252" s="327" t="s">
        <v>795</v>
      </c>
      <c r="E252" s="328" t="s">
        <v>22</v>
      </c>
      <c r="F252" s="329" t="s">
        <v>23</v>
      </c>
      <c r="G252" s="330" t="s">
        <v>798</v>
      </c>
      <c r="H252" s="331">
        <v>39.68</v>
      </c>
      <c r="I252" s="95"/>
      <c r="J252" s="332">
        <f>ROUND(I252*H252,2)</f>
        <v>0</v>
      </c>
      <c r="K252" s="329" t="s">
        <v>935</v>
      </c>
      <c r="L252" s="239"/>
      <c r="M252" s="333" t="s">
        <v>671</v>
      </c>
      <c r="N252" s="334" t="s">
        <v>704</v>
      </c>
      <c r="O252" s="335">
        <v>0.339</v>
      </c>
      <c r="P252" s="335">
        <f>O252*H252</f>
        <v>13.45152</v>
      </c>
      <c r="Q252" s="335">
        <v>0</v>
      </c>
      <c r="R252" s="335">
        <f>Q252*H252</f>
        <v>0</v>
      </c>
      <c r="S252" s="335">
        <v>0</v>
      </c>
      <c r="T252" s="336">
        <f>S252*H252</f>
        <v>0</v>
      </c>
      <c r="AR252" s="226" t="s">
        <v>800</v>
      </c>
      <c r="AT252" s="226" t="s">
        <v>795</v>
      </c>
      <c r="AU252" s="226" t="s">
        <v>741</v>
      </c>
      <c r="AY252" s="226" t="s">
        <v>793</v>
      </c>
      <c r="BE252" s="337">
        <f>IF(N252="základní",J252,0)</f>
        <v>0</v>
      </c>
      <c r="BF252" s="337">
        <f>IF(N252="snížená",J252,0)</f>
        <v>0</v>
      </c>
      <c r="BG252" s="337">
        <f>IF(N252="zákl. přenesená",J252,0)</f>
        <v>0</v>
      </c>
      <c r="BH252" s="337">
        <f>IF(N252="sníž. přenesená",J252,0)</f>
        <v>0</v>
      </c>
      <c r="BI252" s="337">
        <f>IF(N252="nulová",J252,0)</f>
        <v>0</v>
      </c>
      <c r="BJ252" s="226" t="s">
        <v>686</v>
      </c>
      <c r="BK252" s="337">
        <f>ROUND(I252*H252,2)</f>
        <v>0</v>
      </c>
      <c r="BL252" s="226" t="s">
        <v>800</v>
      </c>
      <c r="BM252" s="226" t="s">
        <v>24</v>
      </c>
    </row>
    <row r="253" spans="2:47" s="238" customFormat="1" ht="27">
      <c r="B253" s="239"/>
      <c r="D253" s="338" t="s">
        <v>802</v>
      </c>
      <c r="F253" s="339" t="s">
        <v>25</v>
      </c>
      <c r="I253" s="386"/>
      <c r="L253" s="239"/>
      <c r="M253" s="340"/>
      <c r="N253" s="175"/>
      <c r="O253" s="175"/>
      <c r="P253" s="175"/>
      <c r="Q253" s="175"/>
      <c r="R253" s="175"/>
      <c r="S253" s="175"/>
      <c r="T253" s="341"/>
      <c r="AT253" s="226" t="s">
        <v>802</v>
      </c>
      <c r="AU253" s="226" t="s">
        <v>741</v>
      </c>
    </row>
    <row r="254" spans="2:65" s="238" customFormat="1" ht="25.5" customHeight="1">
      <c r="B254" s="239"/>
      <c r="C254" s="327" t="s">
        <v>26</v>
      </c>
      <c r="D254" s="327" t="s">
        <v>795</v>
      </c>
      <c r="E254" s="328" t="s">
        <v>27</v>
      </c>
      <c r="F254" s="329" t="s">
        <v>28</v>
      </c>
      <c r="G254" s="330" t="s">
        <v>798</v>
      </c>
      <c r="H254" s="331">
        <v>13.188</v>
      </c>
      <c r="I254" s="95"/>
      <c r="J254" s="332">
        <f>ROUND(I254*H254,2)</f>
        <v>0</v>
      </c>
      <c r="K254" s="329" t="s">
        <v>935</v>
      </c>
      <c r="L254" s="239"/>
      <c r="M254" s="333" t="s">
        <v>671</v>
      </c>
      <c r="N254" s="334" t="s">
        <v>704</v>
      </c>
      <c r="O254" s="335">
        <v>1.945</v>
      </c>
      <c r="P254" s="335">
        <f>O254*H254</f>
        <v>25.650660000000002</v>
      </c>
      <c r="Q254" s="335">
        <v>0.01177</v>
      </c>
      <c r="R254" s="335">
        <f>Q254*H254</f>
        <v>0.15522276</v>
      </c>
      <c r="S254" s="335">
        <v>0</v>
      </c>
      <c r="T254" s="336">
        <f>S254*H254</f>
        <v>0</v>
      </c>
      <c r="AR254" s="226" t="s">
        <v>800</v>
      </c>
      <c r="AT254" s="226" t="s">
        <v>795</v>
      </c>
      <c r="AU254" s="226" t="s">
        <v>741</v>
      </c>
      <c r="AY254" s="226" t="s">
        <v>793</v>
      </c>
      <c r="BE254" s="337">
        <f>IF(N254="základní",J254,0)</f>
        <v>0</v>
      </c>
      <c r="BF254" s="337">
        <f>IF(N254="snížená",J254,0)</f>
        <v>0</v>
      </c>
      <c r="BG254" s="337">
        <f>IF(N254="zákl. přenesená",J254,0)</f>
        <v>0</v>
      </c>
      <c r="BH254" s="337">
        <f>IF(N254="sníž. přenesená",J254,0)</f>
        <v>0</v>
      </c>
      <c r="BI254" s="337">
        <f>IF(N254="nulová",J254,0)</f>
        <v>0</v>
      </c>
      <c r="BJ254" s="226" t="s">
        <v>686</v>
      </c>
      <c r="BK254" s="337">
        <f>ROUND(I254*H254,2)</f>
        <v>0</v>
      </c>
      <c r="BL254" s="226" t="s">
        <v>800</v>
      </c>
      <c r="BM254" s="226" t="s">
        <v>29</v>
      </c>
    </row>
    <row r="255" spans="2:47" s="238" customFormat="1" ht="27">
      <c r="B255" s="239"/>
      <c r="D255" s="338" t="s">
        <v>802</v>
      </c>
      <c r="F255" s="339" t="s">
        <v>30</v>
      </c>
      <c r="I255" s="386"/>
      <c r="L255" s="239"/>
      <c r="M255" s="340"/>
      <c r="N255" s="175"/>
      <c r="O255" s="175"/>
      <c r="P255" s="175"/>
      <c r="Q255" s="175"/>
      <c r="R255" s="175"/>
      <c r="S255" s="175"/>
      <c r="T255" s="341"/>
      <c r="AT255" s="226" t="s">
        <v>802</v>
      </c>
      <c r="AU255" s="226" t="s">
        <v>741</v>
      </c>
    </row>
    <row r="256" spans="2:47" s="238" customFormat="1" ht="27">
      <c r="B256" s="239"/>
      <c r="D256" s="338" t="s">
        <v>804</v>
      </c>
      <c r="F256" s="342" t="s">
        <v>805</v>
      </c>
      <c r="I256" s="386"/>
      <c r="L256" s="239"/>
      <c r="M256" s="340"/>
      <c r="N256" s="175"/>
      <c r="O256" s="175"/>
      <c r="P256" s="175"/>
      <c r="Q256" s="175"/>
      <c r="R256" s="175"/>
      <c r="S256" s="175"/>
      <c r="T256" s="341"/>
      <c r="AT256" s="226" t="s">
        <v>804</v>
      </c>
      <c r="AU256" s="226" t="s">
        <v>741</v>
      </c>
    </row>
    <row r="257" spans="2:51" s="360" customFormat="1" ht="13.5">
      <c r="B257" s="359"/>
      <c r="D257" s="338" t="s">
        <v>806</v>
      </c>
      <c r="E257" s="361" t="s">
        <v>671</v>
      </c>
      <c r="F257" s="362" t="s">
        <v>8</v>
      </c>
      <c r="H257" s="361" t="s">
        <v>671</v>
      </c>
      <c r="I257" s="389"/>
      <c r="L257" s="359"/>
      <c r="M257" s="363"/>
      <c r="N257" s="364"/>
      <c r="O257" s="364"/>
      <c r="P257" s="364"/>
      <c r="Q257" s="364"/>
      <c r="R257" s="364"/>
      <c r="S257" s="364"/>
      <c r="T257" s="365"/>
      <c r="AT257" s="361" t="s">
        <v>806</v>
      </c>
      <c r="AU257" s="361" t="s">
        <v>741</v>
      </c>
      <c r="AV257" s="360" t="s">
        <v>686</v>
      </c>
      <c r="AW257" s="360" t="s">
        <v>697</v>
      </c>
      <c r="AX257" s="360" t="s">
        <v>733</v>
      </c>
      <c r="AY257" s="361" t="s">
        <v>793</v>
      </c>
    </row>
    <row r="258" spans="2:51" s="344" customFormat="1" ht="13.5">
      <c r="B258" s="343"/>
      <c r="D258" s="338" t="s">
        <v>806</v>
      </c>
      <c r="E258" s="345" t="s">
        <v>671</v>
      </c>
      <c r="F258" s="346" t="s">
        <v>31</v>
      </c>
      <c r="H258" s="347">
        <v>13.188</v>
      </c>
      <c r="I258" s="387"/>
      <c r="L258" s="343"/>
      <c r="M258" s="348"/>
      <c r="N258" s="349"/>
      <c r="O258" s="349"/>
      <c r="P258" s="349"/>
      <c r="Q258" s="349"/>
      <c r="R258" s="349"/>
      <c r="S258" s="349"/>
      <c r="T258" s="350"/>
      <c r="AT258" s="345" t="s">
        <v>806</v>
      </c>
      <c r="AU258" s="345" t="s">
        <v>741</v>
      </c>
      <c r="AV258" s="344" t="s">
        <v>741</v>
      </c>
      <c r="AW258" s="344" t="s">
        <v>697</v>
      </c>
      <c r="AX258" s="344" t="s">
        <v>686</v>
      </c>
      <c r="AY258" s="345" t="s">
        <v>793</v>
      </c>
    </row>
    <row r="259" spans="2:65" s="238" customFormat="1" ht="25.5" customHeight="1">
      <c r="B259" s="239"/>
      <c r="C259" s="327" t="s">
        <v>32</v>
      </c>
      <c r="D259" s="327" t="s">
        <v>795</v>
      </c>
      <c r="E259" s="328" t="s">
        <v>33</v>
      </c>
      <c r="F259" s="329" t="s">
        <v>34</v>
      </c>
      <c r="G259" s="330" t="s">
        <v>798</v>
      </c>
      <c r="H259" s="331">
        <v>13.188</v>
      </c>
      <c r="I259" s="95"/>
      <c r="J259" s="332">
        <f>ROUND(I259*H259,2)</f>
        <v>0</v>
      </c>
      <c r="K259" s="329" t="s">
        <v>935</v>
      </c>
      <c r="L259" s="239"/>
      <c r="M259" s="333" t="s">
        <v>671</v>
      </c>
      <c r="N259" s="334" t="s">
        <v>704</v>
      </c>
      <c r="O259" s="335">
        <v>0.466</v>
      </c>
      <c r="P259" s="335">
        <f>O259*H259</f>
        <v>6.145608</v>
      </c>
      <c r="Q259" s="335">
        <v>0</v>
      </c>
      <c r="R259" s="335">
        <f>Q259*H259</f>
        <v>0</v>
      </c>
      <c r="S259" s="335">
        <v>0</v>
      </c>
      <c r="T259" s="336">
        <f>S259*H259</f>
        <v>0</v>
      </c>
      <c r="AR259" s="226" t="s">
        <v>800</v>
      </c>
      <c r="AT259" s="226" t="s">
        <v>795</v>
      </c>
      <c r="AU259" s="226" t="s">
        <v>741</v>
      </c>
      <c r="AY259" s="226" t="s">
        <v>793</v>
      </c>
      <c r="BE259" s="337">
        <f>IF(N259="základní",J259,0)</f>
        <v>0</v>
      </c>
      <c r="BF259" s="337">
        <f>IF(N259="snížená",J259,0)</f>
        <v>0</v>
      </c>
      <c r="BG259" s="337">
        <f>IF(N259="zákl. přenesená",J259,0)</f>
        <v>0</v>
      </c>
      <c r="BH259" s="337">
        <f>IF(N259="sníž. přenesená",J259,0)</f>
        <v>0</v>
      </c>
      <c r="BI259" s="337">
        <f>IF(N259="nulová",J259,0)</f>
        <v>0</v>
      </c>
      <c r="BJ259" s="226" t="s">
        <v>686</v>
      </c>
      <c r="BK259" s="337">
        <f>ROUND(I259*H259,2)</f>
        <v>0</v>
      </c>
      <c r="BL259" s="226" t="s">
        <v>800</v>
      </c>
      <c r="BM259" s="226" t="s">
        <v>35</v>
      </c>
    </row>
    <row r="260" spans="2:47" s="238" customFormat="1" ht="27">
      <c r="B260" s="239"/>
      <c r="D260" s="338" t="s">
        <v>802</v>
      </c>
      <c r="F260" s="339" t="s">
        <v>36</v>
      </c>
      <c r="I260" s="386"/>
      <c r="L260" s="239"/>
      <c r="M260" s="340"/>
      <c r="N260" s="175"/>
      <c r="O260" s="175"/>
      <c r="P260" s="175"/>
      <c r="Q260" s="175"/>
      <c r="R260" s="175"/>
      <c r="S260" s="175"/>
      <c r="T260" s="341"/>
      <c r="AT260" s="226" t="s">
        <v>802</v>
      </c>
      <c r="AU260" s="226" t="s">
        <v>741</v>
      </c>
    </row>
    <row r="261" spans="2:65" s="238" customFormat="1" ht="25.5" customHeight="1">
      <c r="B261" s="239"/>
      <c r="C261" s="327" t="s">
        <v>37</v>
      </c>
      <c r="D261" s="327" t="s">
        <v>795</v>
      </c>
      <c r="E261" s="328" t="s">
        <v>38</v>
      </c>
      <c r="F261" s="329" t="s">
        <v>39</v>
      </c>
      <c r="G261" s="330" t="s">
        <v>973</v>
      </c>
      <c r="H261" s="331">
        <v>0.03</v>
      </c>
      <c r="I261" s="95"/>
      <c r="J261" s="332">
        <f>ROUND(I261*H261,2)</f>
        <v>0</v>
      </c>
      <c r="K261" s="329" t="s">
        <v>935</v>
      </c>
      <c r="L261" s="239"/>
      <c r="M261" s="333" t="s">
        <v>671</v>
      </c>
      <c r="N261" s="334" t="s">
        <v>704</v>
      </c>
      <c r="O261" s="335">
        <v>14.551</v>
      </c>
      <c r="P261" s="335">
        <f>O261*H261</f>
        <v>0.43653</v>
      </c>
      <c r="Q261" s="335">
        <v>1.05306</v>
      </c>
      <c r="R261" s="335">
        <f>Q261*H261</f>
        <v>0.0315918</v>
      </c>
      <c r="S261" s="335">
        <v>0</v>
      </c>
      <c r="T261" s="336">
        <f>S261*H261</f>
        <v>0</v>
      </c>
      <c r="AR261" s="226" t="s">
        <v>800</v>
      </c>
      <c r="AT261" s="226" t="s">
        <v>795</v>
      </c>
      <c r="AU261" s="226" t="s">
        <v>741</v>
      </c>
      <c r="AY261" s="226" t="s">
        <v>793</v>
      </c>
      <c r="BE261" s="337">
        <f>IF(N261="základní",J261,0)</f>
        <v>0</v>
      </c>
      <c r="BF261" s="337">
        <f>IF(N261="snížená",J261,0)</f>
        <v>0</v>
      </c>
      <c r="BG261" s="337">
        <f>IF(N261="zákl. přenesená",J261,0)</f>
        <v>0</v>
      </c>
      <c r="BH261" s="337">
        <f>IF(N261="sníž. přenesená",J261,0)</f>
        <v>0</v>
      </c>
      <c r="BI261" s="337">
        <f>IF(N261="nulová",J261,0)</f>
        <v>0</v>
      </c>
      <c r="BJ261" s="226" t="s">
        <v>686</v>
      </c>
      <c r="BK261" s="337">
        <f>ROUND(I261*H261,2)</f>
        <v>0</v>
      </c>
      <c r="BL261" s="226" t="s">
        <v>800</v>
      </c>
      <c r="BM261" s="226" t="s">
        <v>40</v>
      </c>
    </row>
    <row r="262" spans="2:47" s="238" customFormat="1" ht="27">
      <c r="B262" s="239"/>
      <c r="D262" s="338" t="s">
        <v>802</v>
      </c>
      <c r="F262" s="339" t="s">
        <v>41</v>
      </c>
      <c r="I262" s="386"/>
      <c r="L262" s="239"/>
      <c r="M262" s="340"/>
      <c r="N262" s="175"/>
      <c r="O262" s="175"/>
      <c r="P262" s="175"/>
      <c r="Q262" s="175"/>
      <c r="R262" s="175"/>
      <c r="S262" s="175"/>
      <c r="T262" s="341"/>
      <c r="AT262" s="226" t="s">
        <v>802</v>
      </c>
      <c r="AU262" s="226" t="s">
        <v>741</v>
      </c>
    </row>
    <row r="263" spans="2:63" s="315" customFormat="1" ht="29.25" customHeight="1">
      <c r="B263" s="314"/>
      <c r="D263" s="316" t="s">
        <v>732</v>
      </c>
      <c r="E263" s="325" t="s">
        <v>800</v>
      </c>
      <c r="F263" s="325" t="s">
        <v>42</v>
      </c>
      <c r="I263" s="391"/>
      <c r="J263" s="326">
        <f>BK263</f>
        <v>0</v>
      </c>
      <c r="L263" s="314"/>
      <c r="M263" s="319"/>
      <c r="N263" s="320"/>
      <c r="O263" s="320"/>
      <c r="P263" s="321">
        <f>SUM(P264:P291)</f>
        <v>13.56044</v>
      </c>
      <c r="Q263" s="320"/>
      <c r="R263" s="321">
        <f>SUM(R264:R291)</f>
        <v>0.5878016</v>
      </c>
      <c r="S263" s="320"/>
      <c r="T263" s="322">
        <f>SUM(T264:T291)</f>
        <v>0</v>
      </c>
      <c r="AR263" s="316" t="s">
        <v>686</v>
      </c>
      <c r="AT263" s="323" t="s">
        <v>732</v>
      </c>
      <c r="AU263" s="323" t="s">
        <v>686</v>
      </c>
      <c r="AY263" s="316" t="s">
        <v>793</v>
      </c>
      <c r="BK263" s="324">
        <f>SUM(BK264:BK291)</f>
        <v>0</v>
      </c>
    </row>
    <row r="264" spans="2:65" s="238" customFormat="1" ht="16.5" customHeight="1">
      <c r="B264" s="239"/>
      <c r="C264" s="327" t="s">
        <v>43</v>
      </c>
      <c r="D264" s="327" t="s">
        <v>795</v>
      </c>
      <c r="E264" s="328" t="s">
        <v>44</v>
      </c>
      <c r="F264" s="329" t="s">
        <v>45</v>
      </c>
      <c r="G264" s="330" t="s">
        <v>874</v>
      </c>
      <c r="H264" s="331">
        <v>4</v>
      </c>
      <c r="I264" s="95"/>
      <c r="J264" s="332">
        <f>ROUND(I264*H264,2)</f>
        <v>0</v>
      </c>
      <c r="K264" s="329" t="s">
        <v>935</v>
      </c>
      <c r="L264" s="239"/>
      <c r="M264" s="333" t="s">
        <v>671</v>
      </c>
      <c r="N264" s="334" t="s">
        <v>704</v>
      </c>
      <c r="O264" s="335">
        <v>1.317</v>
      </c>
      <c r="P264" s="335">
        <f>O264*H264</f>
        <v>5.268</v>
      </c>
      <c r="Q264" s="335">
        <v>0</v>
      </c>
      <c r="R264" s="335">
        <f>Q264*H264</f>
        <v>0</v>
      </c>
      <c r="S264" s="335">
        <v>0</v>
      </c>
      <c r="T264" s="336">
        <f>S264*H264</f>
        <v>0</v>
      </c>
      <c r="AR264" s="226" t="s">
        <v>800</v>
      </c>
      <c r="AT264" s="226" t="s">
        <v>795</v>
      </c>
      <c r="AU264" s="226" t="s">
        <v>741</v>
      </c>
      <c r="AY264" s="226" t="s">
        <v>793</v>
      </c>
      <c r="BE264" s="337">
        <f>IF(N264="základní",J264,0)</f>
        <v>0</v>
      </c>
      <c r="BF264" s="337">
        <f>IF(N264="snížená",J264,0)</f>
        <v>0</v>
      </c>
      <c r="BG264" s="337">
        <f>IF(N264="zákl. přenesená",J264,0)</f>
        <v>0</v>
      </c>
      <c r="BH264" s="337">
        <f>IF(N264="sníž. přenesená",J264,0)</f>
        <v>0</v>
      </c>
      <c r="BI264" s="337">
        <f>IF(N264="nulová",J264,0)</f>
        <v>0</v>
      </c>
      <c r="BJ264" s="226" t="s">
        <v>686</v>
      </c>
      <c r="BK264" s="337">
        <f>ROUND(I264*H264,2)</f>
        <v>0</v>
      </c>
      <c r="BL264" s="226" t="s">
        <v>800</v>
      </c>
      <c r="BM264" s="226" t="s">
        <v>46</v>
      </c>
    </row>
    <row r="265" spans="2:47" s="238" customFormat="1" ht="13.5">
      <c r="B265" s="239"/>
      <c r="D265" s="338" t="s">
        <v>802</v>
      </c>
      <c r="F265" s="339" t="s">
        <v>47</v>
      </c>
      <c r="I265" s="386"/>
      <c r="L265" s="239"/>
      <c r="M265" s="340"/>
      <c r="N265" s="175"/>
      <c r="O265" s="175"/>
      <c r="P265" s="175"/>
      <c r="Q265" s="175"/>
      <c r="R265" s="175"/>
      <c r="S265" s="175"/>
      <c r="T265" s="341"/>
      <c r="AT265" s="226" t="s">
        <v>802</v>
      </c>
      <c r="AU265" s="226" t="s">
        <v>741</v>
      </c>
    </row>
    <row r="266" spans="2:47" s="238" customFormat="1" ht="27">
      <c r="B266" s="239"/>
      <c r="D266" s="338" t="s">
        <v>804</v>
      </c>
      <c r="F266" s="342" t="s">
        <v>805</v>
      </c>
      <c r="I266" s="386"/>
      <c r="L266" s="239"/>
      <c r="M266" s="340"/>
      <c r="N266" s="175"/>
      <c r="O266" s="175"/>
      <c r="P266" s="175"/>
      <c r="Q266" s="175"/>
      <c r="R266" s="175"/>
      <c r="S266" s="175"/>
      <c r="T266" s="341"/>
      <c r="AT266" s="226" t="s">
        <v>804</v>
      </c>
      <c r="AU266" s="226" t="s">
        <v>741</v>
      </c>
    </row>
    <row r="267" spans="2:51" s="360" customFormat="1" ht="13.5">
      <c r="B267" s="359"/>
      <c r="D267" s="338" t="s">
        <v>806</v>
      </c>
      <c r="E267" s="361" t="s">
        <v>671</v>
      </c>
      <c r="F267" s="362" t="s">
        <v>885</v>
      </c>
      <c r="H267" s="361" t="s">
        <v>671</v>
      </c>
      <c r="I267" s="389"/>
      <c r="L267" s="359"/>
      <c r="M267" s="363"/>
      <c r="N267" s="364"/>
      <c r="O267" s="364"/>
      <c r="P267" s="364"/>
      <c r="Q267" s="364"/>
      <c r="R267" s="364"/>
      <c r="S267" s="364"/>
      <c r="T267" s="365"/>
      <c r="AT267" s="361" t="s">
        <v>806</v>
      </c>
      <c r="AU267" s="361" t="s">
        <v>741</v>
      </c>
      <c r="AV267" s="360" t="s">
        <v>686</v>
      </c>
      <c r="AW267" s="360" t="s">
        <v>697</v>
      </c>
      <c r="AX267" s="360" t="s">
        <v>733</v>
      </c>
      <c r="AY267" s="361" t="s">
        <v>793</v>
      </c>
    </row>
    <row r="268" spans="2:51" s="344" customFormat="1" ht="13.5">
      <c r="B268" s="343"/>
      <c r="D268" s="338" t="s">
        <v>806</v>
      </c>
      <c r="E268" s="345" t="s">
        <v>671</v>
      </c>
      <c r="F268" s="346" t="s">
        <v>48</v>
      </c>
      <c r="H268" s="347">
        <v>4</v>
      </c>
      <c r="I268" s="387"/>
      <c r="L268" s="343"/>
      <c r="M268" s="348"/>
      <c r="N268" s="349"/>
      <c r="O268" s="349"/>
      <c r="P268" s="349"/>
      <c r="Q268" s="349"/>
      <c r="R268" s="349"/>
      <c r="S268" s="349"/>
      <c r="T268" s="350"/>
      <c r="AT268" s="345" t="s">
        <v>806</v>
      </c>
      <c r="AU268" s="345" t="s">
        <v>741</v>
      </c>
      <c r="AV268" s="344" t="s">
        <v>741</v>
      </c>
      <c r="AW268" s="344" t="s">
        <v>697</v>
      </c>
      <c r="AX268" s="344" t="s">
        <v>686</v>
      </c>
      <c r="AY268" s="345" t="s">
        <v>793</v>
      </c>
    </row>
    <row r="269" spans="2:65" s="238" customFormat="1" ht="16.5" customHeight="1">
      <c r="B269" s="239"/>
      <c r="C269" s="327" t="s">
        <v>49</v>
      </c>
      <c r="D269" s="327" t="s">
        <v>795</v>
      </c>
      <c r="E269" s="328" t="s">
        <v>50</v>
      </c>
      <c r="F269" s="329" t="s">
        <v>51</v>
      </c>
      <c r="G269" s="330" t="s">
        <v>52</v>
      </c>
      <c r="H269" s="331">
        <v>11</v>
      </c>
      <c r="I269" s="95"/>
      <c r="J269" s="332">
        <f>ROUND(I269*H269,2)</f>
        <v>0</v>
      </c>
      <c r="K269" s="329" t="s">
        <v>935</v>
      </c>
      <c r="L269" s="239"/>
      <c r="M269" s="333" t="s">
        <v>671</v>
      </c>
      <c r="N269" s="334" t="s">
        <v>704</v>
      </c>
      <c r="O269" s="335">
        <v>0.28</v>
      </c>
      <c r="P269" s="335">
        <f>O269*H269</f>
        <v>3.08</v>
      </c>
      <c r="Q269" s="335">
        <v>0.0066</v>
      </c>
      <c r="R269" s="335">
        <f>Q269*H269</f>
        <v>0.0726</v>
      </c>
      <c r="S269" s="335">
        <v>0</v>
      </c>
      <c r="T269" s="336">
        <f>S269*H269</f>
        <v>0</v>
      </c>
      <c r="AR269" s="226" t="s">
        <v>800</v>
      </c>
      <c r="AT269" s="226" t="s">
        <v>795</v>
      </c>
      <c r="AU269" s="226" t="s">
        <v>741</v>
      </c>
      <c r="AY269" s="226" t="s">
        <v>793</v>
      </c>
      <c r="BE269" s="337">
        <f>IF(N269="základní",J269,0)</f>
        <v>0</v>
      </c>
      <c r="BF269" s="337">
        <f>IF(N269="snížená",J269,0)</f>
        <v>0</v>
      </c>
      <c r="BG269" s="337">
        <f>IF(N269="zákl. přenesená",J269,0)</f>
        <v>0</v>
      </c>
      <c r="BH269" s="337">
        <f>IF(N269="sníž. přenesená",J269,0)</f>
        <v>0</v>
      </c>
      <c r="BI269" s="337">
        <f>IF(N269="nulová",J269,0)</f>
        <v>0</v>
      </c>
      <c r="BJ269" s="226" t="s">
        <v>686</v>
      </c>
      <c r="BK269" s="337">
        <f>ROUND(I269*H269,2)</f>
        <v>0</v>
      </c>
      <c r="BL269" s="226" t="s">
        <v>800</v>
      </c>
      <c r="BM269" s="226" t="s">
        <v>53</v>
      </c>
    </row>
    <row r="270" spans="2:47" s="238" customFormat="1" ht="13.5">
      <c r="B270" s="239"/>
      <c r="D270" s="338" t="s">
        <v>802</v>
      </c>
      <c r="F270" s="339" t="s">
        <v>54</v>
      </c>
      <c r="I270" s="386"/>
      <c r="L270" s="239"/>
      <c r="M270" s="340"/>
      <c r="N270" s="175"/>
      <c r="O270" s="175"/>
      <c r="P270" s="175"/>
      <c r="Q270" s="175"/>
      <c r="R270" s="175"/>
      <c r="S270" s="175"/>
      <c r="T270" s="341"/>
      <c r="AT270" s="226" t="s">
        <v>802</v>
      </c>
      <c r="AU270" s="226" t="s">
        <v>741</v>
      </c>
    </row>
    <row r="271" spans="2:47" s="238" customFormat="1" ht="27">
      <c r="B271" s="239"/>
      <c r="D271" s="338" t="s">
        <v>804</v>
      </c>
      <c r="F271" s="342" t="s">
        <v>805</v>
      </c>
      <c r="I271" s="386"/>
      <c r="L271" s="239"/>
      <c r="M271" s="340"/>
      <c r="N271" s="175"/>
      <c r="O271" s="175"/>
      <c r="P271" s="175"/>
      <c r="Q271" s="175"/>
      <c r="R271" s="175"/>
      <c r="S271" s="175"/>
      <c r="T271" s="341"/>
      <c r="AT271" s="226" t="s">
        <v>804</v>
      </c>
      <c r="AU271" s="226" t="s">
        <v>741</v>
      </c>
    </row>
    <row r="272" spans="2:51" s="344" customFormat="1" ht="13.5">
      <c r="B272" s="343"/>
      <c r="D272" s="338" t="s">
        <v>806</v>
      </c>
      <c r="E272" s="345" t="s">
        <v>671</v>
      </c>
      <c r="F272" s="346" t="s">
        <v>55</v>
      </c>
      <c r="H272" s="347">
        <v>11</v>
      </c>
      <c r="I272" s="387"/>
      <c r="L272" s="343"/>
      <c r="M272" s="348"/>
      <c r="N272" s="349"/>
      <c r="O272" s="349"/>
      <c r="P272" s="349"/>
      <c r="Q272" s="349"/>
      <c r="R272" s="349"/>
      <c r="S272" s="349"/>
      <c r="T272" s="350"/>
      <c r="AT272" s="345" t="s">
        <v>806</v>
      </c>
      <c r="AU272" s="345" t="s">
        <v>741</v>
      </c>
      <c r="AV272" s="344" t="s">
        <v>741</v>
      </c>
      <c r="AW272" s="344" t="s">
        <v>697</v>
      </c>
      <c r="AX272" s="344" t="s">
        <v>686</v>
      </c>
      <c r="AY272" s="345" t="s">
        <v>793</v>
      </c>
    </row>
    <row r="273" spans="2:65" s="238" customFormat="1" ht="16.5" customHeight="1">
      <c r="B273" s="239"/>
      <c r="C273" s="374" t="s">
        <v>56</v>
      </c>
      <c r="D273" s="374" t="s">
        <v>991</v>
      </c>
      <c r="E273" s="375" t="s">
        <v>57</v>
      </c>
      <c r="F273" s="376" t="s">
        <v>58</v>
      </c>
      <c r="G273" s="377" t="s">
        <v>52</v>
      </c>
      <c r="H273" s="378">
        <v>2</v>
      </c>
      <c r="I273" s="96"/>
      <c r="J273" s="379">
        <f>ROUND(I273*H273,2)</f>
        <v>0</v>
      </c>
      <c r="K273" s="376" t="s">
        <v>671</v>
      </c>
      <c r="L273" s="380"/>
      <c r="M273" s="381" t="s">
        <v>671</v>
      </c>
      <c r="N273" s="382" t="s">
        <v>704</v>
      </c>
      <c r="O273" s="335">
        <v>0</v>
      </c>
      <c r="P273" s="335">
        <f>O273*H273</f>
        <v>0</v>
      </c>
      <c r="Q273" s="335">
        <v>0.035</v>
      </c>
      <c r="R273" s="335">
        <f>Q273*H273</f>
        <v>0.07</v>
      </c>
      <c r="S273" s="335">
        <v>0</v>
      </c>
      <c r="T273" s="336">
        <f>S273*H273</f>
        <v>0</v>
      </c>
      <c r="AR273" s="226" t="s">
        <v>844</v>
      </c>
      <c r="AT273" s="226" t="s">
        <v>991</v>
      </c>
      <c r="AU273" s="226" t="s">
        <v>741</v>
      </c>
      <c r="AY273" s="226" t="s">
        <v>793</v>
      </c>
      <c r="BE273" s="337">
        <f>IF(N273="základní",J273,0)</f>
        <v>0</v>
      </c>
      <c r="BF273" s="337">
        <f>IF(N273="snížená",J273,0)</f>
        <v>0</v>
      </c>
      <c r="BG273" s="337">
        <f>IF(N273="zákl. přenesená",J273,0)</f>
        <v>0</v>
      </c>
      <c r="BH273" s="337">
        <f>IF(N273="sníž. přenesená",J273,0)</f>
        <v>0</v>
      </c>
      <c r="BI273" s="337">
        <f>IF(N273="nulová",J273,0)</f>
        <v>0</v>
      </c>
      <c r="BJ273" s="226" t="s">
        <v>686</v>
      </c>
      <c r="BK273" s="337">
        <f>ROUND(I273*H273,2)</f>
        <v>0</v>
      </c>
      <c r="BL273" s="226" t="s">
        <v>800</v>
      </c>
      <c r="BM273" s="226" t="s">
        <v>59</v>
      </c>
    </row>
    <row r="274" spans="2:47" s="238" customFormat="1" ht="13.5">
      <c r="B274" s="239"/>
      <c r="D274" s="338" t="s">
        <v>802</v>
      </c>
      <c r="F274" s="339" t="s">
        <v>58</v>
      </c>
      <c r="I274" s="386"/>
      <c r="L274" s="239"/>
      <c r="M274" s="340"/>
      <c r="N274" s="175"/>
      <c r="O274" s="175"/>
      <c r="P274" s="175"/>
      <c r="Q274" s="175"/>
      <c r="R274" s="175"/>
      <c r="S274" s="175"/>
      <c r="T274" s="341"/>
      <c r="AT274" s="226" t="s">
        <v>802</v>
      </c>
      <c r="AU274" s="226" t="s">
        <v>741</v>
      </c>
    </row>
    <row r="275" spans="2:65" s="238" customFormat="1" ht="16.5" customHeight="1">
      <c r="B275" s="239"/>
      <c r="C275" s="374" t="s">
        <v>60</v>
      </c>
      <c r="D275" s="374" t="s">
        <v>991</v>
      </c>
      <c r="E275" s="375" t="s">
        <v>61</v>
      </c>
      <c r="F275" s="376" t="s">
        <v>62</v>
      </c>
      <c r="G275" s="377" t="s">
        <v>52</v>
      </c>
      <c r="H275" s="378">
        <v>4</v>
      </c>
      <c r="I275" s="96"/>
      <c r="J275" s="379">
        <f>ROUND(I275*H275,2)</f>
        <v>0</v>
      </c>
      <c r="K275" s="376" t="s">
        <v>671</v>
      </c>
      <c r="L275" s="380"/>
      <c r="M275" s="381" t="s">
        <v>671</v>
      </c>
      <c r="N275" s="382" t="s">
        <v>704</v>
      </c>
      <c r="O275" s="335">
        <v>0</v>
      </c>
      <c r="P275" s="335">
        <f>O275*H275</f>
        <v>0</v>
      </c>
      <c r="Q275" s="335">
        <v>0.035</v>
      </c>
      <c r="R275" s="335">
        <f>Q275*H275</f>
        <v>0.14</v>
      </c>
      <c r="S275" s="335">
        <v>0</v>
      </c>
      <c r="T275" s="336">
        <f>S275*H275</f>
        <v>0</v>
      </c>
      <c r="AR275" s="226" t="s">
        <v>844</v>
      </c>
      <c r="AT275" s="226" t="s">
        <v>991</v>
      </c>
      <c r="AU275" s="226" t="s">
        <v>741</v>
      </c>
      <c r="AY275" s="226" t="s">
        <v>793</v>
      </c>
      <c r="BE275" s="337">
        <f>IF(N275="základní",J275,0)</f>
        <v>0</v>
      </c>
      <c r="BF275" s="337">
        <f>IF(N275="snížená",J275,0)</f>
        <v>0</v>
      </c>
      <c r="BG275" s="337">
        <f>IF(N275="zákl. přenesená",J275,0)</f>
        <v>0</v>
      </c>
      <c r="BH275" s="337">
        <f>IF(N275="sníž. přenesená",J275,0)</f>
        <v>0</v>
      </c>
      <c r="BI275" s="337">
        <f>IF(N275="nulová",J275,0)</f>
        <v>0</v>
      </c>
      <c r="BJ275" s="226" t="s">
        <v>686</v>
      </c>
      <c r="BK275" s="337">
        <f>ROUND(I275*H275,2)</f>
        <v>0</v>
      </c>
      <c r="BL275" s="226" t="s">
        <v>800</v>
      </c>
      <c r="BM275" s="226" t="s">
        <v>63</v>
      </c>
    </row>
    <row r="276" spans="2:47" s="238" customFormat="1" ht="13.5">
      <c r="B276" s="239"/>
      <c r="D276" s="338" t="s">
        <v>802</v>
      </c>
      <c r="F276" s="339" t="s">
        <v>62</v>
      </c>
      <c r="I276" s="386"/>
      <c r="L276" s="239"/>
      <c r="M276" s="340"/>
      <c r="N276" s="175"/>
      <c r="O276" s="175"/>
      <c r="P276" s="175"/>
      <c r="Q276" s="175"/>
      <c r="R276" s="175"/>
      <c r="S276" s="175"/>
      <c r="T276" s="341"/>
      <c r="AT276" s="226" t="s">
        <v>802</v>
      </c>
      <c r="AU276" s="226" t="s">
        <v>741</v>
      </c>
    </row>
    <row r="277" spans="2:65" s="238" customFormat="1" ht="16.5" customHeight="1">
      <c r="B277" s="239"/>
      <c r="C277" s="374" t="s">
        <v>64</v>
      </c>
      <c r="D277" s="374" t="s">
        <v>991</v>
      </c>
      <c r="E277" s="375" t="s">
        <v>65</v>
      </c>
      <c r="F277" s="376" t="s">
        <v>66</v>
      </c>
      <c r="G277" s="377" t="s">
        <v>52</v>
      </c>
      <c r="H277" s="378">
        <v>1</v>
      </c>
      <c r="I277" s="96"/>
      <c r="J277" s="379">
        <f>ROUND(I277*H277,2)</f>
        <v>0</v>
      </c>
      <c r="K277" s="376" t="s">
        <v>935</v>
      </c>
      <c r="L277" s="380"/>
      <c r="M277" s="381" t="s">
        <v>671</v>
      </c>
      <c r="N277" s="382" t="s">
        <v>704</v>
      </c>
      <c r="O277" s="335">
        <v>0</v>
      </c>
      <c r="P277" s="335">
        <f>O277*H277</f>
        <v>0</v>
      </c>
      <c r="Q277" s="335">
        <v>0.051</v>
      </c>
      <c r="R277" s="335">
        <f>Q277*H277</f>
        <v>0.051</v>
      </c>
      <c r="S277" s="335">
        <v>0</v>
      </c>
      <c r="T277" s="336">
        <f>S277*H277</f>
        <v>0</v>
      </c>
      <c r="AR277" s="226" t="s">
        <v>844</v>
      </c>
      <c r="AT277" s="226" t="s">
        <v>991</v>
      </c>
      <c r="AU277" s="226" t="s">
        <v>741</v>
      </c>
      <c r="AY277" s="226" t="s">
        <v>793</v>
      </c>
      <c r="BE277" s="337">
        <f>IF(N277="základní",J277,0)</f>
        <v>0</v>
      </c>
      <c r="BF277" s="337">
        <f>IF(N277="snížená",J277,0)</f>
        <v>0</v>
      </c>
      <c r="BG277" s="337">
        <f>IF(N277="zákl. přenesená",J277,0)</f>
        <v>0</v>
      </c>
      <c r="BH277" s="337">
        <f>IF(N277="sníž. přenesená",J277,0)</f>
        <v>0</v>
      </c>
      <c r="BI277" s="337">
        <f>IF(N277="nulová",J277,0)</f>
        <v>0</v>
      </c>
      <c r="BJ277" s="226" t="s">
        <v>686</v>
      </c>
      <c r="BK277" s="337">
        <f>ROUND(I277*H277,2)</f>
        <v>0</v>
      </c>
      <c r="BL277" s="226" t="s">
        <v>800</v>
      </c>
      <c r="BM277" s="226" t="s">
        <v>67</v>
      </c>
    </row>
    <row r="278" spans="2:47" s="238" customFormat="1" ht="13.5">
      <c r="B278" s="239"/>
      <c r="D278" s="338" t="s">
        <v>802</v>
      </c>
      <c r="F278" s="339" t="s">
        <v>66</v>
      </c>
      <c r="I278" s="386"/>
      <c r="L278" s="239"/>
      <c r="M278" s="340"/>
      <c r="N278" s="175"/>
      <c r="O278" s="175"/>
      <c r="P278" s="175"/>
      <c r="Q278" s="175"/>
      <c r="R278" s="175"/>
      <c r="S278" s="175"/>
      <c r="T278" s="341"/>
      <c r="AT278" s="226" t="s">
        <v>802</v>
      </c>
      <c r="AU278" s="226" t="s">
        <v>741</v>
      </c>
    </row>
    <row r="279" spans="2:65" s="238" customFormat="1" ht="16.5" customHeight="1">
      <c r="B279" s="239"/>
      <c r="C279" s="374" t="s">
        <v>68</v>
      </c>
      <c r="D279" s="374" t="s">
        <v>991</v>
      </c>
      <c r="E279" s="375" t="s">
        <v>69</v>
      </c>
      <c r="F279" s="376" t="s">
        <v>70</v>
      </c>
      <c r="G279" s="377" t="s">
        <v>52</v>
      </c>
      <c r="H279" s="378">
        <v>4</v>
      </c>
      <c r="I279" s="96"/>
      <c r="J279" s="379">
        <f>ROUND(I279*H279,2)</f>
        <v>0</v>
      </c>
      <c r="K279" s="376" t="s">
        <v>671</v>
      </c>
      <c r="L279" s="380"/>
      <c r="M279" s="381" t="s">
        <v>671</v>
      </c>
      <c r="N279" s="382" t="s">
        <v>704</v>
      </c>
      <c r="O279" s="335">
        <v>0</v>
      </c>
      <c r="P279" s="335">
        <f>O279*H279</f>
        <v>0</v>
      </c>
      <c r="Q279" s="335">
        <v>0.059</v>
      </c>
      <c r="R279" s="335">
        <f>Q279*H279</f>
        <v>0.236</v>
      </c>
      <c r="S279" s="335">
        <v>0</v>
      </c>
      <c r="T279" s="336">
        <f>S279*H279</f>
        <v>0</v>
      </c>
      <c r="AR279" s="226" t="s">
        <v>844</v>
      </c>
      <c r="AT279" s="226" t="s">
        <v>991</v>
      </c>
      <c r="AU279" s="226" t="s">
        <v>741</v>
      </c>
      <c r="AY279" s="226" t="s">
        <v>793</v>
      </c>
      <c r="BE279" s="337">
        <f>IF(N279="základní",J279,0)</f>
        <v>0</v>
      </c>
      <c r="BF279" s="337">
        <f>IF(N279="snížená",J279,0)</f>
        <v>0</v>
      </c>
      <c r="BG279" s="337">
        <f>IF(N279="zákl. přenesená",J279,0)</f>
        <v>0</v>
      </c>
      <c r="BH279" s="337">
        <f>IF(N279="sníž. přenesená",J279,0)</f>
        <v>0</v>
      </c>
      <c r="BI279" s="337">
        <f>IF(N279="nulová",J279,0)</f>
        <v>0</v>
      </c>
      <c r="BJ279" s="226" t="s">
        <v>686</v>
      </c>
      <c r="BK279" s="337">
        <f>ROUND(I279*H279,2)</f>
        <v>0</v>
      </c>
      <c r="BL279" s="226" t="s">
        <v>800</v>
      </c>
      <c r="BM279" s="226" t="s">
        <v>71</v>
      </c>
    </row>
    <row r="280" spans="2:47" s="238" customFormat="1" ht="13.5">
      <c r="B280" s="239"/>
      <c r="D280" s="338" t="s">
        <v>802</v>
      </c>
      <c r="F280" s="339" t="s">
        <v>70</v>
      </c>
      <c r="I280" s="386"/>
      <c r="L280" s="239"/>
      <c r="M280" s="340"/>
      <c r="N280" s="175"/>
      <c r="O280" s="175"/>
      <c r="P280" s="175"/>
      <c r="Q280" s="175"/>
      <c r="R280" s="175"/>
      <c r="S280" s="175"/>
      <c r="T280" s="341"/>
      <c r="AT280" s="226" t="s">
        <v>802</v>
      </c>
      <c r="AU280" s="226" t="s">
        <v>741</v>
      </c>
    </row>
    <row r="281" spans="2:65" s="238" customFormat="1" ht="16.5" customHeight="1">
      <c r="B281" s="239"/>
      <c r="C281" s="327" t="s">
        <v>72</v>
      </c>
      <c r="D281" s="327" t="s">
        <v>795</v>
      </c>
      <c r="E281" s="328" t="s">
        <v>73</v>
      </c>
      <c r="F281" s="329" t="s">
        <v>74</v>
      </c>
      <c r="G281" s="330" t="s">
        <v>874</v>
      </c>
      <c r="H281" s="331">
        <v>1.944</v>
      </c>
      <c r="I281" s="95"/>
      <c r="J281" s="332">
        <f>ROUND(I281*H281,2)</f>
        <v>0</v>
      </c>
      <c r="K281" s="329" t="s">
        <v>935</v>
      </c>
      <c r="L281" s="239"/>
      <c r="M281" s="333" t="s">
        <v>671</v>
      </c>
      <c r="N281" s="334" t="s">
        <v>704</v>
      </c>
      <c r="O281" s="335">
        <v>1.465</v>
      </c>
      <c r="P281" s="335">
        <f>O281*H281</f>
        <v>2.84796</v>
      </c>
      <c r="Q281" s="335">
        <v>0</v>
      </c>
      <c r="R281" s="335">
        <f>Q281*H281</f>
        <v>0</v>
      </c>
      <c r="S281" s="335">
        <v>0</v>
      </c>
      <c r="T281" s="336">
        <f>S281*H281</f>
        <v>0</v>
      </c>
      <c r="AR281" s="226" t="s">
        <v>800</v>
      </c>
      <c r="AT281" s="226" t="s">
        <v>795</v>
      </c>
      <c r="AU281" s="226" t="s">
        <v>741</v>
      </c>
      <c r="AY281" s="226" t="s">
        <v>793</v>
      </c>
      <c r="BE281" s="337">
        <f>IF(N281="základní",J281,0)</f>
        <v>0</v>
      </c>
      <c r="BF281" s="337">
        <f>IF(N281="snížená",J281,0)</f>
        <v>0</v>
      </c>
      <c r="BG281" s="337">
        <f>IF(N281="zákl. přenesená",J281,0)</f>
        <v>0</v>
      </c>
      <c r="BH281" s="337">
        <f>IF(N281="sníž. přenesená",J281,0)</f>
        <v>0</v>
      </c>
      <c r="BI281" s="337">
        <f>IF(N281="nulová",J281,0)</f>
        <v>0</v>
      </c>
      <c r="BJ281" s="226" t="s">
        <v>686</v>
      </c>
      <c r="BK281" s="337">
        <f>ROUND(I281*H281,2)</f>
        <v>0</v>
      </c>
      <c r="BL281" s="226" t="s">
        <v>800</v>
      </c>
      <c r="BM281" s="226" t="s">
        <v>75</v>
      </c>
    </row>
    <row r="282" spans="2:47" s="238" customFormat="1" ht="27">
      <c r="B282" s="239"/>
      <c r="D282" s="338" t="s">
        <v>802</v>
      </c>
      <c r="F282" s="339" t="s">
        <v>76</v>
      </c>
      <c r="I282" s="386"/>
      <c r="L282" s="239"/>
      <c r="M282" s="340"/>
      <c r="N282" s="175"/>
      <c r="O282" s="175"/>
      <c r="P282" s="175"/>
      <c r="Q282" s="175"/>
      <c r="R282" s="175"/>
      <c r="S282" s="175"/>
      <c r="T282" s="341"/>
      <c r="AT282" s="226" t="s">
        <v>802</v>
      </c>
      <c r="AU282" s="226" t="s">
        <v>741</v>
      </c>
    </row>
    <row r="283" spans="2:47" s="238" customFormat="1" ht="27">
      <c r="B283" s="239"/>
      <c r="D283" s="338" t="s">
        <v>804</v>
      </c>
      <c r="F283" s="342" t="s">
        <v>805</v>
      </c>
      <c r="I283" s="386"/>
      <c r="L283" s="239"/>
      <c r="M283" s="340"/>
      <c r="N283" s="175"/>
      <c r="O283" s="175"/>
      <c r="P283" s="175"/>
      <c r="Q283" s="175"/>
      <c r="R283" s="175"/>
      <c r="S283" s="175"/>
      <c r="T283" s="341"/>
      <c r="AT283" s="226" t="s">
        <v>804</v>
      </c>
      <c r="AU283" s="226" t="s">
        <v>741</v>
      </c>
    </row>
    <row r="284" spans="2:51" s="360" customFormat="1" ht="13.5">
      <c r="B284" s="359"/>
      <c r="D284" s="338" t="s">
        <v>806</v>
      </c>
      <c r="E284" s="361" t="s">
        <v>671</v>
      </c>
      <c r="F284" s="362" t="s">
        <v>77</v>
      </c>
      <c r="H284" s="361" t="s">
        <v>671</v>
      </c>
      <c r="I284" s="389"/>
      <c r="L284" s="359"/>
      <c r="M284" s="363"/>
      <c r="N284" s="364"/>
      <c r="O284" s="364"/>
      <c r="P284" s="364"/>
      <c r="Q284" s="364"/>
      <c r="R284" s="364"/>
      <c r="S284" s="364"/>
      <c r="T284" s="365"/>
      <c r="AT284" s="361" t="s">
        <v>806</v>
      </c>
      <c r="AU284" s="361" t="s">
        <v>741</v>
      </c>
      <c r="AV284" s="360" t="s">
        <v>686</v>
      </c>
      <c r="AW284" s="360" t="s">
        <v>697</v>
      </c>
      <c r="AX284" s="360" t="s">
        <v>733</v>
      </c>
      <c r="AY284" s="361" t="s">
        <v>793</v>
      </c>
    </row>
    <row r="285" spans="2:51" s="344" customFormat="1" ht="13.5">
      <c r="B285" s="343"/>
      <c r="D285" s="338" t="s">
        <v>806</v>
      </c>
      <c r="E285" s="345" t="s">
        <v>671</v>
      </c>
      <c r="F285" s="346" t="s">
        <v>78</v>
      </c>
      <c r="H285" s="347">
        <v>1.944</v>
      </c>
      <c r="I285" s="387"/>
      <c r="L285" s="343"/>
      <c r="M285" s="348"/>
      <c r="N285" s="349"/>
      <c r="O285" s="349"/>
      <c r="P285" s="349"/>
      <c r="Q285" s="349"/>
      <c r="R285" s="349"/>
      <c r="S285" s="349"/>
      <c r="T285" s="350"/>
      <c r="AT285" s="345" t="s">
        <v>806</v>
      </c>
      <c r="AU285" s="345" t="s">
        <v>741</v>
      </c>
      <c r="AV285" s="344" t="s">
        <v>741</v>
      </c>
      <c r="AW285" s="344" t="s">
        <v>697</v>
      </c>
      <c r="AX285" s="344" t="s">
        <v>733</v>
      </c>
      <c r="AY285" s="345" t="s">
        <v>793</v>
      </c>
    </row>
    <row r="286" spans="2:51" s="352" customFormat="1" ht="13.5">
      <c r="B286" s="351"/>
      <c r="D286" s="338" t="s">
        <v>806</v>
      </c>
      <c r="E286" s="353" t="s">
        <v>671</v>
      </c>
      <c r="F286" s="354" t="s">
        <v>814</v>
      </c>
      <c r="H286" s="355">
        <v>1.944</v>
      </c>
      <c r="I286" s="388"/>
      <c r="L286" s="351"/>
      <c r="M286" s="356"/>
      <c r="N286" s="357"/>
      <c r="O286" s="357"/>
      <c r="P286" s="357"/>
      <c r="Q286" s="357"/>
      <c r="R286" s="357"/>
      <c r="S286" s="357"/>
      <c r="T286" s="358"/>
      <c r="AT286" s="353" t="s">
        <v>806</v>
      </c>
      <c r="AU286" s="353" t="s">
        <v>741</v>
      </c>
      <c r="AV286" s="352" t="s">
        <v>800</v>
      </c>
      <c r="AW286" s="352" t="s">
        <v>697</v>
      </c>
      <c r="AX286" s="352" t="s">
        <v>686</v>
      </c>
      <c r="AY286" s="353" t="s">
        <v>793</v>
      </c>
    </row>
    <row r="287" spans="2:65" s="238" customFormat="1" ht="16.5" customHeight="1">
      <c r="B287" s="239"/>
      <c r="C287" s="327" t="s">
        <v>79</v>
      </c>
      <c r="D287" s="327" t="s">
        <v>795</v>
      </c>
      <c r="E287" s="328" t="s">
        <v>80</v>
      </c>
      <c r="F287" s="329" t="s">
        <v>81</v>
      </c>
      <c r="G287" s="330" t="s">
        <v>798</v>
      </c>
      <c r="H287" s="331">
        <v>2.88</v>
      </c>
      <c r="I287" s="95"/>
      <c r="J287" s="332">
        <f>ROUND(I287*H287,2)</f>
        <v>0</v>
      </c>
      <c r="K287" s="329" t="s">
        <v>935</v>
      </c>
      <c r="L287" s="239"/>
      <c r="M287" s="333" t="s">
        <v>671</v>
      </c>
      <c r="N287" s="334" t="s">
        <v>704</v>
      </c>
      <c r="O287" s="335">
        <v>0.821</v>
      </c>
      <c r="P287" s="335">
        <f>O287*H287</f>
        <v>2.36448</v>
      </c>
      <c r="Q287" s="335">
        <v>0.00632</v>
      </c>
      <c r="R287" s="335">
        <f>Q287*H287</f>
        <v>0.0182016</v>
      </c>
      <c r="S287" s="335">
        <v>0</v>
      </c>
      <c r="T287" s="336">
        <f>S287*H287</f>
        <v>0</v>
      </c>
      <c r="AR287" s="226" t="s">
        <v>800</v>
      </c>
      <c r="AT287" s="226" t="s">
        <v>795</v>
      </c>
      <c r="AU287" s="226" t="s">
        <v>741</v>
      </c>
      <c r="AY287" s="226" t="s">
        <v>793</v>
      </c>
      <c r="BE287" s="337">
        <f>IF(N287="základní",J287,0)</f>
        <v>0</v>
      </c>
      <c r="BF287" s="337">
        <f>IF(N287="snížená",J287,0)</f>
        <v>0</v>
      </c>
      <c r="BG287" s="337">
        <f>IF(N287="zákl. přenesená",J287,0)</f>
        <v>0</v>
      </c>
      <c r="BH287" s="337">
        <f>IF(N287="sníž. přenesená",J287,0)</f>
        <v>0</v>
      </c>
      <c r="BI287" s="337">
        <f>IF(N287="nulová",J287,0)</f>
        <v>0</v>
      </c>
      <c r="BJ287" s="226" t="s">
        <v>686</v>
      </c>
      <c r="BK287" s="337">
        <f>ROUND(I287*H287,2)</f>
        <v>0</v>
      </c>
      <c r="BL287" s="226" t="s">
        <v>800</v>
      </c>
      <c r="BM287" s="226" t="s">
        <v>82</v>
      </c>
    </row>
    <row r="288" spans="2:47" s="238" customFormat="1" ht="27">
      <c r="B288" s="239"/>
      <c r="D288" s="338" t="s">
        <v>802</v>
      </c>
      <c r="F288" s="339" t="s">
        <v>83</v>
      </c>
      <c r="I288" s="386"/>
      <c r="L288" s="239"/>
      <c r="M288" s="340"/>
      <c r="N288" s="175"/>
      <c r="O288" s="175"/>
      <c r="P288" s="175"/>
      <c r="Q288" s="175"/>
      <c r="R288" s="175"/>
      <c r="S288" s="175"/>
      <c r="T288" s="341"/>
      <c r="AT288" s="226" t="s">
        <v>802</v>
      </c>
      <c r="AU288" s="226" t="s">
        <v>741</v>
      </c>
    </row>
    <row r="289" spans="2:47" s="238" customFormat="1" ht="27">
      <c r="B289" s="239"/>
      <c r="D289" s="338" t="s">
        <v>804</v>
      </c>
      <c r="F289" s="342" t="s">
        <v>805</v>
      </c>
      <c r="I289" s="386"/>
      <c r="L289" s="239"/>
      <c r="M289" s="340"/>
      <c r="N289" s="175"/>
      <c r="O289" s="175"/>
      <c r="P289" s="175"/>
      <c r="Q289" s="175"/>
      <c r="R289" s="175"/>
      <c r="S289" s="175"/>
      <c r="T289" s="341"/>
      <c r="AT289" s="226" t="s">
        <v>804</v>
      </c>
      <c r="AU289" s="226" t="s">
        <v>741</v>
      </c>
    </row>
    <row r="290" spans="2:51" s="360" customFormat="1" ht="13.5">
      <c r="B290" s="359"/>
      <c r="D290" s="338" t="s">
        <v>806</v>
      </c>
      <c r="E290" s="361" t="s">
        <v>671</v>
      </c>
      <c r="F290" s="362" t="s">
        <v>84</v>
      </c>
      <c r="H290" s="361" t="s">
        <v>671</v>
      </c>
      <c r="I290" s="389"/>
      <c r="L290" s="359"/>
      <c r="M290" s="363"/>
      <c r="N290" s="364"/>
      <c r="O290" s="364"/>
      <c r="P290" s="364"/>
      <c r="Q290" s="364"/>
      <c r="R290" s="364"/>
      <c r="S290" s="364"/>
      <c r="T290" s="365"/>
      <c r="AT290" s="361" t="s">
        <v>806</v>
      </c>
      <c r="AU290" s="361" t="s">
        <v>741</v>
      </c>
      <c r="AV290" s="360" t="s">
        <v>686</v>
      </c>
      <c r="AW290" s="360" t="s">
        <v>697</v>
      </c>
      <c r="AX290" s="360" t="s">
        <v>733</v>
      </c>
      <c r="AY290" s="361" t="s">
        <v>793</v>
      </c>
    </row>
    <row r="291" spans="2:51" s="344" customFormat="1" ht="13.5">
      <c r="B291" s="343"/>
      <c r="D291" s="338" t="s">
        <v>806</v>
      </c>
      <c r="E291" s="345" t="s">
        <v>671</v>
      </c>
      <c r="F291" s="346" t="s">
        <v>85</v>
      </c>
      <c r="H291" s="347">
        <v>2.88</v>
      </c>
      <c r="I291" s="387"/>
      <c r="L291" s="343"/>
      <c r="M291" s="348"/>
      <c r="N291" s="349"/>
      <c r="O291" s="349"/>
      <c r="P291" s="349"/>
      <c r="Q291" s="349"/>
      <c r="R291" s="349"/>
      <c r="S291" s="349"/>
      <c r="T291" s="350"/>
      <c r="AT291" s="345" t="s">
        <v>806</v>
      </c>
      <c r="AU291" s="345" t="s">
        <v>741</v>
      </c>
      <c r="AV291" s="344" t="s">
        <v>741</v>
      </c>
      <c r="AW291" s="344" t="s">
        <v>697</v>
      </c>
      <c r="AX291" s="344" t="s">
        <v>686</v>
      </c>
      <c r="AY291" s="345" t="s">
        <v>793</v>
      </c>
    </row>
    <row r="292" spans="2:63" s="315" customFormat="1" ht="29.25" customHeight="1">
      <c r="B292" s="314"/>
      <c r="D292" s="316" t="s">
        <v>732</v>
      </c>
      <c r="E292" s="325" t="s">
        <v>824</v>
      </c>
      <c r="F292" s="325" t="s">
        <v>86</v>
      </c>
      <c r="I292" s="391"/>
      <c r="J292" s="326">
        <f>BK292</f>
        <v>0</v>
      </c>
      <c r="L292" s="314"/>
      <c r="M292" s="319"/>
      <c r="N292" s="320"/>
      <c r="O292" s="320"/>
      <c r="P292" s="321">
        <f>SUM(P293:P317)</f>
        <v>20.663</v>
      </c>
      <c r="Q292" s="320"/>
      <c r="R292" s="321">
        <f>SUM(R293:R317)</f>
        <v>0</v>
      </c>
      <c r="S292" s="320"/>
      <c r="T292" s="322">
        <f>SUM(T293:T317)</f>
        <v>0</v>
      </c>
      <c r="AR292" s="316" t="s">
        <v>686</v>
      </c>
      <c r="AT292" s="323" t="s">
        <v>732</v>
      </c>
      <c r="AU292" s="323" t="s">
        <v>686</v>
      </c>
      <c r="AY292" s="316" t="s">
        <v>793</v>
      </c>
      <c r="BK292" s="324">
        <f>SUM(BK293:BK317)</f>
        <v>0</v>
      </c>
    </row>
    <row r="293" spans="2:65" s="238" customFormat="1" ht="16.5" customHeight="1">
      <c r="B293" s="239"/>
      <c r="C293" s="327" t="s">
        <v>87</v>
      </c>
      <c r="D293" s="327" t="s">
        <v>795</v>
      </c>
      <c r="E293" s="328" t="s">
        <v>88</v>
      </c>
      <c r="F293" s="329" t="s">
        <v>89</v>
      </c>
      <c r="G293" s="330" t="s">
        <v>798</v>
      </c>
      <c r="H293" s="331">
        <v>9</v>
      </c>
      <c r="I293" s="95"/>
      <c r="J293" s="332">
        <f>ROUND(I293*H293,2)</f>
        <v>0</v>
      </c>
      <c r="K293" s="329" t="s">
        <v>935</v>
      </c>
      <c r="L293" s="239"/>
      <c r="M293" s="333" t="s">
        <v>671</v>
      </c>
      <c r="N293" s="334" t="s">
        <v>704</v>
      </c>
      <c r="O293" s="335">
        <v>0.041</v>
      </c>
      <c r="P293" s="335">
        <f>O293*H293</f>
        <v>0.369</v>
      </c>
      <c r="Q293" s="335">
        <v>0</v>
      </c>
      <c r="R293" s="335">
        <f>Q293*H293</f>
        <v>0</v>
      </c>
      <c r="S293" s="335">
        <v>0</v>
      </c>
      <c r="T293" s="336">
        <f>S293*H293</f>
        <v>0</v>
      </c>
      <c r="AR293" s="226" t="s">
        <v>800</v>
      </c>
      <c r="AT293" s="226" t="s">
        <v>795</v>
      </c>
      <c r="AU293" s="226" t="s">
        <v>741</v>
      </c>
      <c r="AY293" s="226" t="s">
        <v>793</v>
      </c>
      <c r="BE293" s="337">
        <f>IF(N293="základní",J293,0)</f>
        <v>0</v>
      </c>
      <c r="BF293" s="337">
        <f>IF(N293="snížená",J293,0)</f>
        <v>0</v>
      </c>
      <c r="BG293" s="337">
        <f>IF(N293="zákl. přenesená",J293,0)</f>
        <v>0</v>
      </c>
      <c r="BH293" s="337">
        <f>IF(N293="sníž. přenesená",J293,0)</f>
        <v>0</v>
      </c>
      <c r="BI293" s="337">
        <f>IF(N293="nulová",J293,0)</f>
        <v>0</v>
      </c>
      <c r="BJ293" s="226" t="s">
        <v>686</v>
      </c>
      <c r="BK293" s="337">
        <f>ROUND(I293*H293,2)</f>
        <v>0</v>
      </c>
      <c r="BL293" s="226" t="s">
        <v>800</v>
      </c>
      <c r="BM293" s="226" t="s">
        <v>90</v>
      </c>
    </row>
    <row r="294" spans="2:47" s="238" customFormat="1" ht="13.5">
      <c r="B294" s="239"/>
      <c r="D294" s="338" t="s">
        <v>802</v>
      </c>
      <c r="F294" s="339" t="s">
        <v>91</v>
      </c>
      <c r="I294" s="386"/>
      <c r="L294" s="239"/>
      <c r="M294" s="340"/>
      <c r="N294" s="175"/>
      <c r="O294" s="175"/>
      <c r="P294" s="175"/>
      <c r="Q294" s="175"/>
      <c r="R294" s="175"/>
      <c r="S294" s="175"/>
      <c r="T294" s="341"/>
      <c r="AT294" s="226" t="s">
        <v>802</v>
      </c>
      <c r="AU294" s="226" t="s">
        <v>741</v>
      </c>
    </row>
    <row r="295" spans="2:47" s="238" customFormat="1" ht="27">
      <c r="B295" s="239"/>
      <c r="D295" s="338" t="s">
        <v>804</v>
      </c>
      <c r="F295" s="342" t="s">
        <v>805</v>
      </c>
      <c r="I295" s="386"/>
      <c r="L295" s="239"/>
      <c r="M295" s="340"/>
      <c r="N295" s="175"/>
      <c r="O295" s="175"/>
      <c r="P295" s="175"/>
      <c r="Q295" s="175"/>
      <c r="R295" s="175"/>
      <c r="S295" s="175"/>
      <c r="T295" s="341"/>
      <c r="AT295" s="226" t="s">
        <v>804</v>
      </c>
      <c r="AU295" s="226" t="s">
        <v>741</v>
      </c>
    </row>
    <row r="296" spans="2:51" s="344" customFormat="1" ht="13.5">
      <c r="B296" s="343"/>
      <c r="D296" s="338" t="s">
        <v>806</v>
      </c>
      <c r="E296" s="345" t="s">
        <v>671</v>
      </c>
      <c r="F296" s="346" t="s">
        <v>807</v>
      </c>
      <c r="H296" s="347">
        <v>9</v>
      </c>
      <c r="I296" s="387"/>
      <c r="L296" s="343"/>
      <c r="M296" s="348"/>
      <c r="N296" s="349"/>
      <c r="O296" s="349"/>
      <c r="P296" s="349"/>
      <c r="Q296" s="349"/>
      <c r="R296" s="349"/>
      <c r="S296" s="349"/>
      <c r="T296" s="350"/>
      <c r="AT296" s="345" t="s">
        <v>806</v>
      </c>
      <c r="AU296" s="345" t="s">
        <v>741</v>
      </c>
      <c r="AV296" s="344" t="s">
        <v>741</v>
      </c>
      <c r="AW296" s="344" t="s">
        <v>697</v>
      </c>
      <c r="AX296" s="344" t="s">
        <v>686</v>
      </c>
      <c r="AY296" s="345" t="s">
        <v>793</v>
      </c>
    </row>
    <row r="297" spans="2:65" s="238" customFormat="1" ht="16.5" customHeight="1">
      <c r="B297" s="239"/>
      <c r="C297" s="327" t="s">
        <v>92</v>
      </c>
      <c r="D297" s="327" t="s">
        <v>795</v>
      </c>
      <c r="E297" s="328" t="s">
        <v>93</v>
      </c>
      <c r="F297" s="329" t="s">
        <v>94</v>
      </c>
      <c r="G297" s="330" t="s">
        <v>798</v>
      </c>
      <c r="H297" s="331">
        <v>69</v>
      </c>
      <c r="I297" s="95"/>
      <c r="J297" s="332">
        <f>ROUND(I297*H297,2)</f>
        <v>0</v>
      </c>
      <c r="K297" s="329" t="s">
        <v>671</v>
      </c>
      <c r="L297" s="239"/>
      <c r="M297" s="333" t="s">
        <v>671</v>
      </c>
      <c r="N297" s="334" t="s">
        <v>704</v>
      </c>
      <c r="O297" s="335">
        <v>0.041</v>
      </c>
      <c r="P297" s="335">
        <f>O297*H297</f>
        <v>2.829</v>
      </c>
      <c r="Q297" s="335">
        <v>0</v>
      </c>
      <c r="R297" s="335">
        <f>Q297*H297</f>
        <v>0</v>
      </c>
      <c r="S297" s="335">
        <v>0</v>
      </c>
      <c r="T297" s="336">
        <f>S297*H297</f>
        <v>0</v>
      </c>
      <c r="AR297" s="226" t="s">
        <v>800</v>
      </c>
      <c r="AT297" s="226" t="s">
        <v>795</v>
      </c>
      <c r="AU297" s="226" t="s">
        <v>741</v>
      </c>
      <c r="AY297" s="226" t="s">
        <v>793</v>
      </c>
      <c r="BE297" s="337">
        <f>IF(N297="základní",J297,0)</f>
        <v>0</v>
      </c>
      <c r="BF297" s="337">
        <f>IF(N297="snížená",J297,0)</f>
        <v>0</v>
      </c>
      <c r="BG297" s="337">
        <f>IF(N297="zákl. přenesená",J297,0)</f>
        <v>0</v>
      </c>
      <c r="BH297" s="337">
        <f>IF(N297="sníž. přenesená",J297,0)</f>
        <v>0</v>
      </c>
      <c r="BI297" s="337">
        <f>IF(N297="nulová",J297,0)</f>
        <v>0</v>
      </c>
      <c r="BJ297" s="226" t="s">
        <v>686</v>
      </c>
      <c r="BK297" s="337">
        <f>ROUND(I297*H297,2)</f>
        <v>0</v>
      </c>
      <c r="BL297" s="226" t="s">
        <v>800</v>
      </c>
      <c r="BM297" s="226" t="s">
        <v>95</v>
      </c>
    </row>
    <row r="298" spans="2:47" s="238" customFormat="1" ht="13.5">
      <c r="B298" s="239"/>
      <c r="D298" s="338" t="s">
        <v>802</v>
      </c>
      <c r="F298" s="339" t="s">
        <v>91</v>
      </c>
      <c r="I298" s="386"/>
      <c r="L298" s="239"/>
      <c r="M298" s="340"/>
      <c r="N298" s="175"/>
      <c r="O298" s="175"/>
      <c r="P298" s="175"/>
      <c r="Q298" s="175"/>
      <c r="R298" s="175"/>
      <c r="S298" s="175"/>
      <c r="T298" s="341"/>
      <c r="AT298" s="226" t="s">
        <v>802</v>
      </c>
      <c r="AU298" s="226" t="s">
        <v>741</v>
      </c>
    </row>
    <row r="299" spans="2:47" s="238" customFormat="1" ht="27">
      <c r="B299" s="239"/>
      <c r="D299" s="338" t="s">
        <v>804</v>
      </c>
      <c r="F299" s="342" t="s">
        <v>805</v>
      </c>
      <c r="I299" s="386"/>
      <c r="L299" s="239"/>
      <c r="M299" s="340"/>
      <c r="N299" s="175"/>
      <c r="O299" s="175"/>
      <c r="P299" s="175"/>
      <c r="Q299" s="175"/>
      <c r="R299" s="175"/>
      <c r="S299" s="175"/>
      <c r="T299" s="341"/>
      <c r="AT299" s="226" t="s">
        <v>804</v>
      </c>
      <c r="AU299" s="226" t="s">
        <v>741</v>
      </c>
    </row>
    <row r="300" spans="2:51" s="344" customFormat="1" ht="13.5">
      <c r="B300" s="343"/>
      <c r="D300" s="338" t="s">
        <v>806</v>
      </c>
      <c r="E300" s="345" t="s">
        <v>671</v>
      </c>
      <c r="F300" s="346" t="s">
        <v>812</v>
      </c>
      <c r="H300" s="347">
        <v>48.5</v>
      </c>
      <c r="I300" s="387"/>
      <c r="L300" s="343"/>
      <c r="M300" s="348"/>
      <c r="N300" s="349"/>
      <c r="O300" s="349"/>
      <c r="P300" s="349"/>
      <c r="Q300" s="349"/>
      <c r="R300" s="349"/>
      <c r="S300" s="349"/>
      <c r="T300" s="350"/>
      <c r="AT300" s="345" t="s">
        <v>806</v>
      </c>
      <c r="AU300" s="345" t="s">
        <v>741</v>
      </c>
      <c r="AV300" s="344" t="s">
        <v>741</v>
      </c>
      <c r="AW300" s="344" t="s">
        <v>697</v>
      </c>
      <c r="AX300" s="344" t="s">
        <v>733</v>
      </c>
      <c r="AY300" s="345" t="s">
        <v>793</v>
      </c>
    </row>
    <row r="301" spans="2:51" s="344" customFormat="1" ht="13.5">
      <c r="B301" s="343"/>
      <c r="D301" s="338" t="s">
        <v>806</v>
      </c>
      <c r="E301" s="345" t="s">
        <v>671</v>
      </c>
      <c r="F301" s="346" t="s">
        <v>813</v>
      </c>
      <c r="H301" s="347">
        <v>20.5</v>
      </c>
      <c r="I301" s="387"/>
      <c r="L301" s="343"/>
      <c r="M301" s="348"/>
      <c r="N301" s="349"/>
      <c r="O301" s="349"/>
      <c r="P301" s="349"/>
      <c r="Q301" s="349"/>
      <c r="R301" s="349"/>
      <c r="S301" s="349"/>
      <c r="T301" s="350"/>
      <c r="AT301" s="345" t="s">
        <v>806</v>
      </c>
      <c r="AU301" s="345" t="s">
        <v>741</v>
      </c>
      <c r="AV301" s="344" t="s">
        <v>741</v>
      </c>
      <c r="AW301" s="344" t="s">
        <v>697</v>
      </c>
      <c r="AX301" s="344" t="s">
        <v>733</v>
      </c>
      <c r="AY301" s="345" t="s">
        <v>793</v>
      </c>
    </row>
    <row r="302" spans="2:51" s="352" customFormat="1" ht="13.5">
      <c r="B302" s="351"/>
      <c r="D302" s="338" t="s">
        <v>806</v>
      </c>
      <c r="E302" s="353" t="s">
        <v>671</v>
      </c>
      <c r="F302" s="354" t="s">
        <v>814</v>
      </c>
      <c r="H302" s="355">
        <v>69</v>
      </c>
      <c r="I302" s="388"/>
      <c r="L302" s="351"/>
      <c r="M302" s="356"/>
      <c r="N302" s="357"/>
      <c r="O302" s="357"/>
      <c r="P302" s="357"/>
      <c r="Q302" s="357"/>
      <c r="R302" s="357"/>
      <c r="S302" s="357"/>
      <c r="T302" s="358"/>
      <c r="AT302" s="353" t="s">
        <v>806</v>
      </c>
      <c r="AU302" s="353" t="s">
        <v>741</v>
      </c>
      <c r="AV302" s="352" t="s">
        <v>800</v>
      </c>
      <c r="AW302" s="352" t="s">
        <v>697</v>
      </c>
      <c r="AX302" s="352" t="s">
        <v>686</v>
      </c>
      <c r="AY302" s="353" t="s">
        <v>793</v>
      </c>
    </row>
    <row r="303" spans="2:65" s="238" customFormat="1" ht="25.5" customHeight="1">
      <c r="B303" s="239"/>
      <c r="C303" s="327" t="s">
        <v>96</v>
      </c>
      <c r="D303" s="327" t="s">
        <v>795</v>
      </c>
      <c r="E303" s="328" t="s">
        <v>97</v>
      </c>
      <c r="F303" s="329" t="s">
        <v>98</v>
      </c>
      <c r="G303" s="330" t="s">
        <v>798</v>
      </c>
      <c r="H303" s="331">
        <v>69</v>
      </c>
      <c r="I303" s="95"/>
      <c r="J303" s="332">
        <f>ROUND(I303*H303,2)</f>
        <v>0</v>
      </c>
      <c r="K303" s="329" t="s">
        <v>935</v>
      </c>
      <c r="L303" s="239"/>
      <c r="M303" s="333" t="s">
        <v>671</v>
      </c>
      <c r="N303" s="334" t="s">
        <v>704</v>
      </c>
      <c r="O303" s="335">
        <v>0.056</v>
      </c>
      <c r="P303" s="335">
        <f>O303*H303</f>
        <v>3.864</v>
      </c>
      <c r="Q303" s="335">
        <v>0</v>
      </c>
      <c r="R303" s="335">
        <f>Q303*H303</f>
        <v>0</v>
      </c>
      <c r="S303" s="335">
        <v>0</v>
      </c>
      <c r="T303" s="336">
        <f>S303*H303</f>
        <v>0</v>
      </c>
      <c r="AR303" s="226" t="s">
        <v>800</v>
      </c>
      <c r="AT303" s="226" t="s">
        <v>795</v>
      </c>
      <c r="AU303" s="226" t="s">
        <v>741</v>
      </c>
      <c r="AY303" s="226" t="s">
        <v>793</v>
      </c>
      <c r="BE303" s="337">
        <f>IF(N303="základní",J303,0)</f>
        <v>0</v>
      </c>
      <c r="BF303" s="337">
        <f>IF(N303="snížená",J303,0)</f>
        <v>0</v>
      </c>
      <c r="BG303" s="337">
        <f>IF(N303="zákl. přenesená",J303,0)</f>
        <v>0</v>
      </c>
      <c r="BH303" s="337">
        <f>IF(N303="sníž. přenesená",J303,0)</f>
        <v>0</v>
      </c>
      <c r="BI303" s="337">
        <f>IF(N303="nulová",J303,0)</f>
        <v>0</v>
      </c>
      <c r="BJ303" s="226" t="s">
        <v>686</v>
      </c>
      <c r="BK303" s="337">
        <f>ROUND(I303*H303,2)</f>
        <v>0</v>
      </c>
      <c r="BL303" s="226" t="s">
        <v>800</v>
      </c>
      <c r="BM303" s="226" t="s">
        <v>99</v>
      </c>
    </row>
    <row r="304" spans="2:47" s="238" customFormat="1" ht="27">
      <c r="B304" s="239"/>
      <c r="D304" s="338" t="s">
        <v>802</v>
      </c>
      <c r="F304" s="339" t="s">
        <v>100</v>
      </c>
      <c r="I304" s="386"/>
      <c r="L304" s="239"/>
      <c r="M304" s="340"/>
      <c r="N304" s="175"/>
      <c r="O304" s="175"/>
      <c r="P304" s="175"/>
      <c r="Q304" s="175"/>
      <c r="R304" s="175"/>
      <c r="S304" s="175"/>
      <c r="T304" s="341"/>
      <c r="AT304" s="226" t="s">
        <v>802</v>
      </c>
      <c r="AU304" s="226" t="s">
        <v>741</v>
      </c>
    </row>
    <row r="305" spans="2:65" s="238" customFormat="1" ht="25.5" customHeight="1">
      <c r="B305" s="239"/>
      <c r="C305" s="327" t="s">
        <v>101</v>
      </c>
      <c r="D305" s="327" t="s">
        <v>795</v>
      </c>
      <c r="E305" s="328" t="s">
        <v>102</v>
      </c>
      <c r="F305" s="329" t="s">
        <v>103</v>
      </c>
      <c r="G305" s="330" t="s">
        <v>798</v>
      </c>
      <c r="H305" s="331">
        <v>9</v>
      </c>
      <c r="I305" s="95"/>
      <c r="J305" s="332">
        <f>ROUND(I305*H305,2)</f>
        <v>0</v>
      </c>
      <c r="K305" s="329" t="s">
        <v>935</v>
      </c>
      <c r="L305" s="239"/>
      <c r="M305" s="333" t="s">
        <v>671</v>
      </c>
      <c r="N305" s="334" t="s">
        <v>704</v>
      </c>
      <c r="O305" s="335">
        <v>0.099</v>
      </c>
      <c r="P305" s="335">
        <f>O305*H305</f>
        <v>0.891</v>
      </c>
      <c r="Q305" s="335">
        <v>0</v>
      </c>
      <c r="R305" s="335">
        <f>Q305*H305</f>
        <v>0</v>
      </c>
      <c r="S305" s="335">
        <v>0</v>
      </c>
      <c r="T305" s="336">
        <f>S305*H305</f>
        <v>0</v>
      </c>
      <c r="AR305" s="226" t="s">
        <v>800</v>
      </c>
      <c r="AT305" s="226" t="s">
        <v>795</v>
      </c>
      <c r="AU305" s="226" t="s">
        <v>741</v>
      </c>
      <c r="AY305" s="226" t="s">
        <v>793</v>
      </c>
      <c r="BE305" s="337">
        <f>IF(N305="základní",J305,0)</f>
        <v>0</v>
      </c>
      <c r="BF305" s="337">
        <f>IF(N305="snížená",J305,0)</f>
        <v>0</v>
      </c>
      <c r="BG305" s="337">
        <f>IF(N305="zákl. přenesená",J305,0)</f>
        <v>0</v>
      </c>
      <c r="BH305" s="337">
        <f>IF(N305="sníž. přenesená",J305,0)</f>
        <v>0</v>
      </c>
      <c r="BI305" s="337">
        <f>IF(N305="nulová",J305,0)</f>
        <v>0</v>
      </c>
      <c r="BJ305" s="226" t="s">
        <v>686</v>
      </c>
      <c r="BK305" s="337">
        <f>ROUND(I305*H305,2)</f>
        <v>0</v>
      </c>
      <c r="BL305" s="226" t="s">
        <v>800</v>
      </c>
      <c r="BM305" s="226" t="s">
        <v>104</v>
      </c>
    </row>
    <row r="306" spans="2:47" s="238" customFormat="1" ht="27">
      <c r="B306" s="239"/>
      <c r="D306" s="338" t="s">
        <v>802</v>
      </c>
      <c r="F306" s="339" t="s">
        <v>105</v>
      </c>
      <c r="I306" s="386"/>
      <c r="L306" s="239"/>
      <c r="M306" s="340"/>
      <c r="N306" s="175"/>
      <c r="O306" s="175"/>
      <c r="P306" s="175"/>
      <c r="Q306" s="175"/>
      <c r="R306" s="175"/>
      <c r="S306" s="175"/>
      <c r="T306" s="341"/>
      <c r="AT306" s="226" t="s">
        <v>802</v>
      </c>
      <c r="AU306" s="226" t="s">
        <v>741</v>
      </c>
    </row>
    <row r="307" spans="2:65" s="238" customFormat="1" ht="25.5" customHeight="1">
      <c r="B307" s="239"/>
      <c r="C307" s="327" t="s">
        <v>106</v>
      </c>
      <c r="D307" s="327" t="s">
        <v>795</v>
      </c>
      <c r="E307" s="328" t="s">
        <v>107</v>
      </c>
      <c r="F307" s="329" t="s">
        <v>108</v>
      </c>
      <c r="G307" s="330" t="s">
        <v>798</v>
      </c>
      <c r="H307" s="331">
        <v>171</v>
      </c>
      <c r="I307" s="95"/>
      <c r="J307" s="332">
        <f>ROUND(I307*H307,2)</f>
        <v>0</v>
      </c>
      <c r="K307" s="329" t="s">
        <v>935</v>
      </c>
      <c r="L307" s="239"/>
      <c r="M307" s="333" t="s">
        <v>671</v>
      </c>
      <c r="N307" s="334" t="s">
        <v>704</v>
      </c>
      <c r="O307" s="335">
        <v>0.066</v>
      </c>
      <c r="P307" s="335">
        <f>O307*H307</f>
        <v>11.286000000000001</v>
      </c>
      <c r="Q307" s="335">
        <v>0</v>
      </c>
      <c r="R307" s="335">
        <f>Q307*H307</f>
        <v>0</v>
      </c>
      <c r="S307" s="335">
        <v>0</v>
      </c>
      <c r="T307" s="336">
        <f>S307*H307</f>
        <v>0</v>
      </c>
      <c r="AR307" s="226" t="s">
        <v>800</v>
      </c>
      <c r="AT307" s="226" t="s">
        <v>795</v>
      </c>
      <c r="AU307" s="226" t="s">
        <v>741</v>
      </c>
      <c r="AY307" s="226" t="s">
        <v>793</v>
      </c>
      <c r="BE307" s="337">
        <f>IF(N307="základní",J307,0)</f>
        <v>0</v>
      </c>
      <c r="BF307" s="337">
        <f>IF(N307="snížená",J307,0)</f>
        <v>0</v>
      </c>
      <c r="BG307" s="337">
        <f>IF(N307="zákl. přenesená",J307,0)</f>
        <v>0</v>
      </c>
      <c r="BH307" s="337">
        <f>IF(N307="sníž. přenesená",J307,0)</f>
        <v>0</v>
      </c>
      <c r="BI307" s="337">
        <f>IF(N307="nulová",J307,0)</f>
        <v>0</v>
      </c>
      <c r="BJ307" s="226" t="s">
        <v>686</v>
      </c>
      <c r="BK307" s="337">
        <f>ROUND(I307*H307,2)</f>
        <v>0</v>
      </c>
      <c r="BL307" s="226" t="s">
        <v>800</v>
      </c>
      <c r="BM307" s="226" t="s">
        <v>109</v>
      </c>
    </row>
    <row r="308" spans="2:47" s="238" customFormat="1" ht="27">
      <c r="B308" s="239"/>
      <c r="D308" s="338" t="s">
        <v>802</v>
      </c>
      <c r="F308" s="339" t="s">
        <v>110</v>
      </c>
      <c r="I308" s="386"/>
      <c r="L308" s="239"/>
      <c r="M308" s="340"/>
      <c r="N308" s="175"/>
      <c r="O308" s="175"/>
      <c r="P308" s="175"/>
      <c r="Q308" s="175"/>
      <c r="R308" s="175"/>
      <c r="S308" s="175"/>
      <c r="T308" s="341"/>
      <c r="AT308" s="226" t="s">
        <v>802</v>
      </c>
      <c r="AU308" s="226" t="s">
        <v>741</v>
      </c>
    </row>
    <row r="309" spans="2:47" s="238" customFormat="1" ht="27">
      <c r="B309" s="239"/>
      <c r="D309" s="338" t="s">
        <v>804</v>
      </c>
      <c r="F309" s="342" t="s">
        <v>805</v>
      </c>
      <c r="I309" s="386"/>
      <c r="L309" s="239"/>
      <c r="M309" s="340"/>
      <c r="N309" s="175"/>
      <c r="O309" s="175"/>
      <c r="P309" s="175"/>
      <c r="Q309" s="175"/>
      <c r="R309" s="175"/>
      <c r="S309" s="175"/>
      <c r="T309" s="341"/>
      <c r="AT309" s="226" t="s">
        <v>804</v>
      </c>
      <c r="AU309" s="226" t="s">
        <v>741</v>
      </c>
    </row>
    <row r="310" spans="2:51" s="344" customFormat="1" ht="13.5">
      <c r="B310" s="343"/>
      <c r="D310" s="338" t="s">
        <v>806</v>
      </c>
      <c r="E310" s="345" t="s">
        <v>671</v>
      </c>
      <c r="F310" s="346" t="s">
        <v>829</v>
      </c>
      <c r="H310" s="347">
        <v>25</v>
      </c>
      <c r="I310" s="387"/>
      <c r="L310" s="343"/>
      <c r="M310" s="348"/>
      <c r="N310" s="349"/>
      <c r="O310" s="349"/>
      <c r="P310" s="349"/>
      <c r="Q310" s="349"/>
      <c r="R310" s="349"/>
      <c r="S310" s="349"/>
      <c r="T310" s="350"/>
      <c r="AT310" s="345" t="s">
        <v>806</v>
      </c>
      <c r="AU310" s="345" t="s">
        <v>741</v>
      </c>
      <c r="AV310" s="344" t="s">
        <v>741</v>
      </c>
      <c r="AW310" s="344" t="s">
        <v>697</v>
      </c>
      <c r="AX310" s="344" t="s">
        <v>733</v>
      </c>
      <c r="AY310" s="345" t="s">
        <v>793</v>
      </c>
    </row>
    <row r="311" spans="2:51" s="344" customFormat="1" ht="13.5">
      <c r="B311" s="343"/>
      <c r="D311" s="338" t="s">
        <v>806</v>
      </c>
      <c r="E311" s="345" t="s">
        <v>671</v>
      </c>
      <c r="F311" s="346" t="s">
        <v>830</v>
      </c>
      <c r="H311" s="347">
        <v>115</v>
      </c>
      <c r="I311" s="387"/>
      <c r="L311" s="343"/>
      <c r="M311" s="348"/>
      <c r="N311" s="349"/>
      <c r="O311" s="349"/>
      <c r="P311" s="349"/>
      <c r="Q311" s="349"/>
      <c r="R311" s="349"/>
      <c r="S311" s="349"/>
      <c r="T311" s="350"/>
      <c r="AT311" s="345" t="s">
        <v>806</v>
      </c>
      <c r="AU311" s="345" t="s">
        <v>741</v>
      </c>
      <c r="AV311" s="344" t="s">
        <v>741</v>
      </c>
      <c r="AW311" s="344" t="s">
        <v>697</v>
      </c>
      <c r="AX311" s="344" t="s">
        <v>733</v>
      </c>
      <c r="AY311" s="345" t="s">
        <v>793</v>
      </c>
    </row>
    <row r="312" spans="2:51" s="344" customFormat="1" ht="13.5">
      <c r="B312" s="343"/>
      <c r="D312" s="338" t="s">
        <v>806</v>
      </c>
      <c r="E312" s="345" t="s">
        <v>671</v>
      </c>
      <c r="F312" s="346" t="s">
        <v>831</v>
      </c>
      <c r="H312" s="347">
        <v>31</v>
      </c>
      <c r="I312" s="387"/>
      <c r="L312" s="343"/>
      <c r="M312" s="348"/>
      <c r="N312" s="349"/>
      <c r="O312" s="349"/>
      <c r="P312" s="349"/>
      <c r="Q312" s="349"/>
      <c r="R312" s="349"/>
      <c r="S312" s="349"/>
      <c r="T312" s="350"/>
      <c r="AT312" s="345" t="s">
        <v>806</v>
      </c>
      <c r="AU312" s="345" t="s">
        <v>741</v>
      </c>
      <c r="AV312" s="344" t="s">
        <v>741</v>
      </c>
      <c r="AW312" s="344" t="s">
        <v>697</v>
      </c>
      <c r="AX312" s="344" t="s">
        <v>733</v>
      </c>
      <c r="AY312" s="345" t="s">
        <v>793</v>
      </c>
    </row>
    <row r="313" spans="2:51" s="352" customFormat="1" ht="13.5">
      <c r="B313" s="351"/>
      <c r="D313" s="338" t="s">
        <v>806</v>
      </c>
      <c r="E313" s="353" t="s">
        <v>671</v>
      </c>
      <c r="F313" s="354" t="s">
        <v>814</v>
      </c>
      <c r="H313" s="355">
        <v>171</v>
      </c>
      <c r="I313" s="388"/>
      <c r="L313" s="351"/>
      <c r="M313" s="356"/>
      <c r="N313" s="357"/>
      <c r="O313" s="357"/>
      <c r="P313" s="357"/>
      <c r="Q313" s="357"/>
      <c r="R313" s="357"/>
      <c r="S313" s="357"/>
      <c r="T313" s="358"/>
      <c r="AT313" s="353" t="s">
        <v>806</v>
      </c>
      <c r="AU313" s="353" t="s">
        <v>741</v>
      </c>
      <c r="AV313" s="352" t="s">
        <v>800</v>
      </c>
      <c r="AW313" s="352" t="s">
        <v>697</v>
      </c>
      <c r="AX313" s="352" t="s">
        <v>686</v>
      </c>
      <c r="AY313" s="353" t="s">
        <v>793</v>
      </c>
    </row>
    <row r="314" spans="2:65" s="238" customFormat="1" ht="25.5" customHeight="1">
      <c r="B314" s="239"/>
      <c r="C314" s="327" t="s">
        <v>111</v>
      </c>
      <c r="D314" s="327" t="s">
        <v>795</v>
      </c>
      <c r="E314" s="328" t="s">
        <v>112</v>
      </c>
      <c r="F314" s="329" t="s">
        <v>113</v>
      </c>
      <c r="G314" s="330" t="s">
        <v>798</v>
      </c>
      <c r="H314" s="331">
        <v>16</v>
      </c>
      <c r="I314" s="95"/>
      <c r="J314" s="332">
        <f>ROUND(I314*H314,2)</f>
        <v>0</v>
      </c>
      <c r="K314" s="329" t="s">
        <v>935</v>
      </c>
      <c r="L314" s="239"/>
      <c r="M314" s="333" t="s">
        <v>671</v>
      </c>
      <c r="N314" s="334" t="s">
        <v>704</v>
      </c>
      <c r="O314" s="335">
        <v>0.089</v>
      </c>
      <c r="P314" s="335">
        <f>O314*H314</f>
        <v>1.424</v>
      </c>
      <c r="Q314" s="335">
        <v>0</v>
      </c>
      <c r="R314" s="335">
        <f>Q314*H314</f>
        <v>0</v>
      </c>
      <c r="S314" s="335">
        <v>0</v>
      </c>
      <c r="T314" s="336">
        <f>S314*H314</f>
        <v>0</v>
      </c>
      <c r="AR314" s="226" t="s">
        <v>800</v>
      </c>
      <c r="AT314" s="226" t="s">
        <v>795</v>
      </c>
      <c r="AU314" s="226" t="s">
        <v>741</v>
      </c>
      <c r="AY314" s="226" t="s">
        <v>793</v>
      </c>
      <c r="BE314" s="337">
        <f>IF(N314="základní",J314,0)</f>
        <v>0</v>
      </c>
      <c r="BF314" s="337">
        <f>IF(N314="snížená",J314,0)</f>
        <v>0</v>
      </c>
      <c r="BG314" s="337">
        <f>IF(N314="zákl. přenesená",J314,0)</f>
        <v>0</v>
      </c>
      <c r="BH314" s="337">
        <f>IF(N314="sníž. přenesená",J314,0)</f>
        <v>0</v>
      </c>
      <c r="BI314" s="337">
        <f>IF(N314="nulová",J314,0)</f>
        <v>0</v>
      </c>
      <c r="BJ314" s="226" t="s">
        <v>686</v>
      </c>
      <c r="BK314" s="337">
        <f>ROUND(I314*H314,2)</f>
        <v>0</v>
      </c>
      <c r="BL314" s="226" t="s">
        <v>800</v>
      </c>
      <c r="BM314" s="226" t="s">
        <v>114</v>
      </c>
    </row>
    <row r="315" spans="2:47" s="238" customFormat="1" ht="27">
      <c r="B315" s="239"/>
      <c r="D315" s="338" t="s">
        <v>802</v>
      </c>
      <c r="F315" s="339" t="s">
        <v>115</v>
      </c>
      <c r="I315" s="386"/>
      <c r="L315" s="239"/>
      <c r="M315" s="340"/>
      <c r="N315" s="175"/>
      <c r="O315" s="175"/>
      <c r="P315" s="175"/>
      <c r="Q315" s="175"/>
      <c r="R315" s="175"/>
      <c r="S315" s="175"/>
      <c r="T315" s="341"/>
      <c r="AT315" s="226" t="s">
        <v>802</v>
      </c>
      <c r="AU315" s="226" t="s">
        <v>741</v>
      </c>
    </row>
    <row r="316" spans="2:47" s="238" customFormat="1" ht="27">
      <c r="B316" s="239"/>
      <c r="D316" s="338" t="s">
        <v>804</v>
      </c>
      <c r="F316" s="342" t="s">
        <v>805</v>
      </c>
      <c r="I316" s="386"/>
      <c r="L316" s="239"/>
      <c r="M316" s="340"/>
      <c r="N316" s="175"/>
      <c r="O316" s="175"/>
      <c r="P316" s="175"/>
      <c r="Q316" s="175"/>
      <c r="R316" s="175"/>
      <c r="S316" s="175"/>
      <c r="T316" s="341"/>
      <c r="AT316" s="226" t="s">
        <v>804</v>
      </c>
      <c r="AU316" s="226" t="s">
        <v>741</v>
      </c>
    </row>
    <row r="317" spans="2:51" s="344" customFormat="1" ht="13.5">
      <c r="B317" s="343"/>
      <c r="D317" s="338" t="s">
        <v>806</v>
      </c>
      <c r="E317" s="345" t="s">
        <v>671</v>
      </c>
      <c r="F317" s="346" t="s">
        <v>837</v>
      </c>
      <c r="H317" s="347">
        <v>16</v>
      </c>
      <c r="I317" s="387"/>
      <c r="L317" s="343"/>
      <c r="M317" s="348"/>
      <c r="N317" s="349"/>
      <c r="O317" s="349"/>
      <c r="P317" s="349"/>
      <c r="Q317" s="349"/>
      <c r="R317" s="349"/>
      <c r="S317" s="349"/>
      <c r="T317" s="350"/>
      <c r="AT317" s="345" t="s">
        <v>806</v>
      </c>
      <c r="AU317" s="345" t="s">
        <v>741</v>
      </c>
      <c r="AV317" s="344" t="s">
        <v>741</v>
      </c>
      <c r="AW317" s="344" t="s">
        <v>697</v>
      </c>
      <c r="AX317" s="344" t="s">
        <v>686</v>
      </c>
      <c r="AY317" s="345" t="s">
        <v>793</v>
      </c>
    </row>
    <row r="318" spans="2:63" s="315" customFormat="1" ht="29.25" customHeight="1">
      <c r="B318" s="314"/>
      <c r="D318" s="316" t="s">
        <v>732</v>
      </c>
      <c r="E318" s="325" t="s">
        <v>844</v>
      </c>
      <c r="F318" s="325" t="s">
        <v>116</v>
      </c>
      <c r="I318" s="391"/>
      <c r="J318" s="326">
        <f>BK318</f>
        <v>0</v>
      </c>
      <c r="L318" s="314"/>
      <c r="M318" s="319"/>
      <c r="N318" s="320"/>
      <c r="O318" s="320"/>
      <c r="P318" s="321">
        <f>SUM(P319:P429)</f>
        <v>342.4197</v>
      </c>
      <c r="Q318" s="320"/>
      <c r="R318" s="321">
        <f>SUM(R319:R429)</f>
        <v>25.176630000000007</v>
      </c>
      <c r="S318" s="320"/>
      <c r="T318" s="322">
        <f>SUM(T319:T429)</f>
        <v>0.028</v>
      </c>
      <c r="AR318" s="316" t="s">
        <v>686</v>
      </c>
      <c r="AT318" s="323" t="s">
        <v>732</v>
      </c>
      <c r="AU318" s="323" t="s">
        <v>686</v>
      </c>
      <c r="AY318" s="316" t="s">
        <v>793</v>
      </c>
      <c r="BK318" s="324">
        <f>SUM(BK319:BK429)</f>
        <v>0</v>
      </c>
    </row>
    <row r="319" spans="2:65" s="238" customFormat="1" ht="25.5" customHeight="1">
      <c r="B319" s="239"/>
      <c r="C319" s="327" t="s">
        <v>117</v>
      </c>
      <c r="D319" s="327" t="s">
        <v>795</v>
      </c>
      <c r="E319" s="328" t="s">
        <v>118</v>
      </c>
      <c r="F319" s="329" t="s">
        <v>119</v>
      </c>
      <c r="G319" s="330" t="s">
        <v>841</v>
      </c>
      <c r="H319" s="331">
        <v>241.7</v>
      </c>
      <c r="I319" s="95"/>
      <c r="J319" s="332">
        <f>ROUND(I319*H319,2)</f>
        <v>0</v>
      </c>
      <c r="K319" s="329" t="s">
        <v>671</v>
      </c>
      <c r="L319" s="239"/>
      <c r="M319" s="333" t="s">
        <v>671</v>
      </c>
      <c r="N319" s="334" t="s">
        <v>704</v>
      </c>
      <c r="O319" s="335">
        <v>0</v>
      </c>
      <c r="P319" s="335">
        <f>O319*H319</f>
        <v>0</v>
      </c>
      <c r="Q319" s="335">
        <v>0</v>
      </c>
      <c r="R319" s="335">
        <f>Q319*H319</f>
        <v>0</v>
      </c>
      <c r="S319" s="335">
        <v>0</v>
      </c>
      <c r="T319" s="336">
        <f>S319*H319</f>
        <v>0</v>
      </c>
      <c r="AR319" s="226" t="s">
        <v>800</v>
      </c>
      <c r="AT319" s="226" t="s">
        <v>795</v>
      </c>
      <c r="AU319" s="226" t="s">
        <v>741</v>
      </c>
      <c r="AY319" s="226" t="s">
        <v>793</v>
      </c>
      <c r="BE319" s="337">
        <f>IF(N319="základní",J319,0)</f>
        <v>0</v>
      </c>
      <c r="BF319" s="337">
        <f>IF(N319="snížená",J319,0)</f>
        <v>0</v>
      </c>
      <c r="BG319" s="337">
        <f>IF(N319="zákl. přenesená",J319,0)</f>
        <v>0</v>
      </c>
      <c r="BH319" s="337">
        <f>IF(N319="sníž. přenesená",J319,0)</f>
        <v>0</v>
      </c>
      <c r="BI319" s="337">
        <f>IF(N319="nulová",J319,0)</f>
        <v>0</v>
      </c>
      <c r="BJ319" s="226" t="s">
        <v>686</v>
      </c>
      <c r="BK319" s="337">
        <f>ROUND(I319*H319,2)</f>
        <v>0</v>
      </c>
      <c r="BL319" s="226" t="s">
        <v>800</v>
      </c>
      <c r="BM319" s="226" t="s">
        <v>120</v>
      </c>
    </row>
    <row r="320" spans="2:47" s="238" customFormat="1" ht="54">
      <c r="B320" s="239"/>
      <c r="D320" s="338" t="s">
        <v>802</v>
      </c>
      <c r="F320" s="339" t="s">
        <v>121</v>
      </c>
      <c r="I320" s="386"/>
      <c r="L320" s="239"/>
      <c r="M320" s="340"/>
      <c r="N320" s="175"/>
      <c r="O320" s="175"/>
      <c r="P320" s="175"/>
      <c r="Q320" s="175"/>
      <c r="R320" s="175"/>
      <c r="S320" s="175"/>
      <c r="T320" s="341"/>
      <c r="AT320" s="226" t="s">
        <v>802</v>
      </c>
      <c r="AU320" s="226" t="s">
        <v>741</v>
      </c>
    </row>
    <row r="321" spans="2:47" s="238" customFormat="1" ht="27">
      <c r="B321" s="239"/>
      <c r="D321" s="338" t="s">
        <v>804</v>
      </c>
      <c r="F321" s="342" t="s">
        <v>805</v>
      </c>
      <c r="I321" s="386"/>
      <c r="L321" s="239"/>
      <c r="M321" s="340"/>
      <c r="N321" s="175"/>
      <c r="O321" s="175"/>
      <c r="P321" s="175"/>
      <c r="Q321" s="175"/>
      <c r="R321" s="175"/>
      <c r="S321" s="175"/>
      <c r="T321" s="341"/>
      <c r="AT321" s="226" t="s">
        <v>804</v>
      </c>
      <c r="AU321" s="226" t="s">
        <v>741</v>
      </c>
    </row>
    <row r="322" spans="2:51" s="344" customFormat="1" ht="13.5">
      <c r="B322" s="343"/>
      <c r="D322" s="338" t="s">
        <v>806</v>
      </c>
      <c r="E322" s="345" t="s">
        <v>671</v>
      </c>
      <c r="F322" s="346" t="s">
        <v>122</v>
      </c>
      <c r="H322" s="347">
        <v>241.7</v>
      </c>
      <c r="I322" s="387"/>
      <c r="L322" s="343"/>
      <c r="M322" s="348"/>
      <c r="N322" s="349"/>
      <c r="O322" s="349"/>
      <c r="P322" s="349"/>
      <c r="Q322" s="349"/>
      <c r="R322" s="349"/>
      <c r="S322" s="349"/>
      <c r="T322" s="350"/>
      <c r="AT322" s="345" t="s">
        <v>806</v>
      </c>
      <c r="AU322" s="345" t="s">
        <v>741</v>
      </c>
      <c r="AV322" s="344" t="s">
        <v>741</v>
      </c>
      <c r="AW322" s="344" t="s">
        <v>697</v>
      </c>
      <c r="AX322" s="344" t="s">
        <v>686</v>
      </c>
      <c r="AY322" s="345" t="s">
        <v>793</v>
      </c>
    </row>
    <row r="323" spans="2:65" s="238" customFormat="1" ht="16.5" customHeight="1">
      <c r="B323" s="239"/>
      <c r="C323" s="327" t="s">
        <v>123</v>
      </c>
      <c r="D323" s="327" t="s">
        <v>795</v>
      </c>
      <c r="E323" s="328" t="s">
        <v>124</v>
      </c>
      <c r="F323" s="329" t="s">
        <v>125</v>
      </c>
      <c r="G323" s="330" t="s">
        <v>841</v>
      </c>
      <c r="H323" s="331">
        <v>241.7</v>
      </c>
      <c r="I323" s="95"/>
      <c r="J323" s="332">
        <f>ROUND(I323*H323,2)</f>
        <v>0</v>
      </c>
      <c r="K323" s="329" t="s">
        <v>671</v>
      </c>
      <c r="L323" s="239"/>
      <c r="M323" s="333" t="s">
        <v>671</v>
      </c>
      <c r="N323" s="334" t="s">
        <v>704</v>
      </c>
      <c r="O323" s="335">
        <v>0</v>
      </c>
      <c r="P323" s="335">
        <f>O323*H323</f>
        <v>0</v>
      </c>
      <c r="Q323" s="335">
        <v>0</v>
      </c>
      <c r="R323" s="335">
        <f>Q323*H323</f>
        <v>0</v>
      </c>
      <c r="S323" s="335">
        <v>0</v>
      </c>
      <c r="T323" s="336">
        <f>S323*H323</f>
        <v>0</v>
      </c>
      <c r="AR323" s="226" t="s">
        <v>800</v>
      </c>
      <c r="AT323" s="226" t="s">
        <v>795</v>
      </c>
      <c r="AU323" s="226" t="s">
        <v>741</v>
      </c>
      <c r="AY323" s="226" t="s">
        <v>793</v>
      </c>
      <c r="BE323" s="337">
        <f>IF(N323="základní",J323,0)</f>
        <v>0</v>
      </c>
      <c r="BF323" s="337">
        <f>IF(N323="snížená",J323,0)</f>
        <v>0</v>
      </c>
      <c r="BG323" s="337">
        <f>IF(N323="zákl. přenesená",J323,0)</f>
        <v>0</v>
      </c>
      <c r="BH323" s="337">
        <f>IF(N323="sníž. přenesená",J323,0)</f>
        <v>0</v>
      </c>
      <c r="BI323" s="337">
        <f>IF(N323="nulová",J323,0)</f>
        <v>0</v>
      </c>
      <c r="BJ323" s="226" t="s">
        <v>686</v>
      </c>
      <c r="BK323" s="337">
        <f>ROUND(I323*H323,2)</f>
        <v>0</v>
      </c>
      <c r="BL323" s="226" t="s">
        <v>800</v>
      </c>
      <c r="BM323" s="226" t="s">
        <v>126</v>
      </c>
    </row>
    <row r="324" spans="2:47" s="238" customFormat="1" ht="13.5">
      <c r="B324" s="239"/>
      <c r="D324" s="338" t="s">
        <v>802</v>
      </c>
      <c r="F324" s="339" t="s">
        <v>125</v>
      </c>
      <c r="I324" s="386"/>
      <c r="L324" s="239"/>
      <c r="M324" s="340"/>
      <c r="N324" s="175"/>
      <c r="O324" s="175"/>
      <c r="P324" s="175"/>
      <c r="Q324" s="175"/>
      <c r="R324" s="175"/>
      <c r="S324" s="175"/>
      <c r="T324" s="341"/>
      <c r="AT324" s="226" t="s">
        <v>802</v>
      </c>
      <c r="AU324" s="226" t="s">
        <v>741</v>
      </c>
    </row>
    <row r="325" spans="2:65" s="238" customFormat="1" ht="16.5" customHeight="1">
      <c r="B325" s="239"/>
      <c r="C325" s="327" t="s">
        <v>127</v>
      </c>
      <c r="D325" s="327" t="s">
        <v>795</v>
      </c>
      <c r="E325" s="328" t="s">
        <v>128</v>
      </c>
      <c r="F325" s="329" t="s">
        <v>129</v>
      </c>
      <c r="G325" s="330" t="s">
        <v>130</v>
      </c>
      <c r="H325" s="331">
        <v>20</v>
      </c>
      <c r="I325" s="95"/>
      <c r="J325" s="332">
        <f>ROUND(I325*H325,2)</f>
        <v>0</v>
      </c>
      <c r="K325" s="329" t="s">
        <v>671</v>
      </c>
      <c r="L325" s="239"/>
      <c r="M325" s="333" t="s">
        <v>671</v>
      </c>
      <c r="N325" s="334" t="s">
        <v>704</v>
      </c>
      <c r="O325" s="335">
        <v>0</v>
      </c>
      <c r="P325" s="335">
        <f>O325*H325</f>
        <v>0</v>
      </c>
      <c r="Q325" s="335">
        <v>0</v>
      </c>
      <c r="R325" s="335">
        <f>Q325*H325</f>
        <v>0</v>
      </c>
      <c r="S325" s="335">
        <v>0</v>
      </c>
      <c r="T325" s="336">
        <f>S325*H325</f>
        <v>0</v>
      </c>
      <c r="AR325" s="226" t="s">
        <v>800</v>
      </c>
      <c r="AT325" s="226" t="s">
        <v>795</v>
      </c>
      <c r="AU325" s="226" t="s">
        <v>741</v>
      </c>
      <c r="AY325" s="226" t="s">
        <v>793</v>
      </c>
      <c r="BE325" s="337">
        <f>IF(N325="základní",J325,0)</f>
        <v>0</v>
      </c>
      <c r="BF325" s="337">
        <f>IF(N325="snížená",J325,0)</f>
        <v>0</v>
      </c>
      <c r="BG325" s="337">
        <f>IF(N325="zákl. přenesená",J325,0)</f>
        <v>0</v>
      </c>
      <c r="BH325" s="337">
        <f>IF(N325="sníž. přenesená",J325,0)</f>
        <v>0</v>
      </c>
      <c r="BI325" s="337">
        <f>IF(N325="nulová",J325,0)</f>
        <v>0</v>
      </c>
      <c r="BJ325" s="226" t="s">
        <v>686</v>
      </c>
      <c r="BK325" s="337">
        <f>ROUND(I325*H325,2)</f>
        <v>0</v>
      </c>
      <c r="BL325" s="226" t="s">
        <v>800</v>
      </c>
      <c r="BM325" s="226" t="s">
        <v>131</v>
      </c>
    </row>
    <row r="326" spans="2:47" s="238" customFormat="1" ht="13.5">
      <c r="B326" s="239"/>
      <c r="D326" s="338" t="s">
        <v>802</v>
      </c>
      <c r="F326" s="339" t="s">
        <v>129</v>
      </c>
      <c r="I326" s="386"/>
      <c r="L326" s="239"/>
      <c r="M326" s="340"/>
      <c r="N326" s="175"/>
      <c r="O326" s="175"/>
      <c r="P326" s="175"/>
      <c r="Q326" s="175"/>
      <c r="R326" s="175"/>
      <c r="S326" s="175"/>
      <c r="T326" s="341"/>
      <c r="AT326" s="226" t="s">
        <v>802</v>
      </c>
      <c r="AU326" s="226" t="s">
        <v>741</v>
      </c>
    </row>
    <row r="327" spans="2:47" s="238" customFormat="1" ht="27">
      <c r="B327" s="239"/>
      <c r="D327" s="338" t="s">
        <v>804</v>
      </c>
      <c r="F327" s="342" t="s">
        <v>805</v>
      </c>
      <c r="I327" s="386"/>
      <c r="L327" s="239"/>
      <c r="M327" s="340"/>
      <c r="N327" s="175"/>
      <c r="O327" s="175"/>
      <c r="P327" s="175"/>
      <c r="Q327" s="175"/>
      <c r="R327" s="175"/>
      <c r="S327" s="175"/>
      <c r="T327" s="341"/>
      <c r="AT327" s="226" t="s">
        <v>804</v>
      </c>
      <c r="AU327" s="226" t="s">
        <v>741</v>
      </c>
    </row>
    <row r="328" spans="2:65" s="238" customFormat="1" ht="16.5" customHeight="1">
      <c r="B328" s="239"/>
      <c r="C328" s="327" t="s">
        <v>132</v>
      </c>
      <c r="D328" s="327" t="s">
        <v>795</v>
      </c>
      <c r="E328" s="328" t="s">
        <v>133</v>
      </c>
      <c r="F328" s="329" t="s">
        <v>134</v>
      </c>
      <c r="G328" s="330" t="s">
        <v>130</v>
      </c>
      <c r="H328" s="331">
        <v>7</v>
      </c>
      <c r="I328" s="95"/>
      <c r="J328" s="332">
        <f>ROUND(I328*H328,2)</f>
        <v>0</v>
      </c>
      <c r="K328" s="329" t="s">
        <v>671</v>
      </c>
      <c r="L328" s="239"/>
      <c r="M328" s="333" t="s">
        <v>671</v>
      </c>
      <c r="N328" s="334" t="s">
        <v>704</v>
      </c>
      <c r="O328" s="335">
        <v>0</v>
      </c>
      <c r="P328" s="335">
        <f>O328*H328</f>
        <v>0</v>
      </c>
      <c r="Q328" s="335">
        <v>0</v>
      </c>
      <c r="R328" s="335">
        <f>Q328*H328</f>
        <v>0</v>
      </c>
      <c r="S328" s="335">
        <v>0</v>
      </c>
      <c r="T328" s="336">
        <f>S328*H328</f>
        <v>0</v>
      </c>
      <c r="AR328" s="226" t="s">
        <v>800</v>
      </c>
      <c r="AT328" s="226" t="s">
        <v>795</v>
      </c>
      <c r="AU328" s="226" t="s">
        <v>741</v>
      </c>
      <c r="AY328" s="226" t="s">
        <v>793</v>
      </c>
      <c r="BE328" s="337">
        <f>IF(N328="základní",J328,0)</f>
        <v>0</v>
      </c>
      <c r="BF328" s="337">
        <f>IF(N328="snížená",J328,0)</f>
        <v>0</v>
      </c>
      <c r="BG328" s="337">
        <f>IF(N328="zákl. přenesená",J328,0)</f>
        <v>0</v>
      </c>
      <c r="BH328" s="337">
        <f>IF(N328="sníž. přenesená",J328,0)</f>
        <v>0</v>
      </c>
      <c r="BI328" s="337">
        <f>IF(N328="nulová",J328,0)</f>
        <v>0</v>
      </c>
      <c r="BJ328" s="226" t="s">
        <v>686</v>
      </c>
      <c r="BK328" s="337">
        <f>ROUND(I328*H328,2)</f>
        <v>0</v>
      </c>
      <c r="BL328" s="226" t="s">
        <v>800</v>
      </c>
      <c r="BM328" s="226" t="s">
        <v>135</v>
      </c>
    </row>
    <row r="329" spans="2:47" s="238" customFormat="1" ht="13.5">
      <c r="B329" s="239"/>
      <c r="D329" s="338" t="s">
        <v>802</v>
      </c>
      <c r="F329" s="339" t="s">
        <v>134</v>
      </c>
      <c r="I329" s="386"/>
      <c r="L329" s="239"/>
      <c r="M329" s="340"/>
      <c r="N329" s="175"/>
      <c r="O329" s="175"/>
      <c r="P329" s="175"/>
      <c r="Q329" s="175"/>
      <c r="R329" s="175"/>
      <c r="S329" s="175"/>
      <c r="T329" s="341"/>
      <c r="AT329" s="226" t="s">
        <v>802</v>
      </c>
      <c r="AU329" s="226" t="s">
        <v>741</v>
      </c>
    </row>
    <row r="330" spans="2:47" s="238" customFormat="1" ht="27">
      <c r="B330" s="239"/>
      <c r="D330" s="338" t="s">
        <v>804</v>
      </c>
      <c r="F330" s="342" t="s">
        <v>805</v>
      </c>
      <c r="I330" s="386"/>
      <c r="L330" s="239"/>
      <c r="M330" s="340"/>
      <c r="N330" s="175"/>
      <c r="O330" s="175"/>
      <c r="P330" s="175"/>
      <c r="Q330" s="175"/>
      <c r="R330" s="175"/>
      <c r="S330" s="175"/>
      <c r="T330" s="341"/>
      <c r="AT330" s="226" t="s">
        <v>804</v>
      </c>
      <c r="AU330" s="226" t="s">
        <v>741</v>
      </c>
    </row>
    <row r="331" spans="2:65" s="238" customFormat="1" ht="16.5" customHeight="1">
      <c r="B331" s="239"/>
      <c r="C331" s="327" t="s">
        <v>136</v>
      </c>
      <c r="D331" s="327" t="s">
        <v>795</v>
      </c>
      <c r="E331" s="328" t="s">
        <v>137</v>
      </c>
      <c r="F331" s="329" t="s">
        <v>138</v>
      </c>
      <c r="G331" s="330" t="s">
        <v>130</v>
      </c>
      <c r="H331" s="331">
        <v>15</v>
      </c>
      <c r="I331" s="95"/>
      <c r="J331" s="332">
        <f>ROUND(I331*H331,2)</f>
        <v>0</v>
      </c>
      <c r="K331" s="329" t="s">
        <v>671</v>
      </c>
      <c r="L331" s="239"/>
      <c r="M331" s="333" t="s">
        <v>671</v>
      </c>
      <c r="N331" s="334" t="s">
        <v>704</v>
      </c>
      <c r="O331" s="335">
        <v>0</v>
      </c>
      <c r="P331" s="335">
        <f>O331*H331</f>
        <v>0</v>
      </c>
      <c r="Q331" s="335">
        <v>0</v>
      </c>
      <c r="R331" s="335">
        <f>Q331*H331</f>
        <v>0</v>
      </c>
      <c r="S331" s="335">
        <v>0</v>
      </c>
      <c r="T331" s="336">
        <f>S331*H331</f>
        <v>0</v>
      </c>
      <c r="AR331" s="226" t="s">
        <v>800</v>
      </c>
      <c r="AT331" s="226" t="s">
        <v>795</v>
      </c>
      <c r="AU331" s="226" t="s">
        <v>741</v>
      </c>
      <c r="AY331" s="226" t="s">
        <v>793</v>
      </c>
      <c r="BE331" s="337">
        <f>IF(N331="základní",J331,0)</f>
        <v>0</v>
      </c>
      <c r="BF331" s="337">
        <f>IF(N331="snížená",J331,0)</f>
        <v>0</v>
      </c>
      <c r="BG331" s="337">
        <f>IF(N331="zákl. přenesená",J331,0)</f>
        <v>0</v>
      </c>
      <c r="BH331" s="337">
        <f>IF(N331="sníž. přenesená",J331,0)</f>
        <v>0</v>
      </c>
      <c r="BI331" s="337">
        <f>IF(N331="nulová",J331,0)</f>
        <v>0</v>
      </c>
      <c r="BJ331" s="226" t="s">
        <v>686</v>
      </c>
      <c r="BK331" s="337">
        <f>ROUND(I331*H331,2)</f>
        <v>0</v>
      </c>
      <c r="BL331" s="226" t="s">
        <v>800</v>
      </c>
      <c r="BM331" s="226" t="s">
        <v>139</v>
      </c>
    </row>
    <row r="332" spans="2:47" s="238" customFormat="1" ht="13.5">
      <c r="B332" s="239"/>
      <c r="D332" s="338" t="s">
        <v>802</v>
      </c>
      <c r="F332" s="339" t="s">
        <v>140</v>
      </c>
      <c r="I332" s="386"/>
      <c r="L332" s="239"/>
      <c r="M332" s="340"/>
      <c r="N332" s="175"/>
      <c r="O332" s="175"/>
      <c r="P332" s="175"/>
      <c r="Q332" s="175"/>
      <c r="R332" s="175"/>
      <c r="S332" s="175"/>
      <c r="T332" s="341"/>
      <c r="AT332" s="226" t="s">
        <v>802</v>
      </c>
      <c r="AU332" s="226" t="s">
        <v>741</v>
      </c>
    </row>
    <row r="333" spans="2:47" s="238" customFormat="1" ht="27">
      <c r="B333" s="239"/>
      <c r="D333" s="338" t="s">
        <v>804</v>
      </c>
      <c r="F333" s="342" t="s">
        <v>805</v>
      </c>
      <c r="I333" s="386"/>
      <c r="L333" s="239"/>
      <c r="M333" s="340"/>
      <c r="N333" s="175"/>
      <c r="O333" s="175"/>
      <c r="P333" s="175"/>
      <c r="Q333" s="175"/>
      <c r="R333" s="175"/>
      <c r="S333" s="175"/>
      <c r="T333" s="341"/>
      <c r="AT333" s="226" t="s">
        <v>804</v>
      </c>
      <c r="AU333" s="226" t="s">
        <v>741</v>
      </c>
    </row>
    <row r="334" spans="2:65" s="238" customFormat="1" ht="16.5" customHeight="1">
      <c r="B334" s="239"/>
      <c r="C334" s="327" t="s">
        <v>141</v>
      </c>
      <c r="D334" s="327" t="s">
        <v>795</v>
      </c>
      <c r="E334" s="328" t="s">
        <v>142</v>
      </c>
      <c r="F334" s="329" t="s">
        <v>143</v>
      </c>
      <c r="G334" s="330" t="s">
        <v>130</v>
      </c>
      <c r="H334" s="331">
        <v>20</v>
      </c>
      <c r="I334" s="95"/>
      <c r="J334" s="332">
        <f>ROUND(I334*H334,2)</f>
        <v>0</v>
      </c>
      <c r="K334" s="329" t="s">
        <v>671</v>
      </c>
      <c r="L334" s="239"/>
      <c r="M334" s="333" t="s">
        <v>671</v>
      </c>
      <c r="N334" s="334" t="s">
        <v>704</v>
      </c>
      <c r="O334" s="335">
        <v>0</v>
      </c>
      <c r="P334" s="335">
        <f>O334*H334</f>
        <v>0</v>
      </c>
      <c r="Q334" s="335">
        <v>0</v>
      </c>
      <c r="R334" s="335">
        <f>Q334*H334</f>
        <v>0</v>
      </c>
      <c r="S334" s="335">
        <v>0</v>
      </c>
      <c r="T334" s="336">
        <f>S334*H334</f>
        <v>0</v>
      </c>
      <c r="AR334" s="226" t="s">
        <v>800</v>
      </c>
      <c r="AT334" s="226" t="s">
        <v>795</v>
      </c>
      <c r="AU334" s="226" t="s">
        <v>741</v>
      </c>
      <c r="AY334" s="226" t="s">
        <v>793</v>
      </c>
      <c r="BE334" s="337">
        <f>IF(N334="základní",J334,0)</f>
        <v>0</v>
      </c>
      <c r="BF334" s="337">
        <f>IF(N334="snížená",J334,0)</f>
        <v>0</v>
      </c>
      <c r="BG334" s="337">
        <f>IF(N334="zákl. přenesená",J334,0)</f>
        <v>0</v>
      </c>
      <c r="BH334" s="337">
        <f>IF(N334="sníž. přenesená",J334,0)</f>
        <v>0</v>
      </c>
      <c r="BI334" s="337">
        <f>IF(N334="nulová",J334,0)</f>
        <v>0</v>
      </c>
      <c r="BJ334" s="226" t="s">
        <v>686</v>
      </c>
      <c r="BK334" s="337">
        <f>ROUND(I334*H334,2)</f>
        <v>0</v>
      </c>
      <c r="BL334" s="226" t="s">
        <v>800</v>
      </c>
      <c r="BM334" s="226" t="s">
        <v>144</v>
      </c>
    </row>
    <row r="335" spans="2:47" s="238" customFormat="1" ht="13.5">
      <c r="B335" s="239"/>
      <c r="D335" s="338" t="s">
        <v>802</v>
      </c>
      <c r="F335" s="339" t="s">
        <v>143</v>
      </c>
      <c r="I335" s="386"/>
      <c r="L335" s="239"/>
      <c r="M335" s="340"/>
      <c r="N335" s="175"/>
      <c r="O335" s="175"/>
      <c r="P335" s="175"/>
      <c r="Q335" s="175"/>
      <c r="R335" s="175"/>
      <c r="S335" s="175"/>
      <c r="T335" s="341"/>
      <c r="AT335" s="226" t="s">
        <v>802</v>
      </c>
      <c r="AU335" s="226" t="s">
        <v>741</v>
      </c>
    </row>
    <row r="336" spans="2:47" s="238" customFormat="1" ht="27">
      <c r="B336" s="239"/>
      <c r="D336" s="338" t="s">
        <v>804</v>
      </c>
      <c r="F336" s="342" t="s">
        <v>805</v>
      </c>
      <c r="I336" s="386"/>
      <c r="L336" s="239"/>
      <c r="M336" s="340"/>
      <c r="N336" s="175"/>
      <c r="O336" s="175"/>
      <c r="P336" s="175"/>
      <c r="Q336" s="175"/>
      <c r="R336" s="175"/>
      <c r="S336" s="175"/>
      <c r="T336" s="341"/>
      <c r="AT336" s="226" t="s">
        <v>804</v>
      </c>
      <c r="AU336" s="226" t="s">
        <v>741</v>
      </c>
    </row>
    <row r="337" spans="2:51" s="344" customFormat="1" ht="13.5">
      <c r="B337" s="343"/>
      <c r="D337" s="338" t="s">
        <v>806</v>
      </c>
      <c r="E337" s="345" t="s">
        <v>671</v>
      </c>
      <c r="F337" s="346" t="s">
        <v>923</v>
      </c>
      <c r="H337" s="347">
        <v>20</v>
      </c>
      <c r="I337" s="387"/>
      <c r="L337" s="343"/>
      <c r="M337" s="348"/>
      <c r="N337" s="349"/>
      <c r="O337" s="349"/>
      <c r="P337" s="349"/>
      <c r="Q337" s="349"/>
      <c r="R337" s="349"/>
      <c r="S337" s="349"/>
      <c r="T337" s="350"/>
      <c r="AT337" s="345" t="s">
        <v>806</v>
      </c>
      <c r="AU337" s="345" t="s">
        <v>741</v>
      </c>
      <c r="AV337" s="344" t="s">
        <v>741</v>
      </c>
      <c r="AW337" s="344" t="s">
        <v>697</v>
      </c>
      <c r="AX337" s="344" t="s">
        <v>686</v>
      </c>
      <c r="AY337" s="345" t="s">
        <v>793</v>
      </c>
    </row>
    <row r="338" spans="2:65" s="238" customFormat="1" ht="16.5" customHeight="1">
      <c r="B338" s="239"/>
      <c r="C338" s="327" t="s">
        <v>145</v>
      </c>
      <c r="D338" s="327" t="s">
        <v>795</v>
      </c>
      <c r="E338" s="328" t="s">
        <v>146</v>
      </c>
      <c r="F338" s="329" t="s">
        <v>147</v>
      </c>
      <c r="G338" s="330" t="s">
        <v>130</v>
      </c>
      <c r="H338" s="331">
        <v>20</v>
      </c>
      <c r="I338" s="95"/>
      <c r="J338" s="332">
        <f>ROUND(I338*H338,2)</f>
        <v>0</v>
      </c>
      <c r="K338" s="329" t="s">
        <v>671</v>
      </c>
      <c r="L338" s="239"/>
      <c r="M338" s="333" t="s">
        <v>671</v>
      </c>
      <c r="N338" s="334" t="s">
        <v>704</v>
      </c>
      <c r="O338" s="335">
        <v>0</v>
      </c>
      <c r="P338" s="335">
        <f>O338*H338</f>
        <v>0</v>
      </c>
      <c r="Q338" s="335">
        <v>0</v>
      </c>
      <c r="R338" s="335">
        <f>Q338*H338</f>
        <v>0</v>
      </c>
      <c r="S338" s="335">
        <v>0</v>
      </c>
      <c r="T338" s="336">
        <f>S338*H338</f>
        <v>0</v>
      </c>
      <c r="AR338" s="226" t="s">
        <v>800</v>
      </c>
      <c r="AT338" s="226" t="s">
        <v>795</v>
      </c>
      <c r="AU338" s="226" t="s">
        <v>741</v>
      </c>
      <c r="AY338" s="226" t="s">
        <v>793</v>
      </c>
      <c r="BE338" s="337">
        <f>IF(N338="základní",J338,0)</f>
        <v>0</v>
      </c>
      <c r="BF338" s="337">
        <f>IF(N338="snížená",J338,0)</f>
        <v>0</v>
      </c>
      <c r="BG338" s="337">
        <f>IF(N338="zákl. přenesená",J338,0)</f>
        <v>0</v>
      </c>
      <c r="BH338" s="337">
        <f>IF(N338="sníž. přenesená",J338,0)</f>
        <v>0</v>
      </c>
      <c r="BI338" s="337">
        <f>IF(N338="nulová",J338,0)</f>
        <v>0</v>
      </c>
      <c r="BJ338" s="226" t="s">
        <v>686</v>
      </c>
      <c r="BK338" s="337">
        <f>ROUND(I338*H338,2)</f>
        <v>0</v>
      </c>
      <c r="BL338" s="226" t="s">
        <v>800</v>
      </c>
      <c r="BM338" s="226" t="s">
        <v>148</v>
      </c>
    </row>
    <row r="339" spans="2:47" s="238" customFormat="1" ht="13.5">
      <c r="B339" s="239"/>
      <c r="D339" s="338" t="s">
        <v>802</v>
      </c>
      <c r="F339" s="339" t="s">
        <v>147</v>
      </c>
      <c r="I339" s="386"/>
      <c r="L339" s="239"/>
      <c r="M339" s="340"/>
      <c r="N339" s="175"/>
      <c r="O339" s="175"/>
      <c r="P339" s="175"/>
      <c r="Q339" s="175"/>
      <c r="R339" s="175"/>
      <c r="S339" s="175"/>
      <c r="T339" s="341"/>
      <c r="AT339" s="226" t="s">
        <v>802</v>
      </c>
      <c r="AU339" s="226" t="s">
        <v>741</v>
      </c>
    </row>
    <row r="340" spans="2:47" s="238" customFormat="1" ht="27">
      <c r="B340" s="239"/>
      <c r="D340" s="338" t="s">
        <v>804</v>
      </c>
      <c r="F340" s="342" t="s">
        <v>805</v>
      </c>
      <c r="I340" s="386"/>
      <c r="L340" s="239"/>
      <c r="M340" s="340"/>
      <c r="N340" s="175"/>
      <c r="O340" s="175"/>
      <c r="P340" s="175"/>
      <c r="Q340" s="175"/>
      <c r="R340" s="175"/>
      <c r="S340" s="175"/>
      <c r="T340" s="341"/>
      <c r="AT340" s="226" t="s">
        <v>804</v>
      </c>
      <c r="AU340" s="226" t="s">
        <v>741</v>
      </c>
    </row>
    <row r="341" spans="2:51" s="344" customFormat="1" ht="13.5">
      <c r="B341" s="343"/>
      <c r="D341" s="338" t="s">
        <v>806</v>
      </c>
      <c r="E341" s="345" t="s">
        <v>671</v>
      </c>
      <c r="F341" s="346" t="s">
        <v>923</v>
      </c>
      <c r="H341" s="347">
        <v>20</v>
      </c>
      <c r="I341" s="387"/>
      <c r="L341" s="343"/>
      <c r="M341" s="348"/>
      <c r="N341" s="349"/>
      <c r="O341" s="349"/>
      <c r="P341" s="349"/>
      <c r="Q341" s="349"/>
      <c r="R341" s="349"/>
      <c r="S341" s="349"/>
      <c r="T341" s="350"/>
      <c r="AT341" s="345" t="s">
        <v>806</v>
      </c>
      <c r="AU341" s="345" t="s">
        <v>741</v>
      </c>
      <c r="AV341" s="344" t="s">
        <v>741</v>
      </c>
      <c r="AW341" s="344" t="s">
        <v>697</v>
      </c>
      <c r="AX341" s="344" t="s">
        <v>686</v>
      </c>
      <c r="AY341" s="345" t="s">
        <v>793</v>
      </c>
    </row>
    <row r="342" spans="2:65" s="238" customFormat="1" ht="25.5" customHeight="1">
      <c r="B342" s="239"/>
      <c r="C342" s="327" t="s">
        <v>149</v>
      </c>
      <c r="D342" s="327" t="s">
        <v>795</v>
      </c>
      <c r="E342" s="328" t="s">
        <v>150</v>
      </c>
      <c r="F342" s="329" t="s">
        <v>151</v>
      </c>
      <c r="G342" s="330" t="s">
        <v>798</v>
      </c>
      <c r="H342" s="331">
        <v>2</v>
      </c>
      <c r="I342" s="95"/>
      <c r="J342" s="332">
        <f>ROUND(I342*H342,2)</f>
        <v>0</v>
      </c>
      <c r="K342" s="329" t="s">
        <v>671</v>
      </c>
      <c r="L342" s="239"/>
      <c r="M342" s="333" t="s">
        <v>671</v>
      </c>
      <c r="N342" s="334" t="s">
        <v>704</v>
      </c>
      <c r="O342" s="335">
        <v>0</v>
      </c>
      <c r="P342" s="335">
        <f>O342*H342</f>
        <v>0</v>
      </c>
      <c r="Q342" s="335">
        <v>0</v>
      </c>
      <c r="R342" s="335">
        <f>Q342*H342</f>
        <v>0</v>
      </c>
      <c r="S342" s="335">
        <v>0</v>
      </c>
      <c r="T342" s="336">
        <f>S342*H342</f>
        <v>0</v>
      </c>
      <c r="AR342" s="226" t="s">
        <v>800</v>
      </c>
      <c r="AT342" s="226" t="s">
        <v>795</v>
      </c>
      <c r="AU342" s="226" t="s">
        <v>741</v>
      </c>
      <c r="AY342" s="226" t="s">
        <v>793</v>
      </c>
      <c r="BE342" s="337">
        <f>IF(N342="základní",J342,0)</f>
        <v>0</v>
      </c>
      <c r="BF342" s="337">
        <f>IF(N342="snížená",J342,0)</f>
        <v>0</v>
      </c>
      <c r="BG342" s="337">
        <f>IF(N342="zákl. přenesená",J342,0)</f>
        <v>0</v>
      </c>
      <c r="BH342" s="337">
        <f>IF(N342="sníž. přenesená",J342,0)</f>
        <v>0</v>
      </c>
      <c r="BI342" s="337">
        <f>IF(N342="nulová",J342,0)</f>
        <v>0</v>
      </c>
      <c r="BJ342" s="226" t="s">
        <v>686</v>
      </c>
      <c r="BK342" s="337">
        <f>ROUND(I342*H342,2)</f>
        <v>0</v>
      </c>
      <c r="BL342" s="226" t="s">
        <v>800</v>
      </c>
      <c r="BM342" s="226" t="s">
        <v>152</v>
      </c>
    </row>
    <row r="343" spans="2:47" s="238" customFormat="1" ht="27">
      <c r="B343" s="239"/>
      <c r="D343" s="338" t="s">
        <v>802</v>
      </c>
      <c r="F343" s="339" t="s">
        <v>151</v>
      </c>
      <c r="I343" s="386"/>
      <c r="L343" s="239"/>
      <c r="M343" s="340"/>
      <c r="N343" s="175"/>
      <c r="O343" s="175"/>
      <c r="P343" s="175"/>
      <c r="Q343" s="175"/>
      <c r="R343" s="175"/>
      <c r="S343" s="175"/>
      <c r="T343" s="341"/>
      <c r="AT343" s="226" t="s">
        <v>802</v>
      </c>
      <c r="AU343" s="226" t="s">
        <v>741</v>
      </c>
    </row>
    <row r="344" spans="2:47" s="238" customFormat="1" ht="27">
      <c r="B344" s="239"/>
      <c r="D344" s="338" t="s">
        <v>804</v>
      </c>
      <c r="F344" s="342" t="s">
        <v>805</v>
      </c>
      <c r="I344" s="386"/>
      <c r="L344" s="239"/>
      <c r="M344" s="340"/>
      <c r="N344" s="175"/>
      <c r="O344" s="175"/>
      <c r="P344" s="175"/>
      <c r="Q344" s="175"/>
      <c r="R344" s="175"/>
      <c r="S344" s="175"/>
      <c r="T344" s="341"/>
      <c r="AT344" s="226" t="s">
        <v>804</v>
      </c>
      <c r="AU344" s="226" t="s">
        <v>741</v>
      </c>
    </row>
    <row r="345" spans="2:65" s="238" customFormat="1" ht="16.5" customHeight="1">
      <c r="B345" s="239"/>
      <c r="C345" s="327" t="s">
        <v>153</v>
      </c>
      <c r="D345" s="327" t="s">
        <v>795</v>
      </c>
      <c r="E345" s="328" t="s">
        <v>154</v>
      </c>
      <c r="F345" s="329" t="s">
        <v>155</v>
      </c>
      <c r="G345" s="330" t="s">
        <v>52</v>
      </c>
      <c r="H345" s="331">
        <v>20</v>
      </c>
      <c r="I345" s="95"/>
      <c r="J345" s="332">
        <f>ROUND(I345*H345,2)</f>
        <v>0</v>
      </c>
      <c r="K345" s="329" t="s">
        <v>935</v>
      </c>
      <c r="L345" s="239"/>
      <c r="M345" s="333" t="s">
        <v>671</v>
      </c>
      <c r="N345" s="334" t="s">
        <v>704</v>
      </c>
      <c r="O345" s="335">
        <v>1.56</v>
      </c>
      <c r="P345" s="335">
        <f>O345*H345</f>
        <v>31.200000000000003</v>
      </c>
      <c r="Q345" s="335">
        <v>0.06313</v>
      </c>
      <c r="R345" s="335">
        <f>Q345*H345</f>
        <v>1.2626000000000002</v>
      </c>
      <c r="S345" s="335">
        <v>0</v>
      </c>
      <c r="T345" s="336">
        <f>S345*H345</f>
        <v>0</v>
      </c>
      <c r="AR345" s="226" t="s">
        <v>800</v>
      </c>
      <c r="AT345" s="226" t="s">
        <v>795</v>
      </c>
      <c r="AU345" s="226" t="s">
        <v>741</v>
      </c>
      <c r="AY345" s="226" t="s">
        <v>793</v>
      </c>
      <c r="BE345" s="337">
        <f>IF(N345="základní",J345,0)</f>
        <v>0</v>
      </c>
      <c r="BF345" s="337">
        <f>IF(N345="snížená",J345,0)</f>
        <v>0</v>
      </c>
      <c r="BG345" s="337">
        <f>IF(N345="zákl. přenesená",J345,0)</f>
        <v>0</v>
      </c>
      <c r="BH345" s="337">
        <f>IF(N345="sníž. přenesená",J345,0)</f>
        <v>0</v>
      </c>
      <c r="BI345" s="337">
        <f>IF(N345="nulová",J345,0)</f>
        <v>0</v>
      </c>
      <c r="BJ345" s="226" t="s">
        <v>686</v>
      </c>
      <c r="BK345" s="337">
        <f>ROUND(I345*H345,2)</f>
        <v>0</v>
      </c>
      <c r="BL345" s="226" t="s">
        <v>800</v>
      </c>
      <c r="BM345" s="226" t="s">
        <v>156</v>
      </c>
    </row>
    <row r="346" spans="2:47" s="238" customFormat="1" ht="27">
      <c r="B346" s="239"/>
      <c r="D346" s="338" t="s">
        <v>802</v>
      </c>
      <c r="F346" s="339" t="s">
        <v>157</v>
      </c>
      <c r="I346" s="386"/>
      <c r="L346" s="239"/>
      <c r="M346" s="340"/>
      <c r="N346" s="175"/>
      <c r="O346" s="175"/>
      <c r="P346" s="175"/>
      <c r="Q346" s="175"/>
      <c r="R346" s="175"/>
      <c r="S346" s="175"/>
      <c r="T346" s="341"/>
      <c r="AT346" s="226" t="s">
        <v>802</v>
      </c>
      <c r="AU346" s="226" t="s">
        <v>741</v>
      </c>
    </row>
    <row r="347" spans="2:47" s="238" customFormat="1" ht="27">
      <c r="B347" s="239"/>
      <c r="D347" s="338" t="s">
        <v>804</v>
      </c>
      <c r="F347" s="342" t="s">
        <v>805</v>
      </c>
      <c r="I347" s="386"/>
      <c r="L347" s="239"/>
      <c r="M347" s="340"/>
      <c r="N347" s="175"/>
      <c r="O347" s="175"/>
      <c r="P347" s="175"/>
      <c r="Q347" s="175"/>
      <c r="R347" s="175"/>
      <c r="S347" s="175"/>
      <c r="T347" s="341"/>
      <c r="AT347" s="226" t="s">
        <v>804</v>
      </c>
      <c r="AU347" s="226" t="s">
        <v>741</v>
      </c>
    </row>
    <row r="348" spans="2:51" s="344" customFormat="1" ht="13.5">
      <c r="B348" s="343"/>
      <c r="D348" s="338" t="s">
        <v>806</v>
      </c>
      <c r="E348" s="345" t="s">
        <v>671</v>
      </c>
      <c r="F348" s="346" t="s">
        <v>158</v>
      </c>
      <c r="H348" s="347">
        <v>20</v>
      </c>
      <c r="I348" s="387"/>
      <c r="L348" s="343"/>
      <c r="M348" s="348"/>
      <c r="N348" s="349"/>
      <c r="O348" s="349"/>
      <c r="P348" s="349"/>
      <c r="Q348" s="349"/>
      <c r="R348" s="349"/>
      <c r="S348" s="349"/>
      <c r="T348" s="350"/>
      <c r="AT348" s="345" t="s">
        <v>806</v>
      </c>
      <c r="AU348" s="345" t="s">
        <v>741</v>
      </c>
      <c r="AV348" s="344" t="s">
        <v>741</v>
      </c>
      <c r="AW348" s="344" t="s">
        <v>697</v>
      </c>
      <c r="AX348" s="344" t="s">
        <v>686</v>
      </c>
      <c r="AY348" s="345" t="s">
        <v>793</v>
      </c>
    </row>
    <row r="349" spans="2:65" s="238" customFormat="1" ht="25.5" customHeight="1">
      <c r="B349" s="239"/>
      <c r="C349" s="327" t="s">
        <v>159</v>
      </c>
      <c r="D349" s="327" t="s">
        <v>795</v>
      </c>
      <c r="E349" s="328" t="s">
        <v>160</v>
      </c>
      <c r="F349" s="329" t="s">
        <v>161</v>
      </c>
      <c r="G349" s="330" t="s">
        <v>52</v>
      </c>
      <c r="H349" s="331">
        <v>10</v>
      </c>
      <c r="I349" s="95"/>
      <c r="J349" s="332">
        <f>ROUND(I349*H349,2)</f>
        <v>0</v>
      </c>
      <c r="K349" s="329" t="s">
        <v>935</v>
      </c>
      <c r="L349" s="239"/>
      <c r="M349" s="333" t="s">
        <v>671</v>
      </c>
      <c r="N349" s="334" t="s">
        <v>704</v>
      </c>
      <c r="O349" s="335">
        <v>0.037</v>
      </c>
      <c r="P349" s="335">
        <f>O349*H349</f>
        <v>0.37</v>
      </c>
      <c r="Q349" s="335">
        <v>0.00085</v>
      </c>
      <c r="R349" s="335">
        <f>Q349*H349</f>
        <v>0.008499999999999999</v>
      </c>
      <c r="S349" s="335">
        <v>0</v>
      </c>
      <c r="T349" s="336">
        <f>S349*H349</f>
        <v>0</v>
      </c>
      <c r="AR349" s="226" t="s">
        <v>800</v>
      </c>
      <c r="AT349" s="226" t="s">
        <v>795</v>
      </c>
      <c r="AU349" s="226" t="s">
        <v>741</v>
      </c>
      <c r="AY349" s="226" t="s">
        <v>793</v>
      </c>
      <c r="BE349" s="337">
        <f>IF(N349="základní",J349,0)</f>
        <v>0</v>
      </c>
      <c r="BF349" s="337">
        <f>IF(N349="snížená",J349,0)</f>
        <v>0</v>
      </c>
      <c r="BG349" s="337">
        <f>IF(N349="zákl. přenesená",J349,0)</f>
        <v>0</v>
      </c>
      <c r="BH349" s="337">
        <f>IF(N349="sníž. přenesená",J349,0)</f>
        <v>0</v>
      </c>
      <c r="BI349" s="337">
        <f>IF(N349="nulová",J349,0)</f>
        <v>0</v>
      </c>
      <c r="BJ349" s="226" t="s">
        <v>686</v>
      </c>
      <c r="BK349" s="337">
        <f>ROUND(I349*H349,2)</f>
        <v>0</v>
      </c>
      <c r="BL349" s="226" t="s">
        <v>800</v>
      </c>
      <c r="BM349" s="226" t="s">
        <v>162</v>
      </c>
    </row>
    <row r="350" spans="2:47" s="238" customFormat="1" ht="40.5">
      <c r="B350" s="239"/>
      <c r="D350" s="338" t="s">
        <v>802</v>
      </c>
      <c r="F350" s="339" t="s">
        <v>163</v>
      </c>
      <c r="I350" s="386"/>
      <c r="L350" s="239"/>
      <c r="M350" s="340"/>
      <c r="N350" s="175"/>
      <c r="O350" s="175"/>
      <c r="P350" s="175"/>
      <c r="Q350" s="175"/>
      <c r="R350" s="175"/>
      <c r="S350" s="175"/>
      <c r="T350" s="341"/>
      <c r="AT350" s="226" t="s">
        <v>802</v>
      </c>
      <c r="AU350" s="226" t="s">
        <v>741</v>
      </c>
    </row>
    <row r="351" spans="2:47" s="238" customFormat="1" ht="27">
      <c r="B351" s="239"/>
      <c r="D351" s="338" t="s">
        <v>804</v>
      </c>
      <c r="F351" s="342" t="s">
        <v>805</v>
      </c>
      <c r="I351" s="386"/>
      <c r="L351" s="239"/>
      <c r="M351" s="340"/>
      <c r="N351" s="175"/>
      <c r="O351" s="175"/>
      <c r="P351" s="175"/>
      <c r="Q351" s="175"/>
      <c r="R351" s="175"/>
      <c r="S351" s="175"/>
      <c r="T351" s="341"/>
      <c r="AT351" s="226" t="s">
        <v>804</v>
      </c>
      <c r="AU351" s="226" t="s">
        <v>741</v>
      </c>
    </row>
    <row r="352" spans="2:51" s="344" customFormat="1" ht="13.5">
      <c r="B352" s="343"/>
      <c r="D352" s="338" t="s">
        <v>806</v>
      </c>
      <c r="E352" s="345" t="s">
        <v>671</v>
      </c>
      <c r="F352" s="346" t="s">
        <v>691</v>
      </c>
      <c r="H352" s="347">
        <v>10</v>
      </c>
      <c r="I352" s="387"/>
      <c r="L352" s="343"/>
      <c r="M352" s="348"/>
      <c r="N352" s="349"/>
      <c r="O352" s="349"/>
      <c r="P352" s="349"/>
      <c r="Q352" s="349"/>
      <c r="R352" s="349"/>
      <c r="S352" s="349"/>
      <c r="T352" s="350"/>
      <c r="AT352" s="345" t="s">
        <v>806</v>
      </c>
      <c r="AU352" s="345" t="s">
        <v>741</v>
      </c>
      <c r="AV352" s="344" t="s">
        <v>741</v>
      </c>
      <c r="AW352" s="344" t="s">
        <v>697</v>
      </c>
      <c r="AX352" s="344" t="s">
        <v>686</v>
      </c>
      <c r="AY352" s="345" t="s">
        <v>793</v>
      </c>
    </row>
    <row r="353" spans="2:65" s="238" customFormat="1" ht="25.5" customHeight="1">
      <c r="B353" s="239"/>
      <c r="C353" s="327" t="s">
        <v>164</v>
      </c>
      <c r="D353" s="327" t="s">
        <v>795</v>
      </c>
      <c r="E353" s="328" t="s">
        <v>165</v>
      </c>
      <c r="F353" s="329" t="s">
        <v>166</v>
      </c>
      <c r="G353" s="330" t="s">
        <v>52</v>
      </c>
      <c r="H353" s="331">
        <v>10</v>
      </c>
      <c r="I353" s="95"/>
      <c r="J353" s="332">
        <f>ROUND(I353*H353,2)</f>
        <v>0</v>
      </c>
      <c r="K353" s="329" t="s">
        <v>935</v>
      </c>
      <c r="L353" s="239"/>
      <c r="M353" s="333" t="s">
        <v>671</v>
      </c>
      <c r="N353" s="334" t="s">
        <v>704</v>
      </c>
      <c r="O353" s="335">
        <v>0.041</v>
      </c>
      <c r="P353" s="335">
        <f>O353*H353</f>
        <v>0.41000000000000003</v>
      </c>
      <c r="Q353" s="335">
        <v>0.001</v>
      </c>
      <c r="R353" s="335">
        <f>Q353*H353</f>
        <v>0.01</v>
      </c>
      <c r="S353" s="335">
        <v>0</v>
      </c>
      <c r="T353" s="336">
        <f>S353*H353</f>
        <v>0</v>
      </c>
      <c r="AR353" s="226" t="s">
        <v>800</v>
      </c>
      <c r="AT353" s="226" t="s">
        <v>795</v>
      </c>
      <c r="AU353" s="226" t="s">
        <v>741</v>
      </c>
      <c r="AY353" s="226" t="s">
        <v>793</v>
      </c>
      <c r="BE353" s="337">
        <f>IF(N353="základní",J353,0)</f>
        <v>0</v>
      </c>
      <c r="BF353" s="337">
        <f>IF(N353="snížená",J353,0)</f>
        <v>0</v>
      </c>
      <c r="BG353" s="337">
        <f>IF(N353="zákl. přenesená",J353,0)</f>
        <v>0</v>
      </c>
      <c r="BH353" s="337">
        <f>IF(N353="sníž. přenesená",J353,0)</f>
        <v>0</v>
      </c>
      <c r="BI353" s="337">
        <f>IF(N353="nulová",J353,0)</f>
        <v>0</v>
      </c>
      <c r="BJ353" s="226" t="s">
        <v>686</v>
      </c>
      <c r="BK353" s="337">
        <f>ROUND(I353*H353,2)</f>
        <v>0</v>
      </c>
      <c r="BL353" s="226" t="s">
        <v>800</v>
      </c>
      <c r="BM353" s="226" t="s">
        <v>167</v>
      </c>
    </row>
    <row r="354" spans="2:47" s="238" customFormat="1" ht="40.5">
      <c r="B354" s="239"/>
      <c r="D354" s="338" t="s">
        <v>802</v>
      </c>
      <c r="F354" s="339" t="s">
        <v>168</v>
      </c>
      <c r="I354" s="386"/>
      <c r="L354" s="239"/>
      <c r="M354" s="340"/>
      <c r="N354" s="175"/>
      <c r="O354" s="175"/>
      <c r="P354" s="175"/>
      <c r="Q354" s="175"/>
      <c r="R354" s="175"/>
      <c r="S354" s="175"/>
      <c r="T354" s="341"/>
      <c r="AT354" s="226" t="s">
        <v>802</v>
      </c>
      <c r="AU354" s="226" t="s">
        <v>741</v>
      </c>
    </row>
    <row r="355" spans="2:47" s="238" customFormat="1" ht="27">
      <c r="B355" s="239"/>
      <c r="D355" s="338" t="s">
        <v>804</v>
      </c>
      <c r="F355" s="342" t="s">
        <v>805</v>
      </c>
      <c r="I355" s="386"/>
      <c r="L355" s="239"/>
      <c r="M355" s="340"/>
      <c r="N355" s="175"/>
      <c r="O355" s="175"/>
      <c r="P355" s="175"/>
      <c r="Q355" s="175"/>
      <c r="R355" s="175"/>
      <c r="S355" s="175"/>
      <c r="T355" s="341"/>
      <c r="AT355" s="226" t="s">
        <v>804</v>
      </c>
      <c r="AU355" s="226" t="s">
        <v>741</v>
      </c>
    </row>
    <row r="356" spans="2:51" s="344" customFormat="1" ht="13.5">
      <c r="B356" s="343"/>
      <c r="D356" s="338" t="s">
        <v>806</v>
      </c>
      <c r="E356" s="345" t="s">
        <v>671</v>
      </c>
      <c r="F356" s="346" t="s">
        <v>691</v>
      </c>
      <c r="H356" s="347">
        <v>10</v>
      </c>
      <c r="I356" s="387"/>
      <c r="L356" s="343"/>
      <c r="M356" s="348"/>
      <c r="N356" s="349"/>
      <c r="O356" s="349"/>
      <c r="P356" s="349"/>
      <c r="Q356" s="349"/>
      <c r="R356" s="349"/>
      <c r="S356" s="349"/>
      <c r="T356" s="350"/>
      <c r="AT356" s="345" t="s">
        <v>806</v>
      </c>
      <c r="AU356" s="345" t="s">
        <v>741</v>
      </c>
      <c r="AV356" s="344" t="s">
        <v>741</v>
      </c>
      <c r="AW356" s="344" t="s">
        <v>697</v>
      </c>
      <c r="AX356" s="344" t="s">
        <v>686</v>
      </c>
      <c r="AY356" s="345" t="s">
        <v>793</v>
      </c>
    </row>
    <row r="357" spans="2:65" s="238" customFormat="1" ht="16.5" customHeight="1">
      <c r="B357" s="239"/>
      <c r="C357" s="327" t="s">
        <v>169</v>
      </c>
      <c r="D357" s="327" t="s">
        <v>795</v>
      </c>
      <c r="E357" s="328" t="s">
        <v>170</v>
      </c>
      <c r="F357" s="329" t="s">
        <v>171</v>
      </c>
      <c r="G357" s="330" t="s">
        <v>841</v>
      </c>
      <c r="H357" s="331">
        <v>20</v>
      </c>
      <c r="I357" s="95"/>
      <c r="J357" s="332">
        <f>ROUND(I357*H357,2)</f>
        <v>0</v>
      </c>
      <c r="K357" s="329" t="s">
        <v>935</v>
      </c>
      <c r="L357" s="239"/>
      <c r="M357" s="333" t="s">
        <v>671</v>
      </c>
      <c r="N357" s="334" t="s">
        <v>704</v>
      </c>
      <c r="O357" s="335">
        <v>0.292</v>
      </c>
      <c r="P357" s="335">
        <f>O357*H357</f>
        <v>5.84</v>
      </c>
      <c r="Q357" s="335">
        <v>0.0033</v>
      </c>
      <c r="R357" s="335">
        <f>Q357*H357</f>
        <v>0.066</v>
      </c>
      <c r="S357" s="335">
        <v>0</v>
      </c>
      <c r="T357" s="336">
        <f>S357*H357</f>
        <v>0</v>
      </c>
      <c r="AR357" s="226" t="s">
        <v>800</v>
      </c>
      <c r="AT357" s="226" t="s">
        <v>795</v>
      </c>
      <c r="AU357" s="226" t="s">
        <v>741</v>
      </c>
      <c r="AY357" s="226" t="s">
        <v>793</v>
      </c>
      <c r="BE357" s="337">
        <f>IF(N357="základní",J357,0)</f>
        <v>0</v>
      </c>
      <c r="BF357" s="337">
        <f>IF(N357="snížená",J357,0)</f>
        <v>0</v>
      </c>
      <c r="BG357" s="337">
        <f>IF(N357="zákl. přenesená",J357,0)</f>
        <v>0</v>
      </c>
      <c r="BH357" s="337">
        <f>IF(N357="sníž. přenesená",J357,0)</f>
        <v>0</v>
      </c>
      <c r="BI357" s="337">
        <f>IF(N357="nulová",J357,0)</f>
        <v>0</v>
      </c>
      <c r="BJ357" s="226" t="s">
        <v>686</v>
      </c>
      <c r="BK357" s="337">
        <f>ROUND(I357*H357,2)</f>
        <v>0</v>
      </c>
      <c r="BL357" s="226" t="s">
        <v>800</v>
      </c>
      <c r="BM357" s="226" t="s">
        <v>172</v>
      </c>
    </row>
    <row r="358" spans="2:47" s="238" customFormat="1" ht="27">
      <c r="B358" s="239"/>
      <c r="D358" s="338" t="s">
        <v>802</v>
      </c>
      <c r="F358" s="339" t="s">
        <v>173</v>
      </c>
      <c r="I358" s="386"/>
      <c r="L358" s="239"/>
      <c r="M358" s="340"/>
      <c r="N358" s="175"/>
      <c r="O358" s="175"/>
      <c r="P358" s="175"/>
      <c r="Q358" s="175"/>
      <c r="R358" s="175"/>
      <c r="S358" s="175"/>
      <c r="T358" s="341"/>
      <c r="AT358" s="226" t="s">
        <v>802</v>
      </c>
      <c r="AU358" s="226" t="s">
        <v>741</v>
      </c>
    </row>
    <row r="359" spans="2:47" s="238" customFormat="1" ht="27">
      <c r="B359" s="239"/>
      <c r="D359" s="338" t="s">
        <v>804</v>
      </c>
      <c r="F359" s="342" t="s">
        <v>805</v>
      </c>
      <c r="I359" s="386"/>
      <c r="L359" s="239"/>
      <c r="M359" s="340"/>
      <c r="N359" s="175"/>
      <c r="O359" s="175"/>
      <c r="P359" s="175"/>
      <c r="Q359" s="175"/>
      <c r="R359" s="175"/>
      <c r="S359" s="175"/>
      <c r="T359" s="341"/>
      <c r="AT359" s="226" t="s">
        <v>804</v>
      </c>
      <c r="AU359" s="226" t="s">
        <v>741</v>
      </c>
    </row>
    <row r="360" spans="2:51" s="344" customFormat="1" ht="13.5">
      <c r="B360" s="343"/>
      <c r="D360" s="338" t="s">
        <v>806</v>
      </c>
      <c r="E360" s="345" t="s">
        <v>671</v>
      </c>
      <c r="F360" s="346" t="s">
        <v>923</v>
      </c>
      <c r="H360" s="347">
        <v>20</v>
      </c>
      <c r="I360" s="387"/>
      <c r="L360" s="343"/>
      <c r="M360" s="348"/>
      <c r="N360" s="349"/>
      <c r="O360" s="349"/>
      <c r="P360" s="349"/>
      <c r="Q360" s="349"/>
      <c r="R360" s="349"/>
      <c r="S360" s="349"/>
      <c r="T360" s="350"/>
      <c r="AT360" s="345" t="s">
        <v>806</v>
      </c>
      <c r="AU360" s="345" t="s">
        <v>741</v>
      </c>
      <c r="AV360" s="344" t="s">
        <v>741</v>
      </c>
      <c r="AW360" s="344" t="s">
        <v>697</v>
      </c>
      <c r="AX360" s="344" t="s">
        <v>686</v>
      </c>
      <c r="AY360" s="345" t="s">
        <v>793</v>
      </c>
    </row>
    <row r="361" spans="2:65" s="238" customFormat="1" ht="16.5" customHeight="1">
      <c r="B361" s="239"/>
      <c r="C361" s="327" t="s">
        <v>174</v>
      </c>
      <c r="D361" s="327" t="s">
        <v>795</v>
      </c>
      <c r="E361" s="328" t="s">
        <v>175</v>
      </c>
      <c r="F361" s="329" t="s">
        <v>176</v>
      </c>
      <c r="G361" s="330" t="s">
        <v>841</v>
      </c>
      <c r="H361" s="331">
        <v>20</v>
      </c>
      <c r="I361" s="95"/>
      <c r="J361" s="332">
        <f>ROUND(I361*H361,2)</f>
        <v>0</v>
      </c>
      <c r="K361" s="329" t="s">
        <v>935</v>
      </c>
      <c r="L361" s="239"/>
      <c r="M361" s="333" t="s">
        <v>671</v>
      </c>
      <c r="N361" s="334" t="s">
        <v>704</v>
      </c>
      <c r="O361" s="335">
        <v>0.312</v>
      </c>
      <c r="P361" s="335">
        <f>O361*H361</f>
        <v>6.24</v>
      </c>
      <c r="Q361" s="335">
        <v>0.00482</v>
      </c>
      <c r="R361" s="335">
        <f>Q361*H361</f>
        <v>0.09639999999999999</v>
      </c>
      <c r="S361" s="335">
        <v>0</v>
      </c>
      <c r="T361" s="336">
        <f>S361*H361</f>
        <v>0</v>
      </c>
      <c r="AR361" s="226" t="s">
        <v>800</v>
      </c>
      <c r="AT361" s="226" t="s">
        <v>795</v>
      </c>
      <c r="AU361" s="226" t="s">
        <v>741</v>
      </c>
      <c r="AY361" s="226" t="s">
        <v>793</v>
      </c>
      <c r="BE361" s="337">
        <f>IF(N361="základní",J361,0)</f>
        <v>0</v>
      </c>
      <c r="BF361" s="337">
        <f>IF(N361="snížená",J361,0)</f>
        <v>0</v>
      </c>
      <c r="BG361" s="337">
        <f>IF(N361="zákl. přenesená",J361,0)</f>
        <v>0</v>
      </c>
      <c r="BH361" s="337">
        <f>IF(N361="sníž. přenesená",J361,0)</f>
        <v>0</v>
      </c>
      <c r="BI361" s="337">
        <f>IF(N361="nulová",J361,0)</f>
        <v>0</v>
      </c>
      <c r="BJ361" s="226" t="s">
        <v>686</v>
      </c>
      <c r="BK361" s="337">
        <f>ROUND(I361*H361,2)</f>
        <v>0</v>
      </c>
      <c r="BL361" s="226" t="s">
        <v>800</v>
      </c>
      <c r="BM361" s="226" t="s">
        <v>177</v>
      </c>
    </row>
    <row r="362" spans="2:47" s="238" customFormat="1" ht="27">
      <c r="B362" s="239"/>
      <c r="D362" s="338" t="s">
        <v>802</v>
      </c>
      <c r="F362" s="339" t="s">
        <v>178</v>
      </c>
      <c r="I362" s="386"/>
      <c r="L362" s="239"/>
      <c r="M362" s="340"/>
      <c r="N362" s="175"/>
      <c r="O362" s="175"/>
      <c r="P362" s="175"/>
      <c r="Q362" s="175"/>
      <c r="R362" s="175"/>
      <c r="S362" s="175"/>
      <c r="T362" s="341"/>
      <c r="AT362" s="226" t="s">
        <v>802</v>
      </c>
      <c r="AU362" s="226" t="s">
        <v>741</v>
      </c>
    </row>
    <row r="363" spans="2:47" s="238" customFormat="1" ht="27">
      <c r="B363" s="239"/>
      <c r="D363" s="338" t="s">
        <v>804</v>
      </c>
      <c r="F363" s="342" t="s">
        <v>805</v>
      </c>
      <c r="I363" s="386"/>
      <c r="L363" s="239"/>
      <c r="M363" s="340"/>
      <c r="N363" s="175"/>
      <c r="O363" s="175"/>
      <c r="P363" s="175"/>
      <c r="Q363" s="175"/>
      <c r="R363" s="175"/>
      <c r="S363" s="175"/>
      <c r="T363" s="341"/>
      <c r="AT363" s="226" t="s">
        <v>804</v>
      </c>
      <c r="AU363" s="226" t="s">
        <v>741</v>
      </c>
    </row>
    <row r="364" spans="2:51" s="344" customFormat="1" ht="13.5">
      <c r="B364" s="343"/>
      <c r="D364" s="338" t="s">
        <v>806</v>
      </c>
      <c r="E364" s="345" t="s">
        <v>671</v>
      </c>
      <c r="F364" s="346" t="s">
        <v>923</v>
      </c>
      <c r="H364" s="347">
        <v>20</v>
      </c>
      <c r="I364" s="387"/>
      <c r="L364" s="343"/>
      <c r="M364" s="348"/>
      <c r="N364" s="349"/>
      <c r="O364" s="349"/>
      <c r="P364" s="349"/>
      <c r="Q364" s="349"/>
      <c r="R364" s="349"/>
      <c r="S364" s="349"/>
      <c r="T364" s="350"/>
      <c r="AT364" s="345" t="s">
        <v>806</v>
      </c>
      <c r="AU364" s="345" t="s">
        <v>741</v>
      </c>
      <c r="AV364" s="344" t="s">
        <v>741</v>
      </c>
      <c r="AW364" s="344" t="s">
        <v>697</v>
      </c>
      <c r="AX364" s="344" t="s">
        <v>686</v>
      </c>
      <c r="AY364" s="345" t="s">
        <v>793</v>
      </c>
    </row>
    <row r="365" spans="2:65" s="238" customFormat="1" ht="25.5" customHeight="1">
      <c r="B365" s="239"/>
      <c r="C365" s="327" t="s">
        <v>179</v>
      </c>
      <c r="D365" s="327" t="s">
        <v>795</v>
      </c>
      <c r="E365" s="328" t="s">
        <v>180</v>
      </c>
      <c r="F365" s="329" t="s">
        <v>181</v>
      </c>
      <c r="G365" s="330" t="s">
        <v>52</v>
      </c>
      <c r="H365" s="331">
        <v>15</v>
      </c>
      <c r="I365" s="95"/>
      <c r="J365" s="332">
        <f>ROUND(I365*H365,2)</f>
        <v>0</v>
      </c>
      <c r="K365" s="329" t="s">
        <v>935</v>
      </c>
      <c r="L365" s="239"/>
      <c r="M365" s="333" t="s">
        <v>671</v>
      </c>
      <c r="N365" s="334" t="s">
        <v>704</v>
      </c>
      <c r="O365" s="335">
        <v>0.683</v>
      </c>
      <c r="P365" s="335">
        <f>O365*H365</f>
        <v>10.245000000000001</v>
      </c>
      <c r="Q365" s="335">
        <v>0</v>
      </c>
      <c r="R365" s="335">
        <f>Q365*H365</f>
        <v>0</v>
      </c>
      <c r="S365" s="335">
        <v>0</v>
      </c>
      <c r="T365" s="336">
        <f>S365*H365</f>
        <v>0</v>
      </c>
      <c r="AR365" s="226" t="s">
        <v>800</v>
      </c>
      <c r="AT365" s="226" t="s">
        <v>795</v>
      </c>
      <c r="AU365" s="226" t="s">
        <v>741</v>
      </c>
      <c r="AY365" s="226" t="s">
        <v>793</v>
      </c>
      <c r="BE365" s="337">
        <f>IF(N365="základní",J365,0)</f>
        <v>0</v>
      </c>
      <c r="BF365" s="337">
        <f>IF(N365="snížená",J365,0)</f>
        <v>0</v>
      </c>
      <c r="BG365" s="337">
        <f>IF(N365="zákl. přenesená",J365,0)</f>
        <v>0</v>
      </c>
      <c r="BH365" s="337">
        <f>IF(N365="sníž. přenesená",J365,0)</f>
        <v>0</v>
      </c>
      <c r="BI365" s="337">
        <f>IF(N365="nulová",J365,0)</f>
        <v>0</v>
      </c>
      <c r="BJ365" s="226" t="s">
        <v>686</v>
      </c>
      <c r="BK365" s="337">
        <f>ROUND(I365*H365,2)</f>
        <v>0</v>
      </c>
      <c r="BL365" s="226" t="s">
        <v>800</v>
      </c>
      <c r="BM365" s="226" t="s">
        <v>182</v>
      </c>
    </row>
    <row r="366" spans="2:47" s="238" customFormat="1" ht="27">
      <c r="B366" s="239"/>
      <c r="D366" s="338" t="s">
        <v>802</v>
      </c>
      <c r="F366" s="339" t="s">
        <v>183</v>
      </c>
      <c r="I366" s="386"/>
      <c r="L366" s="239"/>
      <c r="M366" s="340"/>
      <c r="N366" s="175"/>
      <c r="O366" s="175"/>
      <c r="P366" s="175"/>
      <c r="Q366" s="175"/>
      <c r="R366" s="175"/>
      <c r="S366" s="175"/>
      <c r="T366" s="341"/>
      <c r="AT366" s="226" t="s">
        <v>802</v>
      </c>
      <c r="AU366" s="226" t="s">
        <v>741</v>
      </c>
    </row>
    <row r="367" spans="2:47" s="238" customFormat="1" ht="27">
      <c r="B367" s="239"/>
      <c r="D367" s="338" t="s">
        <v>804</v>
      </c>
      <c r="F367" s="342" t="s">
        <v>805</v>
      </c>
      <c r="I367" s="386"/>
      <c r="L367" s="239"/>
      <c r="M367" s="340"/>
      <c r="N367" s="175"/>
      <c r="O367" s="175"/>
      <c r="P367" s="175"/>
      <c r="Q367" s="175"/>
      <c r="R367" s="175"/>
      <c r="S367" s="175"/>
      <c r="T367" s="341"/>
      <c r="AT367" s="226" t="s">
        <v>804</v>
      </c>
      <c r="AU367" s="226" t="s">
        <v>741</v>
      </c>
    </row>
    <row r="368" spans="2:51" s="344" customFormat="1" ht="13.5">
      <c r="B368" s="343"/>
      <c r="D368" s="338" t="s">
        <v>806</v>
      </c>
      <c r="E368" s="345" t="s">
        <v>671</v>
      </c>
      <c r="F368" s="346" t="s">
        <v>184</v>
      </c>
      <c r="H368" s="347">
        <v>15</v>
      </c>
      <c r="I368" s="387"/>
      <c r="L368" s="343"/>
      <c r="M368" s="348"/>
      <c r="N368" s="349"/>
      <c r="O368" s="349"/>
      <c r="P368" s="349"/>
      <c r="Q368" s="349"/>
      <c r="R368" s="349"/>
      <c r="S368" s="349"/>
      <c r="T368" s="350"/>
      <c r="AT368" s="345" t="s">
        <v>806</v>
      </c>
      <c r="AU368" s="345" t="s">
        <v>741</v>
      </c>
      <c r="AV368" s="344" t="s">
        <v>741</v>
      </c>
      <c r="AW368" s="344" t="s">
        <v>697</v>
      </c>
      <c r="AX368" s="344" t="s">
        <v>686</v>
      </c>
      <c r="AY368" s="345" t="s">
        <v>793</v>
      </c>
    </row>
    <row r="369" spans="2:65" s="238" customFormat="1" ht="16.5" customHeight="1">
      <c r="B369" s="239"/>
      <c r="C369" s="374" t="s">
        <v>185</v>
      </c>
      <c r="D369" s="374" t="s">
        <v>991</v>
      </c>
      <c r="E369" s="375" t="s">
        <v>186</v>
      </c>
      <c r="F369" s="376" t="s">
        <v>187</v>
      </c>
      <c r="G369" s="377" t="s">
        <v>52</v>
      </c>
      <c r="H369" s="378">
        <v>8</v>
      </c>
      <c r="I369" s="96"/>
      <c r="J369" s="379">
        <f>ROUND(I369*H369,2)</f>
        <v>0</v>
      </c>
      <c r="K369" s="376" t="s">
        <v>671</v>
      </c>
      <c r="L369" s="380"/>
      <c r="M369" s="381" t="s">
        <v>671</v>
      </c>
      <c r="N369" s="382" t="s">
        <v>704</v>
      </c>
      <c r="O369" s="335">
        <v>0</v>
      </c>
      <c r="P369" s="335">
        <f>O369*H369</f>
        <v>0</v>
      </c>
      <c r="Q369" s="335">
        <v>0.00065</v>
      </c>
      <c r="R369" s="335">
        <f>Q369*H369</f>
        <v>0.0052</v>
      </c>
      <c r="S369" s="335">
        <v>0</v>
      </c>
      <c r="T369" s="336">
        <f>S369*H369</f>
        <v>0</v>
      </c>
      <c r="AR369" s="226" t="s">
        <v>844</v>
      </c>
      <c r="AT369" s="226" t="s">
        <v>991</v>
      </c>
      <c r="AU369" s="226" t="s">
        <v>741</v>
      </c>
      <c r="AY369" s="226" t="s">
        <v>793</v>
      </c>
      <c r="BE369" s="337">
        <f>IF(N369="základní",J369,0)</f>
        <v>0</v>
      </c>
      <c r="BF369" s="337">
        <f>IF(N369="snížená",J369,0)</f>
        <v>0</v>
      </c>
      <c r="BG369" s="337">
        <f>IF(N369="zákl. přenesená",J369,0)</f>
        <v>0</v>
      </c>
      <c r="BH369" s="337">
        <f>IF(N369="sníž. přenesená",J369,0)</f>
        <v>0</v>
      </c>
      <c r="BI369" s="337">
        <f>IF(N369="nulová",J369,0)</f>
        <v>0</v>
      </c>
      <c r="BJ369" s="226" t="s">
        <v>686</v>
      </c>
      <c r="BK369" s="337">
        <f>ROUND(I369*H369,2)</f>
        <v>0</v>
      </c>
      <c r="BL369" s="226" t="s">
        <v>800</v>
      </c>
      <c r="BM369" s="226" t="s">
        <v>188</v>
      </c>
    </row>
    <row r="370" spans="2:47" s="238" customFormat="1" ht="13.5">
      <c r="B370" s="239"/>
      <c r="D370" s="338" t="s">
        <v>802</v>
      </c>
      <c r="F370" s="339" t="s">
        <v>187</v>
      </c>
      <c r="I370" s="386"/>
      <c r="L370" s="239"/>
      <c r="M370" s="340"/>
      <c r="N370" s="175"/>
      <c r="O370" s="175"/>
      <c r="P370" s="175"/>
      <c r="Q370" s="175"/>
      <c r="R370" s="175"/>
      <c r="S370" s="175"/>
      <c r="T370" s="341"/>
      <c r="AT370" s="226" t="s">
        <v>802</v>
      </c>
      <c r="AU370" s="226" t="s">
        <v>741</v>
      </c>
    </row>
    <row r="371" spans="2:65" s="238" customFormat="1" ht="16.5" customHeight="1">
      <c r="B371" s="239"/>
      <c r="C371" s="374" t="s">
        <v>189</v>
      </c>
      <c r="D371" s="374" t="s">
        <v>991</v>
      </c>
      <c r="E371" s="375" t="s">
        <v>190</v>
      </c>
      <c r="F371" s="376" t="s">
        <v>191</v>
      </c>
      <c r="G371" s="377" t="s">
        <v>52</v>
      </c>
      <c r="H371" s="378">
        <v>7</v>
      </c>
      <c r="I371" s="96"/>
      <c r="J371" s="379">
        <f>ROUND(I371*H371,2)</f>
        <v>0</v>
      </c>
      <c r="K371" s="376" t="s">
        <v>671</v>
      </c>
      <c r="L371" s="380"/>
      <c r="M371" s="381" t="s">
        <v>671</v>
      </c>
      <c r="N371" s="382" t="s">
        <v>704</v>
      </c>
      <c r="O371" s="335">
        <v>0</v>
      </c>
      <c r="P371" s="335">
        <f>O371*H371</f>
        <v>0</v>
      </c>
      <c r="Q371" s="335">
        <v>0.00066</v>
      </c>
      <c r="R371" s="335">
        <f>Q371*H371</f>
        <v>0.00462</v>
      </c>
      <c r="S371" s="335">
        <v>0</v>
      </c>
      <c r="T371" s="336">
        <f>S371*H371</f>
        <v>0</v>
      </c>
      <c r="AR371" s="226" t="s">
        <v>844</v>
      </c>
      <c r="AT371" s="226" t="s">
        <v>991</v>
      </c>
      <c r="AU371" s="226" t="s">
        <v>741</v>
      </c>
      <c r="AY371" s="226" t="s">
        <v>793</v>
      </c>
      <c r="BE371" s="337">
        <f>IF(N371="základní",J371,0)</f>
        <v>0</v>
      </c>
      <c r="BF371" s="337">
        <f>IF(N371="snížená",J371,0)</f>
        <v>0</v>
      </c>
      <c r="BG371" s="337">
        <f>IF(N371="zákl. přenesená",J371,0)</f>
        <v>0</v>
      </c>
      <c r="BH371" s="337">
        <f>IF(N371="sníž. přenesená",J371,0)</f>
        <v>0</v>
      </c>
      <c r="BI371" s="337">
        <f>IF(N371="nulová",J371,0)</f>
        <v>0</v>
      </c>
      <c r="BJ371" s="226" t="s">
        <v>686</v>
      </c>
      <c r="BK371" s="337">
        <f>ROUND(I371*H371,2)</f>
        <v>0</v>
      </c>
      <c r="BL371" s="226" t="s">
        <v>800</v>
      </c>
      <c r="BM371" s="226" t="s">
        <v>192</v>
      </c>
    </row>
    <row r="372" spans="2:47" s="238" customFormat="1" ht="13.5">
      <c r="B372" s="239"/>
      <c r="D372" s="338" t="s">
        <v>802</v>
      </c>
      <c r="F372" s="339" t="s">
        <v>191</v>
      </c>
      <c r="I372" s="386"/>
      <c r="L372" s="239"/>
      <c r="M372" s="340"/>
      <c r="N372" s="175"/>
      <c r="O372" s="175"/>
      <c r="P372" s="175"/>
      <c r="Q372" s="175"/>
      <c r="R372" s="175"/>
      <c r="S372" s="175"/>
      <c r="T372" s="341"/>
      <c r="AT372" s="226" t="s">
        <v>802</v>
      </c>
      <c r="AU372" s="226" t="s">
        <v>741</v>
      </c>
    </row>
    <row r="373" spans="2:65" s="238" customFormat="1" ht="25.5" customHeight="1">
      <c r="B373" s="239"/>
      <c r="C373" s="327" t="s">
        <v>193</v>
      </c>
      <c r="D373" s="327" t="s">
        <v>795</v>
      </c>
      <c r="E373" s="328" t="s">
        <v>194</v>
      </c>
      <c r="F373" s="329" t="s">
        <v>195</v>
      </c>
      <c r="G373" s="330" t="s">
        <v>52</v>
      </c>
      <c r="H373" s="331">
        <v>15</v>
      </c>
      <c r="I373" s="95"/>
      <c r="J373" s="332">
        <f>ROUND(I373*H373,2)</f>
        <v>0</v>
      </c>
      <c r="K373" s="329" t="s">
        <v>935</v>
      </c>
      <c r="L373" s="239"/>
      <c r="M373" s="333" t="s">
        <v>671</v>
      </c>
      <c r="N373" s="334" t="s">
        <v>704</v>
      </c>
      <c r="O373" s="335">
        <v>0.745</v>
      </c>
      <c r="P373" s="335">
        <f>O373*H373</f>
        <v>11.175</v>
      </c>
      <c r="Q373" s="335">
        <v>1E-05</v>
      </c>
      <c r="R373" s="335">
        <f>Q373*H373</f>
        <v>0.00015000000000000001</v>
      </c>
      <c r="S373" s="335">
        <v>0</v>
      </c>
      <c r="T373" s="336">
        <f>S373*H373</f>
        <v>0</v>
      </c>
      <c r="AR373" s="226" t="s">
        <v>800</v>
      </c>
      <c r="AT373" s="226" t="s">
        <v>795</v>
      </c>
      <c r="AU373" s="226" t="s">
        <v>741</v>
      </c>
      <c r="AY373" s="226" t="s">
        <v>793</v>
      </c>
      <c r="BE373" s="337">
        <f>IF(N373="základní",J373,0)</f>
        <v>0</v>
      </c>
      <c r="BF373" s="337">
        <f>IF(N373="snížená",J373,0)</f>
        <v>0</v>
      </c>
      <c r="BG373" s="337">
        <f>IF(N373="zákl. přenesená",J373,0)</f>
        <v>0</v>
      </c>
      <c r="BH373" s="337">
        <f>IF(N373="sníž. přenesená",J373,0)</f>
        <v>0</v>
      </c>
      <c r="BI373" s="337">
        <f>IF(N373="nulová",J373,0)</f>
        <v>0</v>
      </c>
      <c r="BJ373" s="226" t="s">
        <v>686</v>
      </c>
      <c r="BK373" s="337">
        <f>ROUND(I373*H373,2)</f>
        <v>0</v>
      </c>
      <c r="BL373" s="226" t="s">
        <v>800</v>
      </c>
      <c r="BM373" s="226" t="s">
        <v>196</v>
      </c>
    </row>
    <row r="374" spans="2:47" s="238" customFormat="1" ht="27">
      <c r="B374" s="239"/>
      <c r="D374" s="338" t="s">
        <v>802</v>
      </c>
      <c r="F374" s="339" t="s">
        <v>197</v>
      </c>
      <c r="I374" s="386"/>
      <c r="L374" s="239"/>
      <c r="M374" s="340"/>
      <c r="N374" s="175"/>
      <c r="O374" s="175"/>
      <c r="P374" s="175"/>
      <c r="Q374" s="175"/>
      <c r="R374" s="175"/>
      <c r="S374" s="175"/>
      <c r="T374" s="341"/>
      <c r="AT374" s="226" t="s">
        <v>802</v>
      </c>
      <c r="AU374" s="226" t="s">
        <v>741</v>
      </c>
    </row>
    <row r="375" spans="2:47" s="238" customFormat="1" ht="27">
      <c r="B375" s="239"/>
      <c r="D375" s="338" t="s">
        <v>804</v>
      </c>
      <c r="F375" s="342" t="s">
        <v>805</v>
      </c>
      <c r="I375" s="386"/>
      <c r="L375" s="239"/>
      <c r="M375" s="340"/>
      <c r="N375" s="175"/>
      <c r="O375" s="175"/>
      <c r="P375" s="175"/>
      <c r="Q375" s="175"/>
      <c r="R375" s="175"/>
      <c r="S375" s="175"/>
      <c r="T375" s="341"/>
      <c r="AT375" s="226" t="s">
        <v>804</v>
      </c>
      <c r="AU375" s="226" t="s">
        <v>741</v>
      </c>
    </row>
    <row r="376" spans="2:51" s="344" customFormat="1" ht="13.5">
      <c r="B376" s="343"/>
      <c r="D376" s="338" t="s">
        <v>806</v>
      </c>
      <c r="E376" s="345" t="s">
        <v>671</v>
      </c>
      <c r="F376" s="346" t="s">
        <v>184</v>
      </c>
      <c r="H376" s="347">
        <v>15</v>
      </c>
      <c r="I376" s="387"/>
      <c r="L376" s="343"/>
      <c r="M376" s="348"/>
      <c r="N376" s="349"/>
      <c r="O376" s="349"/>
      <c r="P376" s="349"/>
      <c r="Q376" s="349"/>
      <c r="R376" s="349"/>
      <c r="S376" s="349"/>
      <c r="T376" s="350"/>
      <c r="AT376" s="345" t="s">
        <v>806</v>
      </c>
      <c r="AU376" s="345" t="s">
        <v>741</v>
      </c>
      <c r="AV376" s="344" t="s">
        <v>741</v>
      </c>
      <c r="AW376" s="344" t="s">
        <v>697</v>
      </c>
      <c r="AX376" s="344" t="s">
        <v>686</v>
      </c>
      <c r="AY376" s="345" t="s">
        <v>793</v>
      </c>
    </row>
    <row r="377" spans="2:65" s="238" customFormat="1" ht="16.5" customHeight="1">
      <c r="B377" s="239"/>
      <c r="C377" s="374" t="s">
        <v>198</v>
      </c>
      <c r="D377" s="374" t="s">
        <v>991</v>
      </c>
      <c r="E377" s="375" t="s">
        <v>199</v>
      </c>
      <c r="F377" s="376" t="s">
        <v>200</v>
      </c>
      <c r="G377" s="377" t="s">
        <v>52</v>
      </c>
      <c r="H377" s="378">
        <v>8</v>
      </c>
      <c r="I377" s="96"/>
      <c r="J377" s="379">
        <f>ROUND(I377*H377,2)</f>
        <v>0</v>
      </c>
      <c r="K377" s="376" t="s">
        <v>671</v>
      </c>
      <c r="L377" s="380"/>
      <c r="M377" s="381" t="s">
        <v>671</v>
      </c>
      <c r="N377" s="382" t="s">
        <v>704</v>
      </c>
      <c r="O377" s="335">
        <v>0</v>
      </c>
      <c r="P377" s="335">
        <f>O377*H377</f>
        <v>0</v>
      </c>
      <c r="Q377" s="335">
        <v>0.00125</v>
      </c>
      <c r="R377" s="335">
        <f>Q377*H377</f>
        <v>0.01</v>
      </c>
      <c r="S377" s="335">
        <v>0</v>
      </c>
      <c r="T377" s="336">
        <f>S377*H377</f>
        <v>0</v>
      </c>
      <c r="AR377" s="226" t="s">
        <v>844</v>
      </c>
      <c r="AT377" s="226" t="s">
        <v>991</v>
      </c>
      <c r="AU377" s="226" t="s">
        <v>741</v>
      </c>
      <c r="AY377" s="226" t="s">
        <v>793</v>
      </c>
      <c r="BE377" s="337">
        <f>IF(N377="základní",J377,0)</f>
        <v>0</v>
      </c>
      <c r="BF377" s="337">
        <f>IF(N377="snížená",J377,0)</f>
        <v>0</v>
      </c>
      <c r="BG377" s="337">
        <f>IF(N377="zákl. přenesená",J377,0)</f>
        <v>0</v>
      </c>
      <c r="BH377" s="337">
        <f>IF(N377="sníž. přenesená",J377,0)</f>
        <v>0</v>
      </c>
      <c r="BI377" s="337">
        <f>IF(N377="nulová",J377,0)</f>
        <v>0</v>
      </c>
      <c r="BJ377" s="226" t="s">
        <v>686</v>
      </c>
      <c r="BK377" s="337">
        <f>ROUND(I377*H377,2)</f>
        <v>0</v>
      </c>
      <c r="BL377" s="226" t="s">
        <v>800</v>
      </c>
      <c r="BM377" s="226" t="s">
        <v>201</v>
      </c>
    </row>
    <row r="378" spans="2:47" s="238" customFormat="1" ht="13.5">
      <c r="B378" s="239"/>
      <c r="D378" s="338" t="s">
        <v>802</v>
      </c>
      <c r="F378" s="339" t="s">
        <v>200</v>
      </c>
      <c r="I378" s="386"/>
      <c r="L378" s="239"/>
      <c r="M378" s="340"/>
      <c r="N378" s="175"/>
      <c r="O378" s="175"/>
      <c r="P378" s="175"/>
      <c r="Q378" s="175"/>
      <c r="R378" s="175"/>
      <c r="S378" s="175"/>
      <c r="T378" s="341"/>
      <c r="AT378" s="226" t="s">
        <v>802</v>
      </c>
      <c r="AU378" s="226" t="s">
        <v>741</v>
      </c>
    </row>
    <row r="379" spans="2:65" s="238" customFormat="1" ht="16.5" customHeight="1">
      <c r="B379" s="239"/>
      <c r="C379" s="374" t="s">
        <v>202</v>
      </c>
      <c r="D379" s="374" t="s">
        <v>991</v>
      </c>
      <c r="E379" s="375" t="s">
        <v>203</v>
      </c>
      <c r="F379" s="376" t="s">
        <v>204</v>
      </c>
      <c r="G379" s="377" t="s">
        <v>52</v>
      </c>
      <c r="H379" s="378">
        <v>7</v>
      </c>
      <c r="I379" s="96"/>
      <c r="J379" s="379">
        <f>ROUND(I379*H379,2)</f>
        <v>0</v>
      </c>
      <c r="K379" s="376" t="s">
        <v>671</v>
      </c>
      <c r="L379" s="380"/>
      <c r="M379" s="381" t="s">
        <v>671</v>
      </c>
      <c r="N379" s="382" t="s">
        <v>704</v>
      </c>
      <c r="O379" s="335">
        <v>0</v>
      </c>
      <c r="P379" s="335">
        <f>O379*H379</f>
        <v>0</v>
      </c>
      <c r="Q379" s="335">
        <v>0.0017</v>
      </c>
      <c r="R379" s="335">
        <f>Q379*H379</f>
        <v>0.011899999999999999</v>
      </c>
      <c r="S379" s="335">
        <v>0</v>
      </c>
      <c r="T379" s="336">
        <f>S379*H379</f>
        <v>0</v>
      </c>
      <c r="AR379" s="226" t="s">
        <v>844</v>
      </c>
      <c r="AT379" s="226" t="s">
        <v>991</v>
      </c>
      <c r="AU379" s="226" t="s">
        <v>741</v>
      </c>
      <c r="AY379" s="226" t="s">
        <v>793</v>
      </c>
      <c r="BE379" s="337">
        <f>IF(N379="základní",J379,0)</f>
        <v>0</v>
      </c>
      <c r="BF379" s="337">
        <f>IF(N379="snížená",J379,0)</f>
        <v>0</v>
      </c>
      <c r="BG379" s="337">
        <f>IF(N379="zákl. přenesená",J379,0)</f>
        <v>0</v>
      </c>
      <c r="BH379" s="337">
        <f>IF(N379="sníž. přenesená",J379,0)</f>
        <v>0</v>
      </c>
      <c r="BI379" s="337">
        <f>IF(N379="nulová",J379,0)</f>
        <v>0</v>
      </c>
      <c r="BJ379" s="226" t="s">
        <v>686</v>
      </c>
      <c r="BK379" s="337">
        <f>ROUND(I379*H379,2)</f>
        <v>0</v>
      </c>
      <c r="BL379" s="226" t="s">
        <v>800</v>
      </c>
      <c r="BM379" s="226" t="s">
        <v>205</v>
      </c>
    </row>
    <row r="380" spans="2:47" s="238" customFormat="1" ht="13.5">
      <c r="B380" s="239"/>
      <c r="D380" s="338" t="s">
        <v>802</v>
      </c>
      <c r="F380" s="339" t="s">
        <v>204</v>
      </c>
      <c r="I380" s="386"/>
      <c r="L380" s="239"/>
      <c r="M380" s="340"/>
      <c r="N380" s="175"/>
      <c r="O380" s="175"/>
      <c r="P380" s="175"/>
      <c r="Q380" s="175"/>
      <c r="R380" s="175"/>
      <c r="S380" s="175"/>
      <c r="T380" s="341"/>
      <c r="AT380" s="226" t="s">
        <v>802</v>
      </c>
      <c r="AU380" s="226" t="s">
        <v>741</v>
      </c>
    </row>
    <row r="381" spans="2:65" s="238" customFormat="1" ht="16.5" customHeight="1">
      <c r="B381" s="239"/>
      <c r="C381" s="327" t="s">
        <v>206</v>
      </c>
      <c r="D381" s="327" t="s">
        <v>795</v>
      </c>
      <c r="E381" s="328" t="s">
        <v>207</v>
      </c>
      <c r="F381" s="329" t="s">
        <v>208</v>
      </c>
      <c r="G381" s="330" t="s">
        <v>841</v>
      </c>
      <c r="H381" s="331">
        <v>601.6</v>
      </c>
      <c r="I381" s="95"/>
      <c r="J381" s="332">
        <f>ROUND(I381*H381,2)</f>
        <v>0</v>
      </c>
      <c r="K381" s="329" t="s">
        <v>671</v>
      </c>
      <c r="L381" s="239"/>
      <c r="M381" s="333" t="s">
        <v>671</v>
      </c>
      <c r="N381" s="334" t="s">
        <v>704</v>
      </c>
      <c r="O381" s="335">
        <v>0</v>
      </c>
      <c r="P381" s="335">
        <f>O381*H381</f>
        <v>0</v>
      </c>
      <c r="Q381" s="335">
        <v>0</v>
      </c>
      <c r="R381" s="335">
        <f>Q381*H381</f>
        <v>0</v>
      </c>
      <c r="S381" s="335">
        <v>0</v>
      </c>
      <c r="T381" s="336">
        <f>S381*H381</f>
        <v>0</v>
      </c>
      <c r="AR381" s="226" t="s">
        <v>800</v>
      </c>
      <c r="AT381" s="226" t="s">
        <v>795</v>
      </c>
      <c r="AU381" s="226" t="s">
        <v>741</v>
      </c>
      <c r="AY381" s="226" t="s">
        <v>793</v>
      </c>
      <c r="BE381" s="337">
        <f>IF(N381="základní",J381,0)</f>
        <v>0</v>
      </c>
      <c r="BF381" s="337">
        <f>IF(N381="snížená",J381,0)</f>
        <v>0</v>
      </c>
      <c r="BG381" s="337">
        <f>IF(N381="zákl. přenesená",J381,0)</f>
        <v>0</v>
      </c>
      <c r="BH381" s="337">
        <f>IF(N381="sníž. přenesená",J381,0)</f>
        <v>0</v>
      </c>
      <c r="BI381" s="337">
        <f>IF(N381="nulová",J381,0)</f>
        <v>0</v>
      </c>
      <c r="BJ381" s="226" t="s">
        <v>686</v>
      </c>
      <c r="BK381" s="337">
        <f>ROUND(I381*H381,2)</f>
        <v>0</v>
      </c>
      <c r="BL381" s="226" t="s">
        <v>800</v>
      </c>
      <c r="BM381" s="226" t="s">
        <v>209</v>
      </c>
    </row>
    <row r="382" spans="2:47" s="238" customFormat="1" ht="13.5">
      <c r="B382" s="239"/>
      <c r="D382" s="338" t="s">
        <v>802</v>
      </c>
      <c r="F382" s="339" t="s">
        <v>208</v>
      </c>
      <c r="I382" s="386"/>
      <c r="L382" s="239"/>
      <c r="M382" s="340"/>
      <c r="N382" s="175"/>
      <c r="O382" s="175"/>
      <c r="P382" s="175"/>
      <c r="Q382" s="175"/>
      <c r="R382" s="175"/>
      <c r="S382" s="175"/>
      <c r="T382" s="341"/>
      <c r="AT382" s="226" t="s">
        <v>802</v>
      </c>
      <c r="AU382" s="226" t="s">
        <v>741</v>
      </c>
    </row>
    <row r="383" spans="2:51" s="344" customFormat="1" ht="13.5">
      <c r="B383" s="343"/>
      <c r="D383" s="338" t="s">
        <v>806</v>
      </c>
      <c r="E383" s="345" t="s">
        <v>671</v>
      </c>
      <c r="F383" s="346" t="s">
        <v>210</v>
      </c>
      <c r="H383" s="347">
        <v>118.2</v>
      </c>
      <c r="I383" s="387"/>
      <c r="L383" s="343"/>
      <c r="M383" s="348"/>
      <c r="N383" s="349"/>
      <c r="O383" s="349"/>
      <c r="P383" s="349"/>
      <c r="Q383" s="349"/>
      <c r="R383" s="349"/>
      <c r="S383" s="349"/>
      <c r="T383" s="350"/>
      <c r="AT383" s="345" t="s">
        <v>806</v>
      </c>
      <c r="AU383" s="345" t="s">
        <v>741</v>
      </c>
      <c r="AV383" s="344" t="s">
        <v>741</v>
      </c>
      <c r="AW383" s="344" t="s">
        <v>697</v>
      </c>
      <c r="AX383" s="344" t="s">
        <v>733</v>
      </c>
      <c r="AY383" s="345" t="s">
        <v>793</v>
      </c>
    </row>
    <row r="384" spans="2:51" s="344" customFormat="1" ht="13.5">
      <c r="B384" s="343"/>
      <c r="D384" s="338" t="s">
        <v>806</v>
      </c>
      <c r="E384" s="345" t="s">
        <v>671</v>
      </c>
      <c r="F384" s="346" t="s">
        <v>211</v>
      </c>
      <c r="H384" s="347">
        <v>241.7</v>
      </c>
      <c r="I384" s="387"/>
      <c r="L384" s="343"/>
      <c r="M384" s="348"/>
      <c r="N384" s="349"/>
      <c r="O384" s="349"/>
      <c r="P384" s="349"/>
      <c r="Q384" s="349"/>
      <c r="R384" s="349"/>
      <c r="S384" s="349"/>
      <c r="T384" s="350"/>
      <c r="AT384" s="345" t="s">
        <v>806</v>
      </c>
      <c r="AU384" s="345" t="s">
        <v>741</v>
      </c>
      <c r="AV384" s="344" t="s">
        <v>741</v>
      </c>
      <c r="AW384" s="344" t="s">
        <v>697</v>
      </c>
      <c r="AX384" s="344" t="s">
        <v>733</v>
      </c>
      <c r="AY384" s="345" t="s">
        <v>793</v>
      </c>
    </row>
    <row r="385" spans="2:51" s="344" customFormat="1" ht="13.5">
      <c r="B385" s="343"/>
      <c r="D385" s="338" t="s">
        <v>806</v>
      </c>
      <c r="E385" s="345" t="s">
        <v>671</v>
      </c>
      <c r="F385" s="346" t="s">
        <v>212</v>
      </c>
      <c r="H385" s="347">
        <v>241.7</v>
      </c>
      <c r="I385" s="387"/>
      <c r="L385" s="343"/>
      <c r="M385" s="348"/>
      <c r="N385" s="349"/>
      <c r="O385" s="349"/>
      <c r="P385" s="349"/>
      <c r="Q385" s="349"/>
      <c r="R385" s="349"/>
      <c r="S385" s="349"/>
      <c r="T385" s="350"/>
      <c r="AT385" s="345" t="s">
        <v>806</v>
      </c>
      <c r="AU385" s="345" t="s">
        <v>741</v>
      </c>
      <c r="AV385" s="344" t="s">
        <v>741</v>
      </c>
      <c r="AW385" s="344" t="s">
        <v>697</v>
      </c>
      <c r="AX385" s="344" t="s">
        <v>733</v>
      </c>
      <c r="AY385" s="345" t="s">
        <v>793</v>
      </c>
    </row>
    <row r="386" spans="2:51" s="352" customFormat="1" ht="13.5">
      <c r="B386" s="351"/>
      <c r="D386" s="338" t="s">
        <v>806</v>
      </c>
      <c r="E386" s="353" t="s">
        <v>671</v>
      </c>
      <c r="F386" s="354" t="s">
        <v>814</v>
      </c>
      <c r="H386" s="355">
        <v>601.6</v>
      </c>
      <c r="I386" s="388"/>
      <c r="L386" s="351"/>
      <c r="M386" s="356"/>
      <c r="N386" s="357"/>
      <c r="O386" s="357"/>
      <c r="P386" s="357"/>
      <c r="Q386" s="357"/>
      <c r="R386" s="357"/>
      <c r="S386" s="357"/>
      <c r="T386" s="358"/>
      <c r="AT386" s="353" t="s">
        <v>806</v>
      </c>
      <c r="AU386" s="353" t="s">
        <v>741</v>
      </c>
      <c r="AV386" s="352" t="s">
        <v>800</v>
      </c>
      <c r="AW386" s="352" t="s">
        <v>697</v>
      </c>
      <c r="AX386" s="352" t="s">
        <v>686</v>
      </c>
      <c r="AY386" s="353" t="s">
        <v>793</v>
      </c>
    </row>
    <row r="387" spans="2:65" s="238" customFormat="1" ht="16.5" customHeight="1">
      <c r="B387" s="239"/>
      <c r="C387" s="327" t="s">
        <v>213</v>
      </c>
      <c r="D387" s="327" t="s">
        <v>795</v>
      </c>
      <c r="E387" s="328" t="s">
        <v>214</v>
      </c>
      <c r="F387" s="329" t="s">
        <v>215</v>
      </c>
      <c r="G387" s="330" t="s">
        <v>841</v>
      </c>
      <c r="H387" s="331">
        <v>241.7</v>
      </c>
      <c r="I387" s="95"/>
      <c r="J387" s="332">
        <f>ROUND(I387*H387,2)</f>
        <v>0</v>
      </c>
      <c r="K387" s="329" t="s">
        <v>935</v>
      </c>
      <c r="L387" s="239"/>
      <c r="M387" s="333" t="s">
        <v>671</v>
      </c>
      <c r="N387" s="334" t="s">
        <v>704</v>
      </c>
      <c r="O387" s="335">
        <v>0.121</v>
      </c>
      <c r="P387" s="335">
        <f>O387*H387</f>
        <v>29.2457</v>
      </c>
      <c r="Q387" s="335">
        <v>0</v>
      </c>
      <c r="R387" s="335">
        <f>Q387*H387</f>
        <v>0</v>
      </c>
      <c r="S387" s="335">
        <v>0</v>
      </c>
      <c r="T387" s="336">
        <f>S387*H387</f>
        <v>0</v>
      </c>
      <c r="AR387" s="226" t="s">
        <v>800</v>
      </c>
      <c r="AT387" s="226" t="s">
        <v>795</v>
      </c>
      <c r="AU387" s="226" t="s">
        <v>741</v>
      </c>
      <c r="AY387" s="226" t="s">
        <v>793</v>
      </c>
      <c r="BE387" s="337">
        <f>IF(N387="základní",J387,0)</f>
        <v>0</v>
      </c>
      <c r="BF387" s="337">
        <f>IF(N387="snížená",J387,0)</f>
        <v>0</v>
      </c>
      <c r="BG387" s="337">
        <f>IF(N387="zákl. přenesená",J387,0)</f>
        <v>0</v>
      </c>
      <c r="BH387" s="337">
        <f>IF(N387="sníž. přenesená",J387,0)</f>
        <v>0</v>
      </c>
      <c r="BI387" s="337">
        <f>IF(N387="nulová",J387,0)</f>
        <v>0</v>
      </c>
      <c r="BJ387" s="226" t="s">
        <v>686</v>
      </c>
      <c r="BK387" s="337">
        <f>ROUND(I387*H387,2)</f>
        <v>0</v>
      </c>
      <c r="BL387" s="226" t="s">
        <v>800</v>
      </c>
      <c r="BM387" s="226" t="s">
        <v>216</v>
      </c>
    </row>
    <row r="388" spans="2:47" s="238" customFormat="1" ht="13.5">
      <c r="B388" s="239"/>
      <c r="D388" s="338" t="s">
        <v>802</v>
      </c>
      <c r="F388" s="339" t="s">
        <v>217</v>
      </c>
      <c r="I388" s="386"/>
      <c r="L388" s="239"/>
      <c r="M388" s="340"/>
      <c r="N388" s="175"/>
      <c r="O388" s="175"/>
      <c r="P388" s="175"/>
      <c r="Q388" s="175"/>
      <c r="R388" s="175"/>
      <c r="S388" s="175"/>
      <c r="T388" s="341"/>
      <c r="AT388" s="226" t="s">
        <v>802</v>
      </c>
      <c r="AU388" s="226" t="s">
        <v>741</v>
      </c>
    </row>
    <row r="389" spans="2:65" s="238" customFormat="1" ht="25.5" customHeight="1">
      <c r="B389" s="239"/>
      <c r="C389" s="327" t="s">
        <v>218</v>
      </c>
      <c r="D389" s="327" t="s">
        <v>795</v>
      </c>
      <c r="E389" s="328" t="s">
        <v>219</v>
      </c>
      <c r="F389" s="329" t="s">
        <v>220</v>
      </c>
      <c r="G389" s="330" t="s">
        <v>52</v>
      </c>
      <c r="H389" s="331">
        <v>8</v>
      </c>
      <c r="I389" s="95"/>
      <c r="J389" s="332">
        <f>ROUND(I389*H389,2)</f>
        <v>0</v>
      </c>
      <c r="K389" s="329" t="s">
        <v>935</v>
      </c>
      <c r="L389" s="239"/>
      <c r="M389" s="333" t="s">
        <v>671</v>
      </c>
      <c r="N389" s="334" t="s">
        <v>704</v>
      </c>
      <c r="O389" s="335">
        <v>23.08</v>
      </c>
      <c r="P389" s="335">
        <f>O389*H389</f>
        <v>184.64</v>
      </c>
      <c r="Q389" s="335">
        <v>0.47155</v>
      </c>
      <c r="R389" s="335">
        <f>Q389*H389</f>
        <v>3.7724</v>
      </c>
      <c r="S389" s="335">
        <v>0</v>
      </c>
      <c r="T389" s="336">
        <f>S389*H389</f>
        <v>0</v>
      </c>
      <c r="AR389" s="226" t="s">
        <v>800</v>
      </c>
      <c r="AT389" s="226" t="s">
        <v>795</v>
      </c>
      <c r="AU389" s="226" t="s">
        <v>741</v>
      </c>
      <c r="AY389" s="226" t="s">
        <v>793</v>
      </c>
      <c r="BE389" s="337">
        <f>IF(N389="základní",J389,0)</f>
        <v>0</v>
      </c>
      <c r="BF389" s="337">
        <f>IF(N389="snížená",J389,0)</f>
        <v>0</v>
      </c>
      <c r="BG389" s="337">
        <f>IF(N389="zákl. přenesená",J389,0)</f>
        <v>0</v>
      </c>
      <c r="BH389" s="337">
        <f>IF(N389="sníž. přenesená",J389,0)</f>
        <v>0</v>
      </c>
      <c r="BI389" s="337">
        <f>IF(N389="nulová",J389,0)</f>
        <v>0</v>
      </c>
      <c r="BJ389" s="226" t="s">
        <v>686</v>
      </c>
      <c r="BK389" s="337">
        <f>ROUND(I389*H389,2)</f>
        <v>0</v>
      </c>
      <c r="BL389" s="226" t="s">
        <v>800</v>
      </c>
      <c r="BM389" s="226" t="s">
        <v>221</v>
      </c>
    </row>
    <row r="390" spans="2:47" s="238" customFormat="1" ht="13.5">
      <c r="B390" s="239"/>
      <c r="D390" s="338" t="s">
        <v>802</v>
      </c>
      <c r="F390" s="339" t="s">
        <v>222</v>
      </c>
      <c r="I390" s="386"/>
      <c r="L390" s="239"/>
      <c r="M390" s="340"/>
      <c r="N390" s="175"/>
      <c r="O390" s="175"/>
      <c r="P390" s="175"/>
      <c r="Q390" s="175"/>
      <c r="R390" s="175"/>
      <c r="S390" s="175"/>
      <c r="T390" s="341"/>
      <c r="AT390" s="226" t="s">
        <v>802</v>
      </c>
      <c r="AU390" s="226" t="s">
        <v>741</v>
      </c>
    </row>
    <row r="391" spans="2:65" s="238" customFormat="1" ht="25.5" customHeight="1">
      <c r="B391" s="239"/>
      <c r="C391" s="327" t="s">
        <v>223</v>
      </c>
      <c r="D391" s="327" t="s">
        <v>795</v>
      </c>
      <c r="E391" s="328" t="s">
        <v>224</v>
      </c>
      <c r="F391" s="329" t="s">
        <v>225</v>
      </c>
      <c r="G391" s="330" t="s">
        <v>52</v>
      </c>
      <c r="H391" s="331">
        <v>18</v>
      </c>
      <c r="I391" s="95"/>
      <c r="J391" s="332">
        <f>ROUND(I391*H391,2)</f>
        <v>0</v>
      </c>
      <c r="K391" s="329" t="s">
        <v>935</v>
      </c>
      <c r="L391" s="239"/>
      <c r="M391" s="333" t="s">
        <v>671</v>
      </c>
      <c r="N391" s="334" t="s">
        <v>704</v>
      </c>
      <c r="O391" s="335">
        <v>1.562</v>
      </c>
      <c r="P391" s="335">
        <f>O391*H391</f>
        <v>28.116</v>
      </c>
      <c r="Q391" s="335">
        <v>0.00918</v>
      </c>
      <c r="R391" s="335">
        <f>Q391*H391</f>
        <v>0.16524</v>
      </c>
      <c r="S391" s="335">
        <v>0</v>
      </c>
      <c r="T391" s="336">
        <f>S391*H391</f>
        <v>0</v>
      </c>
      <c r="AR391" s="226" t="s">
        <v>800</v>
      </c>
      <c r="AT391" s="226" t="s">
        <v>795</v>
      </c>
      <c r="AU391" s="226" t="s">
        <v>741</v>
      </c>
      <c r="AY391" s="226" t="s">
        <v>793</v>
      </c>
      <c r="BE391" s="337">
        <f>IF(N391="základní",J391,0)</f>
        <v>0</v>
      </c>
      <c r="BF391" s="337">
        <f>IF(N391="snížená",J391,0)</f>
        <v>0</v>
      </c>
      <c r="BG391" s="337">
        <f>IF(N391="zákl. přenesená",J391,0)</f>
        <v>0</v>
      </c>
      <c r="BH391" s="337">
        <f>IF(N391="sníž. přenesená",J391,0)</f>
        <v>0</v>
      </c>
      <c r="BI391" s="337">
        <f>IF(N391="nulová",J391,0)</f>
        <v>0</v>
      </c>
      <c r="BJ391" s="226" t="s">
        <v>686</v>
      </c>
      <c r="BK391" s="337">
        <f>ROUND(I391*H391,2)</f>
        <v>0</v>
      </c>
      <c r="BL391" s="226" t="s">
        <v>800</v>
      </c>
      <c r="BM391" s="226" t="s">
        <v>226</v>
      </c>
    </row>
    <row r="392" spans="2:47" s="238" customFormat="1" ht="13.5">
      <c r="B392" s="239"/>
      <c r="D392" s="338" t="s">
        <v>802</v>
      </c>
      <c r="F392" s="339" t="s">
        <v>227</v>
      </c>
      <c r="I392" s="386"/>
      <c r="L392" s="239"/>
      <c r="M392" s="340"/>
      <c r="N392" s="175"/>
      <c r="O392" s="175"/>
      <c r="P392" s="175"/>
      <c r="Q392" s="175"/>
      <c r="R392" s="175"/>
      <c r="S392" s="175"/>
      <c r="T392" s="341"/>
      <c r="AT392" s="226" t="s">
        <v>802</v>
      </c>
      <c r="AU392" s="226" t="s">
        <v>741</v>
      </c>
    </row>
    <row r="393" spans="2:47" s="238" customFormat="1" ht="27">
      <c r="B393" s="239"/>
      <c r="D393" s="338" t="s">
        <v>804</v>
      </c>
      <c r="F393" s="342" t="s">
        <v>805</v>
      </c>
      <c r="I393" s="386"/>
      <c r="L393" s="239"/>
      <c r="M393" s="340"/>
      <c r="N393" s="175"/>
      <c r="O393" s="175"/>
      <c r="P393" s="175"/>
      <c r="Q393" s="175"/>
      <c r="R393" s="175"/>
      <c r="S393" s="175"/>
      <c r="T393" s="341"/>
      <c r="AT393" s="226" t="s">
        <v>804</v>
      </c>
      <c r="AU393" s="226" t="s">
        <v>741</v>
      </c>
    </row>
    <row r="394" spans="2:51" s="344" customFormat="1" ht="13.5">
      <c r="B394" s="343"/>
      <c r="D394" s="338" t="s">
        <v>806</v>
      </c>
      <c r="E394" s="345" t="s">
        <v>671</v>
      </c>
      <c r="F394" s="346" t="s">
        <v>228</v>
      </c>
      <c r="H394" s="347">
        <v>18</v>
      </c>
      <c r="I394" s="387"/>
      <c r="L394" s="343"/>
      <c r="M394" s="348"/>
      <c r="N394" s="349"/>
      <c r="O394" s="349"/>
      <c r="P394" s="349"/>
      <c r="Q394" s="349"/>
      <c r="R394" s="349"/>
      <c r="S394" s="349"/>
      <c r="T394" s="350"/>
      <c r="AT394" s="345" t="s">
        <v>806</v>
      </c>
      <c r="AU394" s="345" t="s">
        <v>741</v>
      </c>
      <c r="AV394" s="344" t="s">
        <v>741</v>
      </c>
      <c r="AW394" s="344" t="s">
        <v>697</v>
      </c>
      <c r="AX394" s="344" t="s">
        <v>686</v>
      </c>
      <c r="AY394" s="345" t="s">
        <v>793</v>
      </c>
    </row>
    <row r="395" spans="2:65" s="238" customFormat="1" ht="25.5" customHeight="1">
      <c r="B395" s="239"/>
      <c r="C395" s="374" t="s">
        <v>229</v>
      </c>
      <c r="D395" s="374" t="s">
        <v>991</v>
      </c>
      <c r="E395" s="375" t="s">
        <v>230</v>
      </c>
      <c r="F395" s="376" t="s">
        <v>231</v>
      </c>
      <c r="G395" s="377" t="s">
        <v>52</v>
      </c>
      <c r="H395" s="378">
        <v>6</v>
      </c>
      <c r="I395" s="96"/>
      <c r="J395" s="379">
        <f>ROUND(I395*H395,2)</f>
        <v>0</v>
      </c>
      <c r="K395" s="376" t="s">
        <v>935</v>
      </c>
      <c r="L395" s="380"/>
      <c r="M395" s="381" t="s">
        <v>671</v>
      </c>
      <c r="N395" s="382" t="s">
        <v>704</v>
      </c>
      <c r="O395" s="335">
        <v>0</v>
      </c>
      <c r="P395" s="335">
        <f>O395*H395</f>
        <v>0</v>
      </c>
      <c r="Q395" s="335">
        <v>0.254</v>
      </c>
      <c r="R395" s="335">
        <f>Q395*H395</f>
        <v>1.524</v>
      </c>
      <c r="S395" s="335">
        <v>0</v>
      </c>
      <c r="T395" s="336">
        <f>S395*H395</f>
        <v>0</v>
      </c>
      <c r="AR395" s="226" t="s">
        <v>844</v>
      </c>
      <c r="AT395" s="226" t="s">
        <v>991</v>
      </c>
      <c r="AU395" s="226" t="s">
        <v>741</v>
      </c>
      <c r="AY395" s="226" t="s">
        <v>793</v>
      </c>
      <c r="BE395" s="337">
        <f>IF(N395="základní",J395,0)</f>
        <v>0</v>
      </c>
      <c r="BF395" s="337">
        <f>IF(N395="snížená",J395,0)</f>
        <v>0</v>
      </c>
      <c r="BG395" s="337">
        <f>IF(N395="zákl. přenesená",J395,0)</f>
        <v>0</v>
      </c>
      <c r="BH395" s="337">
        <f>IF(N395="sníž. přenesená",J395,0)</f>
        <v>0</v>
      </c>
      <c r="BI395" s="337">
        <f>IF(N395="nulová",J395,0)</f>
        <v>0</v>
      </c>
      <c r="BJ395" s="226" t="s">
        <v>686</v>
      </c>
      <c r="BK395" s="337">
        <f>ROUND(I395*H395,2)</f>
        <v>0</v>
      </c>
      <c r="BL395" s="226" t="s">
        <v>800</v>
      </c>
      <c r="BM395" s="226" t="s">
        <v>232</v>
      </c>
    </row>
    <row r="396" spans="2:47" s="238" customFormat="1" ht="13.5">
      <c r="B396" s="239"/>
      <c r="D396" s="338" t="s">
        <v>802</v>
      </c>
      <c r="F396" s="339" t="s">
        <v>233</v>
      </c>
      <c r="I396" s="386"/>
      <c r="L396" s="239"/>
      <c r="M396" s="340"/>
      <c r="N396" s="175"/>
      <c r="O396" s="175"/>
      <c r="P396" s="175"/>
      <c r="Q396" s="175"/>
      <c r="R396" s="175"/>
      <c r="S396" s="175"/>
      <c r="T396" s="341"/>
      <c r="AT396" s="226" t="s">
        <v>802</v>
      </c>
      <c r="AU396" s="226" t="s">
        <v>741</v>
      </c>
    </row>
    <row r="397" spans="2:65" s="238" customFormat="1" ht="25.5" customHeight="1">
      <c r="B397" s="239"/>
      <c r="C397" s="374" t="s">
        <v>234</v>
      </c>
      <c r="D397" s="374" t="s">
        <v>991</v>
      </c>
      <c r="E397" s="375" t="s">
        <v>235</v>
      </c>
      <c r="F397" s="376" t="s">
        <v>236</v>
      </c>
      <c r="G397" s="377" t="s">
        <v>52</v>
      </c>
      <c r="H397" s="378">
        <v>1</v>
      </c>
      <c r="I397" s="96"/>
      <c r="J397" s="379">
        <f>ROUND(I397*H397,2)</f>
        <v>0</v>
      </c>
      <c r="K397" s="376" t="s">
        <v>935</v>
      </c>
      <c r="L397" s="380"/>
      <c r="M397" s="381" t="s">
        <v>671</v>
      </c>
      <c r="N397" s="382" t="s">
        <v>704</v>
      </c>
      <c r="O397" s="335">
        <v>0</v>
      </c>
      <c r="P397" s="335">
        <f>O397*H397</f>
        <v>0</v>
      </c>
      <c r="Q397" s="335">
        <v>0.506</v>
      </c>
      <c r="R397" s="335">
        <f>Q397*H397</f>
        <v>0.506</v>
      </c>
      <c r="S397" s="335">
        <v>0</v>
      </c>
      <c r="T397" s="336">
        <f>S397*H397</f>
        <v>0</v>
      </c>
      <c r="AR397" s="226" t="s">
        <v>844</v>
      </c>
      <c r="AT397" s="226" t="s">
        <v>991</v>
      </c>
      <c r="AU397" s="226" t="s">
        <v>741</v>
      </c>
      <c r="AY397" s="226" t="s">
        <v>793</v>
      </c>
      <c r="BE397" s="337">
        <f>IF(N397="základní",J397,0)</f>
        <v>0</v>
      </c>
      <c r="BF397" s="337">
        <f>IF(N397="snížená",J397,0)</f>
        <v>0</v>
      </c>
      <c r="BG397" s="337">
        <f>IF(N397="zákl. přenesená",J397,0)</f>
        <v>0</v>
      </c>
      <c r="BH397" s="337">
        <f>IF(N397="sníž. přenesená",J397,0)</f>
        <v>0</v>
      </c>
      <c r="BI397" s="337">
        <f>IF(N397="nulová",J397,0)</f>
        <v>0</v>
      </c>
      <c r="BJ397" s="226" t="s">
        <v>686</v>
      </c>
      <c r="BK397" s="337">
        <f>ROUND(I397*H397,2)</f>
        <v>0</v>
      </c>
      <c r="BL397" s="226" t="s">
        <v>800</v>
      </c>
      <c r="BM397" s="226" t="s">
        <v>237</v>
      </c>
    </row>
    <row r="398" spans="2:47" s="238" customFormat="1" ht="13.5">
      <c r="B398" s="239"/>
      <c r="D398" s="338" t="s">
        <v>802</v>
      </c>
      <c r="F398" s="339" t="s">
        <v>238</v>
      </c>
      <c r="I398" s="386"/>
      <c r="L398" s="239"/>
      <c r="M398" s="340"/>
      <c r="N398" s="175"/>
      <c r="O398" s="175"/>
      <c r="P398" s="175"/>
      <c r="Q398" s="175"/>
      <c r="R398" s="175"/>
      <c r="S398" s="175"/>
      <c r="T398" s="341"/>
      <c r="AT398" s="226" t="s">
        <v>802</v>
      </c>
      <c r="AU398" s="226" t="s">
        <v>741</v>
      </c>
    </row>
    <row r="399" spans="2:65" s="238" customFormat="1" ht="25.5" customHeight="1">
      <c r="B399" s="239"/>
      <c r="C399" s="374" t="s">
        <v>239</v>
      </c>
      <c r="D399" s="374" t="s">
        <v>991</v>
      </c>
      <c r="E399" s="375" t="s">
        <v>240</v>
      </c>
      <c r="F399" s="376" t="s">
        <v>241</v>
      </c>
      <c r="G399" s="377" t="s">
        <v>52</v>
      </c>
      <c r="H399" s="378">
        <v>11</v>
      </c>
      <c r="I399" s="96"/>
      <c r="J399" s="379">
        <f>ROUND(I399*H399,2)</f>
        <v>0</v>
      </c>
      <c r="K399" s="376" t="s">
        <v>935</v>
      </c>
      <c r="L399" s="380"/>
      <c r="M399" s="381" t="s">
        <v>671</v>
      </c>
      <c r="N399" s="382" t="s">
        <v>704</v>
      </c>
      <c r="O399" s="335">
        <v>0</v>
      </c>
      <c r="P399" s="335">
        <f>O399*H399</f>
        <v>0</v>
      </c>
      <c r="Q399" s="335">
        <v>1.013</v>
      </c>
      <c r="R399" s="335">
        <f>Q399*H399</f>
        <v>11.142999999999999</v>
      </c>
      <c r="S399" s="335">
        <v>0</v>
      </c>
      <c r="T399" s="336">
        <f>S399*H399</f>
        <v>0</v>
      </c>
      <c r="AR399" s="226" t="s">
        <v>844</v>
      </c>
      <c r="AT399" s="226" t="s">
        <v>991</v>
      </c>
      <c r="AU399" s="226" t="s">
        <v>741</v>
      </c>
      <c r="AY399" s="226" t="s">
        <v>793</v>
      </c>
      <c r="BE399" s="337">
        <f>IF(N399="základní",J399,0)</f>
        <v>0</v>
      </c>
      <c r="BF399" s="337">
        <f>IF(N399="snížená",J399,0)</f>
        <v>0</v>
      </c>
      <c r="BG399" s="337">
        <f>IF(N399="zákl. přenesená",J399,0)</f>
        <v>0</v>
      </c>
      <c r="BH399" s="337">
        <f>IF(N399="sníž. přenesená",J399,0)</f>
        <v>0</v>
      </c>
      <c r="BI399" s="337">
        <f>IF(N399="nulová",J399,0)</f>
        <v>0</v>
      </c>
      <c r="BJ399" s="226" t="s">
        <v>686</v>
      </c>
      <c r="BK399" s="337">
        <f>ROUND(I399*H399,2)</f>
        <v>0</v>
      </c>
      <c r="BL399" s="226" t="s">
        <v>800</v>
      </c>
      <c r="BM399" s="226" t="s">
        <v>242</v>
      </c>
    </row>
    <row r="400" spans="2:47" s="238" customFormat="1" ht="13.5">
      <c r="B400" s="239"/>
      <c r="D400" s="338" t="s">
        <v>802</v>
      </c>
      <c r="F400" s="339" t="s">
        <v>243</v>
      </c>
      <c r="I400" s="386"/>
      <c r="L400" s="239"/>
      <c r="M400" s="340"/>
      <c r="N400" s="175"/>
      <c r="O400" s="175"/>
      <c r="P400" s="175"/>
      <c r="Q400" s="175"/>
      <c r="R400" s="175"/>
      <c r="S400" s="175"/>
      <c r="T400" s="341"/>
      <c r="AT400" s="226" t="s">
        <v>802</v>
      </c>
      <c r="AU400" s="226" t="s">
        <v>741</v>
      </c>
    </row>
    <row r="401" spans="2:65" s="238" customFormat="1" ht="16.5" customHeight="1">
      <c r="B401" s="239"/>
      <c r="C401" s="374" t="s">
        <v>244</v>
      </c>
      <c r="D401" s="374" t="s">
        <v>991</v>
      </c>
      <c r="E401" s="375" t="s">
        <v>245</v>
      </c>
      <c r="F401" s="376" t="s">
        <v>246</v>
      </c>
      <c r="G401" s="377" t="s">
        <v>52</v>
      </c>
      <c r="H401" s="378">
        <v>18</v>
      </c>
      <c r="I401" s="96"/>
      <c r="J401" s="379">
        <f>ROUND(I401*H401,2)</f>
        <v>0</v>
      </c>
      <c r="K401" s="376" t="s">
        <v>671</v>
      </c>
      <c r="L401" s="380"/>
      <c r="M401" s="381" t="s">
        <v>671</v>
      </c>
      <c r="N401" s="382" t="s">
        <v>704</v>
      </c>
      <c r="O401" s="335">
        <v>0</v>
      </c>
      <c r="P401" s="335">
        <f>O401*H401</f>
        <v>0</v>
      </c>
      <c r="Q401" s="335">
        <v>0.002</v>
      </c>
      <c r="R401" s="335">
        <f>Q401*H401</f>
        <v>0.036000000000000004</v>
      </c>
      <c r="S401" s="335">
        <v>0</v>
      </c>
      <c r="T401" s="336">
        <f>S401*H401</f>
        <v>0</v>
      </c>
      <c r="AR401" s="226" t="s">
        <v>844</v>
      </c>
      <c r="AT401" s="226" t="s">
        <v>991</v>
      </c>
      <c r="AU401" s="226" t="s">
        <v>741</v>
      </c>
      <c r="AY401" s="226" t="s">
        <v>793</v>
      </c>
      <c r="BE401" s="337">
        <f>IF(N401="základní",J401,0)</f>
        <v>0</v>
      </c>
      <c r="BF401" s="337">
        <f>IF(N401="snížená",J401,0)</f>
        <v>0</v>
      </c>
      <c r="BG401" s="337">
        <f>IF(N401="zákl. přenesená",J401,0)</f>
        <v>0</v>
      </c>
      <c r="BH401" s="337">
        <f>IF(N401="sníž. přenesená",J401,0)</f>
        <v>0</v>
      </c>
      <c r="BI401" s="337">
        <f>IF(N401="nulová",J401,0)</f>
        <v>0</v>
      </c>
      <c r="BJ401" s="226" t="s">
        <v>686</v>
      </c>
      <c r="BK401" s="337">
        <f>ROUND(I401*H401,2)</f>
        <v>0</v>
      </c>
      <c r="BL401" s="226" t="s">
        <v>800</v>
      </c>
      <c r="BM401" s="226" t="s">
        <v>247</v>
      </c>
    </row>
    <row r="402" spans="2:47" s="238" customFormat="1" ht="40.5">
      <c r="B402" s="239"/>
      <c r="D402" s="338" t="s">
        <v>802</v>
      </c>
      <c r="F402" s="339" t="s">
        <v>248</v>
      </c>
      <c r="I402" s="386"/>
      <c r="L402" s="239"/>
      <c r="M402" s="340"/>
      <c r="N402" s="175"/>
      <c r="O402" s="175"/>
      <c r="P402" s="175"/>
      <c r="Q402" s="175"/>
      <c r="R402" s="175"/>
      <c r="S402" s="175"/>
      <c r="T402" s="341"/>
      <c r="AT402" s="226" t="s">
        <v>802</v>
      </c>
      <c r="AU402" s="226" t="s">
        <v>741</v>
      </c>
    </row>
    <row r="403" spans="2:65" s="238" customFormat="1" ht="16.5" customHeight="1">
      <c r="B403" s="239"/>
      <c r="C403" s="327" t="s">
        <v>249</v>
      </c>
      <c r="D403" s="327" t="s">
        <v>795</v>
      </c>
      <c r="E403" s="328" t="s">
        <v>250</v>
      </c>
      <c r="F403" s="329" t="s">
        <v>251</v>
      </c>
      <c r="G403" s="330" t="s">
        <v>52</v>
      </c>
      <c r="H403" s="331">
        <v>8</v>
      </c>
      <c r="I403" s="95"/>
      <c r="J403" s="332">
        <f>ROUND(I403*H403,2)</f>
        <v>0</v>
      </c>
      <c r="K403" s="329" t="s">
        <v>935</v>
      </c>
      <c r="L403" s="239"/>
      <c r="M403" s="333" t="s">
        <v>671</v>
      </c>
      <c r="N403" s="334" t="s">
        <v>704</v>
      </c>
      <c r="O403" s="335">
        <v>1.664</v>
      </c>
      <c r="P403" s="335">
        <f>O403*H403</f>
        <v>13.312</v>
      </c>
      <c r="Q403" s="335">
        <v>0.01147</v>
      </c>
      <c r="R403" s="335">
        <f>Q403*H403</f>
        <v>0.09176</v>
      </c>
      <c r="S403" s="335">
        <v>0</v>
      </c>
      <c r="T403" s="336">
        <f>S403*H403</f>
        <v>0</v>
      </c>
      <c r="AR403" s="226" t="s">
        <v>800</v>
      </c>
      <c r="AT403" s="226" t="s">
        <v>795</v>
      </c>
      <c r="AU403" s="226" t="s">
        <v>741</v>
      </c>
      <c r="AY403" s="226" t="s">
        <v>793</v>
      </c>
      <c r="BE403" s="337">
        <f>IF(N403="základní",J403,0)</f>
        <v>0</v>
      </c>
      <c r="BF403" s="337">
        <f>IF(N403="snížená",J403,0)</f>
        <v>0</v>
      </c>
      <c r="BG403" s="337">
        <f>IF(N403="zákl. přenesená",J403,0)</f>
        <v>0</v>
      </c>
      <c r="BH403" s="337">
        <f>IF(N403="sníž. přenesená",J403,0)</f>
        <v>0</v>
      </c>
      <c r="BI403" s="337">
        <f>IF(N403="nulová",J403,0)</f>
        <v>0</v>
      </c>
      <c r="BJ403" s="226" t="s">
        <v>686</v>
      </c>
      <c r="BK403" s="337">
        <f>ROUND(I403*H403,2)</f>
        <v>0</v>
      </c>
      <c r="BL403" s="226" t="s">
        <v>800</v>
      </c>
      <c r="BM403" s="226" t="s">
        <v>252</v>
      </c>
    </row>
    <row r="404" spans="2:47" s="238" customFormat="1" ht="13.5">
      <c r="B404" s="239"/>
      <c r="D404" s="338" t="s">
        <v>802</v>
      </c>
      <c r="F404" s="339" t="s">
        <v>251</v>
      </c>
      <c r="I404" s="386"/>
      <c r="L404" s="239"/>
      <c r="M404" s="340"/>
      <c r="N404" s="175"/>
      <c r="O404" s="175"/>
      <c r="P404" s="175"/>
      <c r="Q404" s="175"/>
      <c r="R404" s="175"/>
      <c r="S404" s="175"/>
      <c r="T404" s="341"/>
      <c r="AT404" s="226" t="s">
        <v>802</v>
      </c>
      <c r="AU404" s="226" t="s">
        <v>741</v>
      </c>
    </row>
    <row r="405" spans="2:47" s="238" customFormat="1" ht="27">
      <c r="B405" s="239"/>
      <c r="D405" s="338" t="s">
        <v>804</v>
      </c>
      <c r="F405" s="342" t="s">
        <v>805</v>
      </c>
      <c r="I405" s="386"/>
      <c r="L405" s="239"/>
      <c r="M405" s="340"/>
      <c r="N405" s="175"/>
      <c r="O405" s="175"/>
      <c r="P405" s="175"/>
      <c r="Q405" s="175"/>
      <c r="R405" s="175"/>
      <c r="S405" s="175"/>
      <c r="T405" s="341"/>
      <c r="AT405" s="226" t="s">
        <v>804</v>
      </c>
      <c r="AU405" s="226" t="s">
        <v>741</v>
      </c>
    </row>
    <row r="406" spans="2:51" s="344" customFormat="1" ht="13.5">
      <c r="B406" s="343"/>
      <c r="D406" s="338" t="s">
        <v>806</v>
      </c>
      <c r="E406" s="345" t="s">
        <v>671</v>
      </c>
      <c r="F406" s="346" t="s">
        <v>253</v>
      </c>
      <c r="H406" s="347">
        <v>8</v>
      </c>
      <c r="I406" s="387"/>
      <c r="L406" s="343"/>
      <c r="M406" s="348"/>
      <c r="N406" s="349"/>
      <c r="O406" s="349"/>
      <c r="P406" s="349"/>
      <c r="Q406" s="349"/>
      <c r="R406" s="349"/>
      <c r="S406" s="349"/>
      <c r="T406" s="350"/>
      <c r="AT406" s="345" t="s">
        <v>806</v>
      </c>
      <c r="AU406" s="345" t="s">
        <v>741</v>
      </c>
      <c r="AV406" s="344" t="s">
        <v>741</v>
      </c>
      <c r="AW406" s="344" t="s">
        <v>697</v>
      </c>
      <c r="AX406" s="344" t="s">
        <v>686</v>
      </c>
      <c r="AY406" s="345" t="s">
        <v>793</v>
      </c>
    </row>
    <row r="407" spans="2:65" s="238" customFormat="1" ht="16.5" customHeight="1">
      <c r="B407" s="239"/>
      <c r="C407" s="374" t="s">
        <v>254</v>
      </c>
      <c r="D407" s="374" t="s">
        <v>991</v>
      </c>
      <c r="E407" s="375" t="s">
        <v>255</v>
      </c>
      <c r="F407" s="376" t="s">
        <v>256</v>
      </c>
      <c r="G407" s="377" t="s">
        <v>52</v>
      </c>
      <c r="H407" s="378">
        <v>7</v>
      </c>
      <c r="I407" s="96"/>
      <c r="J407" s="379">
        <f>ROUND(I407*H407,2)</f>
        <v>0</v>
      </c>
      <c r="K407" s="376" t="s">
        <v>671</v>
      </c>
      <c r="L407" s="380"/>
      <c r="M407" s="381" t="s">
        <v>671</v>
      </c>
      <c r="N407" s="382" t="s">
        <v>704</v>
      </c>
      <c r="O407" s="335">
        <v>0</v>
      </c>
      <c r="P407" s="335">
        <f>O407*H407</f>
        <v>0</v>
      </c>
      <c r="Q407" s="335">
        <v>0.585</v>
      </c>
      <c r="R407" s="335">
        <f>Q407*H407</f>
        <v>4.095</v>
      </c>
      <c r="S407" s="335">
        <v>0</v>
      </c>
      <c r="T407" s="336">
        <f>S407*H407</f>
        <v>0</v>
      </c>
      <c r="AR407" s="226" t="s">
        <v>844</v>
      </c>
      <c r="AT407" s="226" t="s">
        <v>991</v>
      </c>
      <c r="AU407" s="226" t="s">
        <v>741</v>
      </c>
      <c r="AY407" s="226" t="s">
        <v>793</v>
      </c>
      <c r="BE407" s="337">
        <f>IF(N407="základní",J407,0)</f>
        <v>0</v>
      </c>
      <c r="BF407" s="337">
        <f>IF(N407="snížená",J407,0)</f>
        <v>0</v>
      </c>
      <c r="BG407" s="337">
        <f>IF(N407="zákl. přenesená",J407,0)</f>
        <v>0</v>
      </c>
      <c r="BH407" s="337">
        <f>IF(N407="sníž. přenesená",J407,0)</f>
        <v>0</v>
      </c>
      <c r="BI407" s="337">
        <f>IF(N407="nulová",J407,0)</f>
        <v>0</v>
      </c>
      <c r="BJ407" s="226" t="s">
        <v>686</v>
      </c>
      <c r="BK407" s="337">
        <f>ROUND(I407*H407,2)</f>
        <v>0</v>
      </c>
      <c r="BL407" s="226" t="s">
        <v>800</v>
      </c>
      <c r="BM407" s="226" t="s">
        <v>257</v>
      </c>
    </row>
    <row r="408" spans="2:47" s="238" customFormat="1" ht="40.5">
      <c r="B408" s="239"/>
      <c r="D408" s="338" t="s">
        <v>802</v>
      </c>
      <c r="F408" s="339" t="s">
        <v>258</v>
      </c>
      <c r="I408" s="386"/>
      <c r="L408" s="239"/>
      <c r="M408" s="340"/>
      <c r="N408" s="175"/>
      <c r="O408" s="175"/>
      <c r="P408" s="175"/>
      <c r="Q408" s="175"/>
      <c r="R408" s="175"/>
      <c r="S408" s="175"/>
      <c r="T408" s="341"/>
      <c r="AT408" s="226" t="s">
        <v>802</v>
      </c>
      <c r="AU408" s="226" t="s">
        <v>741</v>
      </c>
    </row>
    <row r="409" spans="2:65" s="238" customFormat="1" ht="16.5" customHeight="1">
      <c r="B409" s="239"/>
      <c r="C409" s="374" t="s">
        <v>259</v>
      </c>
      <c r="D409" s="374" t="s">
        <v>991</v>
      </c>
      <c r="E409" s="375" t="s">
        <v>260</v>
      </c>
      <c r="F409" s="376" t="s">
        <v>261</v>
      </c>
      <c r="G409" s="377" t="s">
        <v>52</v>
      </c>
      <c r="H409" s="378">
        <v>1</v>
      </c>
      <c r="I409" s="96"/>
      <c r="J409" s="379">
        <f>ROUND(I409*H409,2)</f>
        <v>0</v>
      </c>
      <c r="K409" s="376" t="s">
        <v>671</v>
      </c>
      <c r="L409" s="380"/>
      <c r="M409" s="381" t="s">
        <v>671</v>
      </c>
      <c r="N409" s="382" t="s">
        <v>704</v>
      </c>
      <c r="O409" s="335">
        <v>0</v>
      </c>
      <c r="P409" s="335">
        <f>O409*H409</f>
        <v>0</v>
      </c>
      <c r="Q409" s="335">
        <v>1.1</v>
      </c>
      <c r="R409" s="335">
        <f>Q409*H409</f>
        <v>1.1</v>
      </c>
      <c r="S409" s="335">
        <v>0</v>
      </c>
      <c r="T409" s="336">
        <f>S409*H409</f>
        <v>0</v>
      </c>
      <c r="AR409" s="226" t="s">
        <v>844</v>
      </c>
      <c r="AT409" s="226" t="s">
        <v>991</v>
      </c>
      <c r="AU409" s="226" t="s">
        <v>741</v>
      </c>
      <c r="AY409" s="226" t="s">
        <v>793</v>
      </c>
      <c r="BE409" s="337">
        <f>IF(N409="základní",J409,0)</f>
        <v>0</v>
      </c>
      <c r="BF409" s="337">
        <f>IF(N409="snížená",J409,0)</f>
        <v>0</v>
      </c>
      <c r="BG409" s="337">
        <f>IF(N409="zákl. přenesená",J409,0)</f>
        <v>0</v>
      </c>
      <c r="BH409" s="337">
        <f>IF(N409="sníž. přenesená",J409,0)</f>
        <v>0</v>
      </c>
      <c r="BI409" s="337">
        <f>IF(N409="nulová",J409,0)</f>
        <v>0</v>
      </c>
      <c r="BJ409" s="226" t="s">
        <v>686</v>
      </c>
      <c r="BK409" s="337">
        <f>ROUND(I409*H409,2)</f>
        <v>0</v>
      </c>
      <c r="BL409" s="226" t="s">
        <v>800</v>
      </c>
      <c r="BM409" s="226" t="s">
        <v>262</v>
      </c>
    </row>
    <row r="410" spans="2:47" s="238" customFormat="1" ht="27">
      <c r="B410" s="239"/>
      <c r="D410" s="338" t="s">
        <v>802</v>
      </c>
      <c r="F410" s="339" t="s">
        <v>263</v>
      </c>
      <c r="I410" s="386"/>
      <c r="L410" s="239"/>
      <c r="M410" s="340"/>
      <c r="N410" s="175"/>
      <c r="O410" s="175"/>
      <c r="P410" s="175"/>
      <c r="Q410" s="175"/>
      <c r="R410" s="175"/>
      <c r="S410" s="175"/>
      <c r="T410" s="341"/>
      <c r="AT410" s="226" t="s">
        <v>802</v>
      </c>
      <c r="AU410" s="226" t="s">
        <v>741</v>
      </c>
    </row>
    <row r="411" spans="2:65" s="238" customFormat="1" ht="25.5" customHeight="1">
      <c r="B411" s="239"/>
      <c r="C411" s="327" t="s">
        <v>264</v>
      </c>
      <c r="D411" s="327" t="s">
        <v>795</v>
      </c>
      <c r="E411" s="328" t="s">
        <v>265</v>
      </c>
      <c r="F411" s="329" t="s">
        <v>266</v>
      </c>
      <c r="G411" s="330" t="s">
        <v>52</v>
      </c>
      <c r="H411" s="331">
        <v>7</v>
      </c>
      <c r="I411" s="95"/>
      <c r="J411" s="332">
        <f>ROUND(I411*H411,2)</f>
        <v>0</v>
      </c>
      <c r="K411" s="329" t="s">
        <v>935</v>
      </c>
      <c r="L411" s="239"/>
      <c r="M411" s="333" t="s">
        <v>671</v>
      </c>
      <c r="N411" s="334" t="s">
        <v>704</v>
      </c>
      <c r="O411" s="335">
        <v>1.314</v>
      </c>
      <c r="P411" s="335">
        <f>O411*H411</f>
        <v>9.198</v>
      </c>
      <c r="Q411" s="335">
        <v>0.00702</v>
      </c>
      <c r="R411" s="335">
        <f>Q411*H411</f>
        <v>0.04914</v>
      </c>
      <c r="S411" s="335">
        <v>0</v>
      </c>
      <c r="T411" s="336">
        <f>S411*H411</f>
        <v>0</v>
      </c>
      <c r="AR411" s="226" t="s">
        <v>800</v>
      </c>
      <c r="AT411" s="226" t="s">
        <v>795</v>
      </c>
      <c r="AU411" s="226" t="s">
        <v>741</v>
      </c>
      <c r="AY411" s="226" t="s">
        <v>793</v>
      </c>
      <c r="BE411" s="337">
        <f>IF(N411="základní",J411,0)</f>
        <v>0</v>
      </c>
      <c r="BF411" s="337">
        <f>IF(N411="snížená",J411,0)</f>
        <v>0</v>
      </c>
      <c r="BG411" s="337">
        <f>IF(N411="zákl. přenesená",J411,0)</f>
        <v>0</v>
      </c>
      <c r="BH411" s="337">
        <f>IF(N411="sníž. přenesená",J411,0)</f>
        <v>0</v>
      </c>
      <c r="BI411" s="337">
        <f>IF(N411="nulová",J411,0)</f>
        <v>0</v>
      </c>
      <c r="BJ411" s="226" t="s">
        <v>686</v>
      </c>
      <c r="BK411" s="337">
        <f>ROUND(I411*H411,2)</f>
        <v>0</v>
      </c>
      <c r="BL411" s="226" t="s">
        <v>800</v>
      </c>
      <c r="BM411" s="226" t="s">
        <v>267</v>
      </c>
    </row>
    <row r="412" spans="2:47" s="238" customFormat="1" ht="13.5">
      <c r="B412" s="239"/>
      <c r="D412" s="338" t="s">
        <v>802</v>
      </c>
      <c r="F412" s="339" t="s">
        <v>268</v>
      </c>
      <c r="I412" s="386"/>
      <c r="L412" s="239"/>
      <c r="M412" s="340"/>
      <c r="N412" s="175"/>
      <c r="O412" s="175"/>
      <c r="P412" s="175"/>
      <c r="Q412" s="175"/>
      <c r="R412" s="175"/>
      <c r="S412" s="175"/>
      <c r="T412" s="341"/>
      <c r="AT412" s="226" t="s">
        <v>802</v>
      </c>
      <c r="AU412" s="226" t="s">
        <v>741</v>
      </c>
    </row>
    <row r="413" spans="2:47" s="238" customFormat="1" ht="27">
      <c r="B413" s="239"/>
      <c r="D413" s="338" t="s">
        <v>804</v>
      </c>
      <c r="F413" s="342" t="s">
        <v>805</v>
      </c>
      <c r="I413" s="386"/>
      <c r="L413" s="239"/>
      <c r="M413" s="340"/>
      <c r="N413" s="175"/>
      <c r="O413" s="175"/>
      <c r="P413" s="175"/>
      <c r="Q413" s="175"/>
      <c r="R413" s="175"/>
      <c r="S413" s="175"/>
      <c r="T413" s="341"/>
      <c r="AT413" s="226" t="s">
        <v>804</v>
      </c>
      <c r="AU413" s="226" t="s">
        <v>741</v>
      </c>
    </row>
    <row r="414" spans="2:51" s="344" customFormat="1" ht="13.5">
      <c r="B414" s="343"/>
      <c r="D414" s="338" t="s">
        <v>806</v>
      </c>
      <c r="E414" s="345" t="s">
        <v>671</v>
      </c>
      <c r="F414" s="346" t="s">
        <v>269</v>
      </c>
      <c r="H414" s="347">
        <v>7</v>
      </c>
      <c r="I414" s="387"/>
      <c r="L414" s="343"/>
      <c r="M414" s="348"/>
      <c r="N414" s="349"/>
      <c r="O414" s="349"/>
      <c r="P414" s="349"/>
      <c r="Q414" s="349"/>
      <c r="R414" s="349"/>
      <c r="S414" s="349"/>
      <c r="T414" s="350"/>
      <c r="AT414" s="345" t="s">
        <v>806</v>
      </c>
      <c r="AU414" s="345" t="s">
        <v>741</v>
      </c>
      <c r="AV414" s="344" t="s">
        <v>741</v>
      </c>
      <c r="AW414" s="344" t="s">
        <v>697</v>
      </c>
      <c r="AX414" s="344" t="s">
        <v>686</v>
      </c>
      <c r="AY414" s="345" t="s">
        <v>793</v>
      </c>
    </row>
    <row r="415" spans="2:65" s="238" customFormat="1" ht="25.5" customHeight="1">
      <c r="B415" s="239"/>
      <c r="C415" s="374" t="s">
        <v>270</v>
      </c>
      <c r="D415" s="374" t="s">
        <v>991</v>
      </c>
      <c r="E415" s="375" t="s">
        <v>271</v>
      </c>
      <c r="F415" s="376" t="s">
        <v>272</v>
      </c>
      <c r="G415" s="377" t="s">
        <v>52</v>
      </c>
      <c r="H415" s="378">
        <v>7</v>
      </c>
      <c r="I415" s="96"/>
      <c r="J415" s="379">
        <f>ROUND(I415*H415,2)</f>
        <v>0</v>
      </c>
      <c r="K415" s="376" t="s">
        <v>671</v>
      </c>
      <c r="L415" s="380"/>
      <c r="M415" s="381" t="s">
        <v>671</v>
      </c>
      <c r="N415" s="382" t="s">
        <v>704</v>
      </c>
      <c r="O415" s="335">
        <v>0</v>
      </c>
      <c r="P415" s="335">
        <f>O415*H415</f>
        <v>0</v>
      </c>
      <c r="Q415" s="335">
        <v>0.165</v>
      </c>
      <c r="R415" s="335">
        <f>Q415*H415</f>
        <v>1.155</v>
      </c>
      <c r="S415" s="335">
        <v>0</v>
      </c>
      <c r="T415" s="336">
        <f>S415*H415</f>
        <v>0</v>
      </c>
      <c r="AR415" s="226" t="s">
        <v>844</v>
      </c>
      <c r="AT415" s="226" t="s">
        <v>991</v>
      </c>
      <c r="AU415" s="226" t="s">
        <v>741</v>
      </c>
      <c r="AY415" s="226" t="s">
        <v>793</v>
      </c>
      <c r="BE415" s="337">
        <f>IF(N415="základní",J415,0)</f>
        <v>0</v>
      </c>
      <c r="BF415" s="337">
        <f>IF(N415="snížená",J415,0)</f>
        <v>0</v>
      </c>
      <c r="BG415" s="337">
        <f>IF(N415="zákl. přenesená",J415,0)</f>
        <v>0</v>
      </c>
      <c r="BH415" s="337">
        <f>IF(N415="sníž. přenesená",J415,0)</f>
        <v>0</v>
      </c>
      <c r="BI415" s="337">
        <f>IF(N415="nulová",J415,0)</f>
        <v>0</v>
      </c>
      <c r="BJ415" s="226" t="s">
        <v>686</v>
      </c>
      <c r="BK415" s="337">
        <f>ROUND(I415*H415,2)</f>
        <v>0</v>
      </c>
      <c r="BL415" s="226" t="s">
        <v>800</v>
      </c>
      <c r="BM415" s="226" t="s">
        <v>273</v>
      </c>
    </row>
    <row r="416" spans="2:47" s="238" customFormat="1" ht="27">
      <c r="B416" s="239"/>
      <c r="D416" s="338" t="s">
        <v>802</v>
      </c>
      <c r="F416" s="339" t="s">
        <v>274</v>
      </c>
      <c r="I416" s="386"/>
      <c r="L416" s="239"/>
      <c r="M416" s="340"/>
      <c r="N416" s="175"/>
      <c r="O416" s="175"/>
      <c r="P416" s="175"/>
      <c r="Q416" s="175"/>
      <c r="R416" s="175"/>
      <c r="S416" s="175"/>
      <c r="T416" s="341"/>
      <c r="AT416" s="226" t="s">
        <v>802</v>
      </c>
      <c r="AU416" s="226" t="s">
        <v>741</v>
      </c>
    </row>
    <row r="417" spans="2:65" s="238" customFormat="1" ht="25.5" customHeight="1">
      <c r="B417" s="239"/>
      <c r="C417" s="327" t="s">
        <v>275</v>
      </c>
      <c r="D417" s="327" t="s">
        <v>795</v>
      </c>
      <c r="E417" s="328" t="s">
        <v>276</v>
      </c>
      <c r="F417" s="329" t="s">
        <v>277</v>
      </c>
      <c r="G417" s="330" t="s">
        <v>52</v>
      </c>
      <c r="H417" s="331">
        <v>11</v>
      </c>
      <c r="I417" s="95"/>
      <c r="J417" s="332">
        <f>ROUND(I417*H417,2)</f>
        <v>0</v>
      </c>
      <c r="K417" s="329" t="s">
        <v>935</v>
      </c>
      <c r="L417" s="239"/>
      <c r="M417" s="333" t="s">
        <v>671</v>
      </c>
      <c r="N417" s="334" t="s">
        <v>704</v>
      </c>
      <c r="O417" s="335">
        <v>0.8</v>
      </c>
      <c r="P417" s="335">
        <f>O417*H417</f>
        <v>8.8</v>
      </c>
      <c r="Q417" s="335">
        <v>0</v>
      </c>
      <c r="R417" s="335">
        <f>Q417*H417</f>
        <v>0</v>
      </c>
      <c r="S417" s="335">
        <v>0</v>
      </c>
      <c r="T417" s="336">
        <f>S417*H417</f>
        <v>0</v>
      </c>
      <c r="AR417" s="226" t="s">
        <v>800</v>
      </c>
      <c r="AT417" s="226" t="s">
        <v>795</v>
      </c>
      <c r="AU417" s="226" t="s">
        <v>741</v>
      </c>
      <c r="AY417" s="226" t="s">
        <v>793</v>
      </c>
      <c r="BE417" s="337">
        <f>IF(N417="základní",J417,0)</f>
        <v>0</v>
      </c>
      <c r="BF417" s="337">
        <f>IF(N417="snížená",J417,0)</f>
        <v>0</v>
      </c>
      <c r="BG417" s="337">
        <f>IF(N417="zákl. přenesená",J417,0)</f>
        <v>0</v>
      </c>
      <c r="BH417" s="337">
        <f>IF(N417="sníž. přenesená",J417,0)</f>
        <v>0</v>
      </c>
      <c r="BI417" s="337">
        <f>IF(N417="nulová",J417,0)</f>
        <v>0</v>
      </c>
      <c r="BJ417" s="226" t="s">
        <v>686</v>
      </c>
      <c r="BK417" s="337">
        <f>ROUND(I417*H417,2)</f>
        <v>0</v>
      </c>
      <c r="BL417" s="226" t="s">
        <v>800</v>
      </c>
      <c r="BM417" s="226" t="s">
        <v>278</v>
      </c>
    </row>
    <row r="418" spans="2:47" s="238" customFormat="1" ht="13.5">
      <c r="B418" s="239"/>
      <c r="D418" s="338" t="s">
        <v>802</v>
      </c>
      <c r="F418" s="339" t="s">
        <v>279</v>
      </c>
      <c r="I418" s="386"/>
      <c r="L418" s="239"/>
      <c r="M418" s="340"/>
      <c r="N418" s="175"/>
      <c r="O418" s="175"/>
      <c r="P418" s="175"/>
      <c r="Q418" s="175"/>
      <c r="R418" s="175"/>
      <c r="S418" s="175"/>
      <c r="T418" s="341"/>
      <c r="AT418" s="226" t="s">
        <v>802</v>
      </c>
      <c r="AU418" s="226" t="s">
        <v>741</v>
      </c>
    </row>
    <row r="419" spans="2:47" s="238" customFormat="1" ht="27">
      <c r="B419" s="239"/>
      <c r="D419" s="338" t="s">
        <v>804</v>
      </c>
      <c r="F419" s="342" t="s">
        <v>805</v>
      </c>
      <c r="I419" s="386"/>
      <c r="L419" s="239"/>
      <c r="M419" s="340"/>
      <c r="N419" s="175"/>
      <c r="O419" s="175"/>
      <c r="P419" s="175"/>
      <c r="Q419" s="175"/>
      <c r="R419" s="175"/>
      <c r="S419" s="175"/>
      <c r="T419" s="341"/>
      <c r="AT419" s="226" t="s">
        <v>804</v>
      </c>
      <c r="AU419" s="226" t="s">
        <v>741</v>
      </c>
    </row>
    <row r="420" spans="2:51" s="344" customFormat="1" ht="13.5">
      <c r="B420" s="343"/>
      <c r="D420" s="338" t="s">
        <v>806</v>
      </c>
      <c r="E420" s="345" t="s">
        <v>671</v>
      </c>
      <c r="F420" s="346" t="s">
        <v>280</v>
      </c>
      <c r="H420" s="347">
        <v>7</v>
      </c>
      <c r="I420" s="387"/>
      <c r="L420" s="343"/>
      <c r="M420" s="348"/>
      <c r="N420" s="349"/>
      <c r="O420" s="349"/>
      <c r="P420" s="349"/>
      <c r="Q420" s="349"/>
      <c r="R420" s="349"/>
      <c r="S420" s="349"/>
      <c r="T420" s="350"/>
      <c r="AT420" s="345" t="s">
        <v>806</v>
      </c>
      <c r="AU420" s="345" t="s">
        <v>741</v>
      </c>
      <c r="AV420" s="344" t="s">
        <v>741</v>
      </c>
      <c r="AW420" s="344" t="s">
        <v>697</v>
      </c>
      <c r="AX420" s="344" t="s">
        <v>733</v>
      </c>
      <c r="AY420" s="345" t="s">
        <v>793</v>
      </c>
    </row>
    <row r="421" spans="2:51" s="344" customFormat="1" ht="13.5">
      <c r="B421" s="343"/>
      <c r="D421" s="338" t="s">
        <v>806</v>
      </c>
      <c r="E421" s="345" t="s">
        <v>671</v>
      </c>
      <c r="F421" s="346" t="s">
        <v>281</v>
      </c>
      <c r="H421" s="347">
        <v>4</v>
      </c>
      <c r="I421" s="387"/>
      <c r="L421" s="343"/>
      <c r="M421" s="348"/>
      <c r="N421" s="349"/>
      <c r="O421" s="349"/>
      <c r="P421" s="349"/>
      <c r="Q421" s="349"/>
      <c r="R421" s="349"/>
      <c r="S421" s="349"/>
      <c r="T421" s="350"/>
      <c r="AT421" s="345" t="s">
        <v>806</v>
      </c>
      <c r="AU421" s="345" t="s">
        <v>741</v>
      </c>
      <c r="AV421" s="344" t="s">
        <v>741</v>
      </c>
      <c r="AW421" s="344" t="s">
        <v>697</v>
      </c>
      <c r="AX421" s="344" t="s">
        <v>733</v>
      </c>
      <c r="AY421" s="345" t="s">
        <v>793</v>
      </c>
    </row>
    <row r="422" spans="2:51" s="352" customFormat="1" ht="13.5">
      <c r="B422" s="351"/>
      <c r="D422" s="338" t="s">
        <v>806</v>
      </c>
      <c r="E422" s="353" t="s">
        <v>671</v>
      </c>
      <c r="F422" s="354" t="s">
        <v>814</v>
      </c>
      <c r="H422" s="355">
        <v>11</v>
      </c>
      <c r="I422" s="388"/>
      <c r="L422" s="351"/>
      <c r="M422" s="356"/>
      <c r="N422" s="357"/>
      <c r="O422" s="357"/>
      <c r="P422" s="357"/>
      <c r="Q422" s="357"/>
      <c r="R422" s="357"/>
      <c r="S422" s="357"/>
      <c r="T422" s="358"/>
      <c r="AT422" s="353" t="s">
        <v>806</v>
      </c>
      <c r="AU422" s="353" t="s">
        <v>741</v>
      </c>
      <c r="AV422" s="352" t="s">
        <v>800</v>
      </c>
      <c r="AW422" s="352" t="s">
        <v>697</v>
      </c>
      <c r="AX422" s="352" t="s">
        <v>686</v>
      </c>
      <c r="AY422" s="353" t="s">
        <v>793</v>
      </c>
    </row>
    <row r="423" spans="2:65" s="238" customFormat="1" ht="25.5" customHeight="1">
      <c r="B423" s="239"/>
      <c r="C423" s="327" t="s">
        <v>282</v>
      </c>
      <c r="D423" s="327" t="s">
        <v>795</v>
      </c>
      <c r="E423" s="328" t="s">
        <v>283</v>
      </c>
      <c r="F423" s="329" t="s">
        <v>284</v>
      </c>
      <c r="G423" s="330" t="s">
        <v>52</v>
      </c>
      <c r="H423" s="331">
        <v>3</v>
      </c>
      <c r="I423" s="95"/>
      <c r="J423" s="332">
        <f>ROUND(I423*H423,2)</f>
        <v>0</v>
      </c>
      <c r="K423" s="329" t="s">
        <v>671</v>
      </c>
      <c r="L423" s="239"/>
      <c r="M423" s="333" t="s">
        <v>671</v>
      </c>
      <c r="N423" s="334" t="s">
        <v>704</v>
      </c>
      <c r="O423" s="335">
        <v>0.616</v>
      </c>
      <c r="P423" s="335">
        <f>O423*H423</f>
        <v>1.8479999999999999</v>
      </c>
      <c r="Q423" s="335">
        <v>0.01298</v>
      </c>
      <c r="R423" s="335">
        <f>Q423*H423</f>
        <v>0.03894</v>
      </c>
      <c r="S423" s="335">
        <v>0.004</v>
      </c>
      <c r="T423" s="336">
        <f>S423*H423</f>
        <v>0.012</v>
      </c>
      <c r="AR423" s="226" t="s">
        <v>800</v>
      </c>
      <c r="AT423" s="226" t="s">
        <v>795</v>
      </c>
      <c r="AU423" s="226" t="s">
        <v>741</v>
      </c>
      <c r="AY423" s="226" t="s">
        <v>793</v>
      </c>
      <c r="BE423" s="337">
        <f>IF(N423="základní",J423,0)</f>
        <v>0</v>
      </c>
      <c r="BF423" s="337">
        <f>IF(N423="snížená",J423,0)</f>
        <v>0</v>
      </c>
      <c r="BG423" s="337">
        <f>IF(N423="zákl. přenesená",J423,0)</f>
        <v>0</v>
      </c>
      <c r="BH423" s="337">
        <f>IF(N423="sníž. přenesená",J423,0)</f>
        <v>0</v>
      </c>
      <c r="BI423" s="337">
        <f>IF(N423="nulová",J423,0)</f>
        <v>0</v>
      </c>
      <c r="BJ423" s="226" t="s">
        <v>686</v>
      </c>
      <c r="BK423" s="337">
        <f>ROUND(I423*H423,2)</f>
        <v>0</v>
      </c>
      <c r="BL423" s="226" t="s">
        <v>800</v>
      </c>
      <c r="BM423" s="226" t="s">
        <v>285</v>
      </c>
    </row>
    <row r="424" spans="2:47" s="238" customFormat="1" ht="13.5">
      <c r="B424" s="239"/>
      <c r="D424" s="338" t="s">
        <v>802</v>
      </c>
      <c r="F424" s="339" t="s">
        <v>284</v>
      </c>
      <c r="I424" s="386"/>
      <c r="L424" s="239"/>
      <c r="M424" s="340"/>
      <c r="N424" s="175"/>
      <c r="O424" s="175"/>
      <c r="P424" s="175"/>
      <c r="Q424" s="175"/>
      <c r="R424" s="175"/>
      <c r="S424" s="175"/>
      <c r="T424" s="341"/>
      <c r="AT424" s="226" t="s">
        <v>802</v>
      </c>
      <c r="AU424" s="226" t="s">
        <v>741</v>
      </c>
    </row>
    <row r="425" spans="2:47" s="238" customFormat="1" ht="27">
      <c r="B425" s="239"/>
      <c r="D425" s="338" t="s">
        <v>804</v>
      </c>
      <c r="F425" s="342" t="s">
        <v>805</v>
      </c>
      <c r="I425" s="386"/>
      <c r="L425" s="239"/>
      <c r="M425" s="340"/>
      <c r="N425" s="175"/>
      <c r="O425" s="175"/>
      <c r="P425" s="175"/>
      <c r="Q425" s="175"/>
      <c r="R425" s="175"/>
      <c r="S425" s="175"/>
      <c r="T425" s="341"/>
      <c r="AT425" s="226" t="s">
        <v>804</v>
      </c>
      <c r="AU425" s="226" t="s">
        <v>741</v>
      </c>
    </row>
    <row r="426" spans="2:65" s="238" customFormat="1" ht="25.5" customHeight="1">
      <c r="B426" s="239"/>
      <c r="C426" s="327" t="s">
        <v>286</v>
      </c>
      <c r="D426" s="327" t="s">
        <v>795</v>
      </c>
      <c r="E426" s="328" t="s">
        <v>287</v>
      </c>
      <c r="F426" s="329" t="s">
        <v>288</v>
      </c>
      <c r="G426" s="330" t="s">
        <v>52</v>
      </c>
      <c r="H426" s="331">
        <v>2</v>
      </c>
      <c r="I426" s="95"/>
      <c r="J426" s="332">
        <f>ROUND(I426*H426,2)</f>
        <v>0</v>
      </c>
      <c r="K426" s="329" t="s">
        <v>935</v>
      </c>
      <c r="L426" s="239"/>
      <c r="M426" s="333" t="s">
        <v>671</v>
      </c>
      <c r="N426" s="334" t="s">
        <v>704</v>
      </c>
      <c r="O426" s="335">
        <v>0.89</v>
      </c>
      <c r="P426" s="335">
        <f>O426*H426</f>
        <v>1.78</v>
      </c>
      <c r="Q426" s="335">
        <v>0.01239</v>
      </c>
      <c r="R426" s="335">
        <f>Q426*H426</f>
        <v>0.02478</v>
      </c>
      <c r="S426" s="335">
        <v>0.008</v>
      </c>
      <c r="T426" s="336">
        <f>S426*H426</f>
        <v>0.016</v>
      </c>
      <c r="AR426" s="226" t="s">
        <v>800</v>
      </c>
      <c r="AT426" s="226" t="s">
        <v>795</v>
      </c>
      <c r="AU426" s="226" t="s">
        <v>741</v>
      </c>
      <c r="AY426" s="226" t="s">
        <v>793</v>
      </c>
      <c r="BE426" s="337">
        <f>IF(N426="základní",J426,0)</f>
        <v>0</v>
      </c>
      <c r="BF426" s="337">
        <f>IF(N426="snížená",J426,0)</f>
        <v>0</v>
      </c>
      <c r="BG426" s="337">
        <f>IF(N426="zákl. přenesená",J426,0)</f>
        <v>0</v>
      </c>
      <c r="BH426" s="337">
        <f>IF(N426="sníž. přenesená",J426,0)</f>
        <v>0</v>
      </c>
      <c r="BI426" s="337">
        <f>IF(N426="nulová",J426,0)</f>
        <v>0</v>
      </c>
      <c r="BJ426" s="226" t="s">
        <v>686</v>
      </c>
      <c r="BK426" s="337">
        <f>ROUND(I426*H426,2)</f>
        <v>0</v>
      </c>
      <c r="BL426" s="226" t="s">
        <v>800</v>
      </c>
      <c r="BM426" s="226" t="s">
        <v>289</v>
      </c>
    </row>
    <row r="427" spans="2:47" s="238" customFormat="1" ht="27">
      <c r="B427" s="239"/>
      <c r="D427" s="338" t="s">
        <v>802</v>
      </c>
      <c r="F427" s="339" t="s">
        <v>290</v>
      </c>
      <c r="I427" s="386"/>
      <c r="L427" s="239"/>
      <c r="M427" s="340"/>
      <c r="N427" s="175"/>
      <c r="O427" s="175"/>
      <c r="P427" s="175"/>
      <c r="Q427" s="175"/>
      <c r="R427" s="175"/>
      <c r="S427" s="175"/>
      <c r="T427" s="341"/>
      <c r="AT427" s="226" t="s">
        <v>802</v>
      </c>
      <c r="AU427" s="226" t="s">
        <v>741</v>
      </c>
    </row>
    <row r="428" spans="2:47" s="238" customFormat="1" ht="27">
      <c r="B428" s="239"/>
      <c r="D428" s="338" t="s">
        <v>804</v>
      </c>
      <c r="F428" s="342" t="s">
        <v>805</v>
      </c>
      <c r="I428" s="386"/>
      <c r="L428" s="239"/>
      <c r="M428" s="340"/>
      <c r="N428" s="175"/>
      <c r="O428" s="175"/>
      <c r="P428" s="175"/>
      <c r="Q428" s="175"/>
      <c r="R428" s="175"/>
      <c r="S428" s="175"/>
      <c r="T428" s="341"/>
      <c r="AT428" s="226" t="s">
        <v>804</v>
      </c>
      <c r="AU428" s="226" t="s">
        <v>741</v>
      </c>
    </row>
    <row r="429" spans="2:51" s="344" customFormat="1" ht="13.5">
      <c r="B429" s="343"/>
      <c r="D429" s="338" t="s">
        <v>806</v>
      </c>
      <c r="E429" s="345" t="s">
        <v>671</v>
      </c>
      <c r="F429" s="346" t="s">
        <v>741</v>
      </c>
      <c r="H429" s="347">
        <v>2</v>
      </c>
      <c r="I429" s="387"/>
      <c r="L429" s="343"/>
      <c r="M429" s="348"/>
      <c r="N429" s="349"/>
      <c r="O429" s="349"/>
      <c r="P429" s="349"/>
      <c r="Q429" s="349"/>
      <c r="R429" s="349"/>
      <c r="S429" s="349"/>
      <c r="T429" s="350"/>
      <c r="AT429" s="345" t="s">
        <v>806</v>
      </c>
      <c r="AU429" s="345" t="s">
        <v>741</v>
      </c>
      <c r="AV429" s="344" t="s">
        <v>741</v>
      </c>
      <c r="AW429" s="344" t="s">
        <v>697</v>
      </c>
      <c r="AX429" s="344" t="s">
        <v>686</v>
      </c>
      <c r="AY429" s="345" t="s">
        <v>793</v>
      </c>
    </row>
    <row r="430" spans="2:63" s="315" customFormat="1" ht="29.25" customHeight="1">
      <c r="B430" s="314"/>
      <c r="D430" s="316" t="s">
        <v>732</v>
      </c>
      <c r="E430" s="325" t="s">
        <v>851</v>
      </c>
      <c r="F430" s="325" t="s">
        <v>291</v>
      </c>
      <c r="I430" s="391"/>
      <c r="J430" s="326">
        <f>BK430</f>
        <v>0</v>
      </c>
      <c r="L430" s="314"/>
      <c r="M430" s="319"/>
      <c r="N430" s="320"/>
      <c r="O430" s="320"/>
      <c r="P430" s="321">
        <f>SUM(P431:P468)</f>
        <v>65.68</v>
      </c>
      <c r="Q430" s="320"/>
      <c r="R430" s="321">
        <f>SUM(R431:R468)</f>
        <v>0.01856</v>
      </c>
      <c r="S430" s="320"/>
      <c r="T430" s="322">
        <f>SUM(T431:T468)</f>
        <v>0.392</v>
      </c>
      <c r="AR430" s="316" t="s">
        <v>686</v>
      </c>
      <c r="AT430" s="323" t="s">
        <v>732</v>
      </c>
      <c r="AU430" s="323" t="s">
        <v>686</v>
      </c>
      <c r="AY430" s="316" t="s">
        <v>793</v>
      </c>
      <c r="BK430" s="324">
        <f>SUM(BK431:BK468)</f>
        <v>0</v>
      </c>
    </row>
    <row r="431" spans="2:65" s="238" customFormat="1" ht="16.5" customHeight="1">
      <c r="B431" s="239"/>
      <c r="C431" s="327" t="s">
        <v>292</v>
      </c>
      <c r="D431" s="327" t="s">
        <v>795</v>
      </c>
      <c r="E431" s="328" t="s">
        <v>293</v>
      </c>
      <c r="F431" s="329" t="s">
        <v>294</v>
      </c>
      <c r="G431" s="330" t="s">
        <v>874</v>
      </c>
      <c r="H431" s="331">
        <v>40.5</v>
      </c>
      <c r="I431" s="95"/>
      <c r="J431" s="332">
        <f>ROUND(I431*H431,2)</f>
        <v>0</v>
      </c>
      <c r="K431" s="329" t="s">
        <v>671</v>
      </c>
      <c r="L431" s="239"/>
      <c r="M431" s="333" t="s">
        <v>671</v>
      </c>
      <c r="N431" s="334" t="s">
        <v>704</v>
      </c>
      <c r="O431" s="335">
        <v>0</v>
      </c>
      <c r="P431" s="335">
        <f>O431*H431</f>
        <v>0</v>
      </c>
      <c r="Q431" s="335">
        <v>0</v>
      </c>
      <c r="R431" s="335">
        <f>Q431*H431</f>
        <v>0</v>
      </c>
      <c r="S431" s="335">
        <v>0</v>
      </c>
      <c r="T431" s="336">
        <f>S431*H431</f>
        <v>0</v>
      </c>
      <c r="AR431" s="226" t="s">
        <v>800</v>
      </c>
      <c r="AT431" s="226" t="s">
        <v>795</v>
      </c>
      <c r="AU431" s="226" t="s">
        <v>741</v>
      </c>
      <c r="AY431" s="226" t="s">
        <v>793</v>
      </c>
      <c r="BE431" s="337">
        <f>IF(N431="základní",J431,0)</f>
        <v>0</v>
      </c>
      <c r="BF431" s="337">
        <f>IF(N431="snížená",J431,0)</f>
        <v>0</v>
      </c>
      <c r="BG431" s="337">
        <f>IF(N431="zákl. přenesená",J431,0)</f>
        <v>0</v>
      </c>
      <c r="BH431" s="337">
        <f>IF(N431="sníž. přenesená",J431,0)</f>
        <v>0</v>
      </c>
      <c r="BI431" s="337">
        <f>IF(N431="nulová",J431,0)</f>
        <v>0</v>
      </c>
      <c r="BJ431" s="226" t="s">
        <v>686</v>
      </c>
      <c r="BK431" s="337">
        <f>ROUND(I431*H431,2)</f>
        <v>0</v>
      </c>
      <c r="BL431" s="226" t="s">
        <v>800</v>
      </c>
      <c r="BM431" s="226" t="s">
        <v>295</v>
      </c>
    </row>
    <row r="432" spans="2:47" s="238" customFormat="1" ht="13.5">
      <c r="B432" s="239"/>
      <c r="D432" s="338" t="s">
        <v>802</v>
      </c>
      <c r="F432" s="339" t="s">
        <v>294</v>
      </c>
      <c r="I432" s="386"/>
      <c r="L432" s="239"/>
      <c r="M432" s="340"/>
      <c r="N432" s="175"/>
      <c r="O432" s="175"/>
      <c r="P432" s="175"/>
      <c r="Q432" s="175"/>
      <c r="R432" s="175"/>
      <c r="S432" s="175"/>
      <c r="T432" s="341"/>
      <c r="AT432" s="226" t="s">
        <v>802</v>
      </c>
      <c r="AU432" s="226" t="s">
        <v>741</v>
      </c>
    </row>
    <row r="433" spans="2:47" s="238" customFormat="1" ht="27">
      <c r="B433" s="239"/>
      <c r="D433" s="338" t="s">
        <v>804</v>
      </c>
      <c r="F433" s="342" t="s">
        <v>805</v>
      </c>
      <c r="I433" s="386"/>
      <c r="L433" s="239"/>
      <c r="M433" s="340"/>
      <c r="N433" s="175"/>
      <c r="O433" s="175"/>
      <c r="P433" s="175"/>
      <c r="Q433" s="175"/>
      <c r="R433" s="175"/>
      <c r="S433" s="175"/>
      <c r="T433" s="341"/>
      <c r="AT433" s="226" t="s">
        <v>804</v>
      </c>
      <c r="AU433" s="226" t="s">
        <v>741</v>
      </c>
    </row>
    <row r="434" spans="2:51" s="344" customFormat="1" ht="13.5">
      <c r="B434" s="343"/>
      <c r="D434" s="338" t="s">
        <v>806</v>
      </c>
      <c r="E434" s="345" t="s">
        <v>671</v>
      </c>
      <c r="F434" s="346" t="s">
        <v>296</v>
      </c>
      <c r="H434" s="347">
        <v>40.5</v>
      </c>
      <c r="I434" s="387"/>
      <c r="L434" s="343"/>
      <c r="M434" s="348"/>
      <c r="N434" s="349"/>
      <c r="O434" s="349"/>
      <c r="P434" s="349"/>
      <c r="Q434" s="349"/>
      <c r="R434" s="349"/>
      <c r="S434" s="349"/>
      <c r="T434" s="350"/>
      <c r="AT434" s="345" t="s">
        <v>806</v>
      </c>
      <c r="AU434" s="345" t="s">
        <v>741</v>
      </c>
      <c r="AV434" s="344" t="s">
        <v>741</v>
      </c>
      <c r="AW434" s="344" t="s">
        <v>697</v>
      </c>
      <c r="AX434" s="344" t="s">
        <v>686</v>
      </c>
      <c r="AY434" s="345" t="s">
        <v>793</v>
      </c>
    </row>
    <row r="435" spans="2:65" s="238" customFormat="1" ht="38.25" customHeight="1">
      <c r="B435" s="239"/>
      <c r="C435" s="327" t="s">
        <v>297</v>
      </c>
      <c r="D435" s="327" t="s">
        <v>795</v>
      </c>
      <c r="E435" s="328" t="s">
        <v>298</v>
      </c>
      <c r="F435" s="329" t="s">
        <v>299</v>
      </c>
      <c r="G435" s="330" t="s">
        <v>300</v>
      </c>
      <c r="H435" s="331">
        <v>7</v>
      </c>
      <c r="I435" s="95"/>
      <c r="J435" s="332">
        <f>ROUND(I435*H435,2)</f>
        <v>0</v>
      </c>
      <c r="K435" s="329" t="s">
        <v>671</v>
      </c>
      <c r="L435" s="239"/>
      <c r="M435" s="333" t="s">
        <v>671</v>
      </c>
      <c r="N435" s="334" t="s">
        <v>704</v>
      </c>
      <c r="O435" s="335">
        <v>0</v>
      </c>
      <c r="P435" s="335">
        <f>O435*H435</f>
        <v>0</v>
      </c>
      <c r="Q435" s="335">
        <v>0</v>
      </c>
      <c r="R435" s="335">
        <f>Q435*H435</f>
        <v>0</v>
      </c>
      <c r="S435" s="335">
        <v>0</v>
      </c>
      <c r="T435" s="336">
        <f>S435*H435</f>
        <v>0</v>
      </c>
      <c r="AR435" s="226" t="s">
        <v>800</v>
      </c>
      <c r="AT435" s="226" t="s">
        <v>795</v>
      </c>
      <c r="AU435" s="226" t="s">
        <v>741</v>
      </c>
      <c r="AY435" s="226" t="s">
        <v>793</v>
      </c>
      <c r="BE435" s="337">
        <f>IF(N435="základní",J435,0)</f>
        <v>0</v>
      </c>
      <c r="BF435" s="337">
        <f>IF(N435="snížená",J435,0)</f>
        <v>0</v>
      </c>
      <c r="BG435" s="337">
        <f>IF(N435="zákl. přenesená",J435,0)</f>
        <v>0</v>
      </c>
      <c r="BH435" s="337">
        <f>IF(N435="sníž. přenesená",J435,0)</f>
        <v>0</v>
      </c>
      <c r="BI435" s="337">
        <f>IF(N435="nulová",J435,0)</f>
        <v>0</v>
      </c>
      <c r="BJ435" s="226" t="s">
        <v>686</v>
      </c>
      <c r="BK435" s="337">
        <f>ROUND(I435*H435,2)</f>
        <v>0</v>
      </c>
      <c r="BL435" s="226" t="s">
        <v>800</v>
      </c>
      <c r="BM435" s="226" t="s">
        <v>301</v>
      </c>
    </row>
    <row r="436" spans="2:47" s="238" customFormat="1" ht="27">
      <c r="B436" s="239"/>
      <c r="D436" s="338" t="s">
        <v>802</v>
      </c>
      <c r="F436" s="339" t="s">
        <v>299</v>
      </c>
      <c r="I436" s="386"/>
      <c r="L436" s="239"/>
      <c r="M436" s="340"/>
      <c r="N436" s="175"/>
      <c r="O436" s="175"/>
      <c r="P436" s="175"/>
      <c r="Q436" s="175"/>
      <c r="R436" s="175"/>
      <c r="S436" s="175"/>
      <c r="T436" s="341"/>
      <c r="AT436" s="226" t="s">
        <v>802</v>
      </c>
      <c r="AU436" s="226" t="s">
        <v>741</v>
      </c>
    </row>
    <row r="437" spans="2:47" s="238" customFormat="1" ht="27">
      <c r="B437" s="239"/>
      <c r="D437" s="338" t="s">
        <v>804</v>
      </c>
      <c r="F437" s="342" t="s">
        <v>805</v>
      </c>
      <c r="I437" s="386"/>
      <c r="L437" s="239"/>
      <c r="M437" s="340"/>
      <c r="N437" s="175"/>
      <c r="O437" s="175"/>
      <c r="P437" s="175"/>
      <c r="Q437" s="175"/>
      <c r="R437" s="175"/>
      <c r="S437" s="175"/>
      <c r="T437" s="341"/>
      <c r="AT437" s="226" t="s">
        <v>804</v>
      </c>
      <c r="AU437" s="226" t="s">
        <v>741</v>
      </c>
    </row>
    <row r="438" spans="2:51" s="344" customFormat="1" ht="13.5">
      <c r="B438" s="343"/>
      <c r="D438" s="338" t="s">
        <v>806</v>
      </c>
      <c r="E438" s="345" t="s">
        <v>671</v>
      </c>
      <c r="F438" s="346" t="s">
        <v>269</v>
      </c>
      <c r="H438" s="347">
        <v>7</v>
      </c>
      <c r="I438" s="387"/>
      <c r="L438" s="343"/>
      <c r="M438" s="348"/>
      <c r="N438" s="349"/>
      <c r="O438" s="349"/>
      <c r="P438" s="349"/>
      <c r="Q438" s="349"/>
      <c r="R438" s="349"/>
      <c r="S438" s="349"/>
      <c r="T438" s="350"/>
      <c r="AT438" s="345" t="s">
        <v>806</v>
      </c>
      <c r="AU438" s="345" t="s">
        <v>741</v>
      </c>
      <c r="AV438" s="344" t="s">
        <v>741</v>
      </c>
      <c r="AW438" s="344" t="s">
        <v>697</v>
      </c>
      <c r="AX438" s="344" t="s">
        <v>686</v>
      </c>
      <c r="AY438" s="345" t="s">
        <v>793</v>
      </c>
    </row>
    <row r="439" spans="2:65" s="238" customFormat="1" ht="16.5" customHeight="1">
      <c r="B439" s="239"/>
      <c r="C439" s="327" t="s">
        <v>302</v>
      </c>
      <c r="D439" s="327" t="s">
        <v>795</v>
      </c>
      <c r="E439" s="328" t="s">
        <v>303</v>
      </c>
      <c r="F439" s="329" t="s">
        <v>304</v>
      </c>
      <c r="G439" s="330" t="s">
        <v>841</v>
      </c>
      <c r="H439" s="331">
        <v>10</v>
      </c>
      <c r="I439" s="95"/>
      <c r="J439" s="332">
        <f>ROUND(I439*H439,2)</f>
        <v>0</v>
      </c>
      <c r="K439" s="329" t="s">
        <v>935</v>
      </c>
      <c r="L439" s="239"/>
      <c r="M439" s="333" t="s">
        <v>671</v>
      </c>
      <c r="N439" s="334" t="s">
        <v>704</v>
      </c>
      <c r="O439" s="335">
        <v>0.003</v>
      </c>
      <c r="P439" s="335">
        <f>O439*H439</f>
        <v>0.03</v>
      </c>
      <c r="Q439" s="335">
        <v>8E-05</v>
      </c>
      <c r="R439" s="335">
        <f>Q439*H439</f>
        <v>0.0008</v>
      </c>
      <c r="S439" s="335">
        <v>0</v>
      </c>
      <c r="T439" s="336">
        <f>S439*H439</f>
        <v>0</v>
      </c>
      <c r="AR439" s="226" t="s">
        <v>800</v>
      </c>
      <c r="AT439" s="226" t="s">
        <v>795</v>
      </c>
      <c r="AU439" s="226" t="s">
        <v>741</v>
      </c>
      <c r="AY439" s="226" t="s">
        <v>793</v>
      </c>
      <c r="BE439" s="337">
        <f>IF(N439="základní",J439,0)</f>
        <v>0</v>
      </c>
      <c r="BF439" s="337">
        <f>IF(N439="snížená",J439,0)</f>
        <v>0</v>
      </c>
      <c r="BG439" s="337">
        <f>IF(N439="zákl. přenesená",J439,0)</f>
        <v>0</v>
      </c>
      <c r="BH439" s="337">
        <f>IF(N439="sníž. přenesená",J439,0)</f>
        <v>0</v>
      </c>
      <c r="BI439" s="337">
        <f>IF(N439="nulová",J439,0)</f>
        <v>0</v>
      </c>
      <c r="BJ439" s="226" t="s">
        <v>686</v>
      </c>
      <c r="BK439" s="337">
        <f>ROUND(I439*H439,2)</f>
        <v>0</v>
      </c>
      <c r="BL439" s="226" t="s">
        <v>800</v>
      </c>
      <c r="BM439" s="226" t="s">
        <v>305</v>
      </c>
    </row>
    <row r="440" spans="2:47" s="238" customFormat="1" ht="13.5">
      <c r="B440" s="239"/>
      <c r="D440" s="338" t="s">
        <v>802</v>
      </c>
      <c r="F440" s="339" t="s">
        <v>306</v>
      </c>
      <c r="I440" s="386"/>
      <c r="L440" s="239"/>
      <c r="M440" s="340"/>
      <c r="N440" s="175"/>
      <c r="O440" s="175"/>
      <c r="P440" s="175"/>
      <c r="Q440" s="175"/>
      <c r="R440" s="175"/>
      <c r="S440" s="175"/>
      <c r="T440" s="341"/>
      <c r="AT440" s="226" t="s">
        <v>802</v>
      </c>
      <c r="AU440" s="226" t="s">
        <v>741</v>
      </c>
    </row>
    <row r="441" spans="2:65" s="238" customFormat="1" ht="16.5" customHeight="1">
      <c r="B441" s="239"/>
      <c r="C441" s="327" t="s">
        <v>307</v>
      </c>
      <c r="D441" s="327" t="s">
        <v>795</v>
      </c>
      <c r="E441" s="328" t="s">
        <v>308</v>
      </c>
      <c r="F441" s="329" t="s">
        <v>309</v>
      </c>
      <c r="G441" s="330" t="s">
        <v>841</v>
      </c>
      <c r="H441" s="331">
        <v>10</v>
      </c>
      <c r="I441" s="95"/>
      <c r="J441" s="332">
        <f>ROUND(I441*H441,2)</f>
        <v>0</v>
      </c>
      <c r="K441" s="329" t="s">
        <v>935</v>
      </c>
      <c r="L441" s="239"/>
      <c r="M441" s="333" t="s">
        <v>671</v>
      </c>
      <c r="N441" s="334" t="s">
        <v>704</v>
      </c>
      <c r="O441" s="335">
        <v>0.003</v>
      </c>
      <c r="P441" s="335">
        <f>O441*H441</f>
        <v>0.03</v>
      </c>
      <c r="Q441" s="335">
        <v>0.00015</v>
      </c>
      <c r="R441" s="335">
        <f>Q441*H441</f>
        <v>0.0014999999999999998</v>
      </c>
      <c r="S441" s="335">
        <v>0</v>
      </c>
      <c r="T441" s="336">
        <f>S441*H441</f>
        <v>0</v>
      </c>
      <c r="AR441" s="226" t="s">
        <v>800</v>
      </c>
      <c r="AT441" s="226" t="s">
        <v>795</v>
      </c>
      <c r="AU441" s="226" t="s">
        <v>741</v>
      </c>
      <c r="AY441" s="226" t="s">
        <v>793</v>
      </c>
      <c r="BE441" s="337">
        <f>IF(N441="základní",J441,0)</f>
        <v>0</v>
      </c>
      <c r="BF441" s="337">
        <f>IF(N441="snížená",J441,0)</f>
        <v>0</v>
      </c>
      <c r="BG441" s="337">
        <f>IF(N441="zákl. přenesená",J441,0)</f>
        <v>0</v>
      </c>
      <c r="BH441" s="337">
        <f>IF(N441="sníž. přenesená",J441,0)</f>
        <v>0</v>
      </c>
      <c r="BI441" s="337">
        <f>IF(N441="nulová",J441,0)</f>
        <v>0</v>
      </c>
      <c r="BJ441" s="226" t="s">
        <v>686</v>
      </c>
      <c r="BK441" s="337">
        <f>ROUND(I441*H441,2)</f>
        <v>0</v>
      </c>
      <c r="BL441" s="226" t="s">
        <v>800</v>
      </c>
      <c r="BM441" s="226" t="s">
        <v>310</v>
      </c>
    </row>
    <row r="442" spans="2:47" s="238" customFormat="1" ht="13.5">
      <c r="B442" s="239"/>
      <c r="D442" s="338" t="s">
        <v>802</v>
      </c>
      <c r="F442" s="339" t="s">
        <v>311</v>
      </c>
      <c r="I442" s="386"/>
      <c r="L442" s="239"/>
      <c r="M442" s="340"/>
      <c r="N442" s="175"/>
      <c r="O442" s="175"/>
      <c r="P442" s="175"/>
      <c r="Q442" s="175"/>
      <c r="R442" s="175"/>
      <c r="S442" s="175"/>
      <c r="T442" s="341"/>
      <c r="AT442" s="226" t="s">
        <v>802</v>
      </c>
      <c r="AU442" s="226" t="s">
        <v>741</v>
      </c>
    </row>
    <row r="443" spans="2:51" s="344" customFormat="1" ht="13.5">
      <c r="B443" s="343"/>
      <c r="D443" s="338" t="s">
        <v>806</v>
      </c>
      <c r="E443" s="345" t="s">
        <v>671</v>
      </c>
      <c r="F443" s="346" t="s">
        <v>691</v>
      </c>
      <c r="H443" s="347">
        <v>10</v>
      </c>
      <c r="I443" s="387"/>
      <c r="L443" s="343"/>
      <c r="M443" s="348"/>
      <c r="N443" s="349"/>
      <c r="O443" s="349"/>
      <c r="P443" s="349"/>
      <c r="Q443" s="349"/>
      <c r="R443" s="349"/>
      <c r="S443" s="349"/>
      <c r="T443" s="350"/>
      <c r="AT443" s="345" t="s">
        <v>806</v>
      </c>
      <c r="AU443" s="345" t="s">
        <v>741</v>
      </c>
      <c r="AV443" s="344" t="s">
        <v>741</v>
      </c>
      <c r="AW443" s="344" t="s">
        <v>697</v>
      </c>
      <c r="AX443" s="344" t="s">
        <v>686</v>
      </c>
      <c r="AY443" s="345" t="s">
        <v>793</v>
      </c>
    </row>
    <row r="444" spans="2:65" s="238" customFormat="1" ht="16.5" customHeight="1">
      <c r="B444" s="239"/>
      <c r="C444" s="327" t="s">
        <v>312</v>
      </c>
      <c r="D444" s="327" t="s">
        <v>795</v>
      </c>
      <c r="E444" s="328" t="s">
        <v>313</v>
      </c>
      <c r="F444" s="329" t="s">
        <v>314</v>
      </c>
      <c r="G444" s="330" t="s">
        <v>841</v>
      </c>
      <c r="H444" s="331">
        <v>20</v>
      </c>
      <c r="I444" s="95"/>
      <c r="J444" s="332">
        <f>ROUND(I444*H444,2)</f>
        <v>0</v>
      </c>
      <c r="K444" s="329" t="s">
        <v>935</v>
      </c>
      <c r="L444" s="239"/>
      <c r="M444" s="333" t="s">
        <v>671</v>
      </c>
      <c r="N444" s="334" t="s">
        <v>704</v>
      </c>
      <c r="O444" s="335">
        <v>0.016</v>
      </c>
      <c r="P444" s="335">
        <f>O444*H444</f>
        <v>0.32</v>
      </c>
      <c r="Q444" s="335">
        <v>0</v>
      </c>
      <c r="R444" s="335">
        <f>Q444*H444</f>
        <v>0</v>
      </c>
      <c r="S444" s="335">
        <v>0</v>
      </c>
      <c r="T444" s="336">
        <f>S444*H444</f>
        <v>0</v>
      </c>
      <c r="AR444" s="226" t="s">
        <v>800</v>
      </c>
      <c r="AT444" s="226" t="s">
        <v>795</v>
      </c>
      <c r="AU444" s="226" t="s">
        <v>741</v>
      </c>
      <c r="AY444" s="226" t="s">
        <v>793</v>
      </c>
      <c r="BE444" s="337">
        <f>IF(N444="základní",J444,0)</f>
        <v>0</v>
      </c>
      <c r="BF444" s="337">
        <f>IF(N444="snížená",J444,0)</f>
        <v>0</v>
      </c>
      <c r="BG444" s="337">
        <f>IF(N444="zákl. přenesená",J444,0)</f>
        <v>0</v>
      </c>
      <c r="BH444" s="337">
        <f>IF(N444="sníž. přenesená",J444,0)</f>
        <v>0</v>
      </c>
      <c r="BI444" s="337">
        <f>IF(N444="nulová",J444,0)</f>
        <v>0</v>
      </c>
      <c r="BJ444" s="226" t="s">
        <v>686</v>
      </c>
      <c r="BK444" s="337">
        <f>ROUND(I444*H444,2)</f>
        <v>0</v>
      </c>
      <c r="BL444" s="226" t="s">
        <v>800</v>
      </c>
      <c r="BM444" s="226" t="s">
        <v>315</v>
      </c>
    </row>
    <row r="445" spans="2:47" s="238" customFormat="1" ht="27">
      <c r="B445" s="239"/>
      <c r="D445" s="338" t="s">
        <v>802</v>
      </c>
      <c r="F445" s="339" t="s">
        <v>316</v>
      </c>
      <c r="I445" s="386"/>
      <c r="L445" s="239"/>
      <c r="M445" s="340"/>
      <c r="N445" s="175"/>
      <c r="O445" s="175"/>
      <c r="P445" s="175"/>
      <c r="Q445" s="175"/>
      <c r="R445" s="175"/>
      <c r="S445" s="175"/>
      <c r="T445" s="341"/>
      <c r="AT445" s="226" t="s">
        <v>802</v>
      </c>
      <c r="AU445" s="226" t="s">
        <v>741</v>
      </c>
    </row>
    <row r="446" spans="2:51" s="344" customFormat="1" ht="13.5">
      <c r="B446" s="343"/>
      <c r="D446" s="338" t="s">
        <v>806</v>
      </c>
      <c r="E446" s="345" t="s">
        <v>671</v>
      </c>
      <c r="F446" s="346" t="s">
        <v>158</v>
      </c>
      <c r="H446" s="347">
        <v>20</v>
      </c>
      <c r="I446" s="387"/>
      <c r="L446" s="343"/>
      <c r="M446" s="348"/>
      <c r="N446" s="349"/>
      <c r="O446" s="349"/>
      <c r="P446" s="349"/>
      <c r="Q446" s="349"/>
      <c r="R446" s="349"/>
      <c r="S446" s="349"/>
      <c r="T446" s="350"/>
      <c r="AT446" s="345" t="s">
        <v>806</v>
      </c>
      <c r="AU446" s="345" t="s">
        <v>741</v>
      </c>
      <c r="AV446" s="344" t="s">
        <v>741</v>
      </c>
      <c r="AW446" s="344" t="s">
        <v>697</v>
      </c>
      <c r="AX446" s="344" t="s">
        <v>686</v>
      </c>
      <c r="AY446" s="345" t="s">
        <v>793</v>
      </c>
    </row>
    <row r="447" spans="2:65" s="238" customFormat="1" ht="25.5" customHeight="1">
      <c r="B447" s="239"/>
      <c r="C447" s="327" t="s">
        <v>317</v>
      </c>
      <c r="D447" s="327" t="s">
        <v>795</v>
      </c>
      <c r="E447" s="328" t="s">
        <v>318</v>
      </c>
      <c r="F447" s="329" t="s">
        <v>319</v>
      </c>
      <c r="G447" s="330" t="s">
        <v>841</v>
      </c>
      <c r="H447" s="331">
        <v>150</v>
      </c>
      <c r="I447" s="95"/>
      <c r="J447" s="332">
        <f>ROUND(I447*H447,2)</f>
        <v>0</v>
      </c>
      <c r="K447" s="329" t="s">
        <v>935</v>
      </c>
      <c r="L447" s="239"/>
      <c r="M447" s="333" t="s">
        <v>671</v>
      </c>
      <c r="N447" s="334" t="s">
        <v>704</v>
      </c>
      <c r="O447" s="335">
        <v>0.19</v>
      </c>
      <c r="P447" s="335">
        <f>O447*H447</f>
        <v>28.5</v>
      </c>
      <c r="Q447" s="335">
        <v>6E-05</v>
      </c>
      <c r="R447" s="335">
        <f>Q447*H447</f>
        <v>0.009000000000000001</v>
      </c>
      <c r="S447" s="335">
        <v>0</v>
      </c>
      <c r="T447" s="336">
        <f>S447*H447</f>
        <v>0</v>
      </c>
      <c r="AR447" s="226" t="s">
        <v>800</v>
      </c>
      <c r="AT447" s="226" t="s">
        <v>795</v>
      </c>
      <c r="AU447" s="226" t="s">
        <v>741</v>
      </c>
      <c r="AY447" s="226" t="s">
        <v>793</v>
      </c>
      <c r="BE447" s="337">
        <f>IF(N447="základní",J447,0)</f>
        <v>0</v>
      </c>
      <c r="BF447" s="337">
        <f>IF(N447="snížená",J447,0)</f>
        <v>0</v>
      </c>
      <c r="BG447" s="337">
        <f>IF(N447="zákl. přenesená",J447,0)</f>
        <v>0</v>
      </c>
      <c r="BH447" s="337">
        <f>IF(N447="sníž. přenesená",J447,0)</f>
        <v>0</v>
      </c>
      <c r="BI447" s="337">
        <f>IF(N447="nulová",J447,0)</f>
        <v>0</v>
      </c>
      <c r="BJ447" s="226" t="s">
        <v>686</v>
      </c>
      <c r="BK447" s="337">
        <f>ROUND(I447*H447,2)</f>
        <v>0</v>
      </c>
      <c r="BL447" s="226" t="s">
        <v>800</v>
      </c>
      <c r="BM447" s="226" t="s">
        <v>320</v>
      </c>
    </row>
    <row r="448" spans="2:47" s="238" customFormat="1" ht="27">
      <c r="B448" s="239"/>
      <c r="D448" s="338" t="s">
        <v>802</v>
      </c>
      <c r="F448" s="339" t="s">
        <v>321</v>
      </c>
      <c r="I448" s="386"/>
      <c r="L448" s="239"/>
      <c r="M448" s="340"/>
      <c r="N448" s="175"/>
      <c r="O448" s="175"/>
      <c r="P448" s="175"/>
      <c r="Q448" s="175"/>
      <c r="R448" s="175"/>
      <c r="S448" s="175"/>
      <c r="T448" s="341"/>
      <c r="AT448" s="226" t="s">
        <v>802</v>
      </c>
      <c r="AU448" s="226" t="s">
        <v>741</v>
      </c>
    </row>
    <row r="449" spans="2:65" s="238" customFormat="1" ht="16.5" customHeight="1">
      <c r="B449" s="239"/>
      <c r="C449" s="327" t="s">
        <v>322</v>
      </c>
      <c r="D449" s="327" t="s">
        <v>795</v>
      </c>
      <c r="E449" s="328" t="s">
        <v>323</v>
      </c>
      <c r="F449" s="329" t="s">
        <v>324</v>
      </c>
      <c r="G449" s="330" t="s">
        <v>841</v>
      </c>
      <c r="H449" s="331">
        <v>150</v>
      </c>
      <c r="I449" s="95"/>
      <c r="J449" s="332">
        <f>ROUND(I449*H449,2)</f>
        <v>0</v>
      </c>
      <c r="K449" s="329" t="s">
        <v>935</v>
      </c>
      <c r="L449" s="239"/>
      <c r="M449" s="333" t="s">
        <v>671</v>
      </c>
      <c r="N449" s="334" t="s">
        <v>704</v>
      </c>
      <c r="O449" s="335">
        <v>0.196</v>
      </c>
      <c r="P449" s="335">
        <f>O449*H449</f>
        <v>29.400000000000002</v>
      </c>
      <c r="Q449" s="335">
        <v>0</v>
      </c>
      <c r="R449" s="335">
        <f>Q449*H449</f>
        <v>0</v>
      </c>
      <c r="S449" s="335">
        <v>0</v>
      </c>
      <c r="T449" s="336">
        <f>S449*H449</f>
        <v>0</v>
      </c>
      <c r="AR449" s="226" t="s">
        <v>800</v>
      </c>
      <c r="AT449" s="226" t="s">
        <v>795</v>
      </c>
      <c r="AU449" s="226" t="s">
        <v>741</v>
      </c>
      <c r="AY449" s="226" t="s">
        <v>793</v>
      </c>
      <c r="BE449" s="337">
        <f>IF(N449="základní",J449,0)</f>
        <v>0</v>
      </c>
      <c r="BF449" s="337">
        <f>IF(N449="snížená",J449,0)</f>
        <v>0</v>
      </c>
      <c r="BG449" s="337">
        <f>IF(N449="zákl. přenesená",J449,0)</f>
        <v>0</v>
      </c>
      <c r="BH449" s="337">
        <f>IF(N449="sníž. přenesená",J449,0)</f>
        <v>0</v>
      </c>
      <c r="BI449" s="337">
        <f>IF(N449="nulová",J449,0)</f>
        <v>0</v>
      </c>
      <c r="BJ449" s="226" t="s">
        <v>686</v>
      </c>
      <c r="BK449" s="337">
        <f>ROUND(I449*H449,2)</f>
        <v>0</v>
      </c>
      <c r="BL449" s="226" t="s">
        <v>800</v>
      </c>
      <c r="BM449" s="226" t="s">
        <v>325</v>
      </c>
    </row>
    <row r="450" spans="2:47" s="238" customFormat="1" ht="13.5">
      <c r="B450" s="239"/>
      <c r="D450" s="338" t="s">
        <v>802</v>
      </c>
      <c r="F450" s="339" t="s">
        <v>326</v>
      </c>
      <c r="I450" s="386"/>
      <c r="L450" s="239"/>
      <c r="M450" s="340"/>
      <c r="N450" s="175"/>
      <c r="O450" s="175"/>
      <c r="P450" s="175"/>
      <c r="Q450" s="175"/>
      <c r="R450" s="175"/>
      <c r="S450" s="175"/>
      <c r="T450" s="341"/>
      <c r="AT450" s="226" t="s">
        <v>802</v>
      </c>
      <c r="AU450" s="226" t="s">
        <v>741</v>
      </c>
    </row>
    <row r="451" spans="2:47" s="238" customFormat="1" ht="27">
      <c r="B451" s="239"/>
      <c r="D451" s="338" t="s">
        <v>804</v>
      </c>
      <c r="F451" s="342" t="s">
        <v>805</v>
      </c>
      <c r="I451" s="386"/>
      <c r="L451" s="239"/>
      <c r="M451" s="340"/>
      <c r="N451" s="175"/>
      <c r="O451" s="175"/>
      <c r="P451" s="175"/>
      <c r="Q451" s="175"/>
      <c r="R451" s="175"/>
      <c r="S451" s="175"/>
      <c r="T451" s="341"/>
      <c r="AT451" s="226" t="s">
        <v>804</v>
      </c>
      <c r="AU451" s="226" t="s">
        <v>741</v>
      </c>
    </row>
    <row r="452" spans="2:51" s="344" customFormat="1" ht="13.5">
      <c r="B452" s="343"/>
      <c r="D452" s="338" t="s">
        <v>806</v>
      </c>
      <c r="E452" s="345" t="s">
        <v>671</v>
      </c>
      <c r="F452" s="346" t="s">
        <v>327</v>
      </c>
      <c r="H452" s="347">
        <v>150</v>
      </c>
      <c r="I452" s="387"/>
      <c r="L452" s="343"/>
      <c r="M452" s="348"/>
      <c r="N452" s="349"/>
      <c r="O452" s="349"/>
      <c r="P452" s="349"/>
      <c r="Q452" s="349"/>
      <c r="R452" s="349"/>
      <c r="S452" s="349"/>
      <c r="T452" s="350"/>
      <c r="AT452" s="345" t="s">
        <v>806</v>
      </c>
      <c r="AU452" s="345" t="s">
        <v>741</v>
      </c>
      <c r="AV452" s="344" t="s">
        <v>741</v>
      </c>
      <c r="AW452" s="344" t="s">
        <v>697</v>
      </c>
      <c r="AX452" s="344" t="s">
        <v>686</v>
      </c>
      <c r="AY452" s="345" t="s">
        <v>793</v>
      </c>
    </row>
    <row r="453" spans="2:65" s="238" customFormat="1" ht="25.5" customHeight="1">
      <c r="B453" s="239"/>
      <c r="C453" s="327" t="s">
        <v>328</v>
      </c>
      <c r="D453" s="327" t="s">
        <v>795</v>
      </c>
      <c r="E453" s="328" t="s">
        <v>329</v>
      </c>
      <c r="F453" s="329" t="s">
        <v>330</v>
      </c>
      <c r="G453" s="330" t="s">
        <v>841</v>
      </c>
      <c r="H453" s="331">
        <v>30</v>
      </c>
      <c r="I453" s="95"/>
      <c r="J453" s="332">
        <f>ROUND(I453*H453,2)</f>
        <v>0</v>
      </c>
      <c r="K453" s="329" t="s">
        <v>671</v>
      </c>
      <c r="L453" s="239"/>
      <c r="M453" s="333" t="s">
        <v>671</v>
      </c>
      <c r="N453" s="334" t="s">
        <v>704</v>
      </c>
      <c r="O453" s="335">
        <v>0</v>
      </c>
      <c r="P453" s="335">
        <f>O453*H453</f>
        <v>0</v>
      </c>
      <c r="Q453" s="335">
        <v>0</v>
      </c>
      <c r="R453" s="335">
        <f>Q453*H453</f>
        <v>0</v>
      </c>
      <c r="S453" s="335">
        <v>0</v>
      </c>
      <c r="T453" s="336">
        <f>S453*H453</f>
        <v>0</v>
      </c>
      <c r="AR453" s="226" t="s">
        <v>800</v>
      </c>
      <c r="AT453" s="226" t="s">
        <v>795</v>
      </c>
      <c r="AU453" s="226" t="s">
        <v>741</v>
      </c>
      <c r="AY453" s="226" t="s">
        <v>793</v>
      </c>
      <c r="BE453" s="337">
        <f>IF(N453="základní",J453,0)</f>
        <v>0</v>
      </c>
      <c r="BF453" s="337">
        <f>IF(N453="snížená",J453,0)</f>
        <v>0</v>
      </c>
      <c r="BG453" s="337">
        <f>IF(N453="zákl. přenesená",J453,0)</f>
        <v>0</v>
      </c>
      <c r="BH453" s="337">
        <f>IF(N453="sníž. přenesená",J453,0)</f>
        <v>0</v>
      </c>
      <c r="BI453" s="337">
        <f>IF(N453="nulová",J453,0)</f>
        <v>0</v>
      </c>
      <c r="BJ453" s="226" t="s">
        <v>686</v>
      </c>
      <c r="BK453" s="337">
        <f>ROUND(I453*H453,2)</f>
        <v>0</v>
      </c>
      <c r="BL453" s="226" t="s">
        <v>800</v>
      </c>
      <c r="BM453" s="226" t="s">
        <v>331</v>
      </c>
    </row>
    <row r="454" spans="2:47" s="238" customFormat="1" ht="13.5">
      <c r="B454" s="239"/>
      <c r="D454" s="338" t="s">
        <v>802</v>
      </c>
      <c r="F454" s="339" t="s">
        <v>330</v>
      </c>
      <c r="I454" s="386"/>
      <c r="L454" s="239"/>
      <c r="M454" s="340"/>
      <c r="N454" s="175"/>
      <c r="O454" s="175"/>
      <c r="P454" s="175"/>
      <c r="Q454" s="175"/>
      <c r="R454" s="175"/>
      <c r="S454" s="175"/>
      <c r="T454" s="341"/>
      <c r="AT454" s="226" t="s">
        <v>802</v>
      </c>
      <c r="AU454" s="226" t="s">
        <v>741</v>
      </c>
    </row>
    <row r="455" spans="2:47" s="238" customFormat="1" ht="27">
      <c r="B455" s="239"/>
      <c r="D455" s="338" t="s">
        <v>804</v>
      </c>
      <c r="F455" s="342" t="s">
        <v>805</v>
      </c>
      <c r="I455" s="386"/>
      <c r="L455" s="239"/>
      <c r="M455" s="340"/>
      <c r="N455" s="175"/>
      <c r="O455" s="175"/>
      <c r="P455" s="175"/>
      <c r="Q455" s="175"/>
      <c r="R455" s="175"/>
      <c r="S455" s="175"/>
      <c r="T455" s="341"/>
      <c r="AT455" s="226" t="s">
        <v>804</v>
      </c>
      <c r="AU455" s="226" t="s">
        <v>741</v>
      </c>
    </row>
    <row r="456" spans="2:51" s="344" customFormat="1" ht="13.5">
      <c r="B456" s="343"/>
      <c r="D456" s="338" t="s">
        <v>806</v>
      </c>
      <c r="E456" s="345" t="s">
        <v>671</v>
      </c>
      <c r="F456" s="346" t="s">
        <v>990</v>
      </c>
      <c r="H456" s="347">
        <v>30</v>
      </c>
      <c r="I456" s="387"/>
      <c r="L456" s="343"/>
      <c r="M456" s="348"/>
      <c r="N456" s="349"/>
      <c r="O456" s="349"/>
      <c r="P456" s="349"/>
      <c r="Q456" s="349"/>
      <c r="R456" s="349"/>
      <c r="S456" s="349"/>
      <c r="T456" s="350"/>
      <c r="AT456" s="345" t="s">
        <v>806</v>
      </c>
      <c r="AU456" s="345" t="s">
        <v>741</v>
      </c>
      <c r="AV456" s="344" t="s">
        <v>741</v>
      </c>
      <c r="AW456" s="344" t="s">
        <v>697</v>
      </c>
      <c r="AX456" s="344" t="s">
        <v>686</v>
      </c>
      <c r="AY456" s="345" t="s">
        <v>793</v>
      </c>
    </row>
    <row r="457" spans="2:65" s="238" customFormat="1" ht="25.5" customHeight="1">
      <c r="B457" s="239"/>
      <c r="C457" s="327" t="s">
        <v>332</v>
      </c>
      <c r="D457" s="327" t="s">
        <v>795</v>
      </c>
      <c r="E457" s="328" t="s">
        <v>333</v>
      </c>
      <c r="F457" s="329" t="s">
        <v>334</v>
      </c>
      <c r="G457" s="330" t="s">
        <v>130</v>
      </c>
      <c r="H457" s="331">
        <v>4</v>
      </c>
      <c r="I457" s="95"/>
      <c r="J457" s="332">
        <f>ROUND(I457*H457,2)</f>
        <v>0</v>
      </c>
      <c r="K457" s="329" t="s">
        <v>671</v>
      </c>
      <c r="L457" s="239"/>
      <c r="M457" s="333" t="s">
        <v>671</v>
      </c>
      <c r="N457" s="334" t="s">
        <v>704</v>
      </c>
      <c r="O457" s="335">
        <v>0</v>
      </c>
      <c r="P457" s="335">
        <f>O457*H457</f>
        <v>0</v>
      </c>
      <c r="Q457" s="335">
        <v>0</v>
      </c>
      <c r="R457" s="335">
        <f>Q457*H457</f>
        <v>0</v>
      </c>
      <c r="S457" s="335">
        <v>0</v>
      </c>
      <c r="T457" s="336">
        <f>S457*H457</f>
        <v>0</v>
      </c>
      <c r="AR457" s="226" t="s">
        <v>800</v>
      </c>
      <c r="AT457" s="226" t="s">
        <v>795</v>
      </c>
      <c r="AU457" s="226" t="s">
        <v>741</v>
      </c>
      <c r="AY457" s="226" t="s">
        <v>793</v>
      </c>
      <c r="BE457" s="337">
        <f>IF(N457="základní",J457,0)</f>
        <v>0</v>
      </c>
      <c r="BF457" s="337">
        <f>IF(N457="snížená",J457,0)</f>
        <v>0</v>
      </c>
      <c r="BG457" s="337">
        <f>IF(N457="zákl. přenesená",J457,0)</f>
        <v>0</v>
      </c>
      <c r="BH457" s="337">
        <f>IF(N457="sníž. přenesená",J457,0)</f>
        <v>0</v>
      </c>
      <c r="BI457" s="337">
        <f>IF(N457="nulová",J457,0)</f>
        <v>0</v>
      </c>
      <c r="BJ457" s="226" t="s">
        <v>686</v>
      </c>
      <c r="BK457" s="337">
        <f>ROUND(I457*H457,2)</f>
        <v>0</v>
      </c>
      <c r="BL457" s="226" t="s">
        <v>800</v>
      </c>
      <c r="BM457" s="226" t="s">
        <v>335</v>
      </c>
    </row>
    <row r="458" spans="2:47" s="238" customFormat="1" ht="27">
      <c r="B458" s="239"/>
      <c r="D458" s="338" t="s">
        <v>802</v>
      </c>
      <c r="F458" s="339" t="s">
        <v>334</v>
      </c>
      <c r="I458" s="386"/>
      <c r="L458" s="239"/>
      <c r="M458" s="340"/>
      <c r="N458" s="175"/>
      <c r="O458" s="175"/>
      <c r="P458" s="175"/>
      <c r="Q458" s="175"/>
      <c r="R458" s="175"/>
      <c r="S458" s="175"/>
      <c r="T458" s="341"/>
      <c r="AT458" s="226" t="s">
        <v>802</v>
      </c>
      <c r="AU458" s="226" t="s">
        <v>741</v>
      </c>
    </row>
    <row r="459" spans="2:47" s="238" customFormat="1" ht="27">
      <c r="B459" s="239"/>
      <c r="D459" s="338" t="s">
        <v>804</v>
      </c>
      <c r="F459" s="342" t="s">
        <v>805</v>
      </c>
      <c r="I459" s="386"/>
      <c r="L459" s="239"/>
      <c r="M459" s="340"/>
      <c r="N459" s="175"/>
      <c r="O459" s="175"/>
      <c r="P459" s="175"/>
      <c r="Q459" s="175"/>
      <c r="R459" s="175"/>
      <c r="S459" s="175"/>
      <c r="T459" s="341"/>
      <c r="AT459" s="226" t="s">
        <v>804</v>
      </c>
      <c r="AU459" s="226" t="s">
        <v>741</v>
      </c>
    </row>
    <row r="460" spans="2:51" s="344" customFormat="1" ht="13.5">
      <c r="B460" s="343"/>
      <c r="D460" s="338" t="s">
        <v>806</v>
      </c>
      <c r="E460" s="345" t="s">
        <v>671</v>
      </c>
      <c r="F460" s="346" t="s">
        <v>800</v>
      </c>
      <c r="H460" s="347">
        <v>4</v>
      </c>
      <c r="I460" s="387"/>
      <c r="L460" s="343"/>
      <c r="M460" s="348"/>
      <c r="N460" s="349"/>
      <c r="O460" s="349"/>
      <c r="P460" s="349"/>
      <c r="Q460" s="349"/>
      <c r="R460" s="349"/>
      <c r="S460" s="349"/>
      <c r="T460" s="350"/>
      <c r="AT460" s="345" t="s">
        <v>806</v>
      </c>
      <c r="AU460" s="345" t="s">
        <v>741</v>
      </c>
      <c r="AV460" s="344" t="s">
        <v>741</v>
      </c>
      <c r="AW460" s="344" t="s">
        <v>697</v>
      </c>
      <c r="AX460" s="344" t="s">
        <v>686</v>
      </c>
      <c r="AY460" s="345" t="s">
        <v>793</v>
      </c>
    </row>
    <row r="461" spans="2:65" s="238" customFormat="1" ht="25.5" customHeight="1">
      <c r="B461" s="239"/>
      <c r="C461" s="327" t="s">
        <v>336</v>
      </c>
      <c r="D461" s="327" t="s">
        <v>795</v>
      </c>
      <c r="E461" s="328" t="s">
        <v>337</v>
      </c>
      <c r="F461" s="329" t="s">
        <v>338</v>
      </c>
      <c r="G461" s="330" t="s">
        <v>798</v>
      </c>
      <c r="H461" s="331">
        <v>10</v>
      </c>
      <c r="I461" s="95"/>
      <c r="J461" s="332">
        <f>ROUND(I461*H461,2)</f>
        <v>0</v>
      </c>
      <c r="K461" s="329" t="s">
        <v>671</v>
      </c>
      <c r="L461" s="239"/>
      <c r="M461" s="333" t="s">
        <v>671</v>
      </c>
      <c r="N461" s="334" t="s">
        <v>704</v>
      </c>
      <c r="O461" s="335">
        <v>0</v>
      </c>
      <c r="P461" s="335">
        <f>O461*H461</f>
        <v>0</v>
      </c>
      <c r="Q461" s="335">
        <v>0</v>
      </c>
      <c r="R461" s="335">
        <f>Q461*H461</f>
        <v>0</v>
      </c>
      <c r="S461" s="335">
        <v>0</v>
      </c>
      <c r="T461" s="336">
        <f>S461*H461</f>
        <v>0</v>
      </c>
      <c r="AR461" s="226" t="s">
        <v>800</v>
      </c>
      <c r="AT461" s="226" t="s">
        <v>795</v>
      </c>
      <c r="AU461" s="226" t="s">
        <v>741</v>
      </c>
      <c r="AY461" s="226" t="s">
        <v>793</v>
      </c>
      <c r="BE461" s="337">
        <f>IF(N461="základní",J461,0)</f>
        <v>0</v>
      </c>
      <c r="BF461" s="337">
        <f>IF(N461="snížená",J461,0)</f>
        <v>0</v>
      </c>
      <c r="BG461" s="337">
        <f>IF(N461="zákl. přenesená",J461,0)</f>
        <v>0</v>
      </c>
      <c r="BH461" s="337">
        <f>IF(N461="sníž. přenesená",J461,0)</f>
        <v>0</v>
      </c>
      <c r="BI461" s="337">
        <f>IF(N461="nulová",J461,0)</f>
        <v>0</v>
      </c>
      <c r="BJ461" s="226" t="s">
        <v>686</v>
      </c>
      <c r="BK461" s="337">
        <f>ROUND(I461*H461,2)</f>
        <v>0</v>
      </c>
      <c r="BL461" s="226" t="s">
        <v>800</v>
      </c>
      <c r="BM461" s="226" t="s">
        <v>339</v>
      </c>
    </row>
    <row r="462" spans="2:47" s="238" customFormat="1" ht="27">
      <c r="B462" s="239"/>
      <c r="D462" s="338" t="s">
        <v>802</v>
      </c>
      <c r="F462" s="339" t="s">
        <v>338</v>
      </c>
      <c r="I462" s="386"/>
      <c r="L462" s="239"/>
      <c r="M462" s="340"/>
      <c r="N462" s="175"/>
      <c r="O462" s="175"/>
      <c r="P462" s="175"/>
      <c r="Q462" s="175"/>
      <c r="R462" s="175"/>
      <c r="S462" s="175"/>
      <c r="T462" s="341"/>
      <c r="AT462" s="226" t="s">
        <v>802</v>
      </c>
      <c r="AU462" s="226" t="s">
        <v>741</v>
      </c>
    </row>
    <row r="463" spans="2:47" s="238" customFormat="1" ht="27">
      <c r="B463" s="239"/>
      <c r="D463" s="338" t="s">
        <v>804</v>
      </c>
      <c r="F463" s="342" t="s">
        <v>805</v>
      </c>
      <c r="I463" s="386"/>
      <c r="L463" s="239"/>
      <c r="M463" s="340"/>
      <c r="N463" s="175"/>
      <c r="O463" s="175"/>
      <c r="P463" s="175"/>
      <c r="Q463" s="175"/>
      <c r="R463" s="175"/>
      <c r="S463" s="175"/>
      <c r="T463" s="341"/>
      <c r="AT463" s="226" t="s">
        <v>804</v>
      </c>
      <c r="AU463" s="226" t="s">
        <v>741</v>
      </c>
    </row>
    <row r="464" spans="2:51" s="344" customFormat="1" ht="13.5">
      <c r="B464" s="343"/>
      <c r="D464" s="338" t="s">
        <v>806</v>
      </c>
      <c r="E464" s="345" t="s">
        <v>671</v>
      </c>
      <c r="F464" s="346" t="s">
        <v>340</v>
      </c>
      <c r="H464" s="347">
        <v>10</v>
      </c>
      <c r="I464" s="387"/>
      <c r="L464" s="343"/>
      <c r="M464" s="348"/>
      <c r="N464" s="349"/>
      <c r="O464" s="349"/>
      <c r="P464" s="349"/>
      <c r="Q464" s="349"/>
      <c r="R464" s="349"/>
      <c r="S464" s="349"/>
      <c r="T464" s="350"/>
      <c r="AT464" s="345" t="s">
        <v>806</v>
      </c>
      <c r="AU464" s="345" t="s">
        <v>741</v>
      </c>
      <c r="AV464" s="344" t="s">
        <v>741</v>
      </c>
      <c r="AW464" s="344" t="s">
        <v>697</v>
      </c>
      <c r="AX464" s="344" t="s">
        <v>686</v>
      </c>
      <c r="AY464" s="345" t="s">
        <v>793</v>
      </c>
    </row>
    <row r="465" spans="2:65" s="238" customFormat="1" ht="16.5" customHeight="1">
      <c r="B465" s="239"/>
      <c r="C465" s="327" t="s">
        <v>341</v>
      </c>
      <c r="D465" s="327" t="s">
        <v>795</v>
      </c>
      <c r="E465" s="328" t="s">
        <v>342</v>
      </c>
      <c r="F465" s="329" t="s">
        <v>343</v>
      </c>
      <c r="G465" s="330" t="s">
        <v>841</v>
      </c>
      <c r="H465" s="331">
        <v>2</v>
      </c>
      <c r="I465" s="95"/>
      <c r="J465" s="332">
        <f>ROUND(I465*H465,2)</f>
        <v>0</v>
      </c>
      <c r="K465" s="329" t="s">
        <v>935</v>
      </c>
      <c r="L465" s="239"/>
      <c r="M465" s="333" t="s">
        <v>671</v>
      </c>
      <c r="N465" s="334" t="s">
        <v>704</v>
      </c>
      <c r="O465" s="335">
        <v>3.7</v>
      </c>
      <c r="P465" s="335">
        <f>O465*H465</f>
        <v>7.4</v>
      </c>
      <c r="Q465" s="335">
        <v>0.00363</v>
      </c>
      <c r="R465" s="335">
        <f>Q465*H465</f>
        <v>0.00726</v>
      </c>
      <c r="S465" s="335">
        <v>0.196</v>
      </c>
      <c r="T465" s="336">
        <f>S465*H465</f>
        <v>0.392</v>
      </c>
      <c r="AR465" s="226" t="s">
        <v>800</v>
      </c>
      <c r="AT465" s="226" t="s">
        <v>795</v>
      </c>
      <c r="AU465" s="226" t="s">
        <v>741</v>
      </c>
      <c r="AY465" s="226" t="s">
        <v>793</v>
      </c>
      <c r="BE465" s="337">
        <f>IF(N465="základní",J465,0)</f>
        <v>0</v>
      </c>
      <c r="BF465" s="337">
        <f>IF(N465="snížená",J465,0)</f>
        <v>0</v>
      </c>
      <c r="BG465" s="337">
        <f>IF(N465="zákl. přenesená",J465,0)</f>
        <v>0</v>
      </c>
      <c r="BH465" s="337">
        <f>IF(N465="sníž. přenesená",J465,0)</f>
        <v>0</v>
      </c>
      <c r="BI465" s="337">
        <f>IF(N465="nulová",J465,0)</f>
        <v>0</v>
      </c>
      <c r="BJ465" s="226" t="s">
        <v>686</v>
      </c>
      <c r="BK465" s="337">
        <f>ROUND(I465*H465,2)</f>
        <v>0</v>
      </c>
      <c r="BL465" s="226" t="s">
        <v>800</v>
      </c>
      <c r="BM465" s="226" t="s">
        <v>344</v>
      </c>
    </row>
    <row r="466" spans="2:47" s="238" customFormat="1" ht="27">
      <c r="B466" s="239"/>
      <c r="D466" s="338" t="s">
        <v>802</v>
      </c>
      <c r="F466" s="339" t="s">
        <v>345</v>
      </c>
      <c r="I466" s="386"/>
      <c r="L466" s="239"/>
      <c r="M466" s="340"/>
      <c r="N466" s="175"/>
      <c r="O466" s="175"/>
      <c r="P466" s="175"/>
      <c r="Q466" s="175"/>
      <c r="R466" s="175"/>
      <c r="S466" s="175"/>
      <c r="T466" s="341"/>
      <c r="AT466" s="226" t="s">
        <v>802</v>
      </c>
      <c r="AU466" s="226" t="s">
        <v>741</v>
      </c>
    </row>
    <row r="467" spans="2:47" s="238" customFormat="1" ht="27">
      <c r="B467" s="239"/>
      <c r="D467" s="338" t="s">
        <v>804</v>
      </c>
      <c r="F467" s="342" t="s">
        <v>805</v>
      </c>
      <c r="I467" s="386"/>
      <c r="L467" s="239"/>
      <c r="M467" s="340"/>
      <c r="N467" s="175"/>
      <c r="O467" s="175"/>
      <c r="P467" s="175"/>
      <c r="Q467" s="175"/>
      <c r="R467" s="175"/>
      <c r="S467" s="175"/>
      <c r="T467" s="341"/>
      <c r="AT467" s="226" t="s">
        <v>804</v>
      </c>
      <c r="AU467" s="226" t="s">
        <v>741</v>
      </c>
    </row>
    <row r="468" spans="2:51" s="344" customFormat="1" ht="13.5">
      <c r="B468" s="343"/>
      <c r="D468" s="338" t="s">
        <v>806</v>
      </c>
      <c r="E468" s="345" t="s">
        <v>671</v>
      </c>
      <c r="F468" s="346" t="s">
        <v>346</v>
      </c>
      <c r="H468" s="347">
        <v>2</v>
      </c>
      <c r="I468" s="387"/>
      <c r="L468" s="343"/>
      <c r="M468" s="348"/>
      <c r="N468" s="349"/>
      <c r="O468" s="349"/>
      <c r="P468" s="349"/>
      <c r="Q468" s="349"/>
      <c r="R468" s="349"/>
      <c r="S468" s="349"/>
      <c r="T468" s="350"/>
      <c r="AT468" s="345" t="s">
        <v>806</v>
      </c>
      <c r="AU468" s="345" t="s">
        <v>741</v>
      </c>
      <c r="AV468" s="344" t="s">
        <v>741</v>
      </c>
      <c r="AW468" s="344" t="s">
        <v>697</v>
      </c>
      <c r="AX468" s="344" t="s">
        <v>686</v>
      </c>
      <c r="AY468" s="345" t="s">
        <v>793</v>
      </c>
    </row>
    <row r="469" spans="2:63" s="315" customFormat="1" ht="29.25" customHeight="1">
      <c r="B469" s="314"/>
      <c r="D469" s="316" t="s">
        <v>732</v>
      </c>
      <c r="E469" s="325" t="s">
        <v>347</v>
      </c>
      <c r="F469" s="325" t="s">
        <v>348</v>
      </c>
      <c r="I469" s="391"/>
      <c r="J469" s="326">
        <f>BK469</f>
        <v>0</v>
      </c>
      <c r="L469" s="314"/>
      <c r="M469" s="319"/>
      <c r="N469" s="320"/>
      <c r="O469" s="320"/>
      <c r="P469" s="321">
        <f>SUM(P470:P486)</f>
        <v>17.295334</v>
      </c>
      <c r="Q469" s="320"/>
      <c r="R469" s="321">
        <f>SUM(R470:R486)</f>
        <v>0</v>
      </c>
      <c r="S469" s="320"/>
      <c r="T469" s="322">
        <f>SUM(T470:T486)</f>
        <v>0</v>
      </c>
      <c r="AR469" s="316" t="s">
        <v>686</v>
      </c>
      <c r="AT469" s="323" t="s">
        <v>732</v>
      </c>
      <c r="AU469" s="323" t="s">
        <v>686</v>
      </c>
      <c r="AY469" s="316" t="s">
        <v>793</v>
      </c>
      <c r="BK469" s="324">
        <f>SUM(BK470:BK486)</f>
        <v>0</v>
      </c>
    </row>
    <row r="470" spans="2:65" s="238" customFormat="1" ht="16.5" customHeight="1">
      <c r="B470" s="239"/>
      <c r="C470" s="327" t="s">
        <v>692</v>
      </c>
      <c r="D470" s="327" t="s">
        <v>795</v>
      </c>
      <c r="E470" s="328" t="s">
        <v>349</v>
      </c>
      <c r="F470" s="329" t="s">
        <v>350</v>
      </c>
      <c r="G470" s="330" t="s">
        <v>973</v>
      </c>
      <c r="H470" s="331">
        <v>79.702</v>
      </c>
      <c r="I470" s="95"/>
      <c r="J470" s="332">
        <f>ROUND(I470*H470,2)</f>
        <v>0</v>
      </c>
      <c r="K470" s="329" t="s">
        <v>935</v>
      </c>
      <c r="L470" s="239"/>
      <c r="M470" s="333" t="s">
        <v>671</v>
      </c>
      <c r="N470" s="334" t="s">
        <v>704</v>
      </c>
      <c r="O470" s="335">
        <v>0.03</v>
      </c>
      <c r="P470" s="335">
        <f>O470*H470</f>
        <v>2.39106</v>
      </c>
      <c r="Q470" s="335">
        <v>0</v>
      </c>
      <c r="R470" s="335">
        <f>Q470*H470</f>
        <v>0</v>
      </c>
      <c r="S470" s="335">
        <v>0</v>
      </c>
      <c r="T470" s="336">
        <f>S470*H470</f>
        <v>0</v>
      </c>
      <c r="AR470" s="226" t="s">
        <v>800</v>
      </c>
      <c r="AT470" s="226" t="s">
        <v>795</v>
      </c>
      <c r="AU470" s="226" t="s">
        <v>741</v>
      </c>
      <c r="AY470" s="226" t="s">
        <v>793</v>
      </c>
      <c r="BE470" s="337">
        <f>IF(N470="základní",J470,0)</f>
        <v>0</v>
      </c>
      <c r="BF470" s="337">
        <f>IF(N470="snížená",J470,0)</f>
        <v>0</v>
      </c>
      <c r="BG470" s="337">
        <f>IF(N470="zákl. přenesená",J470,0)</f>
        <v>0</v>
      </c>
      <c r="BH470" s="337">
        <f>IF(N470="sníž. přenesená",J470,0)</f>
        <v>0</v>
      </c>
      <c r="BI470" s="337">
        <f>IF(N470="nulová",J470,0)</f>
        <v>0</v>
      </c>
      <c r="BJ470" s="226" t="s">
        <v>686</v>
      </c>
      <c r="BK470" s="337">
        <f>ROUND(I470*H470,2)</f>
        <v>0</v>
      </c>
      <c r="BL470" s="226" t="s">
        <v>800</v>
      </c>
      <c r="BM470" s="226" t="s">
        <v>351</v>
      </c>
    </row>
    <row r="471" spans="2:47" s="238" customFormat="1" ht="27">
      <c r="B471" s="239"/>
      <c r="D471" s="338" t="s">
        <v>802</v>
      </c>
      <c r="F471" s="339" t="s">
        <v>352</v>
      </c>
      <c r="I471" s="386"/>
      <c r="L471" s="239"/>
      <c r="M471" s="340"/>
      <c r="N471" s="175"/>
      <c r="O471" s="175"/>
      <c r="P471" s="175"/>
      <c r="Q471" s="175"/>
      <c r="R471" s="175"/>
      <c r="S471" s="175"/>
      <c r="T471" s="341"/>
      <c r="AT471" s="226" t="s">
        <v>802</v>
      </c>
      <c r="AU471" s="226" t="s">
        <v>741</v>
      </c>
    </row>
    <row r="472" spans="2:65" s="238" customFormat="1" ht="16.5" customHeight="1">
      <c r="B472" s="239"/>
      <c r="C472" s="327" t="s">
        <v>353</v>
      </c>
      <c r="D472" s="327" t="s">
        <v>795</v>
      </c>
      <c r="E472" s="328" t="s">
        <v>354</v>
      </c>
      <c r="F472" s="329" t="s">
        <v>355</v>
      </c>
      <c r="G472" s="330" t="s">
        <v>973</v>
      </c>
      <c r="H472" s="331">
        <v>1115.828</v>
      </c>
      <c r="I472" s="95"/>
      <c r="J472" s="332">
        <f>ROUND(I472*H472,2)</f>
        <v>0</v>
      </c>
      <c r="K472" s="329" t="s">
        <v>935</v>
      </c>
      <c r="L472" s="239"/>
      <c r="M472" s="333" t="s">
        <v>671</v>
      </c>
      <c r="N472" s="334" t="s">
        <v>704</v>
      </c>
      <c r="O472" s="335">
        <v>0.002</v>
      </c>
      <c r="P472" s="335">
        <f>O472*H472</f>
        <v>2.231656</v>
      </c>
      <c r="Q472" s="335">
        <v>0</v>
      </c>
      <c r="R472" s="335">
        <f>Q472*H472</f>
        <v>0</v>
      </c>
      <c r="S472" s="335">
        <v>0</v>
      </c>
      <c r="T472" s="336">
        <f>S472*H472</f>
        <v>0</v>
      </c>
      <c r="AR472" s="226" t="s">
        <v>800</v>
      </c>
      <c r="AT472" s="226" t="s">
        <v>795</v>
      </c>
      <c r="AU472" s="226" t="s">
        <v>741</v>
      </c>
      <c r="AY472" s="226" t="s">
        <v>793</v>
      </c>
      <c r="BE472" s="337">
        <f>IF(N472="základní",J472,0)</f>
        <v>0</v>
      </c>
      <c r="BF472" s="337">
        <f>IF(N472="snížená",J472,0)</f>
        <v>0</v>
      </c>
      <c r="BG472" s="337">
        <f>IF(N472="zákl. přenesená",J472,0)</f>
        <v>0</v>
      </c>
      <c r="BH472" s="337">
        <f>IF(N472="sníž. přenesená",J472,0)</f>
        <v>0</v>
      </c>
      <c r="BI472" s="337">
        <f>IF(N472="nulová",J472,0)</f>
        <v>0</v>
      </c>
      <c r="BJ472" s="226" t="s">
        <v>686</v>
      </c>
      <c r="BK472" s="337">
        <f>ROUND(I472*H472,2)</f>
        <v>0</v>
      </c>
      <c r="BL472" s="226" t="s">
        <v>800</v>
      </c>
      <c r="BM472" s="226" t="s">
        <v>356</v>
      </c>
    </row>
    <row r="473" spans="2:47" s="238" customFormat="1" ht="27">
      <c r="B473" s="239"/>
      <c r="D473" s="338" t="s">
        <v>802</v>
      </c>
      <c r="F473" s="339" t="s">
        <v>357</v>
      </c>
      <c r="I473" s="386"/>
      <c r="L473" s="239"/>
      <c r="M473" s="340"/>
      <c r="N473" s="175"/>
      <c r="O473" s="175"/>
      <c r="P473" s="175"/>
      <c r="Q473" s="175"/>
      <c r="R473" s="175"/>
      <c r="S473" s="175"/>
      <c r="T473" s="341"/>
      <c r="AT473" s="226" t="s">
        <v>802</v>
      </c>
      <c r="AU473" s="226" t="s">
        <v>741</v>
      </c>
    </row>
    <row r="474" spans="2:51" s="344" customFormat="1" ht="13.5">
      <c r="B474" s="343"/>
      <c r="D474" s="338" t="s">
        <v>806</v>
      </c>
      <c r="F474" s="346" t="s">
        <v>358</v>
      </c>
      <c r="H474" s="347">
        <v>1115.828</v>
      </c>
      <c r="I474" s="387"/>
      <c r="L474" s="343"/>
      <c r="M474" s="348"/>
      <c r="N474" s="349"/>
      <c r="O474" s="349"/>
      <c r="P474" s="349"/>
      <c r="Q474" s="349"/>
      <c r="R474" s="349"/>
      <c r="S474" s="349"/>
      <c r="T474" s="350"/>
      <c r="AT474" s="345" t="s">
        <v>806</v>
      </c>
      <c r="AU474" s="345" t="s">
        <v>741</v>
      </c>
      <c r="AV474" s="344" t="s">
        <v>741</v>
      </c>
      <c r="AW474" s="344" t="s">
        <v>672</v>
      </c>
      <c r="AX474" s="344" t="s">
        <v>686</v>
      </c>
      <c r="AY474" s="345" t="s">
        <v>793</v>
      </c>
    </row>
    <row r="475" spans="2:65" s="238" customFormat="1" ht="16.5" customHeight="1">
      <c r="B475" s="239"/>
      <c r="C475" s="327" t="s">
        <v>359</v>
      </c>
      <c r="D475" s="327" t="s">
        <v>795</v>
      </c>
      <c r="E475" s="328" t="s">
        <v>360</v>
      </c>
      <c r="F475" s="329" t="s">
        <v>361</v>
      </c>
      <c r="G475" s="330" t="s">
        <v>973</v>
      </c>
      <c r="H475" s="331">
        <v>79.702</v>
      </c>
      <c r="I475" s="95"/>
      <c r="J475" s="332">
        <f>ROUND(I475*H475,2)</f>
        <v>0</v>
      </c>
      <c r="K475" s="329" t="s">
        <v>935</v>
      </c>
      <c r="L475" s="239"/>
      <c r="M475" s="333" t="s">
        <v>671</v>
      </c>
      <c r="N475" s="334" t="s">
        <v>704</v>
      </c>
      <c r="O475" s="335">
        <v>0.159</v>
      </c>
      <c r="P475" s="335">
        <f>O475*H475</f>
        <v>12.672618</v>
      </c>
      <c r="Q475" s="335">
        <v>0</v>
      </c>
      <c r="R475" s="335">
        <f>Q475*H475</f>
        <v>0</v>
      </c>
      <c r="S475" s="335">
        <v>0</v>
      </c>
      <c r="T475" s="336">
        <f>S475*H475</f>
        <v>0</v>
      </c>
      <c r="AR475" s="226" t="s">
        <v>800</v>
      </c>
      <c r="AT475" s="226" t="s">
        <v>795</v>
      </c>
      <c r="AU475" s="226" t="s">
        <v>741</v>
      </c>
      <c r="AY475" s="226" t="s">
        <v>793</v>
      </c>
      <c r="BE475" s="337">
        <f>IF(N475="základní",J475,0)</f>
        <v>0</v>
      </c>
      <c r="BF475" s="337">
        <f>IF(N475="snížená",J475,0)</f>
        <v>0</v>
      </c>
      <c r="BG475" s="337">
        <f>IF(N475="zákl. přenesená",J475,0)</f>
        <v>0</v>
      </c>
      <c r="BH475" s="337">
        <f>IF(N475="sníž. přenesená",J475,0)</f>
        <v>0</v>
      </c>
      <c r="BI475" s="337">
        <f>IF(N475="nulová",J475,0)</f>
        <v>0</v>
      </c>
      <c r="BJ475" s="226" t="s">
        <v>686</v>
      </c>
      <c r="BK475" s="337">
        <f>ROUND(I475*H475,2)</f>
        <v>0</v>
      </c>
      <c r="BL475" s="226" t="s">
        <v>800</v>
      </c>
      <c r="BM475" s="226" t="s">
        <v>362</v>
      </c>
    </row>
    <row r="476" spans="2:47" s="238" customFormat="1" ht="13.5">
      <c r="B476" s="239"/>
      <c r="D476" s="338" t="s">
        <v>802</v>
      </c>
      <c r="F476" s="339" t="s">
        <v>363</v>
      </c>
      <c r="I476" s="386"/>
      <c r="L476" s="239"/>
      <c r="M476" s="340"/>
      <c r="N476" s="175"/>
      <c r="O476" s="175"/>
      <c r="P476" s="175"/>
      <c r="Q476" s="175"/>
      <c r="R476" s="175"/>
      <c r="S476" s="175"/>
      <c r="T476" s="341"/>
      <c r="AT476" s="226" t="s">
        <v>802</v>
      </c>
      <c r="AU476" s="226" t="s">
        <v>741</v>
      </c>
    </row>
    <row r="477" spans="2:65" s="238" customFormat="1" ht="25.5" customHeight="1">
      <c r="B477" s="239"/>
      <c r="C477" s="327" t="s">
        <v>364</v>
      </c>
      <c r="D477" s="327" t="s">
        <v>795</v>
      </c>
      <c r="E477" s="328" t="s">
        <v>365</v>
      </c>
      <c r="F477" s="329" t="s">
        <v>366</v>
      </c>
      <c r="G477" s="330" t="s">
        <v>973</v>
      </c>
      <c r="H477" s="331">
        <v>0.42</v>
      </c>
      <c r="I477" s="95"/>
      <c r="J477" s="332">
        <f>ROUND(I477*H477,2)</f>
        <v>0</v>
      </c>
      <c r="K477" s="329" t="s">
        <v>935</v>
      </c>
      <c r="L477" s="239"/>
      <c r="M477" s="333" t="s">
        <v>671</v>
      </c>
      <c r="N477" s="334" t="s">
        <v>704</v>
      </c>
      <c r="O477" s="335">
        <v>0</v>
      </c>
      <c r="P477" s="335">
        <f>O477*H477</f>
        <v>0</v>
      </c>
      <c r="Q477" s="335">
        <v>0</v>
      </c>
      <c r="R477" s="335">
        <f>Q477*H477</f>
        <v>0</v>
      </c>
      <c r="S477" s="335">
        <v>0</v>
      </c>
      <c r="T477" s="336">
        <f>S477*H477</f>
        <v>0</v>
      </c>
      <c r="AR477" s="226" t="s">
        <v>800</v>
      </c>
      <c r="AT477" s="226" t="s">
        <v>795</v>
      </c>
      <c r="AU477" s="226" t="s">
        <v>741</v>
      </c>
      <c r="AY477" s="226" t="s">
        <v>793</v>
      </c>
      <c r="BE477" s="337">
        <f>IF(N477="základní",J477,0)</f>
        <v>0</v>
      </c>
      <c r="BF477" s="337">
        <f>IF(N477="snížená",J477,0)</f>
        <v>0</v>
      </c>
      <c r="BG477" s="337">
        <f>IF(N477="zákl. přenesená",J477,0)</f>
        <v>0</v>
      </c>
      <c r="BH477" s="337">
        <f>IF(N477="sníž. přenesená",J477,0)</f>
        <v>0</v>
      </c>
      <c r="BI477" s="337">
        <f>IF(N477="nulová",J477,0)</f>
        <v>0</v>
      </c>
      <c r="BJ477" s="226" t="s">
        <v>686</v>
      </c>
      <c r="BK477" s="337">
        <f>ROUND(I477*H477,2)</f>
        <v>0</v>
      </c>
      <c r="BL477" s="226" t="s">
        <v>800</v>
      </c>
      <c r="BM477" s="226" t="s">
        <v>367</v>
      </c>
    </row>
    <row r="478" spans="2:47" s="238" customFormat="1" ht="27">
      <c r="B478" s="239"/>
      <c r="D478" s="338" t="s">
        <v>802</v>
      </c>
      <c r="F478" s="339" t="s">
        <v>368</v>
      </c>
      <c r="I478" s="386"/>
      <c r="L478" s="239"/>
      <c r="M478" s="340"/>
      <c r="N478" s="175"/>
      <c r="O478" s="175"/>
      <c r="P478" s="175"/>
      <c r="Q478" s="175"/>
      <c r="R478" s="175"/>
      <c r="S478" s="175"/>
      <c r="T478" s="341"/>
      <c r="AT478" s="226" t="s">
        <v>802</v>
      </c>
      <c r="AU478" s="226" t="s">
        <v>741</v>
      </c>
    </row>
    <row r="479" spans="2:51" s="360" customFormat="1" ht="13.5">
      <c r="B479" s="359"/>
      <c r="D479" s="338" t="s">
        <v>806</v>
      </c>
      <c r="E479" s="361" t="s">
        <v>671</v>
      </c>
      <c r="F479" s="362" t="s">
        <v>369</v>
      </c>
      <c r="H479" s="361" t="s">
        <v>671</v>
      </c>
      <c r="I479" s="389"/>
      <c r="L479" s="359"/>
      <c r="M479" s="363"/>
      <c r="N479" s="364"/>
      <c r="O479" s="364"/>
      <c r="P479" s="364"/>
      <c r="Q479" s="364"/>
      <c r="R479" s="364"/>
      <c r="S479" s="364"/>
      <c r="T479" s="365"/>
      <c r="AT479" s="361" t="s">
        <v>806</v>
      </c>
      <c r="AU479" s="361" t="s">
        <v>741</v>
      </c>
      <c r="AV479" s="360" t="s">
        <v>686</v>
      </c>
      <c r="AW479" s="360" t="s">
        <v>697</v>
      </c>
      <c r="AX479" s="360" t="s">
        <v>733</v>
      </c>
      <c r="AY479" s="361" t="s">
        <v>793</v>
      </c>
    </row>
    <row r="480" spans="2:51" s="344" customFormat="1" ht="13.5">
      <c r="B480" s="343"/>
      <c r="D480" s="338" t="s">
        <v>806</v>
      </c>
      <c r="E480" s="345" t="s">
        <v>671</v>
      </c>
      <c r="F480" s="346" t="s">
        <v>370</v>
      </c>
      <c r="H480" s="347">
        <v>0.42</v>
      </c>
      <c r="I480" s="387"/>
      <c r="L480" s="343"/>
      <c r="M480" s="348"/>
      <c r="N480" s="349"/>
      <c r="O480" s="349"/>
      <c r="P480" s="349"/>
      <c r="Q480" s="349"/>
      <c r="R480" s="349"/>
      <c r="S480" s="349"/>
      <c r="T480" s="350"/>
      <c r="AT480" s="345" t="s">
        <v>806</v>
      </c>
      <c r="AU480" s="345" t="s">
        <v>741</v>
      </c>
      <c r="AV480" s="344" t="s">
        <v>741</v>
      </c>
      <c r="AW480" s="344" t="s">
        <v>697</v>
      </c>
      <c r="AX480" s="344" t="s">
        <v>686</v>
      </c>
      <c r="AY480" s="345" t="s">
        <v>793</v>
      </c>
    </row>
    <row r="481" spans="2:65" s="238" customFormat="1" ht="16.5" customHeight="1">
      <c r="B481" s="239"/>
      <c r="C481" s="327" t="s">
        <v>371</v>
      </c>
      <c r="D481" s="327" t="s">
        <v>795</v>
      </c>
      <c r="E481" s="328" t="s">
        <v>372</v>
      </c>
      <c r="F481" s="329" t="s">
        <v>373</v>
      </c>
      <c r="G481" s="330" t="s">
        <v>973</v>
      </c>
      <c r="H481" s="331">
        <v>37.042</v>
      </c>
      <c r="I481" s="95"/>
      <c r="J481" s="332">
        <f>ROUND(I481*H481,2)</f>
        <v>0</v>
      </c>
      <c r="K481" s="329" t="s">
        <v>935</v>
      </c>
      <c r="L481" s="239"/>
      <c r="M481" s="333" t="s">
        <v>671</v>
      </c>
      <c r="N481" s="334" t="s">
        <v>704</v>
      </c>
      <c r="O481" s="335">
        <v>0</v>
      </c>
      <c r="P481" s="335">
        <f>O481*H481</f>
        <v>0</v>
      </c>
      <c r="Q481" s="335">
        <v>0</v>
      </c>
      <c r="R481" s="335">
        <f>Q481*H481</f>
        <v>0</v>
      </c>
      <c r="S481" s="335">
        <v>0</v>
      </c>
      <c r="T481" s="336">
        <f>S481*H481</f>
        <v>0</v>
      </c>
      <c r="AR481" s="226" t="s">
        <v>800</v>
      </c>
      <c r="AT481" s="226" t="s">
        <v>795</v>
      </c>
      <c r="AU481" s="226" t="s">
        <v>741</v>
      </c>
      <c r="AY481" s="226" t="s">
        <v>793</v>
      </c>
      <c r="BE481" s="337">
        <f>IF(N481="základní",J481,0)</f>
        <v>0</v>
      </c>
      <c r="BF481" s="337">
        <f>IF(N481="snížená",J481,0)</f>
        <v>0</v>
      </c>
      <c r="BG481" s="337">
        <f>IF(N481="zákl. přenesená",J481,0)</f>
        <v>0</v>
      </c>
      <c r="BH481" s="337">
        <f>IF(N481="sníž. přenesená",J481,0)</f>
        <v>0</v>
      </c>
      <c r="BI481" s="337">
        <f>IF(N481="nulová",J481,0)</f>
        <v>0</v>
      </c>
      <c r="BJ481" s="226" t="s">
        <v>686</v>
      </c>
      <c r="BK481" s="337">
        <f>ROUND(I481*H481,2)</f>
        <v>0</v>
      </c>
      <c r="BL481" s="226" t="s">
        <v>800</v>
      </c>
      <c r="BM481" s="226" t="s">
        <v>374</v>
      </c>
    </row>
    <row r="482" spans="2:47" s="238" customFormat="1" ht="13.5">
      <c r="B482" s="239"/>
      <c r="D482" s="338" t="s">
        <v>802</v>
      </c>
      <c r="F482" s="339" t="s">
        <v>375</v>
      </c>
      <c r="I482" s="386"/>
      <c r="L482" s="239"/>
      <c r="M482" s="340"/>
      <c r="N482" s="175"/>
      <c r="O482" s="175"/>
      <c r="P482" s="175"/>
      <c r="Q482" s="175"/>
      <c r="R482" s="175"/>
      <c r="S482" s="175"/>
      <c r="T482" s="341"/>
      <c r="AT482" s="226" t="s">
        <v>802</v>
      </c>
      <c r="AU482" s="226" t="s">
        <v>741</v>
      </c>
    </row>
    <row r="483" spans="2:51" s="344" customFormat="1" ht="13.5">
      <c r="B483" s="343"/>
      <c r="D483" s="338" t="s">
        <v>806</v>
      </c>
      <c r="E483" s="345" t="s">
        <v>671</v>
      </c>
      <c r="F483" s="346" t="s">
        <v>376</v>
      </c>
      <c r="H483" s="347">
        <v>37.042</v>
      </c>
      <c r="I483" s="387"/>
      <c r="L483" s="343"/>
      <c r="M483" s="348"/>
      <c r="N483" s="349"/>
      <c r="O483" s="349"/>
      <c r="P483" s="349"/>
      <c r="Q483" s="349"/>
      <c r="R483" s="349"/>
      <c r="S483" s="349"/>
      <c r="T483" s="350"/>
      <c r="AT483" s="345" t="s">
        <v>806</v>
      </c>
      <c r="AU483" s="345" t="s">
        <v>741</v>
      </c>
      <c r="AV483" s="344" t="s">
        <v>741</v>
      </c>
      <c r="AW483" s="344" t="s">
        <v>697</v>
      </c>
      <c r="AX483" s="344" t="s">
        <v>686</v>
      </c>
      <c r="AY483" s="345" t="s">
        <v>793</v>
      </c>
    </row>
    <row r="484" spans="2:65" s="238" customFormat="1" ht="16.5" customHeight="1">
      <c r="B484" s="239"/>
      <c r="C484" s="327" t="s">
        <v>377</v>
      </c>
      <c r="D484" s="327" t="s">
        <v>795</v>
      </c>
      <c r="E484" s="328" t="s">
        <v>378</v>
      </c>
      <c r="F484" s="329" t="s">
        <v>379</v>
      </c>
      <c r="G484" s="330" t="s">
        <v>973</v>
      </c>
      <c r="H484" s="331">
        <v>42.24</v>
      </c>
      <c r="I484" s="95"/>
      <c r="J484" s="332">
        <f>ROUND(I484*H484,2)</f>
        <v>0</v>
      </c>
      <c r="K484" s="329" t="s">
        <v>935</v>
      </c>
      <c r="L484" s="239"/>
      <c r="M484" s="333" t="s">
        <v>671</v>
      </c>
      <c r="N484" s="334" t="s">
        <v>704</v>
      </c>
      <c r="O484" s="335">
        <v>0</v>
      </c>
      <c r="P484" s="335">
        <f>O484*H484</f>
        <v>0</v>
      </c>
      <c r="Q484" s="335">
        <v>0</v>
      </c>
      <c r="R484" s="335">
        <f>Q484*H484</f>
        <v>0</v>
      </c>
      <c r="S484" s="335">
        <v>0</v>
      </c>
      <c r="T484" s="336">
        <f>S484*H484</f>
        <v>0</v>
      </c>
      <c r="AR484" s="226" t="s">
        <v>800</v>
      </c>
      <c r="AT484" s="226" t="s">
        <v>795</v>
      </c>
      <c r="AU484" s="226" t="s">
        <v>741</v>
      </c>
      <c r="AY484" s="226" t="s">
        <v>793</v>
      </c>
      <c r="BE484" s="337">
        <f>IF(N484="základní",J484,0)</f>
        <v>0</v>
      </c>
      <c r="BF484" s="337">
        <f>IF(N484="snížená",J484,0)</f>
        <v>0</v>
      </c>
      <c r="BG484" s="337">
        <f>IF(N484="zákl. přenesená",J484,0)</f>
        <v>0</v>
      </c>
      <c r="BH484" s="337">
        <f>IF(N484="sníž. přenesená",J484,0)</f>
        <v>0</v>
      </c>
      <c r="BI484" s="337">
        <f>IF(N484="nulová",J484,0)</f>
        <v>0</v>
      </c>
      <c r="BJ484" s="226" t="s">
        <v>686</v>
      </c>
      <c r="BK484" s="337">
        <f>ROUND(I484*H484,2)</f>
        <v>0</v>
      </c>
      <c r="BL484" s="226" t="s">
        <v>800</v>
      </c>
      <c r="BM484" s="226" t="s">
        <v>380</v>
      </c>
    </row>
    <row r="485" spans="2:47" s="238" customFormat="1" ht="13.5">
      <c r="B485" s="239"/>
      <c r="D485" s="338" t="s">
        <v>802</v>
      </c>
      <c r="F485" s="339" t="s">
        <v>381</v>
      </c>
      <c r="I485" s="386"/>
      <c r="L485" s="239"/>
      <c r="M485" s="340"/>
      <c r="N485" s="175"/>
      <c r="O485" s="175"/>
      <c r="P485" s="175"/>
      <c r="Q485" s="175"/>
      <c r="R485" s="175"/>
      <c r="S485" s="175"/>
      <c r="T485" s="341"/>
      <c r="AT485" s="226" t="s">
        <v>802</v>
      </c>
      <c r="AU485" s="226" t="s">
        <v>741</v>
      </c>
    </row>
    <row r="486" spans="2:51" s="344" customFormat="1" ht="13.5">
      <c r="B486" s="343"/>
      <c r="D486" s="338" t="s">
        <v>806</v>
      </c>
      <c r="E486" s="345" t="s">
        <v>671</v>
      </c>
      <c r="F486" s="346" t="s">
        <v>382</v>
      </c>
      <c r="H486" s="347">
        <v>42.24</v>
      </c>
      <c r="I486" s="387"/>
      <c r="L486" s="343"/>
      <c r="M486" s="348"/>
      <c r="N486" s="349"/>
      <c r="O486" s="349"/>
      <c r="P486" s="349"/>
      <c r="Q486" s="349"/>
      <c r="R486" s="349"/>
      <c r="S486" s="349"/>
      <c r="T486" s="350"/>
      <c r="AT486" s="345" t="s">
        <v>806</v>
      </c>
      <c r="AU486" s="345" t="s">
        <v>741</v>
      </c>
      <c r="AV486" s="344" t="s">
        <v>741</v>
      </c>
      <c r="AW486" s="344" t="s">
        <v>697</v>
      </c>
      <c r="AX486" s="344" t="s">
        <v>686</v>
      </c>
      <c r="AY486" s="345" t="s">
        <v>793</v>
      </c>
    </row>
    <row r="487" spans="2:63" s="315" customFormat="1" ht="29.25" customHeight="1">
      <c r="B487" s="314"/>
      <c r="D487" s="316" t="s">
        <v>732</v>
      </c>
      <c r="E487" s="325" t="s">
        <v>383</v>
      </c>
      <c r="F487" s="325" t="s">
        <v>384</v>
      </c>
      <c r="I487" s="391"/>
      <c r="J487" s="326">
        <f>BK487</f>
        <v>0</v>
      </c>
      <c r="L487" s="314"/>
      <c r="M487" s="319"/>
      <c r="N487" s="320"/>
      <c r="O487" s="320"/>
      <c r="P487" s="321">
        <f>SUM(P488:P489)</f>
        <v>303.504303</v>
      </c>
      <c r="Q487" s="320"/>
      <c r="R487" s="321">
        <f>SUM(R488:R489)</f>
        <v>0</v>
      </c>
      <c r="S487" s="320"/>
      <c r="T487" s="322">
        <f>SUM(T488:T489)</f>
        <v>0</v>
      </c>
      <c r="AR487" s="316" t="s">
        <v>686</v>
      </c>
      <c r="AT487" s="323" t="s">
        <v>732</v>
      </c>
      <c r="AU487" s="323" t="s">
        <v>686</v>
      </c>
      <c r="AY487" s="316" t="s">
        <v>793</v>
      </c>
      <c r="BK487" s="324">
        <f>SUM(BK488:BK489)</f>
        <v>0</v>
      </c>
    </row>
    <row r="488" spans="2:65" s="238" customFormat="1" ht="16.5" customHeight="1">
      <c r="B488" s="239"/>
      <c r="C488" s="327" t="s">
        <v>385</v>
      </c>
      <c r="D488" s="327" t="s">
        <v>795</v>
      </c>
      <c r="E488" s="328" t="s">
        <v>386</v>
      </c>
      <c r="F488" s="329" t="s">
        <v>387</v>
      </c>
      <c r="G488" s="330" t="s">
        <v>973</v>
      </c>
      <c r="H488" s="331">
        <v>398.823</v>
      </c>
      <c r="I488" s="95"/>
      <c r="J488" s="332">
        <f>ROUND(I488*H488,2)</f>
        <v>0</v>
      </c>
      <c r="K488" s="329" t="s">
        <v>935</v>
      </c>
      <c r="L488" s="239"/>
      <c r="M488" s="333" t="s">
        <v>671</v>
      </c>
      <c r="N488" s="334" t="s">
        <v>704</v>
      </c>
      <c r="O488" s="335">
        <v>0.761</v>
      </c>
      <c r="P488" s="335">
        <f>O488*H488</f>
        <v>303.504303</v>
      </c>
      <c r="Q488" s="335">
        <v>0</v>
      </c>
      <c r="R488" s="335">
        <f>Q488*H488</f>
        <v>0</v>
      </c>
      <c r="S488" s="335">
        <v>0</v>
      </c>
      <c r="T488" s="336">
        <f>S488*H488</f>
        <v>0</v>
      </c>
      <c r="AR488" s="226" t="s">
        <v>800</v>
      </c>
      <c r="AT488" s="226" t="s">
        <v>795</v>
      </c>
      <c r="AU488" s="226" t="s">
        <v>741</v>
      </c>
      <c r="AY488" s="226" t="s">
        <v>793</v>
      </c>
      <c r="BE488" s="337">
        <f>IF(N488="základní",J488,0)</f>
        <v>0</v>
      </c>
      <c r="BF488" s="337">
        <f>IF(N488="snížená",J488,0)</f>
        <v>0</v>
      </c>
      <c r="BG488" s="337">
        <f>IF(N488="zákl. přenesená",J488,0)</f>
        <v>0</v>
      </c>
      <c r="BH488" s="337">
        <f>IF(N488="sníž. přenesená",J488,0)</f>
        <v>0</v>
      </c>
      <c r="BI488" s="337">
        <f>IF(N488="nulová",J488,0)</f>
        <v>0</v>
      </c>
      <c r="BJ488" s="226" t="s">
        <v>686</v>
      </c>
      <c r="BK488" s="337">
        <f>ROUND(I488*H488,2)</f>
        <v>0</v>
      </c>
      <c r="BL488" s="226" t="s">
        <v>800</v>
      </c>
      <c r="BM488" s="226" t="s">
        <v>388</v>
      </c>
    </row>
    <row r="489" spans="2:47" s="238" customFormat="1" ht="27">
      <c r="B489" s="239"/>
      <c r="D489" s="338" t="s">
        <v>802</v>
      </c>
      <c r="F489" s="339" t="s">
        <v>389</v>
      </c>
      <c r="L489" s="239"/>
      <c r="M489" s="383"/>
      <c r="N489" s="384"/>
      <c r="O489" s="384"/>
      <c r="P489" s="384"/>
      <c r="Q489" s="384"/>
      <c r="R489" s="384"/>
      <c r="S489" s="384"/>
      <c r="T489" s="385"/>
      <c r="AT489" s="226" t="s">
        <v>802</v>
      </c>
      <c r="AU489" s="226" t="s">
        <v>741</v>
      </c>
    </row>
    <row r="490" spans="2:12" s="238" customFormat="1" ht="6.75" customHeight="1">
      <c r="B490" s="267"/>
      <c r="C490" s="268"/>
      <c r="D490" s="268"/>
      <c r="E490" s="268"/>
      <c r="F490" s="268"/>
      <c r="G490" s="268"/>
      <c r="H490" s="268"/>
      <c r="I490" s="268"/>
      <c r="J490" s="268"/>
      <c r="K490" s="268"/>
      <c r="L490" s="239"/>
    </row>
  </sheetData>
  <sheetProtection password="CC55" sheet="1"/>
  <autoFilter ref="C91:K489"/>
  <mergeCells count="13">
    <mergeCell ref="J55:J56"/>
    <mergeCell ref="E80:H80"/>
    <mergeCell ref="E82:H82"/>
    <mergeCell ref="E7:H7"/>
    <mergeCell ref="E9:H9"/>
    <mergeCell ref="G1:H1"/>
    <mergeCell ref="L2:V2"/>
    <mergeCell ref="E49:H49"/>
    <mergeCell ref="E51:H51"/>
    <mergeCell ref="E11:H11"/>
    <mergeCell ref="E26:H26"/>
    <mergeCell ref="E47:H47"/>
    <mergeCell ref="E84:H84"/>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8"/>
  <sheetViews>
    <sheetView showGridLines="0" tabSelected="1" zoomScalePageLayoutView="0" workbookViewId="0" topLeftCell="A1">
      <pane ySplit="1" topLeftCell="BM140" activePane="bottomLeft" state="frozen"/>
      <selection pane="topLeft" activeCell="A1" sqref="A1"/>
      <selection pane="bottomLeft" activeCell="I89" sqref="I89:I145"/>
    </sheetView>
  </sheetViews>
  <sheetFormatPr defaultColWidth="9.33203125" defaultRowHeight="13.5"/>
  <cols>
    <col min="1" max="1" width="8.33203125" style="223" customWidth="1"/>
    <col min="2" max="2" width="1.66796875" style="223" customWidth="1"/>
    <col min="3" max="3" width="4.16015625" style="223" customWidth="1"/>
    <col min="4" max="4" width="4.33203125" style="223" customWidth="1"/>
    <col min="5" max="5" width="17.16015625" style="223" customWidth="1"/>
    <col min="6" max="6" width="75" style="223" customWidth="1"/>
    <col min="7" max="7" width="8.66015625" style="223" customWidth="1"/>
    <col min="8" max="8" width="11.16015625" style="223" customWidth="1"/>
    <col min="9" max="9" width="12.66015625" style="223" customWidth="1"/>
    <col min="10" max="10" width="23.5" style="223" customWidth="1"/>
    <col min="11" max="11" width="15.5" style="223" customWidth="1"/>
    <col min="12" max="12" width="9.33203125" style="223" customWidth="1"/>
    <col min="13" max="18" width="9.33203125" style="223" hidden="1" customWidth="1"/>
    <col min="19" max="19" width="8.16015625" style="223" hidden="1" customWidth="1"/>
    <col min="20" max="20" width="29.66015625" style="223" hidden="1" customWidth="1"/>
    <col min="21" max="21" width="16.33203125" style="223" hidden="1" customWidth="1"/>
    <col min="22" max="22" width="12.33203125" style="223" customWidth="1"/>
    <col min="23" max="23" width="16.33203125" style="223" customWidth="1"/>
    <col min="24" max="24" width="12.33203125" style="223" customWidth="1"/>
    <col min="25" max="25" width="15" style="223" customWidth="1"/>
    <col min="26" max="26" width="11" style="223" customWidth="1"/>
    <col min="27" max="27" width="15" style="223" customWidth="1"/>
    <col min="28" max="28" width="16.33203125" style="223" customWidth="1"/>
    <col min="29" max="29" width="11" style="223" customWidth="1"/>
    <col min="30" max="30" width="15" style="223" customWidth="1"/>
    <col min="31" max="31" width="16.33203125" style="223" customWidth="1"/>
    <col min="32" max="43" width="9.33203125" style="223" customWidth="1"/>
    <col min="44" max="65" width="9.33203125" style="223" hidden="1" customWidth="1"/>
    <col min="66" max="16384" width="9.33203125" style="223" customWidth="1"/>
  </cols>
  <sheetData>
    <row r="1" spans="1:70" ht="21.75" customHeight="1">
      <c r="A1" s="92"/>
      <c r="B1" s="10"/>
      <c r="C1" s="10"/>
      <c r="D1" s="11" t="s">
        <v>667</v>
      </c>
      <c r="E1" s="10"/>
      <c r="F1" s="93" t="s">
        <v>750</v>
      </c>
      <c r="G1" s="214" t="s">
        <v>751</v>
      </c>
      <c r="H1" s="214"/>
      <c r="I1" s="10"/>
      <c r="J1" s="93" t="s">
        <v>752</v>
      </c>
      <c r="K1" s="11" t="s">
        <v>753</v>
      </c>
      <c r="L1" s="93" t="s">
        <v>754</v>
      </c>
      <c r="M1" s="93"/>
      <c r="N1" s="93"/>
      <c r="O1" s="93"/>
      <c r="P1" s="93"/>
      <c r="Q1" s="93"/>
      <c r="R1" s="93"/>
      <c r="S1" s="93"/>
      <c r="T1" s="93"/>
      <c r="U1" s="94"/>
      <c r="V1" s="94"/>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row>
    <row r="2" spans="3:46" ht="36.75" customHeight="1">
      <c r="L2" s="224" t="s">
        <v>674</v>
      </c>
      <c r="M2" s="225"/>
      <c r="N2" s="225"/>
      <c r="O2" s="225"/>
      <c r="P2" s="225"/>
      <c r="Q2" s="225"/>
      <c r="R2" s="225"/>
      <c r="S2" s="225"/>
      <c r="T2" s="225"/>
      <c r="U2" s="225"/>
      <c r="V2" s="225"/>
      <c r="AT2" s="226" t="s">
        <v>749</v>
      </c>
    </row>
    <row r="3" spans="2:46" ht="6.75" customHeight="1">
      <c r="B3" s="227"/>
      <c r="C3" s="228"/>
      <c r="D3" s="228"/>
      <c r="E3" s="228"/>
      <c r="F3" s="228"/>
      <c r="G3" s="228"/>
      <c r="H3" s="228"/>
      <c r="I3" s="228"/>
      <c r="J3" s="228"/>
      <c r="K3" s="229"/>
      <c r="AT3" s="226" t="s">
        <v>741</v>
      </c>
    </row>
    <row r="4" spans="2:46" ht="36.75" customHeight="1">
      <c r="B4" s="230"/>
      <c r="C4" s="231"/>
      <c r="D4" s="232" t="s">
        <v>755</v>
      </c>
      <c r="E4" s="231"/>
      <c r="F4" s="231"/>
      <c r="G4" s="231"/>
      <c r="H4" s="231"/>
      <c r="I4" s="231"/>
      <c r="J4" s="231"/>
      <c r="K4" s="233"/>
      <c r="M4" s="234" t="s">
        <v>679</v>
      </c>
      <c r="AT4" s="226" t="s">
        <v>672</v>
      </c>
    </row>
    <row r="5" spans="2:11" ht="6.75" customHeight="1">
      <c r="B5" s="230"/>
      <c r="C5" s="231"/>
      <c r="D5" s="231"/>
      <c r="E5" s="231"/>
      <c r="F5" s="231"/>
      <c r="G5" s="231"/>
      <c r="H5" s="231"/>
      <c r="I5" s="231"/>
      <c r="J5" s="231"/>
      <c r="K5" s="233"/>
    </row>
    <row r="6" spans="2:11" ht="15">
      <c r="B6" s="230"/>
      <c r="C6" s="231"/>
      <c r="D6" s="235" t="s">
        <v>682</v>
      </c>
      <c r="E6" s="231"/>
      <c r="F6" s="231"/>
      <c r="G6" s="231"/>
      <c r="H6" s="231"/>
      <c r="I6" s="231"/>
      <c r="J6" s="231"/>
      <c r="K6" s="233"/>
    </row>
    <row r="7" spans="2:11" ht="32.25" customHeight="1">
      <c r="B7" s="230"/>
      <c r="C7" s="231"/>
      <c r="D7" s="231"/>
      <c r="E7" s="236" t="str">
        <f>'Rekapitulace stavby'!K6</f>
        <v>Sanace a rekonstrukce kanalizace na území negativně ovlivněné hornickou činností na katastru města Ostravy - Oprava kanalizace ulice Harantova </v>
      </c>
      <c r="F7" s="237"/>
      <c r="G7" s="237"/>
      <c r="H7" s="237"/>
      <c r="I7" s="231"/>
      <c r="J7" s="231"/>
      <c r="K7" s="233"/>
    </row>
    <row r="8" spans="2:11" ht="15">
      <c r="B8" s="230"/>
      <c r="C8" s="231"/>
      <c r="D8" s="235" t="s">
        <v>756</v>
      </c>
      <c r="E8" s="231"/>
      <c r="F8" s="231"/>
      <c r="G8" s="231"/>
      <c r="H8" s="231"/>
      <c r="I8" s="231"/>
      <c r="J8" s="231"/>
      <c r="K8" s="233"/>
    </row>
    <row r="9" spans="2:11" s="238" customFormat="1" ht="16.5" customHeight="1">
      <c r="B9" s="239"/>
      <c r="C9" s="175"/>
      <c r="D9" s="175"/>
      <c r="E9" s="236" t="s">
        <v>757</v>
      </c>
      <c r="F9" s="240"/>
      <c r="G9" s="240"/>
      <c r="H9" s="240"/>
      <c r="I9" s="175"/>
      <c r="J9" s="175"/>
      <c r="K9" s="241"/>
    </row>
    <row r="10" spans="2:11" s="238" customFormat="1" ht="15">
      <c r="B10" s="239"/>
      <c r="C10" s="175"/>
      <c r="D10" s="235" t="s">
        <v>758</v>
      </c>
      <c r="E10" s="175"/>
      <c r="F10" s="175"/>
      <c r="G10" s="175"/>
      <c r="H10" s="175"/>
      <c r="I10" s="175"/>
      <c r="J10" s="175"/>
      <c r="K10" s="241"/>
    </row>
    <row r="11" spans="2:11" s="238" customFormat="1" ht="36.75" customHeight="1">
      <c r="B11" s="239"/>
      <c r="C11" s="175"/>
      <c r="D11" s="175"/>
      <c r="E11" s="242" t="s">
        <v>390</v>
      </c>
      <c r="F11" s="240"/>
      <c r="G11" s="240"/>
      <c r="H11" s="240"/>
      <c r="I11" s="175"/>
      <c r="J11" s="175"/>
      <c r="K11" s="241"/>
    </row>
    <row r="12" spans="2:11" s="238" customFormat="1" ht="13.5">
      <c r="B12" s="239"/>
      <c r="C12" s="175"/>
      <c r="D12" s="175"/>
      <c r="E12" s="175"/>
      <c r="F12" s="175"/>
      <c r="G12" s="175"/>
      <c r="H12" s="175"/>
      <c r="I12" s="175"/>
      <c r="J12" s="175"/>
      <c r="K12" s="241"/>
    </row>
    <row r="13" spans="2:11" s="238" customFormat="1" ht="14.25" customHeight="1">
      <c r="B13" s="239"/>
      <c r="C13" s="175"/>
      <c r="D13" s="235" t="s">
        <v>684</v>
      </c>
      <c r="E13" s="175"/>
      <c r="F13" s="243" t="s">
        <v>671</v>
      </c>
      <c r="G13" s="175"/>
      <c r="H13" s="175"/>
      <c r="I13" s="235" t="s">
        <v>685</v>
      </c>
      <c r="J13" s="243">
        <v>22122</v>
      </c>
      <c r="K13" s="241"/>
    </row>
    <row r="14" spans="2:11" s="238" customFormat="1" ht="14.25" customHeight="1">
      <c r="B14" s="239"/>
      <c r="C14" s="175"/>
      <c r="D14" s="235" t="s">
        <v>687</v>
      </c>
      <c r="E14" s="175"/>
      <c r="F14" s="243" t="s">
        <v>688</v>
      </c>
      <c r="G14" s="175"/>
      <c r="H14" s="175"/>
      <c r="I14" s="235" t="s">
        <v>689</v>
      </c>
      <c r="J14" s="244" t="str">
        <f>'Rekapitulace stavby'!AN8</f>
        <v>13. 3. 2018</v>
      </c>
      <c r="K14" s="241"/>
    </row>
    <row r="15" spans="2:11" s="238" customFormat="1" ht="10.5" customHeight="1">
      <c r="B15" s="239"/>
      <c r="C15" s="175"/>
      <c r="D15" s="175"/>
      <c r="E15" s="175"/>
      <c r="F15" s="175"/>
      <c r="G15" s="175"/>
      <c r="H15" s="175"/>
      <c r="I15" s="175"/>
      <c r="J15" s="175"/>
      <c r="K15" s="241"/>
    </row>
    <row r="16" spans="2:11" s="238" customFormat="1" ht="14.25" customHeight="1">
      <c r="B16" s="239"/>
      <c r="C16" s="175"/>
      <c r="D16" s="235" t="s">
        <v>662</v>
      </c>
      <c r="E16" s="175"/>
      <c r="F16" s="175"/>
      <c r="G16" s="175"/>
      <c r="H16" s="175"/>
      <c r="I16" s="235" t="s">
        <v>693</v>
      </c>
      <c r="J16" s="243">
        <f>IF('Rekapitulace stavby'!AN10="","",'Rekapitulace stavby'!AN10)</f>
      </c>
      <c r="K16" s="241"/>
    </row>
    <row r="17" spans="2:11" s="238" customFormat="1" ht="18" customHeight="1">
      <c r="B17" s="239"/>
      <c r="C17" s="175"/>
      <c r="D17" s="175"/>
      <c r="E17" s="243" t="str">
        <f>IF('Rekapitulace stavby'!E11="","",'Rekapitulace stavby'!E11)</f>
        <v>Statutární město Ostrava</v>
      </c>
      <c r="F17" s="175"/>
      <c r="G17" s="175"/>
      <c r="H17" s="175"/>
      <c r="I17" s="235" t="s">
        <v>694</v>
      </c>
      <c r="J17" s="243">
        <f>IF('Rekapitulace stavby'!AN11="","",'Rekapitulace stavby'!AN11)</f>
      </c>
      <c r="K17" s="241"/>
    </row>
    <row r="18" spans="2:11" s="238" customFormat="1" ht="6.75" customHeight="1">
      <c r="B18" s="239"/>
      <c r="C18" s="175"/>
      <c r="D18" s="175"/>
      <c r="E18" s="175"/>
      <c r="F18" s="175"/>
      <c r="G18" s="175"/>
      <c r="H18" s="175"/>
      <c r="I18" s="175"/>
      <c r="J18" s="175"/>
      <c r="K18" s="241"/>
    </row>
    <row r="19" spans="2:11" s="238" customFormat="1" ht="14.25" customHeight="1">
      <c r="B19" s="239"/>
      <c r="C19" s="175"/>
      <c r="D19" s="235" t="s">
        <v>695</v>
      </c>
      <c r="E19" s="175"/>
      <c r="F19" s="175"/>
      <c r="G19" s="175"/>
      <c r="H19" s="175"/>
      <c r="I19" s="235" t="s">
        <v>693</v>
      </c>
      <c r="J19" s="243">
        <f>IF('Rekapitulace stavby'!AN13="Vyplň údaj","",IF('Rekapitulace stavby'!AN13="","",'Rekapitulace stavby'!AN13))</f>
      </c>
      <c r="K19" s="241"/>
    </row>
    <row r="20" spans="2:11" s="238" customFormat="1" ht="18" customHeight="1">
      <c r="B20" s="239"/>
      <c r="C20" s="175"/>
      <c r="D20" s="175"/>
      <c r="E20" s="243" t="str">
        <f>IF('Rekapitulace stavby'!E14="Vyplň údaj","",IF('Rekapitulace stavby'!E14="","",'Rekapitulace stavby'!E14))</f>
        <v> </v>
      </c>
      <c r="F20" s="175"/>
      <c r="G20" s="175"/>
      <c r="H20" s="175"/>
      <c r="I20" s="235" t="s">
        <v>694</v>
      </c>
      <c r="J20" s="243">
        <f>IF('Rekapitulace stavby'!AN14="Vyplň údaj","",IF('Rekapitulace stavby'!AN14="","",'Rekapitulace stavby'!AN14))</f>
      </c>
      <c r="K20" s="241"/>
    </row>
    <row r="21" spans="2:11" s="238" customFormat="1" ht="6.75" customHeight="1">
      <c r="B21" s="239"/>
      <c r="C21" s="175"/>
      <c r="D21" s="175"/>
      <c r="E21" s="175"/>
      <c r="F21" s="175"/>
      <c r="G21" s="175"/>
      <c r="H21" s="175"/>
      <c r="I21" s="175"/>
      <c r="J21" s="175"/>
      <c r="K21" s="241"/>
    </row>
    <row r="22" spans="2:11" s="238" customFormat="1" ht="14.25" customHeight="1">
      <c r="B22" s="239"/>
      <c r="C22" s="175"/>
      <c r="D22" s="235" t="s">
        <v>696</v>
      </c>
      <c r="E22" s="175"/>
      <c r="F22" s="175"/>
      <c r="G22" s="175"/>
      <c r="H22" s="175"/>
      <c r="I22" s="235" t="s">
        <v>693</v>
      </c>
      <c r="J22" s="243">
        <f>IF('Rekapitulace stavby'!AN16="","",'Rekapitulace stavby'!AN16)</f>
      </c>
      <c r="K22" s="241"/>
    </row>
    <row r="23" spans="2:11" s="238" customFormat="1" ht="18" customHeight="1">
      <c r="B23" s="239"/>
      <c r="C23" s="175"/>
      <c r="D23" s="175"/>
      <c r="E23" s="243" t="str">
        <f>IF('Rekapitulace stavby'!E17="","",'Rekapitulace stavby'!E17)</f>
        <v>Ing. Petr Bělák</v>
      </c>
      <c r="F23" s="175"/>
      <c r="G23" s="175"/>
      <c r="H23" s="175"/>
      <c r="I23" s="235" t="s">
        <v>694</v>
      </c>
      <c r="J23" s="243">
        <f>IF('Rekapitulace stavby'!AN17="","",'Rekapitulace stavby'!AN17)</f>
      </c>
      <c r="K23" s="241"/>
    </row>
    <row r="24" spans="2:11" s="238" customFormat="1" ht="6.75" customHeight="1">
      <c r="B24" s="239"/>
      <c r="C24" s="175"/>
      <c r="D24" s="175"/>
      <c r="E24" s="175"/>
      <c r="F24" s="175"/>
      <c r="G24" s="175"/>
      <c r="H24" s="175"/>
      <c r="I24" s="175"/>
      <c r="J24" s="175"/>
      <c r="K24" s="241"/>
    </row>
    <row r="25" spans="2:11" s="238" customFormat="1" ht="14.25" customHeight="1">
      <c r="B25" s="239"/>
      <c r="C25" s="175"/>
      <c r="D25" s="235" t="s">
        <v>698</v>
      </c>
      <c r="E25" s="175"/>
      <c r="F25" s="175"/>
      <c r="G25" s="175"/>
      <c r="H25" s="175"/>
      <c r="I25" s="175" t="s">
        <v>661</v>
      </c>
      <c r="J25" s="175"/>
      <c r="K25" s="241"/>
    </row>
    <row r="26" spans="2:11" s="251" customFormat="1" ht="16.5" customHeight="1">
      <c r="B26" s="247"/>
      <c r="C26" s="248"/>
      <c r="D26" s="248"/>
      <c r="E26" s="249" t="s">
        <v>671</v>
      </c>
      <c r="F26" s="249"/>
      <c r="G26" s="249"/>
      <c r="H26" s="249"/>
      <c r="I26" s="248"/>
      <c r="J26" s="248"/>
      <c r="K26" s="250"/>
    </row>
    <row r="27" spans="2:11" s="238" customFormat="1" ht="6.75" customHeight="1">
      <c r="B27" s="239"/>
      <c r="C27" s="175"/>
      <c r="D27" s="175"/>
      <c r="E27" s="175"/>
      <c r="F27" s="175"/>
      <c r="G27" s="175"/>
      <c r="H27" s="175"/>
      <c r="I27" s="175"/>
      <c r="J27" s="175"/>
      <c r="K27" s="241"/>
    </row>
    <row r="28" spans="2:11" s="238" customFormat="1" ht="6.75" customHeight="1">
      <c r="B28" s="239"/>
      <c r="C28" s="175"/>
      <c r="D28" s="252"/>
      <c r="E28" s="252"/>
      <c r="F28" s="252"/>
      <c r="G28" s="252"/>
      <c r="H28" s="252"/>
      <c r="I28" s="252"/>
      <c r="J28" s="252"/>
      <c r="K28" s="253"/>
    </row>
    <row r="29" spans="2:11" s="238" customFormat="1" ht="24.75" customHeight="1">
      <c r="B29" s="239"/>
      <c r="C29" s="175"/>
      <c r="D29" s="254" t="s">
        <v>699</v>
      </c>
      <c r="E29" s="175"/>
      <c r="F29" s="175"/>
      <c r="G29" s="175"/>
      <c r="H29" s="175"/>
      <c r="I29" s="175"/>
      <c r="J29" s="255">
        <f>ROUND(J86,2)</f>
        <v>0</v>
      </c>
      <c r="K29" s="241"/>
    </row>
    <row r="30" spans="2:11" s="238" customFormat="1" ht="6.75" customHeight="1">
      <c r="B30" s="239"/>
      <c r="C30" s="175"/>
      <c r="D30" s="252"/>
      <c r="E30" s="252"/>
      <c r="F30" s="252"/>
      <c r="G30" s="252"/>
      <c r="H30" s="252"/>
      <c r="I30" s="252"/>
      <c r="J30" s="252"/>
      <c r="K30" s="253"/>
    </row>
    <row r="31" spans="2:11" s="238" customFormat="1" ht="14.25" customHeight="1">
      <c r="B31" s="239"/>
      <c r="C31" s="175"/>
      <c r="D31" s="175"/>
      <c r="E31" s="175"/>
      <c r="F31" s="256" t="s">
        <v>701</v>
      </c>
      <c r="G31" s="175"/>
      <c r="H31" s="175"/>
      <c r="I31" s="256" t="s">
        <v>700</v>
      </c>
      <c r="J31" s="256" t="s">
        <v>702</v>
      </c>
      <c r="K31" s="241"/>
    </row>
    <row r="32" spans="2:11" s="238" customFormat="1" ht="14.25" customHeight="1">
      <c r="B32" s="239"/>
      <c r="C32" s="175"/>
      <c r="D32" s="257" t="s">
        <v>703</v>
      </c>
      <c r="E32" s="257" t="s">
        <v>704</v>
      </c>
      <c r="F32" s="258">
        <f>ROUND(SUM(BE86:BE147),2)</f>
        <v>0</v>
      </c>
      <c r="G32" s="175"/>
      <c r="H32" s="175"/>
      <c r="I32" s="259">
        <v>0.21</v>
      </c>
      <c r="J32" s="258">
        <f>ROUND(ROUND((SUM(BE86:BE147)),2)*I32,2)</f>
        <v>0</v>
      </c>
      <c r="K32" s="241"/>
    </row>
    <row r="33" spans="2:11" s="238" customFormat="1" ht="14.25" customHeight="1">
      <c r="B33" s="239"/>
      <c r="C33" s="175"/>
      <c r="D33" s="175"/>
      <c r="E33" s="257" t="s">
        <v>705</v>
      </c>
      <c r="F33" s="258">
        <f>ROUND(SUM(BF86:BF147),2)</f>
        <v>0</v>
      </c>
      <c r="G33" s="175"/>
      <c r="H33" s="175"/>
      <c r="I33" s="259">
        <v>0.15</v>
      </c>
      <c r="J33" s="258">
        <f>ROUND(ROUND((SUM(BF86:BF147)),2)*I33,2)</f>
        <v>0</v>
      </c>
      <c r="K33" s="241"/>
    </row>
    <row r="34" spans="2:11" s="238" customFormat="1" ht="14.25" customHeight="1" hidden="1">
      <c r="B34" s="239"/>
      <c r="C34" s="175"/>
      <c r="D34" s="175"/>
      <c r="E34" s="257" t="s">
        <v>706</v>
      </c>
      <c r="F34" s="258">
        <f>ROUND(SUM(BG86:BG147),2)</f>
        <v>0</v>
      </c>
      <c r="G34" s="175"/>
      <c r="H34" s="175"/>
      <c r="I34" s="259">
        <v>0.21</v>
      </c>
      <c r="J34" s="258">
        <v>0</v>
      </c>
      <c r="K34" s="241"/>
    </row>
    <row r="35" spans="2:11" s="238" customFormat="1" ht="14.25" customHeight="1" hidden="1">
      <c r="B35" s="239"/>
      <c r="C35" s="175"/>
      <c r="D35" s="175"/>
      <c r="E35" s="257" t="s">
        <v>707</v>
      </c>
      <c r="F35" s="258">
        <f>ROUND(SUM(BH86:BH147),2)</f>
        <v>0</v>
      </c>
      <c r="G35" s="175"/>
      <c r="H35" s="175"/>
      <c r="I35" s="259">
        <v>0.15</v>
      </c>
      <c r="J35" s="258">
        <v>0</v>
      </c>
      <c r="K35" s="241"/>
    </row>
    <row r="36" spans="2:11" s="238" customFormat="1" ht="14.25" customHeight="1" hidden="1">
      <c r="B36" s="239"/>
      <c r="C36" s="175"/>
      <c r="D36" s="175"/>
      <c r="E36" s="257" t="s">
        <v>708</v>
      </c>
      <c r="F36" s="258">
        <f>ROUND(SUM(BI86:BI147),2)</f>
        <v>0</v>
      </c>
      <c r="G36" s="175"/>
      <c r="H36" s="175"/>
      <c r="I36" s="259">
        <v>0</v>
      </c>
      <c r="J36" s="258">
        <v>0</v>
      </c>
      <c r="K36" s="241"/>
    </row>
    <row r="37" spans="2:11" s="238" customFormat="1" ht="6.75" customHeight="1">
      <c r="B37" s="239"/>
      <c r="C37" s="175"/>
      <c r="D37" s="175"/>
      <c r="E37" s="175"/>
      <c r="F37" s="175"/>
      <c r="G37" s="175"/>
      <c r="H37" s="175"/>
      <c r="I37" s="175"/>
      <c r="J37" s="175"/>
      <c r="K37" s="241"/>
    </row>
    <row r="38" spans="2:11" s="238" customFormat="1" ht="24.75" customHeight="1">
      <c r="B38" s="239"/>
      <c r="C38" s="260"/>
      <c r="D38" s="261" t="s">
        <v>709</v>
      </c>
      <c r="E38" s="262"/>
      <c r="F38" s="262"/>
      <c r="G38" s="263" t="s">
        <v>710</v>
      </c>
      <c r="H38" s="264" t="s">
        <v>711</v>
      </c>
      <c r="I38" s="262"/>
      <c r="J38" s="265">
        <f>SUM(J29:J36)</f>
        <v>0</v>
      </c>
      <c r="K38" s="266"/>
    </row>
    <row r="39" spans="2:11" s="238" customFormat="1" ht="14.25" customHeight="1">
      <c r="B39" s="267"/>
      <c r="C39" s="268"/>
      <c r="D39" s="268"/>
      <c r="E39" s="268"/>
      <c r="F39" s="268"/>
      <c r="G39" s="268"/>
      <c r="H39" s="268"/>
      <c r="I39" s="268"/>
      <c r="J39" s="268"/>
      <c r="K39" s="269"/>
    </row>
    <row r="43" spans="2:11" s="238" customFormat="1" ht="6.75" customHeight="1">
      <c r="B43" s="270"/>
      <c r="C43" s="271"/>
      <c r="D43" s="271"/>
      <c r="E43" s="271"/>
      <c r="F43" s="271"/>
      <c r="G43" s="271"/>
      <c r="H43" s="271"/>
      <c r="I43" s="271"/>
      <c r="J43" s="271"/>
      <c r="K43" s="272"/>
    </row>
    <row r="44" spans="2:11" s="238" customFormat="1" ht="36.75" customHeight="1">
      <c r="B44" s="239"/>
      <c r="C44" s="232" t="s">
        <v>762</v>
      </c>
      <c r="D44" s="175"/>
      <c r="E44" s="175"/>
      <c r="F44" s="175"/>
      <c r="G44" s="175"/>
      <c r="H44" s="175"/>
      <c r="I44" s="175"/>
      <c r="J44" s="175"/>
      <c r="K44" s="241"/>
    </row>
    <row r="45" spans="2:11" s="238" customFormat="1" ht="6.75" customHeight="1">
      <c r="B45" s="239"/>
      <c r="C45" s="175"/>
      <c r="D45" s="175"/>
      <c r="E45" s="175"/>
      <c r="F45" s="175"/>
      <c r="G45" s="175"/>
      <c r="H45" s="175"/>
      <c r="I45" s="175"/>
      <c r="J45" s="175"/>
      <c r="K45" s="241"/>
    </row>
    <row r="46" spans="2:11" s="238" customFormat="1" ht="14.25" customHeight="1">
      <c r="B46" s="239"/>
      <c r="C46" s="235" t="s">
        <v>682</v>
      </c>
      <c r="D46" s="175"/>
      <c r="E46" s="175"/>
      <c r="F46" s="175"/>
      <c r="G46" s="175"/>
      <c r="H46" s="175"/>
      <c r="I46" s="175"/>
      <c r="J46" s="175"/>
      <c r="K46" s="241"/>
    </row>
    <row r="47" spans="2:11" s="238" customFormat="1" ht="27.75" customHeight="1">
      <c r="B47" s="239"/>
      <c r="C47" s="175"/>
      <c r="D47" s="175"/>
      <c r="E47" s="236" t="str">
        <f>E7</f>
        <v>Sanace a rekonstrukce kanalizace na území negativně ovlivněné hornickou činností na katastru města Ostravy - Oprava kanalizace ulice Harantova </v>
      </c>
      <c r="F47" s="237"/>
      <c r="G47" s="237"/>
      <c r="H47" s="237"/>
      <c r="I47" s="175"/>
      <c r="J47" s="175"/>
      <c r="K47" s="241"/>
    </row>
    <row r="48" spans="2:11" ht="15">
      <c r="B48" s="230"/>
      <c r="C48" s="235" t="s">
        <v>756</v>
      </c>
      <c r="D48" s="231"/>
      <c r="E48" s="231"/>
      <c r="F48" s="231"/>
      <c r="G48" s="231"/>
      <c r="H48" s="231"/>
      <c r="I48" s="231"/>
      <c r="J48" s="231"/>
      <c r="K48" s="233"/>
    </row>
    <row r="49" spans="2:11" s="238" customFormat="1" ht="16.5" customHeight="1">
      <c r="B49" s="239"/>
      <c r="C49" s="175"/>
      <c r="D49" s="175"/>
      <c r="E49" s="236" t="s">
        <v>757</v>
      </c>
      <c r="F49" s="240"/>
      <c r="G49" s="240"/>
      <c r="H49" s="240"/>
      <c r="I49" s="175"/>
      <c r="J49" s="175"/>
      <c r="K49" s="241"/>
    </row>
    <row r="50" spans="2:11" s="238" customFormat="1" ht="14.25" customHeight="1">
      <c r="B50" s="239"/>
      <c r="C50" s="235" t="s">
        <v>758</v>
      </c>
      <c r="D50" s="175"/>
      <c r="E50" s="175"/>
      <c r="F50" s="175"/>
      <c r="G50" s="175"/>
      <c r="H50" s="175"/>
      <c r="I50" s="175"/>
      <c r="J50" s="175"/>
      <c r="K50" s="241"/>
    </row>
    <row r="51" spans="2:11" s="238" customFormat="1" ht="17.25" customHeight="1">
      <c r="B51" s="239"/>
      <c r="C51" s="175"/>
      <c r="D51" s="175"/>
      <c r="E51" s="242" t="str">
        <f>E11</f>
        <v>002 - Ostatní a vedlejší náklady</v>
      </c>
      <c r="F51" s="240"/>
      <c r="G51" s="240"/>
      <c r="H51" s="240"/>
      <c r="I51" s="175"/>
      <c r="J51" s="175"/>
      <c r="K51" s="241"/>
    </row>
    <row r="52" spans="2:11" s="238" customFormat="1" ht="6.75" customHeight="1">
      <c r="B52" s="239"/>
      <c r="C52" s="175"/>
      <c r="D52" s="175"/>
      <c r="E52" s="175"/>
      <c r="F52" s="175"/>
      <c r="G52" s="175"/>
      <c r="H52" s="175"/>
      <c r="I52" s="175"/>
      <c r="J52" s="175"/>
      <c r="K52" s="241"/>
    </row>
    <row r="53" spans="2:11" s="238" customFormat="1" ht="18" customHeight="1">
      <c r="B53" s="239"/>
      <c r="C53" s="235" t="s">
        <v>687</v>
      </c>
      <c r="D53" s="175"/>
      <c r="E53" s="175"/>
      <c r="F53" s="243" t="str">
        <f>F14</f>
        <v> </v>
      </c>
      <c r="G53" s="175"/>
      <c r="H53" s="175"/>
      <c r="I53" s="235" t="s">
        <v>689</v>
      </c>
      <c r="J53" s="244" t="str">
        <f>IF(J14="","",J14)</f>
        <v>13. 3. 2018</v>
      </c>
      <c r="K53" s="241"/>
    </row>
    <row r="54" spans="2:11" s="238" customFormat="1" ht="6.75" customHeight="1">
      <c r="B54" s="239"/>
      <c r="C54" s="175"/>
      <c r="D54" s="175"/>
      <c r="E54" s="175"/>
      <c r="F54" s="175"/>
      <c r="G54" s="175"/>
      <c r="H54" s="175"/>
      <c r="I54" s="175"/>
      <c r="J54" s="175"/>
      <c r="K54" s="241"/>
    </row>
    <row r="55" spans="2:11" s="238" customFormat="1" ht="15">
      <c r="B55" s="239"/>
      <c r="C55" s="235" t="s">
        <v>662</v>
      </c>
      <c r="D55" s="175"/>
      <c r="E55" s="175"/>
      <c r="F55" s="243" t="str">
        <f>E17</f>
        <v>Statutární město Ostrava</v>
      </c>
      <c r="G55" s="175"/>
      <c r="H55" s="175"/>
      <c r="I55" s="235" t="s">
        <v>696</v>
      </c>
      <c r="J55" s="249" t="str">
        <f>E23</f>
        <v>Ing. Petr Bělák</v>
      </c>
      <c r="K55" s="241"/>
    </row>
    <row r="56" spans="2:11" s="238" customFormat="1" ht="14.25" customHeight="1">
      <c r="B56" s="239"/>
      <c r="C56" s="235" t="s">
        <v>695</v>
      </c>
      <c r="D56" s="175"/>
      <c r="E56" s="175"/>
      <c r="F56" s="243" t="str">
        <f>IF(E20="","",E20)</f>
        <v> </v>
      </c>
      <c r="G56" s="175"/>
      <c r="H56" s="175"/>
      <c r="I56" s="175"/>
      <c r="J56" s="273"/>
      <c r="K56" s="241"/>
    </row>
    <row r="57" spans="2:11" s="238" customFormat="1" ht="9.75" customHeight="1">
      <c r="B57" s="239"/>
      <c r="C57" s="175"/>
      <c r="D57" s="175"/>
      <c r="E57" s="175"/>
      <c r="F57" s="175"/>
      <c r="G57" s="175"/>
      <c r="H57" s="175"/>
      <c r="I57" s="175"/>
      <c r="J57" s="175"/>
      <c r="K57" s="241"/>
    </row>
    <row r="58" spans="2:11" s="238" customFormat="1" ht="29.25" customHeight="1">
      <c r="B58" s="239"/>
      <c r="C58" s="274" t="s">
        <v>763</v>
      </c>
      <c r="D58" s="260"/>
      <c r="E58" s="260"/>
      <c r="F58" s="260"/>
      <c r="G58" s="260"/>
      <c r="H58" s="260"/>
      <c r="I58" s="260"/>
      <c r="J58" s="275" t="s">
        <v>764</v>
      </c>
      <c r="K58" s="276"/>
    </row>
    <row r="59" spans="2:11" s="238" customFormat="1" ht="9.75" customHeight="1">
      <c r="B59" s="239"/>
      <c r="C59" s="175"/>
      <c r="D59" s="175"/>
      <c r="E59" s="175"/>
      <c r="F59" s="175"/>
      <c r="G59" s="175"/>
      <c r="H59" s="175"/>
      <c r="I59" s="175"/>
      <c r="J59" s="175"/>
      <c r="K59" s="241"/>
    </row>
    <row r="60" spans="2:47" s="238" customFormat="1" ht="29.25" customHeight="1">
      <c r="B60" s="239"/>
      <c r="C60" s="277" t="s">
        <v>765</v>
      </c>
      <c r="D60" s="175"/>
      <c r="E60" s="175"/>
      <c r="F60" s="175"/>
      <c r="G60" s="175"/>
      <c r="H60" s="175"/>
      <c r="I60" s="175"/>
      <c r="J60" s="255">
        <f>J86</f>
        <v>0</v>
      </c>
      <c r="K60" s="241"/>
      <c r="AU60" s="226" t="s">
        <v>766</v>
      </c>
    </row>
    <row r="61" spans="2:11" s="284" customFormat="1" ht="24.75" customHeight="1">
      <c r="B61" s="278"/>
      <c r="C61" s="279"/>
      <c r="D61" s="280" t="s">
        <v>391</v>
      </c>
      <c r="E61" s="281"/>
      <c r="F61" s="281"/>
      <c r="G61" s="281"/>
      <c r="H61" s="281"/>
      <c r="I61" s="281"/>
      <c r="J61" s="282">
        <f>J87</f>
        <v>0</v>
      </c>
      <c r="K61" s="283"/>
    </row>
    <row r="62" spans="2:11" s="291" customFormat="1" ht="19.5" customHeight="1">
      <c r="B62" s="285"/>
      <c r="C62" s="286"/>
      <c r="D62" s="287" t="s">
        <v>392</v>
      </c>
      <c r="E62" s="288"/>
      <c r="F62" s="288"/>
      <c r="G62" s="288"/>
      <c r="H62" s="288"/>
      <c r="I62" s="288"/>
      <c r="J62" s="289">
        <f>J88</f>
        <v>0</v>
      </c>
      <c r="K62" s="290"/>
    </row>
    <row r="63" spans="2:11" s="291" customFormat="1" ht="19.5" customHeight="1">
      <c r="B63" s="285"/>
      <c r="C63" s="286"/>
      <c r="D63" s="287" t="s">
        <v>393</v>
      </c>
      <c r="E63" s="288"/>
      <c r="F63" s="288"/>
      <c r="G63" s="288"/>
      <c r="H63" s="288"/>
      <c r="I63" s="288"/>
      <c r="J63" s="289">
        <f>J140</f>
        <v>0</v>
      </c>
      <c r="K63" s="290"/>
    </row>
    <row r="64" spans="2:11" s="291" customFormat="1" ht="19.5" customHeight="1">
      <c r="B64" s="285"/>
      <c r="C64" s="286"/>
      <c r="D64" s="287" t="s">
        <v>394</v>
      </c>
      <c r="E64" s="288"/>
      <c r="F64" s="288"/>
      <c r="G64" s="288"/>
      <c r="H64" s="288"/>
      <c r="I64" s="288"/>
      <c r="J64" s="289">
        <f>J144</f>
        <v>0</v>
      </c>
      <c r="K64" s="290"/>
    </row>
    <row r="65" spans="2:11" s="238" customFormat="1" ht="21.75" customHeight="1">
      <c r="B65" s="239"/>
      <c r="C65" s="175"/>
      <c r="D65" s="175"/>
      <c r="E65" s="175"/>
      <c r="F65" s="175"/>
      <c r="G65" s="175"/>
      <c r="H65" s="175"/>
      <c r="I65" s="175"/>
      <c r="J65" s="175"/>
      <c r="K65" s="241"/>
    </row>
    <row r="66" spans="2:11" s="238" customFormat="1" ht="6.75" customHeight="1">
      <c r="B66" s="267"/>
      <c r="C66" s="268"/>
      <c r="D66" s="268"/>
      <c r="E66" s="268"/>
      <c r="F66" s="268"/>
      <c r="G66" s="268"/>
      <c r="H66" s="268"/>
      <c r="I66" s="268"/>
      <c r="J66" s="268"/>
      <c r="K66" s="269"/>
    </row>
    <row r="70" spans="2:12" s="238" customFormat="1" ht="6.75" customHeight="1">
      <c r="B70" s="270"/>
      <c r="C70" s="271"/>
      <c r="D70" s="271"/>
      <c r="E70" s="271"/>
      <c r="F70" s="271"/>
      <c r="G70" s="271"/>
      <c r="H70" s="271"/>
      <c r="I70" s="271"/>
      <c r="J70" s="271"/>
      <c r="K70" s="271"/>
      <c r="L70" s="239"/>
    </row>
    <row r="71" spans="2:12" s="238" customFormat="1" ht="36.75" customHeight="1">
      <c r="B71" s="239"/>
      <c r="C71" s="292" t="s">
        <v>777</v>
      </c>
      <c r="L71" s="239"/>
    </row>
    <row r="72" spans="2:12" s="238" customFormat="1" ht="6.75" customHeight="1">
      <c r="B72" s="239"/>
      <c r="L72" s="239"/>
    </row>
    <row r="73" spans="2:12" s="238" customFormat="1" ht="14.25" customHeight="1">
      <c r="B73" s="239"/>
      <c r="C73" s="293" t="s">
        <v>682</v>
      </c>
      <c r="L73" s="239"/>
    </row>
    <row r="74" spans="2:12" s="238" customFormat="1" ht="28.5" customHeight="1">
      <c r="B74" s="239"/>
      <c r="E74" s="294" t="str">
        <f>E7</f>
        <v>Sanace a rekonstrukce kanalizace na území negativně ovlivněné hornickou činností na katastru města Ostravy - Oprava kanalizace ulice Harantova </v>
      </c>
      <c r="F74" s="295"/>
      <c r="G74" s="295"/>
      <c r="H74" s="295"/>
      <c r="L74" s="239"/>
    </row>
    <row r="75" spans="2:12" ht="15">
      <c r="B75" s="230"/>
      <c r="C75" s="293" t="s">
        <v>756</v>
      </c>
      <c r="L75" s="230"/>
    </row>
    <row r="76" spans="2:12" s="238" customFormat="1" ht="16.5" customHeight="1">
      <c r="B76" s="239"/>
      <c r="E76" s="294" t="s">
        <v>757</v>
      </c>
      <c r="F76" s="296"/>
      <c r="G76" s="296"/>
      <c r="H76" s="296"/>
      <c r="L76" s="239"/>
    </row>
    <row r="77" spans="2:12" s="238" customFormat="1" ht="14.25" customHeight="1">
      <c r="B77" s="239"/>
      <c r="C77" s="293" t="s">
        <v>758</v>
      </c>
      <c r="L77" s="239"/>
    </row>
    <row r="78" spans="2:12" s="238" customFormat="1" ht="17.25" customHeight="1">
      <c r="B78" s="239"/>
      <c r="E78" s="297" t="str">
        <f>E11</f>
        <v>002 - Ostatní a vedlejší náklady</v>
      </c>
      <c r="F78" s="296"/>
      <c r="G78" s="296"/>
      <c r="H78" s="296"/>
      <c r="L78" s="239"/>
    </row>
    <row r="79" spans="2:12" s="238" customFormat="1" ht="6.75" customHeight="1">
      <c r="B79" s="239"/>
      <c r="L79" s="239"/>
    </row>
    <row r="80" spans="2:12" s="238" customFormat="1" ht="18" customHeight="1">
      <c r="B80" s="239"/>
      <c r="C80" s="293" t="s">
        <v>687</v>
      </c>
      <c r="F80" s="298" t="str">
        <f>F14</f>
        <v> </v>
      </c>
      <c r="I80" s="293" t="s">
        <v>689</v>
      </c>
      <c r="J80" s="299" t="str">
        <f>IF(J14="","",J14)</f>
        <v>13. 3. 2018</v>
      </c>
      <c r="L80" s="239"/>
    </row>
    <row r="81" spans="2:12" s="238" customFormat="1" ht="6.75" customHeight="1">
      <c r="B81" s="239"/>
      <c r="L81" s="239"/>
    </row>
    <row r="82" spans="2:12" s="238" customFormat="1" ht="15">
      <c r="B82" s="239"/>
      <c r="C82" s="235" t="s">
        <v>662</v>
      </c>
      <c r="F82" s="298" t="str">
        <f>E17</f>
        <v>Statutární město Ostrava</v>
      </c>
      <c r="I82" s="293" t="s">
        <v>696</v>
      </c>
      <c r="J82" s="298" t="str">
        <f>E23</f>
        <v>Ing. Petr Bělák</v>
      </c>
      <c r="L82" s="239"/>
    </row>
    <row r="83" spans="2:12" s="238" customFormat="1" ht="14.25" customHeight="1">
      <c r="B83" s="239"/>
      <c r="C83" s="293" t="s">
        <v>695</v>
      </c>
      <c r="F83" s="298" t="str">
        <f>IF(E20="","",E20)</f>
        <v> </v>
      </c>
      <c r="L83" s="239"/>
    </row>
    <row r="84" spans="2:12" s="238" customFormat="1" ht="9.75" customHeight="1">
      <c r="B84" s="239"/>
      <c r="L84" s="239"/>
    </row>
    <row r="85" spans="2:20" s="307" customFormat="1" ht="29.25" customHeight="1">
      <c r="B85" s="300"/>
      <c r="C85" s="301" t="s">
        <v>778</v>
      </c>
      <c r="D85" s="302" t="s">
        <v>718</v>
      </c>
      <c r="E85" s="302" t="s">
        <v>714</v>
      </c>
      <c r="F85" s="302" t="s">
        <v>779</v>
      </c>
      <c r="G85" s="302" t="s">
        <v>780</v>
      </c>
      <c r="H85" s="302" t="s">
        <v>781</v>
      </c>
      <c r="I85" s="302" t="s">
        <v>782</v>
      </c>
      <c r="J85" s="302" t="s">
        <v>764</v>
      </c>
      <c r="K85" s="303" t="s">
        <v>783</v>
      </c>
      <c r="L85" s="300"/>
      <c r="M85" s="304" t="s">
        <v>784</v>
      </c>
      <c r="N85" s="305" t="s">
        <v>703</v>
      </c>
      <c r="O85" s="305" t="s">
        <v>785</v>
      </c>
      <c r="P85" s="305" t="s">
        <v>786</v>
      </c>
      <c r="Q85" s="305" t="s">
        <v>787</v>
      </c>
      <c r="R85" s="305" t="s">
        <v>788</v>
      </c>
      <c r="S85" s="305" t="s">
        <v>789</v>
      </c>
      <c r="T85" s="306" t="s">
        <v>790</v>
      </c>
    </row>
    <row r="86" spans="2:63" s="238" customFormat="1" ht="29.25" customHeight="1">
      <c r="B86" s="239"/>
      <c r="C86" s="308" t="s">
        <v>765</v>
      </c>
      <c r="J86" s="309">
        <f>BK86</f>
        <v>0</v>
      </c>
      <c r="L86" s="239"/>
      <c r="M86" s="310"/>
      <c r="N86" s="252"/>
      <c r="O86" s="252"/>
      <c r="P86" s="311">
        <f>P87</f>
        <v>0</v>
      </c>
      <c r="Q86" s="252"/>
      <c r="R86" s="311">
        <f>R87</f>
        <v>0</v>
      </c>
      <c r="S86" s="252"/>
      <c r="T86" s="312">
        <f>T87</f>
        <v>0</v>
      </c>
      <c r="AT86" s="226" t="s">
        <v>732</v>
      </c>
      <c r="AU86" s="226" t="s">
        <v>766</v>
      </c>
      <c r="BK86" s="313">
        <f>BK87</f>
        <v>0</v>
      </c>
    </row>
    <row r="87" spans="2:63" s="315" customFormat="1" ht="36.75" customHeight="1">
      <c r="B87" s="314"/>
      <c r="D87" s="316" t="s">
        <v>732</v>
      </c>
      <c r="E87" s="317" t="s">
        <v>395</v>
      </c>
      <c r="F87" s="317" t="s">
        <v>396</v>
      </c>
      <c r="J87" s="318">
        <f>BK87</f>
        <v>0</v>
      </c>
      <c r="L87" s="314"/>
      <c r="M87" s="319"/>
      <c r="N87" s="320"/>
      <c r="O87" s="320"/>
      <c r="P87" s="321">
        <f>P88+P140+P144</f>
        <v>0</v>
      </c>
      <c r="Q87" s="320"/>
      <c r="R87" s="321">
        <f>R88+R140+R144</f>
        <v>0</v>
      </c>
      <c r="S87" s="320"/>
      <c r="T87" s="322">
        <f>T88+T140+T144</f>
        <v>0</v>
      </c>
      <c r="AR87" s="316" t="s">
        <v>824</v>
      </c>
      <c r="AT87" s="323" t="s">
        <v>732</v>
      </c>
      <c r="AU87" s="323" t="s">
        <v>733</v>
      </c>
      <c r="AY87" s="316" t="s">
        <v>793</v>
      </c>
      <c r="BK87" s="324">
        <f>BK88+BK140+BK144</f>
        <v>0</v>
      </c>
    </row>
    <row r="88" spans="2:63" s="315" customFormat="1" ht="19.5" customHeight="1">
      <c r="B88" s="314"/>
      <c r="D88" s="316" t="s">
        <v>732</v>
      </c>
      <c r="E88" s="325" t="s">
        <v>397</v>
      </c>
      <c r="F88" s="325" t="s">
        <v>398</v>
      </c>
      <c r="J88" s="326">
        <f>BK88</f>
        <v>0</v>
      </c>
      <c r="L88" s="314"/>
      <c r="M88" s="319"/>
      <c r="N88" s="320"/>
      <c r="O88" s="320"/>
      <c r="P88" s="321">
        <f>SUM(P89:P139)</f>
        <v>0</v>
      </c>
      <c r="Q88" s="320"/>
      <c r="R88" s="321">
        <f>SUM(R89:R139)</f>
        <v>0</v>
      </c>
      <c r="S88" s="320"/>
      <c r="T88" s="322">
        <f>SUM(T89:T139)</f>
        <v>0</v>
      </c>
      <c r="AR88" s="316" t="s">
        <v>824</v>
      </c>
      <c r="AT88" s="323" t="s">
        <v>732</v>
      </c>
      <c r="AU88" s="323" t="s">
        <v>686</v>
      </c>
      <c r="AY88" s="316" t="s">
        <v>793</v>
      </c>
      <c r="BK88" s="324">
        <f>SUM(BK89:BK139)</f>
        <v>0</v>
      </c>
    </row>
    <row r="89" spans="2:65" s="238" customFormat="1" ht="16.5" customHeight="1">
      <c r="B89" s="239"/>
      <c r="C89" s="327" t="s">
        <v>686</v>
      </c>
      <c r="D89" s="327" t="s">
        <v>795</v>
      </c>
      <c r="E89" s="328" t="s">
        <v>399</v>
      </c>
      <c r="F89" s="329" t="s">
        <v>400</v>
      </c>
      <c r="G89" s="330" t="s">
        <v>401</v>
      </c>
      <c r="H89" s="331">
        <v>1</v>
      </c>
      <c r="I89" s="95"/>
      <c r="J89" s="332">
        <f>ROUND(I89*H89,2)</f>
        <v>0</v>
      </c>
      <c r="K89" s="329" t="s">
        <v>671</v>
      </c>
      <c r="L89" s="239"/>
      <c r="M89" s="333" t="s">
        <v>671</v>
      </c>
      <c r="N89" s="334" t="s">
        <v>704</v>
      </c>
      <c r="O89" s="335">
        <v>0</v>
      </c>
      <c r="P89" s="335">
        <f>O89*H89</f>
        <v>0</v>
      </c>
      <c r="Q89" s="335">
        <v>0</v>
      </c>
      <c r="R89" s="335">
        <f>Q89*H89</f>
        <v>0</v>
      </c>
      <c r="S89" s="335">
        <v>0</v>
      </c>
      <c r="T89" s="336">
        <f>S89*H89</f>
        <v>0</v>
      </c>
      <c r="AR89" s="226" t="s">
        <v>402</v>
      </c>
      <c r="AT89" s="226" t="s">
        <v>795</v>
      </c>
      <c r="AU89" s="226" t="s">
        <v>741</v>
      </c>
      <c r="AY89" s="226" t="s">
        <v>793</v>
      </c>
      <c r="BE89" s="337">
        <f>IF(N89="základní",J89,0)</f>
        <v>0</v>
      </c>
      <c r="BF89" s="337">
        <f>IF(N89="snížená",J89,0)</f>
        <v>0</v>
      </c>
      <c r="BG89" s="337">
        <f>IF(N89="zákl. přenesená",J89,0)</f>
        <v>0</v>
      </c>
      <c r="BH89" s="337">
        <f>IF(N89="sníž. přenesená",J89,0)</f>
        <v>0</v>
      </c>
      <c r="BI89" s="337">
        <f>IF(N89="nulová",J89,0)</f>
        <v>0</v>
      </c>
      <c r="BJ89" s="226" t="s">
        <v>686</v>
      </c>
      <c r="BK89" s="337">
        <f>ROUND(I89*H89,2)</f>
        <v>0</v>
      </c>
      <c r="BL89" s="226" t="s">
        <v>402</v>
      </c>
      <c r="BM89" s="226" t="s">
        <v>403</v>
      </c>
    </row>
    <row r="90" spans="2:47" s="238" customFormat="1" ht="13.5">
      <c r="B90" s="239"/>
      <c r="D90" s="338" t="s">
        <v>802</v>
      </c>
      <c r="F90" s="339" t="s">
        <v>404</v>
      </c>
      <c r="I90" s="386"/>
      <c r="L90" s="239"/>
      <c r="M90" s="340"/>
      <c r="N90" s="175"/>
      <c r="O90" s="175"/>
      <c r="P90" s="175"/>
      <c r="Q90" s="175"/>
      <c r="R90" s="175"/>
      <c r="S90" s="175"/>
      <c r="T90" s="341"/>
      <c r="AT90" s="226" t="s">
        <v>802</v>
      </c>
      <c r="AU90" s="226" t="s">
        <v>741</v>
      </c>
    </row>
    <row r="91" spans="2:47" s="238" customFormat="1" ht="27">
      <c r="B91" s="239"/>
      <c r="D91" s="338" t="s">
        <v>804</v>
      </c>
      <c r="F91" s="342" t="s">
        <v>405</v>
      </c>
      <c r="I91" s="386"/>
      <c r="L91" s="239"/>
      <c r="M91" s="340"/>
      <c r="N91" s="175"/>
      <c r="O91" s="175"/>
      <c r="P91" s="175"/>
      <c r="Q91" s="175"/>
      <c r="R91" s="175"/>
      <c r="S91" s="175"/>
      <c r="T91" s="341"/>
      <c r="AT91" s="226" t="s">
        <v>804</v>
      </c>
      <c r="AU91" s="226" t="s">
        <v>741</v>
      </c>
    </row>
    <row r="92" spans="2:65" s="238" customFormat="1" ht="16.5" customHeight="1">
      <c r="B92" s="239"/>
      <c r="C92" s="327" t="s">
        <v>741</v>
      </c>
      <c r="D92" s="327" t="s">
        <v>795</v>
      </c>
      <c r="E92" s="328" t="s">
        <v>406</v>
      </c>
      <c r="F92" s="329" t="s">
        <v>407</v>
      </c>
      <c r="G92" s="330" t="s">
        <v>401</v>
      </c>
      <c r="H92" s="331">
        <v>1</v>
      </c>
      <c r="I92" s="95"/>
      <c r="J92" s="332">
        <f>ROUND(I92*H92,2)</f>
        <v>0</v>
      </c>
      <c r="K92" s="329" t="s">
        <v>671</v>
      </c>
      <c r="L92" s="239"/>
      <c r="M92" s="333" t="s">
        <v>671</v>
      </c>
      <c r="N92" s="334" t="s">
        <v>704</v>
      </c>
      <c r="O92" s="335">
        <v>0</v>
      </c>
      <c r="P92" s="335">
        <f>O92*H92</f>
        <v>0</v>
      </c>
      <c r="Q92" s="335">
        <v>0</v>
      </c>
      <c r="R92" s="335">
        <f>Q92*H92</f>
        <v>0</v>
      </c>
      <c r="S92" s="335">
        <v>0</v>
      </c>
      <c r="T92" s="336">
        <f>S92*H92</f>
        <v>0</v>
      </c>
      <c r="AR92" s="226" t="s">
        <v>402</v>
      </c>
      <c r="AT92" s="226" t="s">
        <v>795</v>
      </c>
      <c r="AU92" s="226" t="s">
        <v>741</v>
      </c>
      <c r="AY92" s="226" t="s">
        <v>793</v>
      </c>
      <c r="BE92" s="337">
        <f>IF(N92="základní",J92,0)</f>
        <v>0</v>
      </c>
      <c r="BF92" s="337">
        <f>IF(N92="snížená",J92,0)</f>
        <v>0</v>
      </c>
      <c r="BG92" s="337">
        <f>IF(N92="zákl. přenesená",J92,0)</f>
        <v>0</v>
      </c>
      <c r="BH92" s="337">
        <f>IF(N92="sníž. přenesená",J92,0)</f>
        <v>0</v>
      </c>
      <c r="BI92" s="337">
        <f>IF(N92="nulová",J92,0)</f>
        <v>0</v>
      </c>
      <c r="BJ92" s="226" t="s">
        <v>686</v>
      </c>
      <c r="BK92" s="337">
        <f>ROUND(I92*H92,2)</f>
        <v>0</v>
      </c>
      <c r="BL92" s="226" t="s">
        <v>402</v>
      </c>
      <c r="BM92" s="226" t="s">
        <v>408</v>
      </c>
    </row>
    <row r="93" spans="2:47" s="238" customFormat="1" ht="27">
      <c r="B93" s="239"/>
      <c r="D93" s="338" t="s">
        <v>802</v>
      </c>
      <c r="F93" s="339" t="s">
        <v>409</v>
      </c>
      <c r="I93" s="386"/>
      <c r="L93" s="239"/>
      <c r="M93" s="340"/>
      <c r="N93" s="175"/>
      <c r="O93" s="175"/>
      <c r="P93" s="175"/>
      <c r="Q93" s="175"/>
      <c r="R93" s="175"/>
      <c r="S93" s="175"/>
      <c r="T93" s="341"/>
      <c r="AT93" s="226" t="s">
        <v>802</v>
      </c>
      <c r="AU93" s="226" t="s">
        <v>741</v>
      </c>
    </row>
    <row r="94" spans="2:47" s="238" customFormat="1" ht="27">
      <c r="B94" s="239"/>
      <c r="D94" s="338" t="s">
        <v>804</v>
      </c>
      <c r="F94" s="342" t="s">
        <v>405</v>
      </c>
      <c r="I94" s="386"/>
      <c r="L94" s="239"/>
      <c r="M94" s="340"/>
      <c r="N94" s="175"/>
      <c r="O94" s="175"/>
      <c r="P94" s="175"/>
      <c r="Q94" s="175"/>
      <c r="R94" s="175"/>
      <c r="S94" s="175"/>
      <c r="T94" s="341"/>
      <c r="AT94" s="226" t="s">
        <v>804</v>
      </c>
      <c r="AU94" s="226" t="s">
        <v>741</v>
      </c>
    </row>
    <row r="95" spans="2:65" s="238" customFormat="1" ht="16.5" customHeight="1">
      <c r="B95" s="239"/>
      <c r="C95" s="327" t="s">
        <v>815</v>
      </c>
      <c r="D95" s="327" t="s">
        <v>795</v>
      </c>
      <c r="E95" s="328" t="s">
        <v>410</v>
      </c>
      <c r="F95" s="329" t="s">
        <v>411</v>
      </c>
      <c r="G95" s="330" t="s">
        <v>401</v>
      </c>
      <c r="H95" s="331">
        <v>1</v>
      </c>
      <c r="I95" s="95"/>
      <c r="J95" s="332">
        <f>ROUND(I95*H95,2)</f>
        <v>0</v>
      </c>
      <c r="K95" s="329" t="s">
        <v>671</v>
      </c>
      <c r="L95" s="239"/>
      <c r="M95" s="333" t="s">
        <v>671</v>
      </c>
      <c r="N95" s="334" t="s">
        <v>704</v>
      </c>
      <c r="O95" s="335">
        <v>0</v>
      </c>
      <c r="P95" s="335">
        <f>O95*H95</f>
        <v>0</v>
      </c>
      <c r="Q95" s="335">
        <v>0</v>
      </c>
      <c r="R95" s="335">
        <f>Q95*H95</f>
        <v>0</v>
      </c>
      <c r="S95" s="335">
        <v>0</v>
      </c>
      <c r="T95" s="336">
        <f>S95*H95</f>
        <v>0</v>
      </c>
      <c r="AR95" s="226" t="s">
        <v>402</v>
      </c>
      <c r="AT95" s="226" t="s">
        <v>795</v>
      </c>
      <c r="AU95" s="226" t="s">
        <v>741</v>
      </c>
      <c r="AY95" s="226" t="s">
        <v>793</v>
      </c>
      <c r="BE95" s="337">
        <f>IF(N95="základní",J95,0)</f>
        <v>0</v>
      </c>
      <c r="BF95" s="337">
        <f>IF(N95="snížená",J95,0)</f>
        <v>0</v>
      </c>
      <c r="BG95" s="337">
        <f>IF(N95="zákl. přenesená",J95,0)</f>
        <v>0</v>
      </c>
      <c r="BH95" s="337">
        <f>IF(N95="sníž. přenesená",J95,0)</f>
        <v>0</v>
      </c>
      <c r="BI95" s="337">
        <f>IF(N95="nulová",J95,0)</f>
        <v>0</v>
      </c>
      <c r="BJ95" s="226" t="s">
        <v>686</v>
      </c>
      <c r="BK95" s="337">
        <f>ROUND(I95*H95,2)</f>
        <v>0</v>
      </c>
      <c r="BL95" s="226" t="s">
        <v>402</v>
      </c>
      <c r="BM95" s="226" t="s">
        <v>412</v>
      </c>
    </row>
    <row r="96" spans="2:47" s="238" customFormat="1" ht="13.5">
      <c r="B96" s="239"/>
      <c r="D96" s="338" t="s">
        <v>802</v>
      </c>
      <c r="F96" s="339" t="s">
        <v>413</v>
      </c>
      <c r="I96" s="386"/>
      <c r="L96" s="239"/>
      <c r="M96" s="340"/>
      <c r="N96" s="175"/>
      <c r="O96" s="175"/>
      <c r="P96" s="175"/>
      <c r="Q96" s="175"/>
      <c r="R96" s="175"/>
      <c r="S96" s="175"/>
      <c r="T96" s="341"/>
      <c r="AT96" s="226" t="s">
        <v>802</v>
      </c>
      <c r="AU96" s="226" t="s">
        <v>741</v>
      </c>
    </row>
    <row r="97" spans="2:47" s="238" customFormat="1" ht="27">
      <c r="B97" s="239"/>
      <c r="D97" s="338" t="s">
        <v>804</v>
      </c>
      <c r="F97" s="342" t="s">
        <v>405</v>
      </c>
      <c r="I97" s="386"/>
      <c r="L97" s="239"/>
      <c r="M97" s="340"/>
      <c r="N97" s="175"/>
      <c r="O97" s="175"/>
      <c r="P97" s="175"/>
      <c r="Q97" s="175"/>
      <c r="R97" s="175"/>
      <c r="S97" s="175"/>
      <c r="T97" s="341"/>
      <c r="AT97" s="226" t="s">
        <v>804</v>
      </c>
      <c r="AU97" s="226" t="s">
        <v>741</v>
      </c>
    </row>
    <row r="98" spans="2:65" s="238" customFormat="1" ht="16.5" customHeight="1">
      <c r="B98" s="239"/>
      <c r="C98" s="327" t="s">
        <v>800</v>
      </c>
      <c r="D98" s="327" t="s">
        <v>795</v>
      </c>
      <c r="E98" s="328" t="s">
        <v>414</v>
      </c>
      <c r="F98" s="329" t="s">
        <v>415</v>
      </c>
      <c r="G98" s="330" t="s">
        <v>416</v>
      </c>
      <c r="H98" s="331">
        <v>11</v>
      </c>
      <c r="I98" s="95"/>
      <c r="J98" s="332">
        <f>ROUND(I98*H98,2)</f>
        <v>0</v>
      </c>
      <c r="K98" s="329" t="s">
        <v>671</v>
      </c>
      <c r="L98" s="239"/>
      <c r="M98" s="333" t="s">
        <v>671</v>
      </c>
      <c r="N98" s="334" t="s">
        <v>704</v>
      </c>
      <c r="O98" s="335">
        <v>0</v>
      </c>
      <c r="P98" s="335">
        <f>O98*H98</f>
        <v>0</v>
      </c>
      <c r="Q98" s="335">
        <v>0</v>
      </c>
      <c r="R98" s="335">
        <f>Q98*H98</f>
        <v>0</v>
      </c>
      <c r="S98" s="335">
        <v>0</v>
      </c>
      <c r="T98" s="336">
        <f>S98*H98</f>
        <v>0</v>
      </c>
      <c r="AR98" s="226" t="s">
        <v>402</v>
      </c>
      <c r="AT98" s="226" t="s">
        <v>795</v>
      </c>
      <c r="AU98" s="226" t="s">
        <v>741</v>
      </c>
      <c r="AY98" s="226" t="s">
        <v>793</v>
      </c>
      <c r="BE98" s="337">
        <f>IF(N98="základní",J98,0)</f>
        <v>0</v>
      </c>
      <c r="BF98" s="337">
        <f>IF(N98="snížená",J98,0)</f>
        <v>0</v>
      </c>
      <c r="BG98" s="337">
        <f>IF(N98="zákl. přenesená",J98,0)</f>
        <v>0</v>
      </c>
      <c r="BH98" s="337">
        <f>IF(N98="sníž. přenesená",J98,0)</f>
        <v>0</v>
      </c>
      <c r="BI98" s="337">
        <f>IF(N98="nulová",J98,0)</f>
        <v>0</v>
      </c>
      <c r="BJ98" s="226" t="s">
        <v>686</v>
      </c>
      <c r="BK98" s="337">
        <f>ROUND(I98*H98,2)</f>
        <v>0</v>
      </c>
      <c r="BL98" s="226" t="s">
        <v>402</v>
      </c>
      <c r="BM98" s="226" t="s">
        <v>417</v>
      </c>
    </row>
    <row r="99" spans="2:47" s="238" customFormat="1" ht="13.5">
      <c r="B99" s="239"/>
      <c r="D99" s="338" t="s">
        <v>802</v>
      </c>
      <c r="F99" s="339" t="s">
        <v>418</v>
      </c>
      <c r="I99" s="386"/>
      <c r="L99" s="239"/>
      <c r="M99" s="340"/>
      <c r="N99" s="175"/>
      <c r="O99" s="175"/>
      <c r="P99" s="175"/>
      <c r="Q99" s="175"/>
      <c r="R99" s="175"/>
      <c r="S99" s="175"/>
      <c r="T99" s="341"/>
      <c r="AT99" s="226" t="s">
        <v>802</v>
      </c>
      <c r="AU99" s="226" t="s">
        <v>741</v>
      </c>
    </row>
    <row r="100" spans="2:47" s="238" customFormat="1" ht="27">
      <c r="B100" s="239"/>
      <c r="D100" s="338" t="s">
        <v>804</v>
      </c>
      <c r="F100" s="342" t="s">
        <v>405</v>
      </c>
      <c r="I100" s="386"/>
      <c r="L100" s="239"/>
      <c r="M100" s="340"/>
      <c r="N100" s="175"/>
      <c r="O100" s="175"/>
      <c r="P100" s="175"/>
      <c r="Q100" s="175"/>
      <c r="R100" s="175"/>
      <c r="S100" s="175"/>
      <c r="T100" s="341"/>
      <c r="AT100" s="226" t="s">
        <v>804</v>
      </c>
      <c r="AU100" s="226" t="s">
        <v>741</v>
      </c>
    </row>
    <row r="101" spans="2:65" s="238" customFormat="1" ht="16.5" customHeight="1">
      <c r="B101" s="239"/>
      <c r="C101" s="327" t="s">
        <v>824</v>
      </c>
      <c r="D101" s="327" t="s">
        <v>795</v>
      </c>
      <c r="E101" s="328" t="s">
        <v>419</v>
      </c>
      <c r="F101" s="329" t="s">
        <v>420</v>
      </c>
      <c r="G101" s="330" t="s">
        <v>401</v>
      </c>
      <c r="H101" s="331">
        <v>1</v>
      </c>
      <c r="I101" s="95"/>
      <c r="J101" s="332">
        <f>ROUND(I101*H101,2)</f>
        <v>0</v>
      </c>
      <c r="K101" s="329" t="s">
        <v>671</v>
      </c>
      <c r="L101" s="239"/>
      <c r="M101" s="333" t="s">
        <v>671</v>
      </c>
      <c r="N101" s="334" t="s">
        <v>704</v>
      </c>
      <c r="O101" s="335">
        <v>0</v>
      </c>
      <c r="P101" s="335">
        <f>O101*H101</f>
        <v>0</v>
      </c>
      <c r="Q101" s="335">
        <v>0</v>
      </c>
      <c r="R101" s="335">
        <f>Q101*H101</f>
        <v>0</v>
      </c>
      <c r="S101" s="335">
        <v>0</v>
      </c>
      <c r="T101" s="336">
        <f>S101*H101</f>
        <v>0</v>
      </c>
      <c r="AR101" s="226" t="s">
        <v>402</v>
      </c>
      <c r="AT101" s="226" t="s">
        <v>795</v>
      </c>
      <c r="AU101" s="226" t="s">
        <v>741</v>
      </c>
      <c r="AY101" s="226" t="s">
        <v>793</v>
      </c>
      <c r="BE101" s="337">
        <f>IF(N101="základní",J101,0)</f>
        <v>0</v>
      </c>
      <c r="BF101" s="337">
        <f>IF(N101="snížená",J101,0)</f>
        <v>0</v>
      </c>
      <c r="BG101" s="337">
        <f>IF(N101="zákl. přenesená",J101,0)</f>
        <v>0</v>
      </c>
      <c r="BH101" s="337">
        <f>IF(N101="sníž. přenesená",J101,0)</f>
        <v>0</v>
      </c>
      <c r="BI101" s="337">
        <f>IF(N101="nulová",J101,0)</f>
        <v>0</v>
      </c>
      <c r="BJ101" s="226" t="s">
        <v>686</v>
      </c>
      <c r="BK101" s="337">
        <f>ROUND(I101*H101,2)</f>
        <v>0</v>
      </c>
      <c r="BL101" s="226" t="s">
        <v>402</v>
      </c>
      <c r="BM101" s="226" t="s">
        <v>421</v>
      </c>
    </row>
    <row r="102" spans="2:47" s="238" customFormat="1" ht="27">
      <c r="B102" s="239"/>
      <c r="D102" s="338" t="s">
        <v>802</v>
      </c>
      <c r="F102" s="339" t="s">
        <v>422</v>
      </c>
      <c r="I102" s="386"/>
      <c r="L102" s="239"/>
      <c r="M102" s="340"/>
      <c r="N102" s="175"/>
      <c r="O102" s="175"/>
      <c r="P102" s="175"/>
      <c r="Q102" s="175"/>
      <c r="R102" s="175"/>
      <c r="S102" s="175"/>
      <c r="T102" s="341"/>
      <c r="AT102" s="226" t="s">
        <v>802</v>
      </c>
      <c r="AU102" s="226" t="s">
        <v>741</v>
      </c>
    </row>
    <row r="103" spans="2:47" s="238" customFormat="1" ht="27">
      <c r="B103" s="239"/>
      <c r="D103" s="338" t="s">
        <v>804</v>
      </c>
      <c r="F103" s="342" t="s">
        <v>405</v>
      </c>
      <c r="I103" s="386"/>
      <c r="L103" s="239"/>
      <c r="M103" s="340"/>
      <c r="N103" s="175"/>
      <c r="O103" s="175"/>
      <c r="P103" s="175"/>
      <c r="Q103" s="175"/>
      <c r="R103" s="175"/>
      <c r="S103" s="175"/>
      <c r="T103" s="341"/>
      <c r="AT103" s="226" t="s">
        <v>804</v>
      </c>
      <c r="AU103" s="226" t="s">
        <v>741</v>
      </c>
    </row>
    <row r="104" spans="2:65" s="238" customFormat="1" ht="16.5" customHeight="1">
      <c r="B104" s="239"/>
      <c r="C104" s="327" t="s">
        <v>832</v>
      </c>
      <c r="D104" s="327" t="s">
        <v>795</v>
      </c>
      <c r="E104" s="328" t="s">
        <v>423</v>
      </c>
      <c r="F104" s="329" t="s">
        <v>424</v>
      </c>
      <c r="G104" s="330" t="s">
        <v>401</v>
      </c>
      <c r="H104" s="331">
        <v>1</v>
      </c>
      <c r="I104" s="95"/>
      <c r="J104" s="332">
        <f>ROUND(I104*H104,2)</f>
        <v>0</v>
      </c>
      <c r="K104" s="329" t="s">
        <v>671</v>
      </c>
      <c r="L104" s="239"/>
      <c r="M104" s="333" t="s">
        <v>671</v>
      </c>
      <c r="N104" s="334" t="s">
        <v>704</v>
      </c>
      <c r="O104" s="335">
        <v>0</v>
      </c>
      <c r="P104" s="335">
        <f>O104*H104</f>
        <v>0</v>
      </c>
      <c r="Q104" s="335">
        <v>0</v>
      </c>
      <c r="R104" s="335">
        <f>Q104*H104</f>
        <v>0</v>
      </c>
      <c r="S104" s="335">
        <v>0</v>
      </c>
      <c r="T104" s="336">
        <f>S104*H104</f>
        <v>0</v>
      </c>
      <c r="AR104" s="226" t="s">
        <v>402</v>
      </c>
      <c r="AT104" s="226" t="s">
        <v>795</v>
      </c>
      <c r="AU104" s="226" t="s">
        <v>741</v>
      </c>
      <c r="AY104" s="226" t="s">
        <v>793</v>
      </c>
      <c r="BE104" s="337">
        <f>IF(N104="základní",J104,0)</f>
        <v>0</v>
      </c>
      <c r="BF104" s="337">
        <f>IF(N104="snížená",J104,0)</f>
        <v>0</v>
      </c>
      <c r="BG104" s="337">
        <f>IF(N104="zákl. přenesená",J104,0)</f>
        <v>0</v>
      </c>
      <c r="BH104" s="337">
        <f>IF(N104="sníž. přenesená",J104,0)</f>
        <v>0</v>
      </c>
      <c r="BI104" s="337">
        <f>IF(N104="nulová",J104,0)</f>
        <v>0</v>
      </c>
      <c r="BJ104" s="226" t="s">
        <v>686</v>
      </c>
      <c r="BK104" s="337">
        <f>ROUND(I104*H104,2)</f>
        <v>0</v>
      </c>
      <c r="BL104" s="226" t="s">
        <v>402</v>
      </c>
      <c r="BM104" s="226" t="s">
        <v>425</v>
      </c>
    </row>
    <row r="105" spans="2:47" s="238" customFormat="1" ht="13.5">
      <c r="B105" s="239"/>
      <c r="D105" s="338" t="s">
        <v>802</v>
      </c>
      <c r="F105" s="339" t="s">
        <v>424</v>
      </c>
      <c r="I105" s="386"/>
      <c r="L105" s="239"/>
      <c r="M105" s="340"/>
      <c r="N105" s="175"/>
      <c r="O105" s="175"/>
      <c r="P105" s="175"/>
      <c r="Q105" s="175"/>
      <c r="R105" s="175"/>
      <c r="S105" s="175"/>
      <c r="T105" s="341"/>
      <c r="AT105" s="226" t="s">
        <v>802</v>
      </c>
      <c r="AU105" s="226" t="s">
        <v>741</v>
      </c>
    </row>
    <row r="106" spans="2:47" s="238" customFormat="1" ht="27">
      <c r="B106" s="239"/>
      <c r="D106" s="338" t="s">
        <v>804</v>
      </c>
      <c r="F106" s="342" t="s">
        <v>405</v>
      </c>
      <c r="I106" s="386"/>
      <c r="L106" s="239"/>
      <c r="M106" s="340"/>
      <c r="N106" s="175"/>
      <c r="O106" s="175"/>
      <c r="P106" s="175"/>
      <c r="Q106" s="175"/>
      <c r="R106" s="175"/>
      <c r="S106" s="175"/>
      <c r="T106" s="341"/>
      <c r="AT106" s="226" t="s">
        <v>804</v>
      </c>
      <c r="AU106" s="226" t="s">
        <v>741</v>
      </c>
    </row>
    <row r="107" spans="2:65" s="238" customFormat="1" ht="16.5" customHeight="1">
      <c r="B107" s="239"/>
      <c r="C107" s="327" t="s">
        <v>838</v>
      </c>
      <c r="D107" s="327" t="s">
        <v>795</v>
      </c>
      <c r="E107" s="328" t="s">
        <v>426</v>
      </c>
      <c r="F107" s="329" t="s">
        <v>427</v>
      </c>
      <c r="G107" s="330" t="s">
        <v>401</v>
      </c>
      <c r="H107" s="331">
        <v>1</v>
      </c>
      <c r="I107" s="95"/>
      <c r="J107" s="332">
        <f>ROUND(I107*H107,2)</f>
        <v>0</v>
      </c>
      <c r="K107" s="329" t="s">
        <v>671</v>
      </c>
      <c r="L107" s="239"/>
      <c r="M107" s="333" t="s">
        <v>671</v>
      </c>
      <c r="N107" s="334" t="s">
        <v>704</v>
      </c>
      <c r="O107" s="335">
        <v>0</v>
      </c>
      <c r="P107" s="335">
        <f>O107*H107</f>
        <v>0</v>
      </c>
      <c r="Q107" s="335">
        <v>0</v>
      </c>
      <c r="R107" s="335">
        <f>Q107*H107</f>
        <v>0</v>
      </c>
      <c r="S107" s="335">
        <v>0</v>
      </c>
      <c r="T107" s="336">
        <f>S107*H107</f>
        <v>0</v>
      </c>
      <c r="AR107" s="226" t="s">
        <v>402</v>
      </c>
      <c r="AT107" s="226" t="s">
        <v>795</v>
      </c>
      <c r="AU107" s="226" t="s">
        <v>741</v>
      </c>
      <c r="AY107" s="226" t="s">
        <v>793</v>
      </c>
      <c r="BE107" s="337">
        <f>IF(N107="základní",J107,0)</f>
        <v>0</v>
      </c>
      <c r="BF107" s="337">
        <f>IF(N107="snížená",J107,0)</f>
        <v>0</v>
      </c>
      <c r="BG107" s="337">
        <f>IF(N107="zákl. přenesená",J107,0)</f>
        <v>0</v>
      </c>
      <c r="BH107" s="337">
        <f>IF(N107="sníž. přenesená",J107,0)</f>
        <v>0</v>
      </c>
      <c r="BI107" s="337">
        <f>IF(N107="nulová",J107,0)</f>
        <v>0</v>
      </c>
      <c r="BJ107" s="226" t="s">
        <v>686</v>
      </c>
      <c r="BK107" s="337">
        <f>ROUND(I107*H107,2)</f>
        <v>0</v>
      </c>
      <c r="BL107" s="226" t="s">
        <v>402</v>
      </c>
      <c r="BM107" s="226" t="s">
        <v>428</v>
      </c>
    </row>
    <row r="108" spans="2:47" s="238" customFormat="1" ht="27">
      <c r="B108" s="239"/>
      <c r="D108" s="338" t="s">
        <v>802</v>
      </c>
      <c r="F108" s="339" t="s">
        <v>429</v>
      </c>
      <c r="I108" s="386"/>
      <c r="L108" s="239"/>
      <c r="M108" s="340"/>
      <c r="N108" s="175"/>
      <c r="O108" s="175"/>
      <c r="P108" s="175"/>
      <c r="Q108" s="175"/>
      <c r="R108" s="175"/>
      <c r="S108" s="175"/>
      <c r="T108" s="341"/>
      <c r="AT108" s="226" t="s">
        <v>802</v>
      </c>
      <c r="AU108" s="226" t="s">
        <v>741</v>
      </c>
    </row>
    <row r="109" spans="2:47" s="238" customFormat="1" ht="27">
      <c r="B109" s="239"/>
      <c r="D109" s="338" t="s">
        <v>804</v>
      </c>
      <c r="F109" s="342" t="s">
        <v>405</v>
      </c>
      <c r="I109" s="386"/>
      <c r="L109" s="239"/>
      <c r="M109" s="340"/>
      <c r="N109" s="175"/>
      <c r="O109" s="175"/>
      <c r="P109" s="175"/>
      <c r="Q109" s="175"/>
      <c r="R109" s="175"/>
      <c r="S109" s="175"/>
      <c r="T109" s="341"/>
      <c r="AT109" s="226" t="s">
        <v>804</v>
      </c>
      <c r="AU109" s="226" t="s">
        <v>741</v>
      </c>
    </row>
    <row r="110" spans="2:65" s="238" customFormat="1" ht="16.5" customHeight="1">
      <c r="B110" s="239"/>
      <c r="C110" s="327" t="s">
        <v>844</v>
      </c>
      <c r="D110" s="327" t="s">
        <v>795</v>
      </c>
      <c r="E110" s="328" t="s">
        <v>430</v>
      </c>
      <c r="F110" s="329" t="s">
        <v>431</v>
      </c>
      <c r="G110" s="330" t="s">
        <v>401</v>
      </c>
      <c r="H110" s="331">
        <v>1</v>
      </c>
      <c r="I110" s="95"/>
      <c r="J110" s="332">
        <f>ROUND(I110*H110,2)</f>
        <v>0</v>
      </c>
      <c r="K110" s="329" t="s">
        <v>671</v>
      </c>
      <c r="L110" s="239"/>
      <c r="M110" s="333" t="s">
        <v>671</v>
      </c>
      <c r="N110" s="334" t="s">
        <v>704</v>
      </c>
      <c r="O110" s="335">
        <v>0</v>
      </c>
      <c r="P110" s="335">
        <f>O110*H110</f>
        <v>0</v>
      </c>
      <c r="Q110" s="335">
        <v>0</v>
      </c>
      <c r="R110" s="335">
        <f>Q110*H110</f>
        <v>0</v>
      </c>
      <c r="S110" s="335">
        <v>0</v>
      </c>
      <c r="T110" s="336">
        <f>S110*H110</f>
        <v>0</v>
      </c>
      <c r="AR110" s="226" t="s">
        <v>402</v>
      </c>
      <c r="AT110" s="226" t="s">
        <v>795</v>
      </c>
      <c r="AU110" s="226" t="s">
        <v>741</v>
      </c>
      <c r="AY110" s="226" t="s">
        <v>793</v>
      </c>
      <c r="BE110" s="337">
        <f>IF(N110="základní",J110,0)</f>
        <v>0</v>
      </c>
      <c r="BF110" s="337">
        <f>IF(N110="snížená",J110,0)</f>
        <v>0</v>
      </c>
      <c r="BG110" s="337">
        <f>IF(N110="zákl. přenesená",J110,0)</f>
        <v>0</v>
      </c>
      <c r="BH110" s="337">
        <f>IF(N110="sníž. přenesená",J110,0)</f>
        <v>0</v>
      </c>
      <c r="BI110" s="337">
        <f>IF(N110="nulová",J110,0)</f>
        <v>0</v>
      </c>
      <c r="BJ110" s="226" t="s">
        <v>686</v>
      </c>
      <c r="BK110" s="337">
        <f>ROUND(I110*H110,2)</f>
        <v>0</v>
      </c>
      <c r="BL110" s="226" t="s">
        <v>402</v>
      </c>
      <c r="BM110" s="226" t="s">
        <v>432</v>
      </c>
    </row>
    <row r="111" spans="2:47" s="238" customFormat="1" ht="13.5">
      <c r="B111" s="239"/>
      <c r="D111" s="338" t="s">
        <v>802</v>
      </c>
      <c r="F111" s="339" t="s">
        <v>433</v>
      </c>
      <c r="I111" s="386"/>
      <c r="L111" s="239"/>
      <c r="M111" s="340"/>
      <c r="N111" s="175"/>
      <c r="O111" s="175"/>
      <c r="P111" s="175"/>
      <c r="Q111" s="175"/>
      <c r="R111" s="175"/>
      <c r="S111" s="175"/>
      <c r="T111" s="341"/>
      <c r="AT111" s="226" t="s">
        <v>802</v>
      </c>
      <c r="AU111" s="226" t="s">
        <v>741</v>
      </c>
    </row>
    <row r="112" spans="2:47" s="238" customFormat="1" ht="27">
      <c r="B112" s="239"/>
      <c r="D112" s="338" t="s">
        <v>804</v>
      </c>
      <c r="F112" s="342" t="s">
        <v>405</v>
      </c>
      <c r="I112" s="386"/>
      <c r="L112" s="239"/>
      <c r="M112" s="340"/>
      <c r="N112" s="175"/>
      <c r="O112" s="175"/>
      <c r="P112" s="175"/>
      <c r="Q112" s="175"/>
      <c r="R112" s="175"/>
      <c r="S112" s="175"/>
      <c r="T112" s="341"/>
      <c r="AT112" s="226" t="s">
        <v>804</v>
      </c>
      <c r="AU112" s="226" t="s">
        <v>741</v>
      </c>
    </row>
    <row r="113" spans="2:65" s="238" customFormat="1" ht="16.5" customHeight="1">
      <c r="B113" s="239"/>
      <c r="C113" s="327" t="s">
        <v>851</v>
      </c>
      <c r="D113" s="327" t="s">
        <v>795</v>
      </c>
      <c r="E113" s="328" t="s">
        <v>434</v>
      </c>
      <c r="F113" s="329" t="s">
        <v>435</v>
      </c>
      <c r="G113" s="330" t="s">
        <v>401</v>
      </c>
      <c r="H113" s="331">
        <v>1</v>
      </c>
      <c r="I113" s="95"/>
      <c r="J113" s="332">
        <f>ROUND(I113*H113,2)</f>
        <v>0</v>
      </c>
      <c r="K113" s="329" t="s">
        <v>671</v>
      </c>
      <c r="L113" s="239"/>
      <c r="M113" s="333" t="s">
        <v>671</v>
      </c>
      <c r="N113" s="334" t="s">
        <v>704</v>
      </c>
      <c r="O113" s="335">
        <v>0</v>
      </c>
      <c r="P113" s="335">
        <f>O113*H113</f>
        <v>0</v>
      </c>
      <c r="Q113" s="335">
        <v>0</v>
      </c>
      <c r="R113" s="335">
        <f>Q113*H113</f>
        <v>0</v>
      </c>
      <c r="S113" s="335">
        <v>0</v>
      </c>
      <c r="T113" s="336">
        <f>S113*H113</f>
        <v>0</v>
      </c>
      <c r="AR113" s="226" t="s">
        <v>402</v>
      </c>
      <c r="AT113" s="226" t="s">
        <v>795</v>
      </c>
      <c r="AU113" s="226" t="s">
        <v>741</v>
      </c>
      <c r="AY113" s="226" t="s">
        <v>793</v>
      </c>
      <c r="BE113" s="337">
        <f>IF(N113="základní",J113,0)</f>
        <v>0</v>
      </c>
      <c r="BF113" s="337">
        <f>IF(N113="snížená",J113,0)</f>
        <v>0</v>
      </c>
      <c r="BG113" s="337">
        <f>IF(N113="zákl. přenesená",J113,0)</f>
        <v>0</v>
      </c>
      <c r="BH113" s="337">
        <f>IF(N113="sníž. přenesená",J113,0)</f>
        <v>0</v>
      </c>
      <c r="BI113" s="337">
        <f>IF(N113="nulová",J113,0)</f>
        <v>0</v>
      </c>
      <c r="BJ113" s="226" t="s">
        <v>686</v>
      </c>
      <c r="BK113" s="337">
        <f>ROUND(I113*H113,2)</f>
        <v>0</v>
      </c>
      <c r="BL113" s="226" t="s">
        <v>402</v>
      </c>
      <c r="BM113" s="226" t="s">
        <v>436</v>
      </c>
    </row>
    <row r="114" spans="2:47" s="238" customFormat="1" ht="67.5">
      <c r="B114" s="239"/>
      <c r="D114" s="338" t="s">
        <v>802</v>
      </c>
      <c r="F114" s="339" t="s">
        <v>437</v>
      </c>
      <c r="I114" s="386"/>
      <c r="L114" s="239"/>
      <c r="M114" s="340"/>
      <c r="N114" s="175"/>
      <c r="O114" s="175"/>
      <c r="P114" s="175"/>
      <c r="Q114" s="175"/>
      <c r="R114" s="175"/>
      <c r="S114" s="175"/>
      <c r="T114" s="341"/>
      <c r="AT114" s="226" t="s">
        <v>802</v>
      </c>
      <c r="AU114" s="226" t="s">
        <v>741</v>
      </c>
    </row>
    <row r="115" spans="2:47" s="238" customFormat="1" ht="27">
      <c r="B115" s="239"/>
      <c r="D115" s="338" t="s">
        <v>804</v>
      </c>
      <c r="F115" s="342" t="s">
        <v>405</v>
      </c>
      <c r="I115" s="386"/>
      <c r="L115" s="239"/>
      <c r="M115" s="340"/>
      <c r="N115" s="175"/>
      <c r="O115" s="175"/>
      <c r="P115" s="175"/>
      <c r="Q115" s="175"/>
      <c r="R115" s="175"/>
      <c r="S115" s="175"/>
      <c r="T115" s="341"/>
      <c r="AT115" s="226" t="s">
        <v>804</v>
      </c>
      <c r="AU115" s="226" t="s">
        <v>741</v>
      </c>
    </row>
    <row r="116" spans="2:65" s="238" customFormat="1" ht="16.5" customHeight="1">
      <c r="B116" s="239"/>
      <c r="C116" s="327" t="s">
        <v>691</v>
      </c>
      <c r="D116" s="327" t="s">
        <v>795</v>
      </c>
      <c r="E116" s="328" t="s">
        <v>438</v>
      </c>
      <c r="F116" s="329" t="s">
        <v>439</v>
      </c>
      <c r="G116" s="330" t="s">
        <v>401</v>
      </c>
      <c r="H116" s="331">
        <v>1</v>
      </c>
      <c r="I116" s="95"/>
      <c r="J116" s="332">
        <f>ROUND(I116*H116,2)</f>
        <v>0</v>
      </c>
      <c r="K116" s="329" t="s">
        <v>671</v>
      </c>
      <c r="L116" s="239"/>
      <c r="M116" s="333" t="s">
        <v>671</v>
      </c>
      <c r="N116" s="334" t="s">
        <v>704</v>
      </c>
      <c r="O116" s="335">
        <v>0</v>
      </c>
      <c r="P116" s="335">
        <f>O116*H116</f>
        <v>0</v>
      </c>
      <c r="Q116" s="335">
        <v>0</v>
      </c>
      <c r="R116" s="335">
        <f>Q116*H116</f>
        <v>0</v>
      </c>
      <c r="S116" s="335">
        <v>0</v>
      </c>
      <c r="T116" s="336">
        <f>S116*H116</f>
        <v>0</v>
      </c>
      <c r="AR116" s="226" t="s">
        <v>402</v>
      </c>
      <c r="AT116" s="226" t="s">
        <v>795</v>
      </c>
      <c r="AU116" s="226" t="s">
        <v>741</v>
      </c>
      <c r="AY116" s="226" t="s">
        <v>793</v>
      </c>
      <c r="BE116" s="337">
        <f>IF(N116="základní",J116,0)</f>
        <v>0</v>
      </c>
      <c r="BF116" s="337">
        <f>IF(N116="snížená",J116,0)</f>
        <v>0</v>
      </c>
      <c r="BG116" s="337">
        <f>IF(N116="zákl. přenesená",J116,0)</f>
        <v>0</v>
      </c>
      <c r="BH116" s="337">
        <f>IF(N116="sníž. přenesená",J116,0)</f>
        <v>0</v>
      </c>
      <c r="BI116" s="337">
        <f>IF(N116="nulová",J116,0)</f>
        <v>0</v>
      </c>
      <c r="BJ116" s="226" t="s">
        <v>686</v>
      </c>
      <c r="BK116" s="337">
        <f>ROUND(I116*H116,2)</f>
        <v>0</v>
      </c>
      <c r="BL116" s="226" t="s">
        <v>402</v>
      </c>
      <c r="BM116" s="226" t="s">
        <v>440</v>
      </c>
    </row>
    <row r="117" spans="2:47" s="238" customFormat="1" ht="40.5">
      <c r="B117" s="239"/>
      <c r="D117" s="338" t="s">
        <v>802</v>
      </c>
      <c r="F117" s="339" t="s">
        <v>441</v>
      </c>
      <c r="I117" s="386"/>
      <c r="L117" s="239"/>
      <c r="M117" s="340"/>
      <c r="N117" s="175"/>
      <c r="O117" s="175"/>
      <c r="P117" s="175"/>
      <c r="Q117" s="175"/>
      <c r="R117" s="175"/>
      <c r="S117" s="175"/>
      <c r="T117" s="341"/>
      <c r="AT117" s="226" t="s">
        <v>802</v>
      </c>
      <c r="AU117" s="226" t="s">
        <v>741</v>
      </c>
    </row>
    <row r="118" spans="2:47" s="238" customFormat="1" ht="27">
      <c r="B118" s="239"/>
      <c r="D118" s="338" t="s">
        <v>804</v>
      </c>
      <c r="F118" s="342" t="s">
        <v>405</v>
      </c>
      <c r="I118" s="386"/>
      <c r="L118" s="239"/>
      <c r="M118" s="340"/>
      <c r="N118" s="175"/>
      <c r="O118" s="175"/>
      <c r="P118" s="175"/>
      <c r="Q118" s="175"/>
      <c r="R118" s="175"/>
      <c r="S118" s="175"/>
      <c r="T118" s="341"/>
      <c r="AT118" s="226" t="s">
        <v>804</v>
      </c>
      <c r="AU118" s="226" t="s">
        <v>741</v>
      </c>
    </row>
    <row r="119" spans="2:65" s="238" customFormat="1" ht="25.5" customHeight="1">
      <c r="B119" s="239"/>
      <c r="C119" s="327" t="s">
        <v>861</v>
      </c>
      <c r="D119" s="327" t="s">
        <v>795</v>
      </c>
      <c r="E119" s="328" t="s">
        <v>442</v>
      </c>
      <c r="F119" s="329" t="s">
        <v>443</v>
      </c>
      <c r="G119" s="330" t="s">
        <v>401</v>
      </c>
      <c r="H119" s="331">
        <v>1</v>
      </c>
      <c r="I119" s="95"/>
      <c r="J119" s="332">
        <f>ROUND(I119*H119,2)</f>
        <v>0</v>
      </c>
      <c r="K119" s="329" t="s">
        <v>671</v>
      </c>
      <c r="L119" s="239"/>
      <c r="M119" s="333" t="s">
        <v>671</v>
      </c>
      <c r="N119" s="334" t="s">
        <v>704</v>
      </c>
      <c r="O119" s="335">
        <v>0</v>
      </c>
      <c r="P119" s="335">
        <f>O119*H119</f>
        <v>0</v>
      </c>
      <c r="Q119" s="335">
        <v>0</v>
      </c>
      <c r="R119" s="335">
        <f>Q119*H119</f>
        <v>0</v>
      </c>
      <c r="S119" s="335">
        <v>0</v>
      </c>
      <c r="T119" s="336">
        <f>S119*H119</f>
        <v>0</v>
      </c>
      <c r="AR119" s="226" t="s">
        <v>402</v>
      </c>
      <c r="AT119" s="226" t="s">
        <v>795</v>
      </c>
      <c r="AU119" s="226" t="s">
        <v>741</v>
      </c>
      <c r="AY119" s="226" t="s">
        <v>793</v>
      </c>
      <c r="BE119" s="337">
        <f>IF(N119="základní",J119,0)</f>
        <v>0</v>
      </c>
      <c r="BF119" s="337">
        <f>IF(N119="snížená",J119,0)</f>
        <v>0</v>
      </c>
      <c r="BG119" s="337">
        <f>IF(N119="zákl. přenesená",J119,0)</f>
        <v>0</v>
      </c>
      <c r="BH119" s="337">
        <f>IF(N119="sníž. přenesená",J119,0)</f>
        <v>0</v>
      </c>
      <c r="BI119" s="337">
        <f>IF(N119="nulová",J119,0)</f>
        <v>0</v>
      </c>
      <c r="BJ119" s="226" t="s">
        <v>686</v>
      </c>
      <c r="BK119" s="337">
        <f>ROUND(I119*H119,2)</f>
        <v>0</v>
      </c>
      <c r="BL119" s="226" t="s">
        <v>402</v>
      </c>
      <c r="BM119" s="226" t="s">
        <v>444</v>
      </c>
    </row>
    <row r="120" spans="2:47" s="238" customFormat="1" ht="54">
      <c r="B120" s="239"/>
      <c r="D120" s="338" t="s">
        <v>802</v>
      </c>
      <c r="F120" s="339" t="s">
        <v>445</v>
      </c>
      <c r="I120" s="386"/>
      <c r="L120" s="239"/>
      <c r="M120" s="340"/>
      <c r="N120" s="175"/>
      <c r="O120" s="175"/>
      <c r="P120" s="175"/>
      <c r="Q120" s="175"/>
      <c r="R120" s="175"/>
      <c r="S120" s="175"/>
      <c r="T120" s="341"/>
      <c r="AT120" s="226" t="s">
        <v>802</v>
      </c>
      <c r="AU120" s="226" t="s">
        <v>741</v>
      </c>
    </row>
    <row r="121" spans="2:47" s="238" customFormat="1" ht="27">
      <c r="B121" s="239"/>
      <c r="D121" s="338" t="s">
        <v>804</v>
      </c>
      <c r="F121" s="342" t="s">
        <v>405</v>
      </c>
      <c r="I121" s="386"/>
      <c r="L121" s="239"/>
      <c r="M121" s="340"/>
      <c r="N121" s="175"/>
      <c r="O121" s="175"/>
      <c r="P121" s="175"/>
      <c r="Q121" s="175"/>
      <c r="R121" s="175"/>
      <c r="S121" s="175"/>
      <c r="T121" s="341"/>
      <c r="AT121" s="226" t="s">
        <v>804</v>
      </c>
      <c r="AU121" s="226" t="s">
        <v>741</v>
      </c>
    </row>
    <row r="122" spans="2:65" s="238" customFormat="1" ht="16.5" customHeight="1">
      <c r="B122" s="239"/>
      <c r="C122" s="327" t="s">
        <v>866</v>
      </c>
      <c r="D122" s="327" t="s">
        <v>795</v>
      </c>
      <c r="E122" s="328" t="s">
        <v>446</v>
      </c>
      <c r="F122" s="329" t="s">
        <v>447</v>
      </c>
      <c r="G122" s="330" t="s">
        <v>401</v>
      </c>
      <c r="H122" s="331">
        <v>1</v>
      </c>
      <c r="I122" s="95"/>
      <c r="J122" s="332">
        <f>ROUND(I122*H122,2)</f>
        <v>0</v>
      </c>
      <c r="K122" s="329" t="s">
        <v>671</v>
      </c>
      <c r="L122" s="239"/>
      <c r="M122" s="333" t="s">
        <v>671</v>
      </c>
      <c r="N122" s="334" t="s">
        <v>704</v>
      </c>
      <c r="O122" s="335">
        <v>0</v>
      </c>
      <c r="P122" s="335">
        <f>O122*H122</f>
        <v>0</v>
      </c>
      <c r="Q122" s="335">
        <v>0</v>
      </c>
      <c r="R122" s="335">
        <f>Q122*H122</f>
        <v>0</v>
      </c>
      <c r="S122" s="335">
        <v>0</v>
      </c>
      <c r="T122" s="336">
        <f>S122*H122</f>
        <v>0</v>
      </c>
      <c r="AR122" s="226" t="s">
        <v>402</v>
      </c>
      <c r="AT122" s="226" t="s">
        <v>795</v>
      </c>
      <c r="AU122" s="226" t="s">
        <v>741</v>
      </c>
      <c r="AY122" s="226" t="s">
        <v>793</v>
      </c>
      <c r="BE122" s="337">
        <f>IF(N122="základní",J122,0)</f>
        <v>0</v>
      </c>
      <c r="BF122" s="337">
        <f>IF(N122="snížená",J122,0)</f>
        <v>0</v>
      </c>
      <c r="BG122" s="337">
        <f>IF(N122="zákl. přenesená",J122,0)</f>
        <v>0</v>
      </c>
      <c r="BH122" s="337">
        <f>IF(N122="sníž. přenesená",J122,0)</f>
        <v>0</v>
      </c>
      <c r="BI122" s="337">
        <f>IF(N122="nulová",J122,0)</f>
        <v>0</v>
      </c>
      <c r="BJ122" s="226" t="s">
        <v>686</v>
      </c>
      <c r="BK122" s="337">
        <f>ROUND(I122*H122,2)</f>
        <v>0</v>
      </c>
      <c r="BL122" s="226" t="s">
        <v>402</v>
      </c>
      <c r="BM122" s="226" t="s">
        <v>448</v>
      </c>
    </row>
    <row r="123" spans="2:47" s="238" customFormat="1" ht="13.5">
      <c r="B123" s="239"/>
      <c r="D123" s="338" t="s">
        <v>802</v>
      </c>
      <c r="F123" s="339" t="s">
        <v>447</v>
      </c>
      <c r="I123" s="386"/>
      <c r="L123" s="239"/>
      <c r="M123" s="340"/>
      <c r="N123" s="175"/>
      <c r="O123" s="175"/>
      <c r="P123" s="175"/>
      <c r="Q123" s="175"/>
      <c r="R123" s="175"/>
      <c r="S123" s="175"/>
      <c r="T123" s="341"/>
      <c r="AT123" s="226" t="s">
        <v>802</v>
      </c>
      <c r="AU123" s="226" t="s">
        <v>741</v>
      </c>
    </row>
    <row r="124" spans="2:47" s="238" customFormat="1" ht="27">
      <c r="B124" s="239"/>
      <c r="D124" s="338" t="s">
        <v>804</v>
      </c>
      <c r="F124" s="342" t="s">
        <v>405</v>
      </c>
      <c r="I124" s="386"/>
      <c r="L124" s="239"/>
      <c r="M124" s="340"/>
      <c r="N124" s="175"/>
      <c r="O124" s="175"/>
      <c r="P124" s="175"/>
      <c r="Q124" s="175"/>
      <c r="R124" s="175"/>
      <c r="S124" s="175"/>
      <c r="T124" s="341"/>
      <c r="AT124" s="226" t="s">
        <v>804</v>
      </c>
      <c r="AU124" s="226" t="s">
        <v>741</v>
      </c>
    </row>
    <row r="125" spans="2:65" s="238" customFormat="1" ht="16.5" customHeight="1">
      <c r="B125" s="239"/>
      <c r="C125" s="327" t="s">
        <v>871</v>
      </c>
      <c r="D125" s="327" t="s">
        <v>795</v>
      </c>
      <c r="E125" s="328" t="s">
        <v>449</v>
      </c>
      <c r="F125" s="329" t="s">
        <v>450</v>
      </c>
      <c r="G125" s="330" t="s">
        <v>401</v>
      </c>
      <c r="H125" s="331">
        <v>2</v>
      </c>
      <c r="I125" s="95"/>
      <c r="J125" s="332">
        <f>ROUND(I125*H125,2)</f>
        <v>0</v>
      </c>
      <c r="K125" s="329" t="s">
        <v>671</v>
      </c>
      <c r="L125" s="239"/>
      <c r="M125" s="333" t="s">
        <v>671</v>
      </c>
      <c r="N125" s="334" t="s">
        <v>704</v>
      </c>
      <c r="O125" s="335">
        <v>0</v>
      </c>
      <c r="P125" s="335">
        <f>O125*H125</f>
        <v>0</v>
      </c>
      <c r="Q125" s="335">
        <v>0</v>
      </c>
      <c r="R125" s="335">
        <f>Q125*H125</f>
        <v>0</v>
      </c>
      <c r="S125" s="335">
        <v>0</v>
      </c>
      <c r="T125" s="336">
        <f>S125*H125</f>
        <v>0</v>
      </c>
      <c r="AR125" s="226" t="s">
        <v>402</v>
      </c>
      <c r="AT125" s="226" t="s">
        <v>795</v>
      </c>
      <c r="AU125" s="226" t="s">
        <v>741</v>
      </c>
      <c r="AY125" s="226" t="s">
        <v>793</v>
      </c>
      <c r="BE125" s="337">
        <f>IF(N125="základní",J125,0)</f>
        <v>0</v>
      </c>
      <c r="BF125" s="337">
        <f>IF(N125="snížená",J125,0)</f>
        <v>0</v>
      </c>
      <c r="BG125" s="337">
        <f>IF(N125="zákl. přenesená",J125,0)</f>
        <v>0</v>
      </c>
      <c r="BH125" s="337">
        <f>IF(N125="sníž. přenesená",J125,0)</f>
        <v>0</v>
      </c>
      <c r="BI125" s="337">
        <f>IF(N125="nulová",J125,0)</f>
        <v>0</v>
      </c>
      <c r="BJ125" s="226" t="s">
        <v>686</v>
      </c>
      <c r="BK125" s="337">
        <f>ROUND(I125*H125,2)</f>
        <v>0</v>
      </c>
      <c r="BL125" s="226" t="s">
        <v>402</v>
      </c>
      <c r="BM125" s="226" t="s">
        <v>451</v>
      </c>
    </row>
    <row r="126" spans="2:47" s="238" customFormat="1" ht="54">
      <c r="B126" s="239"/>
      <c r="D126" s="338" t="s">
        <v>802</v>
      </c>
      <c r="F126" s="339" t="s">
        <v>452</v>
      </c>
      <c r="I126" s="386"/>
      <c r="L126" s="239"/>
      <c r="M126" s="340"/>
      <c r="N126" s="175"/>
      <c r="O126" s="175"/>
      <c r="P126" s="175"/>
      <c r="Q126" s="175"/>
      <c r="R126" s="175"/>
      <c r="S126" s="175"/>
      <c r="T126" s="341"/>
      <c r="AT126" s="226" t="s">
        <v>802</v>
      </c>
      <c r="AU126" s="226" t="s">
        <v>741</v>
      </c>
    </row>
    <row r="127" spans="2:47" s="238" customFormat="1" ht="27">
      <c r="B127" s="239"/>
      <c r="D127" s="338" t="s">
        <v>804</v>
      </c>
      <c r="F127" s="342" t="s">
        <v>405</v>
      </c>
      <c r="I127" s="386"/>
      <c r="L127" s="239"/>
      <c r="M127" s="340"/>
      <c r="N127" s="175"/>
      <c r="O127" s="175"/>
      <c r="P127" s="175"/>
      <c r="Q127" s="175"/>
      <c r="R127" s="175"/>
      <c r="S127" s="175"/>
      <c r="T127" s="341"/>
      <c r="AT127" s="226" t="s">
        <v>804</v>
      </c>
      <c r="AU127" s="226" t="s">
        <v>741</v>
      </c>
    </row>
    <row r="128" spans="2:65" s="238" customFormat="1" ht="16.5" customHeight="1">
      <c r="B128" s="239"/>
      <c r="C128" s="327" t="s">
        <v>879</v>
      </c>
      <c r="D128" s="327" t="s">
        <v>795</v>
      </c>
      <c r="E128" s="328" t="s">
        <v>453</v>
      </c>
      <c r="F128" s="329" t="s">
        <v>454</v>
      </c>
      <c r="G128" s="330" t="s">
        <v>300</v>
      </c>
      <c r="H128" s="331">
        <v>1</v>
      </c>
      <c r="I128" s="95"/>
      <c r="J128" s="332">
        <f>ROUND(I128*H128,2)</f>
        <v>0</v>
      </c>
      <c r="K128" s="329" t="s">
        <v>671</v>
      </c>
      <c r="L128" s="239"/>
      <c r="M128" s="333" t="s">
        <v>671</v>
      </c>
      <c r="N128" s="334" t="s">
        <v>704</v>
      </c>
      <c r="O128" s="335">
        <v>0</v>
      </c>
      <c r="P128" s="335">
        <f>O128*H128</f>
        <v>0</v>
      </c>
      <c r="Q128" s="335">
        <v>0</v>
      </c>
      <c r="R128" s="335">
        <f>Q128*H128</f>
        <v>0</v>
      </c>
      <c r="S128" s="335">
        <v>0</v>
      </c>
      <c r="T128" s="336">
        <f>S128*H128</f>
        <v>0</v>
      </c>
      <c r="AR128" s="226" t="s">
        <v>402</v>
      </c>
      <c r="AT128" s="226" t="s">
        <v>795</v>
      </c>
      <c r="AU128" s="226" t="s">
        <v>741</v>
      </c>
      <c r="AY128" s="226" t="s">
        <v>793</v>
      </c>
      <c r="BE128" s="337">
        <f>IF(N128="základní",J128,0)</f>
        <v>0</v>
      </c>
      <c r="BF128" s="337">
        <f>IF(N128="snížená",J128,0)</f>
        <v>0</v>
      </c>
      <c r="BG128" s="337">
        <f>IF(N128="zákl. přenesená",J128,0)</f>
        <v>0</v>
      </c>
      <c r="BH128" s="337">
        <f>IF(N128="sníž. přenesená",J128,0)</f>
        <v>0</v>
      </c>
      <c r="BI128" s="337">
        <f>IF(N128="nulová",J128,0)</f>
        <v>0</v>
      </c>
      <c r="BJ128" s="226" t="s">
        <v>686</v>
      </c>
      <c r="BK128" s="337">
        <f>ROUND(I128*H128,2)</f>
        <v>0</v>
      </c>
      <c r="BL128" s="226" t="s">
        <v>402</v>
      </c>
      <c r="BM128" s="226" t="s">
        <v>455</v>
      </c>
    </row>
    <row r="129" spans="2:47" s="238" customFormat="1" ht="13.5">
      <c r="B129" s="239"/>
      <c r="D129" s="338" t="s">
        <v>802</v>
      </c>
      <c r="F129" s="339" t="s">
        <v>456</v>
      </c>
      <c r="I129" s="386"/>
      <c r="L129" s="239"/>
      <c r="M129" s="340"/>
      <c r="N129" s="175"/>
      <c r="O129" s="175"/>
      <c r="P129" s="175"/>
      <c r="Q129" s="175"/>
      <c r="R129" s="175"/>
      <c r="S129" s="175"/>
      <c r="T129" s="341"/>
      <c r="AT129" s="226" t="s">
        <v>802</v>
      </c>
      <c r="AU129" s="226" t="s">
        <v>741</v>
      </c>
    </row>
    <row r="130" spans="2:47" s="238" customFormat="1" ht="27">
      <c r="B130" s="239"/>
      <c r="D130" s="338" t="s">
        <v>804</v>
      </c>
      <c r="F130" s="342" t="s">
        <v>405</v>
      </c>
      <c r="I130" s="386"/>
      <c r="L130" s="239"/>
      <c r="M130" s="340"/>
      <c r="N130" s="175"/>
      <c r="O130" s="175"/>
      <c r="P130" s="175"/>
      <c r="Q130" s="175"/>
      <c r="R130" s="175"/>
      <c r="S130" s="175"/>
      <c r="T130" s="341"/>
      <c r="AT130" s="226" t="s">
        <v>804</v>
      </c>
      <c r="AU130" s="226" t="s">
        <v>741</v>
      </c>
    </row>
    <row r="131" spans="2:65" s="238" customFormat="1" ht="16.5" customHeight="1">
      <c r="B131" s="239"/>
      <c r="C131" s="327" t="s">
        <v>677</v>
      </c>
      <c r="D131" s="327" t="s">
        <v>795</v>
      </c>
      <c r="E131" s="328" t="s">
        <v>457</v>
      </c>
      <c r="F131" s="329" t="s">
        <v>458</v>
      </c>
      <c r="G131" s="330" t="s">
        <v>300</v>
      </c>
      <c r="H131" s="331">
        <v>1</v>
      </c>
      <c r="I131" s="95"/>
      <c r="J131" s="332">
        <f>ROUND(I131*H131,2)</f>
        <v>0</v>
      </c>
      <c r="K131" s="329" t="s">
        <v>671</v>
      </c>
      <c r="L131" s="239"/>
      <c r="M131" s="333" t="s">
        <v>671</v>
      </c>
      <c r="N131" s="334" t="s">
        <v>704</v>
      </c>
      <c r="O131" s="335">
        <v>0</v>
      </c>
      <c r="P131" s="335">
        <f>O131*H131</f>
        <v>0</v>
      </c>
      <c r="Q131" s="335">
        <v>0</v>
      </c>
      <c r="R131" s="335">
        <f>Q131*H131</f>
        <v>0</v>
      </c>
      <c r="S131" s="335">
        <v>0</v>
      </c>
      <c r="T131" s="336">
        <f>S131*H131</f>
        <v>0</v>
      </c>
      <c r="AR131" s="226" t="s">
        <v>402</v>
      </c>
      <c r="AT131" s="226" t="s">
        <v>795</v>
      </c>
      <c r="AU131" s="226" t="s">
        <v>741</v>
      </c>
      <c r="AY131" s="226" t="s">
        <v>793</v>
      </c>
      <c r="BE131" s="337">
        <f>IF(N131="základní",J131,0)</f>
        <v>0</v>
      </c>
      <c r="BF131" s="337">
        <f>IF(N131="snížená",J131,0)</f>
        <v>0</v>
      </c>
      <c r="BG131" s="337">
        <f>IF(N131="zákl. přenesená",J131,0)</f>
        <v>0</v>
      </c>
      <c r="BH131" s="337">
        <f>IF(N131="sníž. přenesená",J131,0)</f>
        <v>0</v>
      </c>
      <c r="BI131" s="337">
        <f>IF(N131="nulová",J131,0)</f>
        <v>0</v>
      </c>
      <c r="BJ131" s="226" t="s">
        <v>686</v>
      </c>
      <c r="BK131" s="337">
        <f>ROUND(I131*H131,2)</f>
        <v>0</v>
      </c>
      <c r="BL131" s="226" t="s">
        <v>402</v>
      </c>
      <c r="BM131" s="226" t="s">
        <v>459</v>
      </c>
    </row>
    <row r="132" spans="2:47" s="238" customFormat="1" ht="13.5">
      <c r="B132" s="239"/>
      <c r="D132" s="338" t="s">
        <v>802</v>
      </c>
      <c r="F132" s="339" t="s">
        <v>458</v>
      </c>
      <c r="I132" s="386"/>
      <c r="L132" s="239"/>
      <c r="M132" s="340"/>
      <c r="N132" s="175"/>
      <c r="O132" s="175"/>
      <c r="P132" s="175"/>
      <c r="Q132" s="175"/>
      <c r="R132" s="175"/>
      <c r="S132" s="175"/>
      <c r="T132" s="341"/>
      <c r="AT132" s="226" t="s">
        <v>802</v>
      </c>
      <c r="AU132" s="226" t="s">
        <v>741</v>
      </c>
    </row>
    <row r="133" spans="2:47" s="238" customFormat="1" ht="27">
      <c r="B133" s="239"/>
      <c r="D133" s="338" t="s">
        <v>804</v>
      </c>
      <c r="F133" s="342" t="s">
        <v>405</v>
      </c>
      <c r="I133" s="386"/>
      <c r="L133" s="239"/>
      <c r="M133" s="340"/>
      <c r="N133" s="175"/>
      <c r="O133" s="175"/>
      <c r="P133" s="175"/>
      <c r="Q133" s="175"/>
      <c r="R133" s="175"/>
      <c r="S133" s="175"/>
      <c r="T133" s="341"/>
      <c r="AT133" s="226" t="s">
        <v>804</v>
      </c>
      <c r="AU133" s="226" t="s">
        <v>741</v>
      </c>
    </row>
    <row r="134" spans="2:65" s="238" customFormat="1" ht="16.5" customHeight="1">
      <c r="B134" s="239"/>
      <c r="C134" s="327" t="s">
        <v>892</v>
      </c>
      <c r="D134" s="327" t="s">
        <v>795</v>
      </c>
      <c r="E134" s="328" t="s">
        <v>460</v>
      </c>
      <c r="F134" s="329" t="s">
        <v>461</v>
      </c>
      <c r="G134" s="330" t="s">
        <v>130</v>
      </c>
      <c r="H134" s="331">
        <v>1</v>
      </c>
      <c r="I134" s="95"/>
      <c r="J134" s="332">
        <f>ROUND(I134*H134,2)</f>
        <v>0</v>
      </c>
      <c r="K134" s="329" t="s">
        <v>671</v>
      </c>
      <c r="L134" s="239"/>
      <c r="M134" s="333" t="s">
        <v>671</v>
      </c>
      <c r="N134" s="334" t="s">
        <v>704</v>
      </c>
      <c r="O134" s="335">
        <v>0</v>
      </c>
      <c r="P134" s="335">
        <f>O134*H134</f>
        <v>0</v>
      </c>
      <c r="Q134" s="335">
        <v>0</v>
      </c>
      <c r="R134" s="335">
        <f>Q134*H134</f>
        <v>0</v>
      </c>
      <c r="S134" s="335">
        <v>0</v>
      </c>
      <c r="T134" s="336">
        <f>S134*H134</f>
        <v>0</v>
      </c>
      <c r="AR134" s="226" t="s">
        <v>402</v>
      </c>
      <c r="AT134" s="226" t="s">
        <v>795</v>
      </c>
      <c r="AU134" s="226" t="s">
        <v>741</v>
      </c>
      <c r="AY134" s="226" t="s">
        <v>793</v>
      </c>
      <c r="BE134" s="337">
        <f>IF(N134="základní",J134,0)</f>
        <v>0</v>
      </c>
      <c r="BF134" s="337">
        <f>IF(N134="snížená",J134,0)</f>
        <v>0</v>
      </c>
      <c r="BG134" s="337">
        <f>IF(N134="zákl. přenesená",J134,0)</f>
        <v>0</v>
      </c>
      <c r="BH134" s="337">
        <f>IF(N134="sníž. přenesená",J134,0)</f>
        <v>0</v>
      </c>
      <c r="BI134" s="337">
        <f>IF(N134="nulová",J134,0)</f>
        <v>0</v>
      </c>
      <c r="BJ134" s="226" t="s">
        <v>686</v>
      </c>
      <c r="BK134" s="337">
        <f>ROUND(I134*H134,2)</f>
        <v>0</v>
      </c>
      <c r="BL134" s="226" t="s">
        <v>402</v>
      </c>
      <c r="BM134" s="226" t="s">
        <v>462</v>
      </c>
    </row>
    <row r="135" spans="2:47" s="238" customFormat="1" ht="40.5">
      <c r="B135" s="239"/>
      <c r="D135" s="338" t="s">
        <v>802</v>
      </c>
      <c r="F135" s="339" t="s">
        <v>463</v>
      </c>
      <c r="I135" s="386"/>
      <c r="L135" s="239"/>
      <c r="M135" s="340"/>
      <c r="N135" s="175"/>
      <c r="O135" s="175"/>
      <c r="P135" s="175"/>
      <c r="Q135" s="175"/>
      <c r="R135" s="175"/>
      <c r="S135" s="175"/>
      <c r="T135" s="341"/>
      <c r="AT135" s="226" t="s">
        <v>802</v>
      </c>
      <c r="AU135" s="226" t="s">
        <v>741</v>
      </c>
    </row>
    <row r="136" spans="2:47" s="238" customFormat="1" ht="27">
      <c r="B136" s="239"/>
      <c r="D136" s="338" t="s">
        <v>804</v>
      </c>
      <c r="F136" s="342" t="s">
        <v>405</v>
      </c>
      <c r="I136" s="386"/>
      <c r="L136" s="239"/>
      <c r="M136" s="340"/>
      <c r="N136" s="175"/>
      <c r="O136" s="175"/>
      <c r="P136" s="175"/>
      <c r="Q136" s="175"/>
      <c r="R136" s="175"/>
      <c r="S136" s="175"/>
      <c r="T136" s="341"/>
      <c r="AT136" s="226" t="s">
        <v>804</v>
      </c>
      <c r="AU136" s="226" t="s">
        <v>741</v>
      </c>
    </row>
    <row r="137" spans="2:65" s="238" customFormat="1" ht="16.5" customHeight="1">
      <c r="B137" s="239"/>
      <c r="C137" s="327" t="s">
        <v>897</v>
      </c>
      <c r="D137" s="327" t="s">
        <v>795</v>
      </c>
      <c r="E137" s="328" t="s">
        <v>464</v>
      </c>
      <c r="F137" s="329" t="s">
        <v>465</v>
      </c>
      <c r="G137" s="330" t="s">
        <v>130</v>
      </c>
      <c r="H137" s="331">
        <v>1</v>
      </c>
      <c r="I137" s="95"/>
      <c r="J137" s="332">
        <f>ROUND(I137*H137,2)</f>
        <v>0</v>
      </c>
      <c r="K137" s="329" t="s">
        <v>671</v>
      </c>
      <c r="L137" s="239"/>
      <c r="M137" s="333" t="s">
        <v>671</v>
      </c>
      <c r="N137" s="334" t="s">
        <v>704</v>
      </c>
      <c r="O137" s="335">
        <v>0</v>
      </c>
      <c r="P137" s="335">
        <f>O137*H137</f>
        <v>0</v>
      </c>
      <c r="Q137" s="335">
        <v>0</v>
      </c>
      <c r="R137" s="335">
        <f>Q137*H137</f>
        <v>0</v>
      </c>
      <c r="S137" s="335">
        <v>0</v>
      </c>
      <c r="T137" s="336">
        <f>S137*H137</f>
        <v>0</v>
      </c>
      <c r="AR137" s="226" t="s">
        <v>402</v>
      </c>
      <c r="AT137" s="226" t="s">
        <v>795</v>
      </c>
      <c r="AU137" s="226" t="s">
        <v>741</v>
      </c>
      <c r="AY137" s="226" t="s">
        <v>793</v>
      </c>
      <c r="BE137" s="337">
        <f>IF(N137="základní",J137,0)</f>
        <v>0</v>
      </c>
      <c r="BF137" s="337">
        <f>IF(N137="snížená",J137,0)</f>
        <v>0</v>
      </c>
      <c r="BG137" s="337">
        <f>IF(N137="zákl. přenesená",J137,0)</f>
        <v>0</v>
      </c>
      <c r="BH137" s="337">
        <f>IF(N137="sníž. přenesená",J137,0)</f>
        <v>0</v>
      </c>
      <c r="BI137" s="337">
        <f>IF(N137="nulová",J137,0)</f>
        <v>0</v>
      </c>
      <c r="BJ137" s="226" t="s">
        <v>686</v>
      </c>
      <c r="BK137" s="337">
        <f>ROUND(I137*H137,2)</f>
        <v>0</v>
      </c>
      <c r="BL137" s="226" t="s">
        <v>402</v>
      </c>
      <c r="BM137" s="226" t="s">
        <v>466</v>
      </c>
    </row>
    <row r="138" spans="2:47" s="238" customFormat="1" ht="54">
      <c r="B138" s="239"/>
      <c r="D138" s="338" t="s">
        <v>802</v>
      </c>
      <c r="F138" s="339" t="s">
        <v>467</v>
      </c>
      <c r="I138" s="386"/>
      <c r="L138" s="239"/>
      <c r="M138" s="340"/>
      <c r="N138" s="175"/>
      <c r="O138" s="175"/>
      <c r="P138" s="175"/>
      <c r="Q138" s="175"/>
      <c r="R138" s="175"/>
      <c r="S138" s="175"/>
      <c r="T138" s="341"/>
      <c r="AT138" s="226" t="s">
        <v>802</v>
      </c>
      <c r="AU138" s="226" t="s">
        <v>741</v>
      </c>
    </row>
    <row r="139" spans="2:47" s="238" customFormat="1" ht="27">
      <c r="B139" s="239"/>
      <c r="D139" s="338" t="s">
        <v>804</v>
      </c>
      <c r="F139" s="342" t="s">
        <v>405</v>
      </c>
      <c r="I139" s="386"/>
      <c r="L139" s="239"/>
      <c r="M139" s="340"/>
      <c r="N139" s="175"/>
      <c r="O139" s="175"/>
      <c r="P139" s="175"/>
      <c r="Q139" s="175"/>
      <c r="R139" s="175"/>
      <c r="S139" s="175"/>
      <c r="T139" s="341"/>
      <c r="AT139" s="226" t="s">
        <v>804</v>
      </c>
      <c r="AU139" s="226" t="s">
        <v>741</v>
      </c>
    </row>
    <row r="140" spans="2:63" s="315" customFormat="1" ht="29.25" customHeight="1">
      <c r="B140" s="314"/>
      <c r="D140" s="316" t="s">
        <v>732</v>
      </c>
      <c r="E140" s="325" t="s">
        <v>468</v>
      </c>
      <c r="F140" s="325" t="s">
        <v>469</v>
      </c>
      <c r="I140" s="391"/>
      <c r="J140" s="326">
        <f>BK140</f>
        <v>0</v>
      </c>
      <c r="L140" s="314"/>
      <c r="M140" s="319"/>
      <c r="N140" s="320"/>
      <c r="O140" s="320"/>
      <c r="P140" s="321">
        <f>SUM(P141:P143)</f>
        <v>0</v>
      </c>
      <c r="Q140" s="320"/>
      <c r="R140" s="321">
        <f>SUM(R141:R143)</f>
        <v>0</v>
      </c>
      <c r="S140" s="320"/>
      <c r="T140" s="322">
        <f>SUM(T141:T143)</f>
        <v>0</v>
      </c>
      <c r="AR140" s="316" t="s">
        <v>824</v>
      </c>
      <c r="AT140" s="323" t="s">
        <v>732</v>
      </c>
      <c r="AU140" s="323" t="s">
        <v>686</v>
      </c>
      <c r="AY140" s="316" t="s">
        <v>793</v>
      </c>
      <c r="BK140" s="324">
        <f>SUM(BK141:BK143)</f>
        <v>0</v>
      </c>
    </row>
    <row r="141" spans="2:65" s="238" customFormat="1" ht="16.5" customHeight="1">
      <c r="B141" s="239"/>
      <c r="C141" s="327" t="s">
        <v>902</v>
      </c>
      <c r="D141" s="327" t="s">
        <v>795</v>
      </c>
      <c r="E141" s="328" t="s">
        <v>470</v>
      </c>
      <c r="F141" s="329" t="s">
        <v>469</v>
      </c>
      <c r="G141" s="330" t="s">
        <v>401</v>
      </c>
      <c r="H141" s="331">
        <v>1</v>
      </c>
      <c r="I141" s="95"/>
      <c r="J141" s="332">
        <f>ROUND(I141*H141,2)</f>
        <v>0</v>
      </c>
      <c r="K141" s="329" t="s">
        <v>799</v>
      </c>
      <c r="L141" s="239"/>
      <c r="M141" s="333" t="s">
        <v>671</v>
      </c>
      <c r="N141" s="334" t="s">
        <v>704</v>
      </c>
      <c r="O141" s="335">
        <v>0</v>
      </c>
      <c r="P141" s="335">
        <f>O141*H141</f>
        <v>0</v>
      </c>
      <c r="Q141" s="335">
        <v>0</v>
      </c>
      <c r="R141" s="335">
        <f>Q141*H141</f>
        <v>0</v>
      </c>
      <c r="S141" s="335">
        <v>0</v>
      </c>
      <c r="T141" s="336">
        <f>S141*H141</f>
        <v>0</v>
      </c>
      <c r="AR141" s="226" t="s">
        <v>402</v>
      </c>
      <c r="AT141" s="226" t="s">
        <v>795</v>
      </c>
      <c r="AU141" s="226" t="s">
        <v>741</v>
      </c>
      <c r="AY141" s="226" t="s">
        <v>793</v>
      </c>
      <c r="BE141" s="337">
        <f>IF(N141="základní",J141,0)</f>
        <v>0</v>
      </c>
      <c r="BF141" s="337">
        <f>IF(N141="snížená",J141,0)</f>
        <v>0</v>
      </c>
      <c r="BG141" s="337">
        <f>IF(N141="zákl. přenesená",J141,0)</f>
        <v>0</v>
      </c>
      <c r="BH141" s="337">
        <f>IF(N141="sníž. přenesená",J141,0)</f>
        <v>0</v>
      </c>
      <c r="BI141" s="337">
        <f>IF(N141="nulová",J141,0)</f>
        <v>0</v>
      </c>
      <c r="BJ141" s="226" t="s">
        <v>686</v>
      </c>
      <c r="BK141" s="337">
        <f>ROUND(I141*H141,2)</f>
        <v>0</v>
      </c>
      <c r="BL141" s="226" t="s">
        <v>402</v>
      </c>
      <c r="BM141" s="226" t="s">
        <v>471</v>
      </c>
    </row>
    <row r="142" spans="2:47" s="238" customFormat="1" ht="94.5">
      <c r="B142" s="239"/>
      <c r="D142" s="338" t="s">
        <v>802</v>
      </c>
      <c r="F142" s="339" t="s">
        <v>472</v>
      </c>
      <c r="I142" s="386"/>
      <c r="L142" s="239"/>
      <c r="M142" s="340"/>
      <c r="N142" s="175"/>
      <c r="O142" s="175"/>
      <c r="P142" s="175"/>
      <c r="Q142" s="175"/>
      <c r="R142" s="175"/>
      <c r="S142" s="175"/>
      <c r="T142" s="341"/>
      <c r="AT142" s="226" t="s">
        <v>802</v>
      </c>
      <c r="AU142" s="226" t="s">
        <v>741</v>
      </c>
    </row>
    <row r="143" spans="2:47" s="238" customFormat="1" ht="27">
      <c r="B143" s="239"/>
      <c r="D143" s="338" t="s">
        <v>804</v>
      </c>
      <c r="F143" s="342" t="s">
        <v>405</v>
      </c>
      <c r="I143" s="386"/>
      <c r="L143" s="239"/>
      <c r="M143" s="340"/>
      <c r="N143" s="175"/>
      <c r="O143" s="175"/>
      <c r="P143" s="175"/>
      <c r="Q143" s="175"/>
      <c r="R143" s="175"/>
      <c r="S143" s="175"/>
      <c r="T143" s="341"/>
      <c r="AT143" s="226" t="s">
        <v>804</v>
      </c>
      <c r="AU143" s="226" t="s">
        <v>741</v>
      </c>
    </row>
    <row r="144" spans="2:63" s="315" customFormat="1" ht="29.25" customHeight="1">
      <c r="B144" s="314"/>
      <c r="D144" s="316" t="s">
        <v>732</v>
      </c>
      <c r="E144" s="325" t="s">
        <v>473</v>
      </c>
      <c r="F144" s="325" t="s">
        <v>474</v>
      </c>
      <c r="I144" s="391"/>
      <c r="J144" s="326">
        <f>BK144</f>
        <v>0</v>
      </c>
      <c r="L144" s="314"/>
      <c r="M144" s="319"/>
      <c r="N144" s="320"/>
      <c r="O144" s="320"/>
      <c r="P144" s="321">
        <f>SUM(P145:P147)</f>
        <v>0</v>
      </c>
      <c r="Q144" s="320"/>
      <c r="R144" s="321">
        <f>SUM(R145:R147)</f>
        <v>0</v>
      </c>
      <c r="S144" s="320"/>
      <c r="T144" s="322">
        <f>SUM(T145:T147)</f>
        <v>0</v>
      </c>
      <c r="AR144" s="316" t="s">
        <v>824</v>
      </c>
      <c r="AT144" s="323" t="s">
        <v>732</v>
      </c>
      <c r="AU144" s="323" t="s">
        <v>686</v>
      </c>
      <c r="AY144" s="316" t="s">
        <v>793</v>
      </c>
      <c r="BK144" s="324">
        <f>SUM(BK145:BK147)</f>
        <v>0</v>
      </c>
    </row>
    <row r="145" spans="2:65" s="238" customFormat="1" ht="16.5" customHeight="1">
      <c r="B145" s="239"/>
      <c r="C145" s="327" t="s">
        <v>917</v>
      </c>
      <c r="D145" s="327" t="s">
        <v>795</v>
      </c>
      <c r="E145" s="328" t="s">
        <v>475</v>
      </c>
      <c r="F145" s="329" t="s">
        <v>476</v>
      </c>
      <c r="G145" s="330" t="s">
        <v>401</v>
      </c>
      <c r="H145" s="331">
        <v>1</v>
      </c>
      <c r="I145" s="95"/>
      <c r="J145" s="332">
        <f>ROUND(I145*H145,2)</f>
        <v>0</v>
      </c>
      <c r="K145" s="329" t="s">
        <v>799</v>
      </c>
      <c r="L145" s="239"/>
      <c r="M145" s="333" t="s">
        <v>671</v>
      </c>
      <c r="N145" s="334" t="s">
        <v>704</v>
      </c>
      <c r="O145" s="335">
        <v>0</v>
      </c>
      <c r="P145" s="335">
        <f>O145*H145</f>
        <v>0</v>
      </c>
      <c r="Q145" s="335">
        <v>0</v>
      </c>
      <c r="R145" s="335">
        <f>Q145*H145</f>
        <v>0</v>
      </c>
      <c r="S145" s="335">
        <v>0</v>
      </c>
      <c r="T145" s="336">
        <f>S145*H145</f>
        <v>0</v>
      </c>
      <c r="AR145" s="226" t="s">
        <v>402</v>
      </c>
      <c r="AT145" s="226" t="s">
        <v>795</v>
      </c>
      <c r="AU145" s="226" t="s">
        <v>741</v>
      </c>
      <c r="AY145" s="226" t="s">
        <v>793</v>
      </c>
      <c r="BE145" s="337">
        <f>IF(N145="základní",J145,0)</f>
        <v>0</v>
      </c>
      <c r="BF145" s="337">
        <f>IF(N145="snížená",J145,0)</f>
        <v>0</v>
      </c>
      <c r="BG145" s="337">
        <f>IF(N145="zákl. přenesená",J145,0)</f>
        <v>0</v>
      </c>
      <c r="BH145" s="337">
        <f>IF(N145="sníž. přenesená",J145,0)</f>
        <v>0</v>
      </c>
      <c r="BI145" s="337">
        <f>IF(N145="nulová",J145,0)</f>
        <v>0</v>
      </c>
      <c r="BJ145" s="226" t="s">
        <v>686</v>
      </c>
      <c r="BK145" s="337">
        <f>ROUND(I145*H145,2)</f>
        <v>0</v>
      </c>
      <c r="BL145" s="226" t="s">
        <v>402</v>
      </c>
      <c r="BM145" s="226" t="s">
        <v>477</v>
      </c>
    </row>
    <row r="146" spans="2:47" s="238" customFormat="1" ht="40.5">
      <c r="B146" s="239"/>
      <c r="D146" s="338" t="s">
        <v>802</v>
      </c>
      <c r="F146" s="339" t="s">
        <v>478</v>
      </c>
      <c r="L146" s="239"/>
      <c r="M146" s="340"/>
      <c r="N146" s="175"/>
      <c r="O146" s="175"/>
      <c r="P146" s="175"/>
      <c r="Q146" s="175"/>
      <c r="R146" s="175"/>
      <c r="S146" s="175"/>
      <c r="T146" s="341"/>
      <c r="AT146" s="226" t="s">
        <v>802</v>
      </c>
      <c r="AU146" s="226" t="s">
        <v>741</v>
      </c>
    </row>
    <row r="147" spans="2:47" s="238" customFormat="1" ht="27">
      <c r="B147" s="239"/>
      <c r="D147" s="338" t="s">
        <v>804</v>
      </c>
      <c r="F147" s="342" t="s">
        <v>405</v>
      </c>
      <c r="L147" s="239"/>
      <c r="M147" s="383"/>
      <c r="N147" s="384"/>
      <c r="O147" s="384"/>
      <c r="P147" s="384"/>
      <c r="Q147" s="384"/>
      <c r="R147" s="384"/>
      <c r="S147" s="384"/>
      <c r="T147" s="385"/>
      <c r="AT147" s="226" t="s">
        <v>804</v>
      </c>
      <c r="AU147" s="226" t="s">
        <v>741</v>
      </c>
    </row>
    <row r="148" spans="2:12" s="238" customFormat="1" ht="6.75" customHeight="1">
      <c r="B148" s="267"/>
      <c r="C148" s="268"/>
      <c r="D148" s="268"/>
      <c r="E148" s="268"/>
      <c r="F148" s="268"/>
      <c r="G148" s="268"/>
      <c r="H148" s="268"/>
      <c r="I148" s="268"/>
      <c r="J148" s="268"/>
      <c r="K148" s="268"/>
      <c r="L148" s="239"/>
    </row>
  </sheetData>
  <sheetProtection password="CC55" sheet="1"/>
  <autoFilter ref="C85:K147"/>
  <mergeCells count="13">
    <mergeCell ref="J55:J56"/>
    <mergeCell ref="E74:H74"/>
    <mergeCell ref="E76:H76"/>
    <mergeCell ref="E7:H7"/>
    <mergeCell ref="E9:H9"/>
    <mergeCell ref="G1:H1"/>
    <mergeCell ref="L2:V2"/>
    <mergeCell ref="E49:H49"/>
    <mergeCell ref="E51:H51"/>
    <mergeCell ref="E11:H11"/>
    <mergeCell ref="E26:H26"/>
    <mergeCell ref="E47:H47"/>
    <mergeCell ref="E78:H78"/>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zoomScalePageLayoutView="0" workbookViewId="0" topLeftCell="A1">
      <selection activeCell="G40" sqref="G40:J40"/>
    </sheetView>
  </sheetViews>
  <sheetFormatPr defaultColWidth="9.33203125" defaultRowHeight="13.5"/>
  <cols>
    <col min="1" max="1" width="8.33203125" style="97" customWidth="1"/>
    <col min="2" max="2" width="1.66796875" style="97" customWidth="1"/>
    <col min="3" max="4" width="5" style="97" customWidth="1"/>
    <col min="5" max="5" width="11.66015625" style="97" customWidth="1"/>
    <col min="6" max="6" width="9.16015625" style="97" customWidth="1"/>
    <col min="7" max="7" width="5" style="97" customWidth="1"/>
    <col min="8" max="8" width="77.83203125" style="97" customWidth="1"/>
    <col min="9" max="10" width="20" style="97" customWidth="1"/>
    <col min="11" max="11" width="1.66796875" style="97" customWidth="1"/>
  </cols>
  <sheetData>
    <row r="1" ht="37.5" customHeight="1"/>
    <row r="2" spans="2:11" ht="7.5" customHeight="1">
      <c r="B2" s="98"/>
      <c r="C2" s="99"/>
      <c r="D2" s="99"/>
      <c r="E2" s="99"/>
      <c r="F2" s="99"/>
      <c r="G2" s="99"/>
      <c r="H2" s="99"/>
      <c r="I2" s="99"/>
      <c r="J2" s="99"/>
      <c r="K2" s="100"/>
    </row>
    <row r="3" spans="2:11" s="8" customFormat="1" ht="45" customHeight="1">
      <c r="B3" s="101"/>
      <c r="C3" s="217" t="s">
        <v>479</v>
      </c>
      <c r="D3" s="217"/>
      <c r="E3" s="217"/>
      <c r="F3" s="217"/>
      <c r="G3" s="217"/>
      <c r="H3" s="217"/>
      <c r="I3" s="217"/>
      <c r="J3" s="217"/>
      <c r="K3" s="102"/>
    </row>
    <row r="4" spans="2:11" ht="25.5" customHeight="1">
      <c r="B4" s="103"/>
      <c r="C4" s="221" t="s">
        <v>480</v>
      </c>
      <c r="D4" s="221"/>
      <c r="E4" s="221"/>
      <c r="F4" s="221"/>
      <c r="G4" s="221"/>
      <c r="H4" s="221"/>
      <c r="I4" s="221"/>
      <c r="J4" s="221"/>
      <c r="K4" s="104"/>
    </row>
    <row r="5" spans="2:11" ht="5.25" customHeight="1">
      <c r="B5" s="103"/>
      <c r="C5" s="105"/>
      <c r="D5" s="105"/>
      <c r="E5" s="105"/>
      <c r="F5" s="105"/>
      <c r="G5" s="105"/>
      <c r="H5" s="105"/>
      <c r="I5" s="105"/>
      <c r="J5" s="105"/>
      <c r="K5" s="104"/>
    </row>
    <row r="6" spans="2:11" ht="15" customHeight="1">
      <c r="B6" s="103"/>
      <c r="C6" s="219" t="s">
        <v>481</v>
      </c>
      <c r="D6" s="219"/>
      <c r="E6" s="219"/>
      <c r="F6" s="219"/>
      <c r="G6" s="219"/>
      <c r="H6" s="219"/>
      <c r="I6" s="219"/>
      <c r="J6" s="219"/>
      <c r="K6" s="104"/>
    </row>
    <row r="7" spans="2:11" ht="15" customHeight="1">
      <c r="B7" s="107"/>
      <c r="C7" s="219" t="s">
        <v>482</v>
      </c>
      <c r="D7" s="219"/>
      <c r="E7" s="219"/>
      <c r="F7" s="219"/>
      <c r="G7" s="219"/>
      <c r="H7" s="219"/>
      <c r="I7" s="219"/>
      <c r="J7" s="219"/>
      <c r="K7" s="104"/>
    </row>
    <row r="8" spans="2:11" ht="12.75" customHeight="1">
      <c r="B8" s="107"/>
      <c r="C8" s="106"/>
      <c r="D8" s="106"/>
      <c r="E8" s="106"/>
      <c r="F8" s="106"/>
      <c r="G8" s="106"/>
      <c r="H8" s="106"/>
      <c r="I8" s="106"/>
      <c r="J8" s="106"/>
      <c r="K8" s="104"/>
    </row>
    <row r="9" spans="2:11" ht="15" customHeight="1">
      <c r="B9" s="107"/>
      <c r="C9" s="219" t="s">
        <v>483</v>
      </c>
      <c r="D9" s="219"/>
      <c r="E9" s="219"/>
      <c r="F9" s="219"/>
      <c r="G9" s="219"/>
      <c r="H9" s="219"/>
      <c r="I9" s="219"/>
      <c r="J9" s="219"/>
      <c r="K9" s="104"/>
    </row>
    <row r="10" spans="2:11" ht="15" customHeight="1">
      <c r="B10" s="107"/>
      <c r="C10" s="106"/>
      <c r="D10" s="219" t="s">
        <v>484</v>
      </c>
      <c r="E10" s="219"/>
      <c r="F10" s="219"/>
      <c r="G10" s="219"/>
      <c r="H10" s="219"/>
      <c r="I10" s="219"/>
      <c r="J10" s="219"/>
      <c r="K10" s="104"/>
    </row>
    <row r="11" spans="2:11" ht="15" customHeight="1">
      <c r="B11" s="107"/>
      <c r="C11" s="108"/>
      <c r="D11" s="219" t="s">
        <v>485</v>
      </c>
      <c r="E11" s="219"/>
      <c r="F11" s="219"/>
      <c r="G11" s="219"/>
      <c r="H11" s="219"/>
      <c r="I11" s="219"/>
      <c r="J11" s="219"/>
      <c r="K11" s="104"/>
    </row>
    <row r="12" spans="2:11" ht="12.75" customHeight="1">
      <c r="B12" s="107"/>
      <c r="C12" s="108"/>
      <c r="D12" s="108"/>
      <c r="E12" s="108"/>
      <c r="F12" s="108"/>
      <c r="G12" s="108"/>
      <c r="H12" s="108"/>
      <c r="I12" s="108"/>
      <c r="J12" s="108"/>
      <c r="K12" s="104"/>
    </row>
    <row r="13" spans="2:11" ht="15" customHeight="1">
      <c r="B13" s="107"/>
      <c r="C13" s="108"/>
      <c r="D13" s="219" t="s">
        <v>486</v>
      </c>
      <c r="E13" s="219"/>
      <c r="F13" s="219"/>
      <c r="G13" s="219"/>
      <c r="H13" s="219"/>
      <c r="I13" s="219"/>
      <c r="J13" s="219"/>
      <c r="K13" s="104"/>
    </row>
    <row r="14" spans="2:11" ht="15" customHeight="1">
      <c r="B14" s="107"/>
      <c r="C14" s="108"/>
      <c r="D14" s="219" t="s">
        <v>487</v>
      </c>
      <c r="E14" s="219"/>
      <c r="F14" s="219"/>
      <c r="G14" s="219"/>
      <c r="H14" s="219"/>
      <c r="I14" s="219"/>
      <c r="J14" s="219"/>
      <c r="K14" s="104"/>
    </row>
    <row r="15" spans="2:11" ht="15" customHeight="1">
      <c r="B15" s="107"/>
      <c r="C15" s="108"/>
      <c r="D15" s="219" t="s">
        <v>488</v>
      </c>
      <c r="E15" s="219"/>
      <c r="F15" s="219"/>
      <c r="G15" s="219"/>
      <c r="H15" s="219"/>
      <c r="I15" s="219"/>
      <c r="J15" s="219"/>
      <c r="K15" s="104"/>
    </row>
    <row r="16" spans="2:11" ht="15" customHeight="1">
      <c r="B16" s="107"/>
      <c r="C16" s="108"/>
      <c r="D16" s="108"/>
      <c r="E16" s="109" t="s">
        <v>739</v>
      </c>
      <c r="F16" s="219" t="s">
        <v>489</v>
      </c>
      <c r="G16" s="219"/>
      <c r="H16" s="219"/>
      <c r="I16" s="219"/>
      <c r="J16" s="219"/>
      <c r="K16" s="104"/>
    </row>
    <row r="17" spans="2:11" ht="15" customHeight="1">
      <c r="B17" s="107"/>
      <c r="C17" s="108"/>
      <c r="D17" s="108"/>
      <c r="E17" s="109" t="s">
        <v>490</v>
      </c>
      <c r="F17" s="219" t="s">
        <v>491</v>
      </c>
      <c r="G17" s="219"/>
      <c r="H17" s="219"/>
      <c r="I17" s="219"/>
      <c r="J17" s="219"/>
      <c r="K17" s="104"/>
    </row>
    <row r="18" spans="2:11" ht="15" customHeight="1">
      <c r="B18" s="107"/>
      <c r="C18" s="108"/>
      <c r="D18" s="108"/>
      <c r="E18" s="109" t="s">
        <v>492</v>
      </c>
      <c r="F18" s="219" t="s">
        <v>493</v>
      </c>
      <c r="G18" s="219"/>
      <c r="H18" s="219"/>
      <c r="I18" s="219"/>
      <c r="J18" s="219"/>
      <c r="K18" s="104"/>
    </row>
    <row r="19" spans="2:11" ht="15" customHeight="1">
      <c r="B19" s="107"/>
      <c r="C19" s="108"/>
      <c r="D19" s="108"/>
      <c r="E19" s="109" t="s">
        <v>494</v>
      </c>
      <c r="F19" s="219" t="s">
        <v>495</v>
      </c>
      <c r="G19" s="219"/>
      <c r="H19" s="219"/>
      <c r="I19" s="219"/>
      <c r="J19" s="219"/>
      <c r="K19" s="104"/>
    </row>
    <row r="20" spans="2:11" ht="15" customHeight="1">
      <c r="B20" s="107"/>
      <c r="C20" s="108"/>
      <c r="D20" s="108"/>
      <c r="E20" s="109" t="s">
        <v>496</v>
      </c>
      <c r="F20" s="219" t="s">
        <v>497</v>
      </c>
      <c r="G20" s="219"/>
      <c r="H20" s="219"/>
      <c r="I20" s="219"/>
      <c r="J20" s="219"/>
      <c r="K20" s="104"/>
    </row>
    <row r="21" spans="2:11" ht="15" customHeight="1">
      <c r="B21" s="107"/>
      <c r="C21" s="108"/>
      <c r="D21" s="108"/>
      <c r="E21" s="109" t="s">
        <v>745</v>
      </c>
      <c r="F21" s="219" t="s">
        <v>498</v>
      </c>
      <c r="G21" s="219"/>
      <c r="H21" s="219"/>
      <c r="I21" s="219"/>
      <c r="J21" s="219"/>
      <c r="K21" s="104"/>
    </row>
    <row r="22" spans="2:11" ht="12.75" customHeight="1">
      <c r="B22" s="107"/>
      <c r="C22" s="108"/>
      <c r="D22" s="108"/>
      <c r="E22" s="108"/>
      <c r="F22" s="108"/>
      <c r="G22" s="108"/>
      <c r="H22" s="108"/>
      <c r="I22" s="108"/>
      <c r="J22" s="108"/>
      <c r="K22" s="104"/>
    </row>
    <row r="23" spans="2:11" ht="15" customHeight="1">
      <c r="B23" s="107"/>
      <c r="C23" s="219" t="s">
        <v>499</v>
      </c>
      <c r="D23" s="219"/>
      <c r="E23" s="219"/>
      <c r="F23" s="219"/>
      <c r="G23" s="219"/>
      <c r="H23" s="219"/>
      <c r="I23" s="219"/>
      <c r="J23" s="219"/>
      <c r="K23" s="104"/>
    </row>
    <row r="24" spans="2:11" ht="15" customHeight="1">
      <c r="B24" s="107"/>
      <c r="C24" s="219" t="s">
        <v>500</v>
      </c>
      <c r="D24" s="219"/>
      <c r="E24" s="219"/>
      <c r="F24" s="219"/>
      <c r="G24" s="219"/>
      <c r="H24" s="219"/>
      <c r="I24" s="219"/>
      <c r="J24" s="219"/>
      <c r="K24" s="104"/>
    </row>
    <row r="25" spans="2:11" ht="15" customHeight="1">
      <c r="B25" s="107"/>
      <c r="C25" s="106"/>
      <c r="D25" s="219" t="s">
        <v>501</v>
      </c>
      <c r="E25" s="219"/>
      <c r="F25" s="219"/>
      <c r="G25" s="219"/>
      <c r="H25" s="219"/>
      <c r="I25" s="219"/>
      <c r="J25" s="219"/>
      <c r="K25" s="104"/>
    </row>
    <row r="26" spans="2:11" ht="15" customHeight="1">
      <c r="B26" s="107"/>
      <c r="C26" s="108"/>
      <c r="D26" s="219" t="s">
        <v>502</v>
      </c>
      <c r="E26" s="219"/>
      <c r="F26" s="219"/>
      <c r="G26" s="219"/>
      <c r="H26" s="219"/>
      <c r="I26" s="219"/>
      <c r="J26" s="219"/>
      <c r="K26" s="104"/>
    </row>
    <row r="27" spans="2:11" ht="12.75" customHeight="1">
      <c r="B27" s="107"/>
      <c r="C27" s="108"/>
      <c r="D27" s="108"/>
      <c r="E27" s="108"/>
      <c r="F27" s="108"/>
      <c r="G27" s="108"/>
      <c r="H27" s="108"/>
      <c r="I27" s="108"/>
      <c r="J27" s="108"/>
      <c r="K27" s="104"/>
    </row>
    <row r="28" spans="2:11" ht="15" customHeight="1">
      <c r="B28" s="107"/>
      <c r="C28" s="108"/>
      <c r="D28" s="219" t="s">
        <v>503</v>
      </c>
      <c r="E28" s="219"/>
      <c r="F28" s="219"/>
      <c r="G28" s="219"/>
      <c r="H28" s="219"/>
      <c r="I28" s="219"/>
      <c r="J28" s="219"/>
      <c r="K28" s="104"/>
    </row>
    <row r="29" spans="2:11" ht="15" customHeight="1">
      <c r="B29" s="107"/>
      <c r="C29" s="108"/>
      <c r="D29" s="219" t="s">
        <v>504</v>
      </c>
      <c r="E29" s="219"/>
      <c r="F29" s="219"/>
      <c r="G29" s="219"/>
      <c r="H29" s="219"/>
      <c r="I29" s="219"/>
      <c r="J29" s="219"/>
      <c r="K29" s="104"/>
    </row>
    <row r="30" spans="2:11" ht="12.75" customHeight="1">
      <c r="B30" s="107"/>
      <c r="C30" s="108"/>
      <c r="D30" s="108"/>
      <c r="E30" s="108"/>
      <c r="F30" s="108"/>
      <c r="G30" s="108"/>
      <c r="H30" s="108"/>
      <c r="I30" s="108"/>
      <c r="J30" s="108"/>
      <c r="K30" s="104"/>
    </row>
    <row r="31" spans="2:11" ht="15" customHeight="1">
      <c r="B31" s="107"/>
      <c r="C31" s="108"/>
      <c r="D31" s="219" t="s">
        <v>505</v>
      </c>
      <c r="E31" s="219"/>
      <c r="F31" s="219"/>
      <c r="G31" s="219"/>
      <c r="H31" s="219"/>
      <c r="I31" s="219"/>
      <c r="J31" s="219"/>
      <c r="K31" s="104"/>
    </row>
    <row r="32" spans="2:11" ht="15" customHeight="1">
      <c r="B32" s="107"/>
      <c r="C32" s="108"/>
      <c r="D32" s="219" t="s">
        <v>506</v>
      </c>
      <c r="E32" s="219"/>
      <c r="F32" s="219"/>
      <c r="G32" s="219"/>
      <c r="H32" s="219"/>
      <c r="I32" s="219"/>
      <c r="J32" s="219"/>
      <c r="K32" s="104"/>
    </row>
    <row r="33" spans="2:11" ht="15" customHeight="1">
      <c r="B33" s="107"/>
      <c r="C33" s="108"/>
      <c r="D33" s="219" t="s">
        <v>507</v>
      </c>
      <c r="E33" s="219"/>
      <c r="F33" s="219"/>
      <c r="G33" s="219"/>
      <c r="H33" s="219"/>
      <c r="I33" s="219"/>
      <c r="J33" s="219"/>
      <c r="K33" s="104"/>
    </row>
    <row r="34" spans="2:11" ht="15" customHeight="1">
      <c r="B34" s="107"/>
      <c r="C34" s="108"/>
      <c r="D34" s="106"/>
      <c r="E34" s="110" t="s">
        <v>778</v>
      </c>
      <c r="F34" s="106"/>
      <c r="G34" s="219" t="s">
        <v>508</v>
      </c>
      <c r="H34" s="219"/>
      <c r="I34" s="219"/>
      <c r="J34" s="219"/>
      <c r="K34" s="104"/>
    </row>
    <row r="35" spans="2:11" ht="30.75" customHeight="1">
      <c r="B35" s="107"/>
      <c r="C35" s="108"/>
      <c r="D35" s="106"/>
      <c r="E35" s="110" t="s">
        <v>509</v>
      </c>
      <c r="F35" s="106"/>
      <c r="G35" s="219" t="s">
        <v>510</v>
      </c>
      <c r="H35" s="219"/>
      <c r="I35" s="219"/>
      <c r="J35" s="219"/>
      <c r="K35" s="104"/>
    </row>
    <row r="36" spans="2:11" ht="15" customHeight="1">
      <c r="B36" s="107"/>
      <c r="C36" s="108"/>
      <c r="D36" s="106"/>
      <c r="E36" s="110" t="s">
        <v>714</v>
      </c>
      <c r="F36" s="106"/>
      <c r="G36" s="219" t="s">
        <v>511</v>
      </c>
      <c r="H36" s="219"/>
      <c r="I36" s="219"/>
      <c r="J36" s="219"/>
      <c r="K36" s="104"/>
    </row>
    <row r="37" spans="2:11" ht="15" customHeight="1">
      <c r="B37" s="107"/>
      <c r="C37" s="108"/>
      <c r="D37" s="106"/>
      <c r="E37" s="110" t="s">
        <v>779</v>
      </c>
      <c r="F37" s="106"/>
      <c r="G37" s="219" t="s">
        <v>512</v>
      </c>
      <c r="H37" s="219"/>
      <c r="I37" s="219"/>
      <c r="J37" s="219"/>
      <c r="K37" s="104"/>
    </row>
    <row r="38" spans="2:11" ht="15" customHeight="1">
      <c r="B38" s="107"/>
      <c r="C38" s="108"/>
      <c r="D38" s="106"/>
      <c r="E38" s="110" t="s">
        <v>780</v>
      </c>
      <c r="F38" s="106"/>
      <c r="G38" s="219" t="s">
        <v>513</v>
      </c>
      <c r="H38" s="219"/>
      <c r="I38" s="219"/>
      <c r="J38" s="219"/>
      <c r="K38" s="104"/>
    </row>
    <row r="39" spans="2:11" ht="15" customHeight="1">
      <c r="B39" s="107"/>
      <c r="C39" s="108"/>
      <c r="D39" s="106"/>
      <c r="E39" s="110" t="s">
        <v>781</v>
      </c>
      <c r="F39" s="106"/>
      <c r="G39" s="219" t="s">
        <v>514</v>
      </c>
      <c r="H39" s="219"/>
      <c r="I39" s="219"/>
      <c r="J39" s="219"/>
      <c r="K39" s="104"/>
    </row>
    <row r="40" spans="2:11" ht="15" customHeight="1">
      <c r="B40" s="107"/>
      <c r="C40" s="108"/>
      <c r="D40" s="106"/>
      <c r="E40" s="110" t="s">
        <v>515</v>
      </c>
      <c r="F40" s="106"/>
      <c r="G40" s="219" t="s">
        <v>516</v>
      </c>
      <c r="H40" s="219"/>
      <c r="I40" s="219"/>
      <c r="J40" s="219"/>
      <c r="K40" s="104"/>
    </row>
    <row r="41" spans="2:11" ht="15" customHeight="1">
      <c r="B41" s="107"/>
      <c r="C41" s="108"/>
      <c r="D41" s="106"/>
      <c r="E41" s="110"/>
      <c r="F41" s="106"/>
      <c r="G41" s="219" t="s">
        <v>517</v>
      </c>
      <c r="H41" s="219"/>
      <c r="I41" s="219"/>
      <c r="J41" s="219"/>
      <c r="K41" s="104"/>
    </row>
    <row r="42" spans="2:11" ht="15" customHeight="1">
      <c r="B42" s="107"/>
      <c r="C42" s="108"/>
      <c r="D42" s="106"/>
      <c r="E42" s="110" t="s">
        <v>518</v>
      </c>
      <c r="F42" s="106"/>
      <c r="G42" s="219" t="s">
        <v>519</v>
      </c>
      <c r="H42" s="219"/>
      <c r="I42" s="219"/>
      <c r="J42" s="219"/>
      <c r="K42" s="104"/>
    </row>
    <row r="43" spans="2:11" ht="15" customHeight="1">
      <c r="B43" s="107"/>
      <c r="C43" s="108"/>
      <c r="D43" s="106"/>
      <c r="E43" s="110" t="s">
        <v>783</v>
      </c>
      <c r="F43" s="106"/>
      <c r="G43" s="219" t="s">
        <v>520</v>
      </c>
      <c r="H43" s="219"/>
      <c r="I43" s="219"/>
      <c r="J43" s="219"/>
      <c r="K43" s="104"/>
    </row>
    <row r="44" spans="2:11" ht="12.75" customHeight="1">
      <c r="B44" s="107"/>
      <c r="C44" s="108"/>
      <c r="D44" s="106"/>
      <c r="E44" s="106"/>
      <c r="F44" s="106"/>
      <c r="G44" s="106"/>
      <c r="H44" s="106"/>
      <c r="I44" s="106"/>
      <c r="J44" s="106"/>
      <c r="K44" s="104"/>
    </row>
    <row r="45" spans="2:11" ht="15" customHeight="1">
      <c r="B45" s="107"/>
      <c r="C45" s="108"/>
      <c r="D45" s="219" t="s">
        <v>521</v>
      </c>
      <c r="E45" s="219"/>
      <c r="F45" s="219"/>
      <c r="G45" s="219"/>
      <c r="H45" s="219"/>
      <c r="I45" s="219"/>
      <c r="J45" s="219"/>
      <c r="K45" s="104"/>
    </row>
    <row r="46" spans="2:11" ht="15" customHeight="1">
      <c r="B46" s="107"/>
      <c r="C46" s="108"/>
      <c r="D46" s="108"/>
      <c r="E46" s="219" t="s">
        <v>522</v>
      </c>
      <c r="F46" s="219"/>
      <c r="G46" s="219"/>
      <c r="H46" s="219"/>
      <c r="I46" s="219"/>
      <c r="J46" s="219"/>
      <c r="K46" s="104"/>
    </row>
    <row r="47" spans="2:11" ht="15" customHeight="1">
      <c r="B47" s="107"/>
      <c r="C47" s="108"/>
      <c r="D47" s="108"/>
      <c r="E47" s="219" t="s">
        <v>523</v>
      </c>
      <c r="F47" s="219"/>
      <c r="G47" s="219"/>
      <c r="H47" s="219"/>
      <c r="I47" s="219"/>
      <c r="J47" s="219"/>
      <c r="K47" s="104"/>
    </row>
    <row r="48" spans="2:11" ht="15" customHeight="1">
      <c r="B48" s="107"/>
      <c r="C48" s="108"/>
      <c r="D48" s="108"/>
      <c r="E48" s="219" t="s">
        <v>524</v>
      </c>
      <c r="F48" s="219"/>
      <c r="G48" s="219"/>
      <c r="H48" s="219"/>
      <c r="I48" s="219"/>
      <c r="J48" s="219"/>
      <c r="K48" s="104"/>
    </row>
    <row r="49" spans="2:11" ht="15" customHeight="1">
      <c r="B49" s="107"/>
      <c r="C49" s="108"/>
      <c r="D49" s="219" t="s">
        <v>525</v>
      </c>
      <c r="E49" s="219"/>
      <c r="F49" s="219"/>
      <c r="G49" s="219"/>
      <c r="H49" s="219"/>
      <c r="I49" s="219"/>
      <c r="J49" s="219"/>
      <c r="K49" s="104"/>
    </row>
    <row r="50" spans="2:11" ht="25.5" customHeight="1">
      <c r="B50" s="103"/>
      <c r="C50" s="221" t="s">
        <v>526</v>
      </c>
      <c r="D50" s="221"/>
      <c r="E50" s="221"/>
      <c r="F50" s="221"/>
      <c r="G50" s="221"/>
      <c r="H50" s="221"/>
      <c r="I50" s="221"/>
      <c r="J50" s="221"/>
      <c r="K50" s="104"/>
    </row>
    <row r="51" spans="2:11" ht="5.25" customHeight="1">
      <c r="B51" s="103"/>
      <c r="C51" s="105"/>
      <c r="D51" s="105"/>
      <c r="E51" s="105"/>
      <c r="F51" s="105"/>
      <c r="G51" s="105"/>
      <c r="H51" s="105"/>
      <c r="I51" s="105"/>
      <c r="J51" s="105"/>
      <c r="K51" s="104"/>
    </row>
    <row r="52" spans="2:11" ht="15" customHeight="1">
      <c r="B52" s="103"/>
      <c r="C52" s="219" t="s">
        <v>527</v>
      </c>
      <c r="D52" s="219"/>
      <c r="E52" s="219"/>
      <c r="F52" s="219"/>
      <c r="G52" s="219"/>
      <c r="H52" s="219"/>
      <c r="I52" s="219"/>
      <c r="J52" s="219"/>
      <c r="K52" s="104"/>
    </row>
    <row r="53" spans="2:11" ht="15" customHeight="1">
      <c r="B53" s="103"/>
      <c r="C53" s="219" t="s">
        <v>528</v>
      </c>
      <c r="D53" s="219"/>
      <c r="E53" s="219"/>
      <c r="F53" s="219"/>
      <c r="G53" s="219"/>
      <c r="H53" s="219"/>
      <c r="I53" s="219"/>
      <c r="J53" s="219"/>
      <c r="K53" s="104"/>
    </row>
    <row r="54" spans="2:11" ht="12.75" customHeight="1">
      <c r="B54" s="103"/>
      <c r="C54" s="106"/>
      <c r="D54" s="106"/>
      <c r="E54" s="106"/>
      <c r="F54" s="106"/>
      <c r="G54" s="106"/>
      <c r="H54" s="106"/>
      <c r="I54" s="106"/>
      <c r="J54" s="106"/>
      <c r="K54" s="104"/>
    </row>
    <row r="55" spans="2:11" ht="15" customHeight="1">
      <c r="B55" s="103"/>
      <c r="C55" s="219" t="s">
        <v>529</v>
      </c>
      <c r="D55" s="219"/>
      <c r="E55" s="219"/>
      <c r="F55" s="219"/>
      <c r="G55" s="219"/>
      <c r="H55" s="219"/>
      <c r="I55" s="219"/>
      <c r="J55" s="219"/>
      <c r="K55" s="104"/>
    </row>
    <row r="56" spans="2:11" ht="15" customHeight="1">
      <c r="B56" s="103"/>
      <c r="C56" s="108"/>
      <c r="D56" s="219" t="s">
        <v>530</v>
      </c>
      <c r="E56" s="219"/>
      <c r="F56" s="219"/>
      <c r="G56" s="219"/>
      <c r="H56" s="219"/>
      <c r="I56" s="219"/>
      <c r="J56" s="219"/>
      <c r="K56" s="104"/>
    </row>
    <row r="57" spans="2:11" ht="15" customHeight="1">
      <c r="B57" s="103"/>
      <c r="C57" s="108"/>
      <c r="D57" s="219" t="s">
        <v>531</v>
      </c>
      <c r="E57" s="219"/>
      <c r="F57" s="219"/>
      <c r="G57" s="219"/>
      <c r="H57" s="219"/>
      <c r="I57" s="219"/>
      <c r="J57" s="219"/>
      <c r="K57" s="104"/>
    </row>
    <row r="58" spans="2:11" ht="15" customHeight="1">
      <c r="B58" s="103"/>
      <c r="C58" s="108"/>
      <c r="D58" s="219" t="s">
        <v>532</v>
      </c>
      <c r="E58" s="219"/>
      <c r="F58" s="219"/>
      <c r="G58" s="219"/>
      <c r="H58" s="219"/>
      <c r="I58" s="219"/>
      <c r="J58" s="219"/>
      <c r="K58" s="104"/>
    </row>
    <row r="59" spans="2:11" ht="15" customHeight="1">
      <c r="B59" s="103"/>
      <c r="C59" s="108"/>
      <c r="D59" s="219" t="s">
        <v>533</v>
      </c>
      <c r="E59" s="219"/>
      <c r="F59" s="219"/>
      <c r="G59" s="219"/>
      <c r="H59" s="219"/>
      <c r="I59" s="219"/>
      <c r="J59" s="219"/>
      <c r="K59" s="104"/>
    </row>
    <row r="60" spans="2:11" ht="15" customHeight="1">
      <c r="B60" s="103"/>
      <c r="C60" s="108"/>
      <c r="D60" s="220" t="s">
        <v>534</v>
      </c>
      <c r="E60" s="220"/>
      <c r="F60" s="220"/>
      <c r="G60" s="220"/>
      <c r="H60" s="220"/>
      <c r="I60" s="220"/>
      <c r="J60" s="220"/>
      <c r="K60" s="104"/>
    </row>
    <row r="61" spans="2:11" ht="15" customHeight="1">
      <c r="B61" s="103"/>
      <c r="C61" s="108"/>
      <c r="D61" s="219" t="s">
        <v>535</v>
      </c>
      <c r="E61" s="219"/>
      <c r="F61" s="219"/>
      <c r="G61" s="219"/>
      <c r="H61" s="219"/>
      <c r="I61" s="219"/>
      <c r="J61" s="219"/>
      <c r="K61" s="104"/>
    </row>
    <row r="62" spans="2:11" ht="12.75" customHeight="1">
      <c r="B62" s="103"/>
      <c r="C62" s="108"/>
      <c r="D62" s="108"/>
      <c r="E62" s="111"/>
      <c r="F62" s="108"/>
      <c r="G62" s="108"/>
      <c r="H62" s="108"/>
      <c r="I62" s="108"/>
      <c r="J62" s="108"/>
      <c r="K62" s="104"/>
    </row>
    <row r="63" spans="2:11" ht="15" customHeight="1">
      <c r="B63" s="103"/>
      <c r="C63" s="108"/>
      <c r="D63" s="219" t="s">
        <v>536</v>
      </c>
      <c r="E63" s="219"/>
      <c r="F63" s="219"/>
      <c r="G63" s="219"/>
      <c r="H63" s="219"/>
      <c r="I63" s="219"/>
      <c r="J63" s="219"/>
      <c r="K63" s="104"/>
    </row>
    <row r="64" spans="2:11" ht="15" customHeight="1">
      <c r="B64" s="103"/>
      <c r="C64" s="108"/>
      <c r="D64" s="220" t="s">
        <v>537</v>
      </c>
      <c r="E64" s="220"/>
      <c r="F64" s="220"/>
      <c r="G64" s="220"/>
      <c r="H64" s="220"/>
      <c r="I64" s="220"/>
      <c r="J64" s="220"/>
      <c r="K64" s="104"/>
    </row>
    <row r="65" spans="2:11" ht="15" customHeight="1">
      <c r="B65" s="103"/>
      <c r="C65" s="108"/>
      <c r="D65" s="219" t="s">
        <v>538</v>
      </c>
      <c r="E65" s="219"/>
      <c r="F65" s="219"/>
      <c r="G65" s="219"/>
      <c r="H65" s="219"/>
      <c r="I65" s="219"/>
      <c r="J65" s="219"/>
      <c r="K65" s="104"/>
    </row>
    <row r="66" spans="2:11" ht="15" customHeight="1">
      <c r="B66" s="103"/>
      <c r="C66" s="108"/>
      <c r="D66" s="219" t="s">
        <v>539</v>
      </c>
      <c r="E66" s="219"/>
      <c r="F66" s="219"/>
      <c r="G66" s="219"/>
      <c r="H66" s="219"/>
      <c r="I66" s="219"/>
      <c r="J66" s="219"/>
      <c r="K66" s="104"/>
    </row>
    <row r="67" spans="2:11" ht="15" customHeight="1">
      <c r="B67" s="103"/>
      <c r="C67" s="108"/>
      <c r="D67" s="219" t="s">
        <v>540</v>
      </c>
      <c r="E67" s="219"/>
      <c r="F67" s="219"/>
      <c r="G67" s="219"/>
      <c r="H67" s="219"/>
      <c r="I67" s="219"/>
      <c r="J67" s="219"/>
      <c r="K67" s="104"/>
    </row>
    <row r="68" spans="2:11" ht="15" customHeight="1">
      <c r="B68" s="103"/>
      <c r="C68" s="108"/>
      <c r="D68" s="219" t="s">
        <v>541</v>
      </c>
      <c r="E68" s="219"/>
      <c r="F68" s="219"/>
      <c r="G68" s="219"/>
      <c r="H68" s="219"/>
      <c r="I68" s="219"/>
      <c r="J68" s="219"/>
      <c r="K68" s="104"/>
    </row>
    <row r="69" spans="2:11" ht="12.75" customHeight="1">
      <c r="B69" s="112"/>
      <c r="C69" s="113"/>
      <c r="D69" s="113"/>
      <c r="E69" s="113"/>
      <c r="F69" s="113"/>
      <c r="G69" s="113"/>
      <c r="H69" s="113"/>
      <c r="I69" s="113"/>
      <c r="J69" s="113"/>
      <c r="K69" s="114"/>
    </row>
    <row r="70" spans="2:11" ht="18.75" customHeight="1">
      <c r="B70" s="115"/>
      <c r="C70" s="115"/>
      <c r="D70" s="115"/>
      <c r="E70" s="115"/>
      <c r="F70" s="115"/>
      <c r="G70" s="115"/>
      <c r="H70" s="115"/>
      <c r="I70" s="115"/>
      <c r="J70" s="115"/>
      <c r="K70" s="116"/>
    </row>
    <row r="71" spans="2:11" ht="18.75" customHeight="1">
      <c r="B71" s="116"/>
      <c r="C71" s="116"/>
      <c r="D71" s="116"/>
      <c r="E71" s="116"/>
      <c r="F71" s="116"/>
      <c r="G71" s="116"/>
      <c r="H71" s="116"/>
      <c r="I71" s="116"/>
      <c r="J71" s="116"/>
      <c r="K71" s="116"/>
    </row>
    <row r="72" spans="2:11" ht="7.5" customHeight="1">
      <c r="B72" s="117"/>
      <c r="C72" s="118"/>
      <c r="D72" s="118"/>
      <c r="E72" s="118"/>
      <c r="F72" s="118"/>
      <c r="G72" s="118"/>
      <c r="H72" s="118"/>
      <c r="I72" s="118"/>
      <c r="J72" s="118"/>
      <c r="K72" s="119"/>
    </row>
    <row r="73" spans="2:11" ht="45" customHeight="1">
      <c r="B73" s="120"/>
      <c r="C73" s="222" t="s">
        <v>754</v>
      </c>
      <c r="D73" s="222"/>
      <c r="E73" s="222"/>
      <c r="F73" s="222"/>
      <c r="G73" s="222"/>
      <c r="H73" s="222"/>
      <c r="I73" s="222"/>
      <c r="J73" s="222"/>
      <c r="K73" s="121"/>
    </row>
    <row r="74" spans="2:11" ht="17.25" customHeight="1">
      <c r="B74" s="120"/>
      <c r="C74" s="122" t="s">
        <v>542</v>
      </c>
      <c r="D74" s="122"/>
      <c r="E74" s="122"/>
      <c r="F74" s="122" t="s">
        <v>543</v>
      </c>
      <c r="G74" s="123"/>
      <c r="H74" s="122" t="s">
        <v>779</v>
      </c>
      <c r="I74" s="122" t="s">
        <v>718</v>
      </c>
      <c r="J74" s="122" t="s">
        <v>544</v>
      </c>
      <c r="K74" s="121"/>
    </row>
    <row r="75" spans="2:11" ht="17.25" customHeight="1">
      <c r="B75" s="120"/>
      <c r="C75" s="124" t="s">
        <v>545</v>
      </c>
      <c r="D75" s="124"/>
      <c r="E75" s="124"/>
      <c r="F75" s="125" t="s">
        <v>546</v>
      </c>
      <c r="G75" s="126"/>
      <c r="H75" s="124"/>
      <c r="I75" s="124"/>
      <c r="J75" s="124" t="s">
        <v>547</v>
      </c>
      <c r="K75" s="121"/>
    </row>
    <row r="76" spans="2:11" ht="5.25" customHeight="1">
      <c r="B76" s="120"/>
      <c r="C76" s="127"/>
      <c r="D76" s="127"/>
      <c r="E76" s="127"/>
      <c r="F76" s="127"/>
      <c r="G76" s="128"/>
      <c r="H76" s="127"/>
      <c r="I76" s="127"/>
      <c r="J76" s="127"/>
      <c r="K76" s="121"/>
    </row>
    <row r="77" spans="2:11" ht="15" customHeight="1">
      <c r="B77" s="120"/>
      <c r="C77" s="110" t="s">
        <v>714</v>
      </c>
      <c r="D77" s="127"/>
      <c r="E77" s="127"/>
      <c r="F77" s="129" t="s">
        <v>548</v>
      </c>
      <c r="G77" s="128"/>
      <c r="H77" s="110" t="s">
        <v>549</v>
      </c>
      <c r="I77" s="110" t="s">
        <v>550</v>
      </c>
      <c r="J77" s="110">
        <v>20</v>
      </c>
      <c r="K77" s="121"/>
    </row>
    <row r="78" spans="2:11" ht="15" customHeight="1">
      <c r="B78" s="120"/>
      <c r="C78" s="110" t="s">
        <v>551</v>
      </c>
      <c r="D78" s="110"/>
      <c r="E78" s="110"/>
      <c r="F78" s="129" t="s">
        <v>548</v>
      </c>
      <c r="G78" s="128"/>
      <c r="H78" s="110" t="s">
        <v>552</v>
      </c>
      <c r="I78" s="110" t="s">
        <v>550</v>
      </c>
      <c r="J78" s="110">
        <v>120</v>
      </c>
      <c r="K78" s="121"/>
    </row>
    <row r="79" spans="2:11" ht="15" customHeight="1">
      <c r="B79" s="130"/>
      <c r="C79" s="110" t="s">
        <v>553</v>
      </c>
      <c r="D79" s="110"/>
      <c r="E79" s="110"/>
      <c r="F79" s="129" t="s">
        <v>554</v>
      </c>
      <c r="G79" s="128"/>
      <c r="H79" s="110" t="s">
        <v>555</v>
      </c>
      <c r="I79" s="110" t="s">
        <v>550</v>
      </c>
      <c r="J79" s="110">
        <v>50</v>
      </c>
      <c r="K79" s="121"/>
    </row>
    <row r="80" spans="2:11" ht="15" customHeight="1">
      <c r="B80" s="130"/>
      <c r="C80" s="110" t="s">
        <v>556</v>
      </c>
      <c r="D80" s="110"/>
      <c r="E80" s="110"/>
      <c r="F80" s="129" t="s">
        <v>548</v>
      </c>
      <c r="G80" s="128"/>
      <c r="H80" s="110" t="s">
        <v>557</v>
      </c>
      <c r="I80" s="110" t="s">
        <v>558</v>
      </c>
      <c r="J80" s="110"/>
      <c r="K80" s="121"/>
    </row>
    <row r="81" spans="2:11" ht="15" customHeight="1">
      <c r="B81" s="130"/>
      <c r="C81" s="131" t="s">
        <v>559</v>
      </c>
      <c r="D81" s="131"/>
      <c r="E81" s="131"/>
      <c r="F81" s="132" t="s">
        <v>554</v>
      </c>
      <c r="G81" s="131"/>
      <c r="H81" s="131" t="s">
        <v>560</v>
      </c>
      <c r="I81" s="131" t="s">
        <v>550</v>
      </c>
      <c r="J81" s="131">
        <v>15</v>
      </c>
      <c r="K81" s="121"/>
    </row>
    <row r="82" spans="2:11" ht="15" customHeight="1">
      <c r="B82" s="130"/>
      <c r="C82" s="131" t="s">
        <v>561</v>
      </c>
      <c r="D82" s="131"/>
      <c r="E82" s="131"/>
      <c r="F82" s="132" t="s">
        <v>554</v>
      </c>
      <c r="G82" s="131"/>
      <c r="H82" s="131" t="s">
        <v>562</v>
      </c>
      <c r="I82" s="131" t="s">
        <v>550</v>
      </c>
      <c r="J82" s="131">
        <v>15</v>
      </c>
      <c r="K82" s="121"/>
    </row>
    <row r="83" spans="2:11" ht="15" customHeight="1">
      <c r="B83" s="130"/>
      <c r="C83" s="131" t="s">
        <v>563</v>
      </c>
      <c r="D83" s="131"/>
      <c r="E83" s="131"/>
      <c r="F83" s="132" t="s">
        <v>554</v>
      </c>
      <c r="G83" s="131"/>
      <c r="H83" s="131" t="s">
        <v>564</v>
      </c>
      <c r="I83" s="131" t="s">
        <v>550</v>
      </c>
      <c r="J83" s="131">
        <v>20</v>
      </c>
      <c r="K83" s="121"/>
    </row>
    <row r="84" spans="2:11" ht="15" customHeight="1">
      <c r="B84" s="130"/>
      <c r="C84" s="131" t="s">
        <v>565</v>
      </c>
      <c r="D84" s="131"/>
      <c r="E84" s="131"/>
      <c r="F84" s="132" t="s">
        <v>554</v>
      </c>
      <c r="G84" s="131"/>
      <c r="H84" s="131" t="s">
        <v>566</v>
      </c>
      <c r="I84" s="131" t="s">
        <v>550</v>
      </c>
      <c r="J84" s="131">
        <v>20</v>
      </c>
      <c r="K84" s="121"/>
    </row>
    <row r="85" spans="2:11" ht="15" customHeight="1">
      <c r="B85" s="130"/>
      <c r="C85" s="110" t="s">
        <v>567</v>
      </c>
      <c r="D85" s="110"/>
      <c r="E85" s="110"/>
      <c r="F85" s="129" t="s">
        <v>554</v>
      </c>
      <c r="G85" s="128"/>
      <c r="H85" s="110" t="s">
        <v>568</v>
      </c>
      <c r="I85" s="110" t="s">
        <v>550</v>
      </c>
      <c r="J85" s="110">
        <v>50</v>
      </c>
      <c r="K85" s="121"/>
    </row>
    <row r="86" spans="2:11" ht="15" customHeight="1">
      <c r="B86" s="130"/>
      <c r="C86" s="110" t="s">
        <v>569</v>
      </c>
      <c r="D86" s="110"/>
      <c r="E86" s="110"/>
      <c r="F86" s="129" t="s">
        <v>554</v>
      </c>
      <c r="G86" s="128"/>
      <c r="H86" s="110" t="s">
        <v>570</v>
      </c>
      <c r="I86" s="110" t="s">
        <v>550</v>
      </c>
      <c r="J86" s="110">
        <v>20</v>
      </c>
      <c r="K86" s="121"/>
    </row>
    <row r="87" spans="2:11" ht="15" customHeight="1">
      <c r="B87" s="130"/>
      <c r="C87" s="110" t="s">
        <v>571</v>
      </c>
      <c r="D87" s="110"/>
      <c r="E87" s="110"/>
      <c r="F87" s="129" t="s">
        <v>554</v>
      </c>
      <c r="G87" s="128"/>
      <c r="H87" s="110" t="s">
        <v>572</v>
      </c>
      <c r="I87" s="110" t="s">
        <v>550</v>
      </c>
      <c r="J87" s="110">
        <v>20</v>
      </c>
      <c r="K87" s="121"/>
    </row>
    <row r="88" spans="2:11" ht="15" customHeight="1">
      <c r="B88" s="130"/>
      <c r="C88" s="110" t="s">
        <v>573</v>
      </c>
      <c r="D88" s="110"/>
      <c r="E88" s="110"/>
      <c r="F88" s="129" t="s">
        <v>554</v>
      </c>
      <c r="G88" s="128"/>
      <c r="H88" s="110" t="s">
        <v>574</v>
      </c>
      <c r="I88" s="110" t="s">
        <v>550</v>
      </c>
      <c r="J88" s="110">
        <v>50</v>
      </c>
      <c r="K88" s="121"/>
    </row>
    <row r="89" spans="2:11" ht="15" customHeight="1">
      <c r="B89" s="130"/>
      <c r="C89" s="110" t="s">
        <v>575</v>
      </c>
      <c r="D89" s="110"/>
      <c r="E89" s="110"/>
      <c r="F89" s="129" t="s">
        <v>554</v>
      </c>
      <c r="G89" s="128"/>
      <c r="H89" s="110" t="s">
        <v>575</v>
      </c>
      <c r="I89" s="110" t="s">
        <v>550</v>
      </c>
      <c r="J89" s="110">
        <v>50</v>
      </c>
      <c r="K89" s="121"/>
    </row>
    <row r="90" spans="2:11" ht="15" customHeight="1">
      <c r="B90" s="130"/>
      <c r="C90" s="110" t="s">
        <v>784</v>
      </c>
      <c r="D90" s="110"/>
      <c r="E90" s="110"/>
      <c r="F90" s="129" t="s">
        <v>554</v>
      </c>
      <c r="G90" s="128"/>
      <c r="H90" s="110" t="s">
        <v>576</v>
      </c>
      <c r="I90" s="110" t="s">
        <v>550</v>
      </c>
      <c r="J90" s="110">
        <v>255</v>
      </c>
      <c r="K90" s="121"/>
    </row>
    <row r="91" spans="2:11" ht="15" customHeight="1">
      <c r="B91" s="130"/>
      <c r="C91" s="110" t="s">
        <v>577</v>
      </c>
      <c r="D91" s="110"/>
      <c r="E91" s="110"/>
      <c r="F91" s="129" t="s">
        <v>548</v>
      </c>
      <c r="G91" s="128"/>
      <c r="H91" s="110" t="s">
        <v>578</v>
      </c>
      <c r="I91" s="110" t="s">
        <v>579</v>
      </c>
      <c r="J91" s="110"/>
      <c r="K91" s="121"/>
    </row>
    <row r="92" spans="2:11" ht="15" customHeight="1">
      <c r="B92" s="130"/>
      <c r="C92" s="110" t="s">
        <v>580</v>
      </c>
      <c r="D92" s="110"/>
      <c r="E92" s="110"/>
      <c r="F92" s="129" t="s">
        <v>548</v>
      </c>
      <c r="G92" s="128"/>
      <c r="H92" s="110" t="s">
        <v>581</v>
      </c>
      <c r="I92" s="110" t="s">
        <v>582</v>
      </c>
      <c r="J92" s="110"/>
      <c r="K92" s="121"/>
    </row>
    <row r="93" spans="2:11" ht="15" customHeight="1">
      <c r="B93" s="130"/>
      <c r="C93" s="110" t="s">
        <v>583</v>
      </c>
      <c r="D93" s="110"/>
      <c r="E93" s="110"/>
      <c r="F93" s="129" t="s">
        <v>548</v>
      </c>
      <c r="G93" s="128"/>
      <c r="H93" s="110" t="s">
        <v>583</v>
      </c>
      <c r="I93" s="110" t="s">
        <v>582</v>
      </c>
      <c r="J93" s="110"/>
      <c r="K93" s="121"/>
    </row>
    <row r="94" spans="2:11" ht="15" customHeight="1">
      <c r="B94" s="130"/>
      <c r="C94" s="110" t="s">
        <v>699</v>
      </c>
      <c r="D94" s="110"/>
      <c r="E94" s="110"/>
      <c r="F94" s="129" t="s">
        <v>548</v>
      </c>
      <c r="G94" s="128"/>
      <c r="H94" s="110" t="s">
        <v>584</v>
      </c>
      <c r="I94" s="110" t="s">
        <v>582</v>
      </c>
      <c r="J94" s="110"/>
      <c r="K94" s="121"/>
    </row>
    <row r="95" spans="2:11" ht="15" customHeight="1">
      <c r="B95" s="130"/>
      <c r="C95" s="110" t="s">
        <v>709</v>
      </c>
      <c r="D95" s="110"/>
      <c r="E95" s="110"/>
      <c r="F95" s="129" t="s">
        <v>548</v>
      </c>
      <c r="G95" s="128"/>
      <c r="H95" s="110" t="s">
        <v>585</v>
      </c>
      <c r="I95" s="110" t="s">
        <v>582</v>
      </c>
      <c r="J95" s="110"/>
      <c r="K95" s="121"/>
    </row>
    <row r="96" spans="2:11" ht="15" customHeight="1">
      <c r="B96" s="133"/>
      <c r="C96" s="134"/>
      <c r="D96" s="134"/>
      <c r="E96" s="134"/>
      <c r="F96" s="134"/>
      <c r="G96" s="134"/>
      <c r="H96" s="134"/>
      <c r="I96" s="134"/>
      <c r="J96" s="134"/>
      <c r="K96" s="135"/>
    </row>
    <row r="97" spans="2:11" ht="18.75" customHeight="1">
      <c r="B97" s="136"/>
      <c r="C97" s="137"/>
      <c r="D97" s="137"/>
      <c r="E97" s="137"/>
      <c r="F97" s="137"/>
      <c r="G97" s="137"/>
      <c r="H97" s="137"/>
      <c r="I97" s="137"/>
      <c r="J97" s="137"/>
      <c r="K97" s="136"/>
    </row>
    <row r="98" spans="2:11" ht="18.75" customHeight="1">
      <c r="B98" s="116"/>
      <c r="C98" s="116"/>
      <c r="D98" s="116"/>
      <c r="E98" s="116"/>
      <c r="F98" s="116"/>
      <c r="G98" s="116"/>
      <c r="H98" s="116"/>
      <c r="I98" s="116"/>
      <c r="J98" s="116"/>
      <c r="K98" s="116"/>
    </row>
    <row r="99" spans="2:11" ht="7.5" customHeight="1">
      <c r="B99" s="117"/>
      <c r="C99" s="118"/>
      <c r="D99" s="118"/>
      <c r="E99" s="118"/>
      <c r="F99" s="118"/>
      <c r="G99" s="118"/>
      <c r="H99" s="118"/>
      <c r="I99" s="118"/>
      <c r="J99" s="118"/>
      <c r="K99" s="119"/>
    </row>
    <row r="100" spans="2:11" ht="45" customHeight="1">
      <c r="B100" s="120"/>
      <c r="C100" s="222" t="s">
        <v>586</v>
      </c>
      <c r="D100" s="222"/>
      <c r="E100" s="222"/>
      <c r="F100" s="222"/>
      <c r="G100" s="222"/>
      <c r="H100" s="222"/>
      <c r="I100" s="222"/>
      <c r="J100" s="222"/>
      <c r="K100" s="121"/>
    </row>
    <row r="101" spans="2:11" ht="17.25" customHeight="1">
      <c r="B101" s="120"/>
      <c r="C101" s="122" t="s">
        <v>542</v>
      </c>
      <c r="D101" s="122"/>
      <c r="E101" s="122"/>
      <c r="F101" s="122" t="s">
        <v>543</v>
      </c>
      <c r="G101" s="123"/>
      <c r="H101" s="122" t="s">
        <v>779</v>
      </c>
      <c r="I101" s="122" t="s">
        <v>718</v>
      </c>
      <c r="J101" s="122" t="s">
        <v>544</v>
      </c>
      <c r="K101" s="121"/>
    </row>
    <row r="102" spans="2:11" ht="17.25" customHeight="1">
      <c r="B102" s="120"/>
      <c r="C102" s="124" t="s">
        <v>545</v>
      </c>
      <c r="D102" s="124"/>
      <c r="E102" s="124"/>
      <c r="F102" s="125" t="s">
        <v>546</v>
      </c>
      <c r="G102" s="126"/>
      <c r="H102" s="124"/>
      <c r="I102" s="124"/>
      <c r="J102" s="124" t="s">
        <v>547</v>
      </c>
      <c r="K102" s="121"/>
    </row>
    <row r="103" spans="2:11" ht="5.25" customHeight="1">
      <c r="B103" s="120"/>
      <c r="C103" s="122"/>
      <c r="D103" s="122"/>
      <c r="E103" s="122"/>
      <c r="F103" s="122"/>
      <c r="G103" s="138"/>
      <c r="H103" s="122"/>
      <c r="I103" s="122"/>
      <c r="J103" s="122"/>
      <c r="K103" s="121"/>
    </row>
    <row r="104" spans="2:11" ht="15" customHeight="1">
      <c r="B104" s="120"/>
      <c r="C104" s="110" t="s">
        <v>714</v>
      </c>
      <c r="D104" s="127"/>
      <c r="E104" s="127"/>
      <c r="F104" s="129" t="s">
        <v>548</v>
      </c>
      <c r="G104" s="138"/>
      <c r="H104" s="110" t="s">
        <v>587</v>
      </c>
      <c r="I104" s="110" t="s">
        <v>550</v>
      </c>
      <c r="J104" s="110">
        <v>20</v>
      </c>
      <c r="K104" s="121"/>
    </row>
    <row r="105" spans="2:11" ht="15" customHeight="1">
      <c r="B105" s="120"/>
      <c r="C105" s="110" t="s">
        <v>551</v>
      </c>
      <c r="D105" s="110"/>
      <c r="E105" s="110"/>
      <c r="F105" s="129" t="s">
        <v>548</v>
      </c>
      <c r="G105" s="110"/>
      <c r="H105" s="110" t="s">
        <v>587</v>
      </c>
      <c r="I105" s="110" t="s">
        <v>550</v>
      </c>
      <c r="J105" s="110">
        <v>120</v>
      </c>
      <c r="K105" s="121"/>
    </row>
    <row r="106" spans="2:11" ht="15" customHeight="1">
      <c r="B106" s="130"/>
      <c r="C106" s="110" t="s">
        <v>553</v>
      </c>
      <c r="D106" s="110"/>
      <c r="E106" s="110"/>
      <c r="F106" s="129" t="s">
        <v>554</v>
      </c>
      <c r="G106" s="110"/>
      <c r="H106" s="110" t="s">
        <v>587</v>
      </c>
      <c r="I106" s="110" t="s">
        <v>550</v>
      </c>
      <c r="J106" s="110">
        <v>50</v>
      </c>
      <c r="K106" s="121"/>
    </row>
    <row r="107" spans="2:11" ht="15" customHeight="1">
      <c r="B107" s="130"/>
      <c r="C107" s="110" t="s">
        <v>556</v>
      </c>
      <c r="D107" s="110"/>
      <c r="E107" s="110"/>
      <c r="F107" s="129" t="s">
        <v>548</v>
      </c>
      <c r="G107" s="110"/>
      <c r="H107" s="110" t="s">
        <v>587</v>
      </c>
      <c r="I107" s="110" t="s">
        <v>558</v>
      </c>
      <c r="J107" s="110"/>
      <c r="K107" s="121"/>
    </row>
    <row r="108" spans="2:11" ht="15" customHeight="1">
      <c r="B108" s="130"/>
      <c r="C108" s="110" t="s">
        <v>567</v>
      </c>
      <c r="D108" s="110"/>
      <c r="E108" s="110"/>
      <c r="F108" s="129" t="s">
        <v>554</v>
      </c>
      <c r="G108" s="110"/>
      <c r="H108" s="110" t="s">
        <v>587</v>
      </c>
      <c r="I108" s="110" t="s">
        <v>550</v>
      </c>
      <c r="J108" s="110">
        <v>50</v>
      </c>
      <c r="K108" s="121"/>
    </row>
    <row r="109" spans="2:11" ht="15" customHeight="1">
      <c r="B109" s="130"/>
      <c r="C109" s="110" t="s">
        <v>575</v>
      </c>
      <c r="D109" s="110"/>
      <c r="E109" s="110"/>
      <c r="F109" s="129" t="s">
        <v>554</v>
      </c>
      <c r="G109" s="110"/>
      <c r="H109" s="110" t="s">
        <v>587</v>
      </c>
      <c r="I109" s="110" t="s">
        <v>550</v>
      </c>
      <c r="J109" s="110">
        <v>50</v>
      </c>
      <c r="K109" s="121"/>
    </row>
    <row r="110" spans="2:11" ht="15" customHeight="1">
      <c r="B110" s="130"/>
      <c r="C110" s="110" t="s">
        <v>573</v>
      </c>
      <c r="D110" s="110"/>
      <c r="E110" s="110"/>
      <c r="F110" s="129" t="s">
        <v>554</v>
      </c>
      <c r="G110" s="110"/>
      <c r="H110" s="110" t="s">
        <v>587</v>
      </c>
      <c r="I110" s="110" t="s">
        <v>550</v>
      </c>
      <c r="J110" s="110">
        <v>50</v>
      </c>
      <c r="K110" s="121"/>
    </row>
    <row r="111" spans="2:11" ht="15" customHeight="1">
      <c r="B111" s="130"/>
      <c r="C111" s="110" t="s">
        <v>714</v>
      </c>
      <c r="D111" s="110"/>
      <c r="E111" s="110"/>
      <c r="F111" s="129" t="s">
        <v>548</v>
      </c>
      <c r="G111" s="110"/>
      <c r="H111" s="110" t="s">
        <v>588</v>
      </c>
      <c r="I111" s="110" t="s">
        <v>550</v>
      </c>
      <c r="J111" s="110">
        <v>20</v>
      </c>
      <c r="K111" s="121"/>
    </row>
    <row r="112" spans="2:11" ht="15" customHeight="1">
      <c r="B112" s="130"/>
      <c r="C112" s="110" t="s">
        <v>589</v>
      </c>
      <c r="D112" s="110"/>
      <c r="E112" s="110"/>
      <c r="F112" s="129" t="s">
        <v>548</v>
      </c>
      <c r="G112" s="110"/>
      <c r="H112" s="110" t="s">
        <v>590</v>
      </c>
      <c r="I112" s="110" t="s">
        <v>550</v>
      </c>
      <c r="J112" s="110">
        <v>120</v>
      </c>
      <c r="K112" s="121"/>
    </row>
    <row r="113" spans="2:11" ht="15" customHeight="1">
      <c r="B113" s="130"/>
      <c r="C113" s="110" t="s">
        <v>699</v>
      </c>
      <c r="D113" s="110"/>
      <c r="E113" s="110"/>
      <c r="F113" s="129" t="s">
        <v>548</v>
      </c>
      <c r="G113" s="110"/>
      <c r="H113" s="110" t="s">
        <v>591</v>
      </c>
      <c r="I113" s="110" t="s">
        <v>582</v>
      </c>
      <c r="J113" s="110"/>
      <c r="K113" s="121"/>
    </row>
    <row r="114" spans="2:11" ht="15" customHeight="1">
      <c r="B114" s="130"/>
      <c r="C114" s="110" t="s">
        <v>709</v>
      </c>
      <c r="D114" s="110"/>
      <c r="E114" s="110"/>
      <c r="F114" s="129" t="s">
        <v>548</v>
      </c>
      <c r="G114" s="110"/>
      <c r="H114" s="110" t="s">
        <v>592</v>
      </c>
      <c r="I114" s="110" t="s">
        <v>582</v>
      </c>
      <c r="J114" s="110"/>
      <c r="K114" s="121"/>
    </row>
    <row r="115" spans="2:11" ht="15" customHeight="1">
      <c r="B115" s="130"/>
      <c r="C115" s="110" t="s">
        <v>718</v>
      </c>
      <c r="D115" s="110"/>
      <c r="E115" s="110"/>
      <c r="F115" s="129" t="s">
        <v>548</v>
      </c>
      <c r="G115" s="110"/>
      <c r="H115" s="110" t="s">
        <v>593</v>
      </c>
      <c r="I115" s="110" t="s">
        <v>594</v>
      </c>
      <c r="J115" s="110"/>
      <c r="K115" s="121"/>
    </row>
    <row r="116" spans="2:11" ht="15" customHeight="1">
      <c r="B116" s="133"/>
      <c r="C116" s="139"/>
      <c r="D116" s="139"/>
      <c r="E116" s="139"/>
      <c r="F116" s="139"/>
      <c r="G116" s="139"/>
      <c r="H116" s="139"/>
      <c r="I116" s="139"/>
      <c r="J116" s="139"/>
      <c r="K116" s="135"/>
    </row>
    <row r="117" spans="2:11" ht="18.75" customHeight="1">
      <c r="B117" s="140"/>
      <c r="C117" s="106"/>
      <c r="D117" s="106"/>
      <c r="E117" s="106"/>
      <c r="F117" s="141"/>
      <c r="G117" s="106"/>
      <c r="H117" s="106"/>
      <c r="I117" s="106"/>
      <c r="J117" s="106"/>
      <c r="K117" s="140"/>
    </row>
    <row r="118" spans="2:11" ht="18.75" customHeight="1">
      <c r="B118" s="116"/>
      <c r="C118" s="116"/>
      <c r="D118" s="116"/>
      <c r="E118" s="116"/>
      <c r="F118" s="116"/>
      <c r="G118" s="116"/>
      <c r="H118" s="116"/>
      <c r="I118" s="116"/>
      <c r="J118" s="116"/>
      <c r="K118" s="116"/>
    </row>
    <row r="119" spans="2:11" ht="7.5" customHeight="1">
      <c r="B119" s="142"/>
      <c r="C119" s="143"/>
      <c r="D119" s="143"/>
      <c r="E119" s="143"/>
      <c r="F119" s="143"/>
      <c r="G119" s="143"/>
      <c r="H119" s="143"/>
      <c r="I119" s="143"/>
      <c r="J119" s="143"/>
      <c r="K119" s="144"/>
    </row>
    <row r="120" spans="2:11" ht="45" customHeight="1">
      <c r="B120" s="145"/>
      <c r="C120" s="217" t="s">
        <v>595</v>
      </c>
      <c r="D120" s="217"/>
      <c r="E120" s="217"/>
      <c r="F120" s="217"/>
      <c r="G120" s="217"/>
      <c r="H120" s="217"/>
      <c r="I120" s="217"/>
      <c r="J120" s="217"/>
      <c r="K120" s="146"/>
    </row>
    <row r="121" spans="2:11" ht="17.25" customHeight="1">
      <c r="B121" s="147"/>
      <c r="C121" s="122" t="s">
        <v>542</v>
      </c>
      <c r="D121" s="122"/>
      <c r="E121" s="122"/>
      <c r="F121" s="122" t="s">
        <v>543</v>
      </c>
      <c r="G121" s="123"/>
      <c r="H121" s="122" t="s">
        <v>779</v>
      </c>
      <c r="I121" s="122" t="s">
        <v>718</v>
      </c>
      <c r="J121" s="122" t="s">
        <v>544</v>
      </c>
      <c r="K121" s="148"/>
    </row>
    <row r="122" spans="2:11" ht="17.25" customHeight="1">
      <c r="B122" s="147"/>
      <c r="C122" s="124" t="s">
        <v>545</v>
      </c>
      <c r="D122" s="124"/>
      <c r="E122" s="124"/>
      <c r="F122" s="125" t="s">
        <v>546</v>
      </c>
      <c r="G122" s="126"/>
      <c r="H122" s="124"/>
      <c r="I122" s="124"/>
      <c r="J122" s="124" t="s">
        <v>547</v>
      </c>
      <c r="K122" s="148"/>
    </row>
    <row r="123" spans="2:11" ht="5.25" customHeight="1">
      <c r="B123" s="149"/>
      <c r="C123" s="127"/>
      <c r="D123" s="127"/>
      <c r="E123" s="127"/>
      <c r="F123" s="127"/>
      <c r="G123" s="110"/>
      <c r="H123" s="127"/>
      <c r="I123" s="127"/>
      <c r="J123" s="127"/>
      <c r="K123" s="150"/>
    </row>
    <row r="124" spans="2:11" ht="15" customHeight="1">
      <c r="B124" s="149"/>
      <c r="C124" s="110" t="s">
        <v>551</v>
      </c>
      <c r="D124" s="127"/>
      <c r="E124" s="127"/>
      <c r="F124" s="129" t="s">
        <v>548</v>
      </c>
      <c r="G124" s="110"/>
      <c r="H124" s="110" t="s">
        <v>587</v>
      </c>
      <c r="I124" s="110" t="s">
        <v>550</v>
      </c>
      <c r="J124" s="110">
        <v>120</v>
      </c>
      <c r="K124" s="151"/>
    </row>
    <row r="125" spans="2:11" ht="15" customHeight="1">
      <c r="B125" s="149"/>
      <c r="C125" s="110" t="s">
        <v>596</v>
      </c>
      <c r="D125" s="110"/>
      <c r="E125" s="110"/>
      <c r="F125" s="129" t="s">
        <v>548</v>
      </c>
      <c r="G125" s="110"/>
      <c r="H125" s="110" t="s">
        <v>597</v>
      </c>
      <c r="I125" s="110" t="s">
        <v>550</v>
      </c>
      <c r="J125" s="110" t="s">
        <v>598</v>
      </c>
      <c r="K125" s="151"/>
    </row>
    <row r="126" spans="2:11" ht="15" customHeight="1">
      <c r="B126" s="149"/>
      <c r="C126" s="110" t="s">
        <v>745</v>
      </c>
      <c r="D126" s="110"/>
      <c r="E126" s="110"/>
      <c r="F126" s="129" t="s">
        <v>548</v>
      </c>
      <c r="G126" s="110"/>
      <c r="H126" s="110" t="s">
        <v>599</v>
      </c>
      <c r="I126" s="110" t="s">
        <v>550</v>
      </c>
      <c r="J126" s="110" t="s">
        <v>598</v>
      </c>
      <c r="K126" s="151"/>
    </row>
    <row r="127" spans="2:11" ht="15" customHeight="1">
      <c r="B127" s="149"/>
      <c r="C127" s="110" t="s">
        <v>559</v>
      </c>
      <c r="D127" s="110"/>
      <c r="E127" s="110"/>
      <c r="F127" s="129" t="s">
        <v>554</v>
      </c>
      <c r="G127" s="110"/>
      <c r="H127" s="110" t="s">
        <v>560</v>
      </c>
      <c r="I127" s="110" t="s">
        <v>550</v>
      </c>
      <c r="J127" s="110">
        <v>15</v>
      </c>
      <c r="K127" s="151"/>
    </row>
    <row r="128" spans="2:11" ht="15" customHeight="1">
      <c r="B128" s="149"/>
      <c r="C128" s="131" t="s">
        <v>561</v>
      </c>
      <c r="D128" s="131"/>
      <c r="E128" s="131"/>
      <c r="F128" s="132" t="s">
        <v>554</v>
      </c>
      <c r="G128" s="131"/>
      <c r="H128" s="131" t="s">
        <v>562</v>
      </c>
      <c r="I128" s="131" t="s">
        <v>550</v>
      </c>
      <c r="J128" s="131">
        <v>15</v>
      </c>
      <c r="K128" s="151"/>
    </row>
    <row r="129" spans="2:11" ht="15" customHeight="1">
      <c r="B129" s="149"/>
      <c r="C129" s="131" t="s">
        <v>563</v>
      </c>
      <c r="D129" s="131"/>
      <c r="E129" s="131"/>
      <c r="F129" s="132" t="s">
        <v>554</v>
      </c>
      <c r="G129" s="131"/>
      <c r="H129" s="131" t="s">
        <v>564</v>
      </c>
      <c r="I129" s="131" t="s">
        <v>550</v>
      </c>
      <c r="J129" s="131">
        <v>20</v>
      </c>
      <c r="K129" s="151"/>
    </row>
    <row r="130" spans="2:11" ht="15" customHeight="1">
      <c r="B130" s="149"/>
      <c r="C130" s="131" t="s">
        <v>565</v>
      </c>
      <c r="D130" s="131"/>
      <c r="E130" s="131"/>
      <c r="F130" s="132" t="s">
        <v>554</v>
      </c>
      <c r="G130" s="131"/>
      <c r="H130" s="131" t="s">
        <v>566</v>
      </c>
      <c r="I130" s="131" t="s">
        <v>550</v>
      </c>
      <c r="J130" s="131">
        <v>20</v>
      </c>
      <c r="K130" s="151"/>
    </row>
    <row r="131" spans="2:11" ht="15" customHeight="1">
      <c r="B131" s="149"/>
      <c r="C131" s="110" t="s">
        <v>553</v>
      </c>
      <c r="D131" s="110"/>
      <c r="E131" s="110"/>
      <c r="F131" s="129" t="s">
        <v>554</v>
      </c>
      <c r="G131" s="110"/>
      <c r="H131" s="110" t="s">
        <v>587</v>
      </c>
      <c r="I131" s="110" t="s">
        <v>550</v>
      </c>
      <c r="J131" s="110">
        <v>50</v>
      </c>
      <c r="K131" s="151"/>
    </row>
    <row r="132" spans="2:11" ht="15" customHeight="1">
      <c r="B132" s="149"/>
      <c r="C132" s="110" t="s">
        <v>567</v>
      </c>
      <c r="D132" s="110"/>
      <c r="E132" s="110"/>
      <c r="F132" s="129" t="s">
        <v>554</v>
      </c>
      <c r="G132" s="110"/>
      <c r="H132" s="110" t="s">
        <v>587</v>
      </c>
      <c r="I132" s="110" t="s">
        <v>550</v>
      </c>
      <c r="J132" s="110">
        <v>50</v>
      </c>
      <c r="K132" s="151"/>
    </row>
    <row r="133" spans="2:11" ht="15" customHeight="1">
      <c r="B133" s="149"/>
      <c r="C133" s="110" t="s">
        <v>573</v>
      </c>
      <c r="D133" s="110"/>
      <c r="E133" s="110"/>
      <c r="F133" s="129" t="s">
        <v>554</v>
      </c>
      <c r="G133" s="110"/>
      <c r="H133" s="110" t="s">
        <v>587</v>
      </c>
      <c r="I133" s="110" t="s">
        <v>550</v>
      </c>
      <c r="J133" s="110">
        <v>50</v>
      </c>
      <c r="K133" s="151"/>
    </row>
    <row r="134" spans="2:11" ht="15" customHeight="1">
      <c r="B134" s="149"/>
      <c r="C134" s="110" t="s">
        <v>575</v>
      </c>
      <c r="D134" s="110"/>
      <c r="E134" s="110"/>
      <c r="F134" s="129" t="s">
        <v>554</v>
      </c>
      <c r="G134" s="110"/>
      <c r="H134" s="110" t="s">
        <v>587</v>
      </c>
      <c r="I134" s="110" t="s">
        <v>550</v>
      </c>
      <c r="J134" s="110">
        <v>50</v>
      </c>
      <c r="K134" s="151"/>
    </row>
    <row r="135" spans="2:11" ht="15" customHeight="1">
      <c r="B135" s="149"/>
      <c r="C135" s="110" t="s">
        <v>784</v>
      </c>
      <c r="D135" s="110"/>
      <c r="E135" s="110"/>
      <c r="F135" s="129" t="s">
        <v>554</v>
      </c>
      <c r="G135" s="110"/>
      <c r="H135" s="110" t="s">
        <v>600</v>
      </c>
      <c r="I135" s="110" t="s">
        <v>550</v>
      </c>
      <c r="J135" s="110">
        <v>255</v>
      </c>
      <c r="K135" s="151"/>
    </row>
    <row r="136" spans="2:11" ht="15" customHeight="1">
      <c r="B136" s="149"/>
      <c r="C136" s="110" t="s">
        <v>577</v>
      </c>
      <c r="D136" s="110"/>
      <c r="E136" s="110"/>
      <c r="F136" s="129" t="s">
        <v>548</v>
      </c>
      <c r="G136" s="110"/>
      <c r="H136" s="110" t="s">
        <v>601</v>
      </c>
      <c r="I136" s="110" t="s">
        <v>579</v>
      </c>
      <c r="J136" s="110"/>
      <c r="K136" s="151"/>
    </row>
    <row r="137" spans="2:11" ht="15" customHeight="1">
      <c r="B137" s="149"/>
      <c r="C137" s="110" t="s">
        <v>580</v>
      </c>
      <c r="D137" s="110"/>
      <c r="E137" s="110"/>
      <c r="F137" s="129" t="s">
        <v>548</v>
      </c>
      <c r="G137" s="110"/>
      <c r="H137" s="110" t="s">
        <v>602</v>
      </c>
      <c r="I137" s="110" t="s">
        <v>582</v>
      </c>
      <c r="J137" s="110"/>
      <c r="K137" s="151"/>
    </row>
    <row r="138" spans="2:11" ht="15" customHeight="1">
      <c r="B138" s="149"/>
      <c r="C138" s="110" t="s">
        <v>583</v>
      </c>
      <c r="D138" s="110"/>
      <c r="E138" s="110"/>
      <c r="F138" s="129" t="s">
        <v>548</v>
      </c>
      <c r="G138" s="110"/>
      <c r="H138" s="110" t="s">
        <v>583</v>
      </c>
      <c r="I138" s="110" t="s">
        <v>582</v>
      </c>
      <c r="J138" s="110"/>
      <c r="K138" s="151"/>
    </row>
    <row r="139" spans="2:11" ht="15" customHeight="1">
      <c r="B139" s="149"/>
      <c r="C139" s="110" t="s">
        <v>699</v>
      </c>
      <c r="D139" s="110"/>
      <c r="E139" s="110"/>
      <c r="F139" s="129" t="s">
        <v>548</v>
      </c>
      <c r="G139" s="110"/>
      <c r="H139" s="110" t="s">
        <v>603</v>
      </c>
      <c r="I139" s="110" t="s">
        <v>582</v>
      </c>
      <c r="J139" s="110"/>
      <c r="K139" s="151"/>
    </row>
    <row r="140" spans="2:11" ht="15" customHeight="1">
      <c r="B140" s="149"/>
      <c r="C140" s="110" t="s">
        <v>604</v>
      </c>
      <c r="D140" s="110"/>
      <c r="E140" s="110"/>
      <c r="F140" s="129" t="s">
        <v>548</v>
      </c>
      <c r="G140" s="110"/>
      <c r="H140" s="110" t="s">
        <v>605</v>
      </c>
      <c r="I140" s="110" t="s">
        <v>582</v>
      </c>
      <c r="J140" s="110"/>
      <c r="K140" s="151"/>
    </row>
    <row r="141" spans="2:11" ht="15" customHeight="1">
      <c r="B141" s="152"/>
      <c r="C141" s="153"/>
      <c r="D141" s="153"/>
      <c r="E141" s="153"/>
      <c r="F141" s="153"/>
      <c r="G141" s="153"/>
      <c r="H141" s="153"/>
      <c r="I141" s="153"/>
      <c r="J141" s="153"/>
      <c r="K141" s="154"/>
    </row>
    <row r="142" spans="2:11" ht="18.75" customHeight="1">
      <c r="B142" s="106"/>
      <c r="C142" s="106"/>
      <c r="D142" s="106"/>
      <c r="E142" s="106"/>
      <c r="F142" s="141"/>
      <c r="G142" s="106"/>
      <c r="H142" s="106"/>
      <c r="I142" s="106"/>
      <c r="J142" s="106"/>
      <c r="K142" s="106"/>
    </row>
    <row r="143" spans="2:11" ht="18.75" customHeight="1">
      <c r="B143" s="116"/>
      <c r="C143" s="116"/>
      <c r="D143" s="116"/>
      <c r="E143" s="116"/>
      <c r="F143" s="116"/>
      <c r="G143" s="116"/>
      <c r="H143" s="116"/>
      <c r="I143" s="116"/>
      <c r="J143" s="116"/>
      <c r="K143" s="116"/>
    </row>
    <row r="144" spans="2:11" ht="7.5" customHeight="1">
      <c r="B144" s="117"/>
      <c r="C144" s="118"/>
      <c r="D144" s="118"/>
      <c r="E144" s="118"/>
      <c r="F144" s="118"/>
      <c r="G144" s="118"/>
      <c r="H144" s="118"/>
      <c r="I144" s="118"/>
      <c r="J144" s="118"/>
      <c r="K144" s="119"/>
    </row>
    <row r="145" spans="2:11" ht="45" customHeight="1">
      <c r="B145" s="120"/>
      <c r="C145" s="222" t="s">
        <v>606</v>
      </c>
      <c r="D145" s="222"/>
      <c r="E145" s="222"/>
      <c r="F145" s="222"/>
      <c r="G145" s="222"/>
      <c r="H145" s="222"/>
      <c r="I145" s="222"/>
      <c r="J145" s="222"/>
      <c r="K145" s="121"/>
    </row>
    <row r="146" spans="2:11" ht="17.25" customHeight="1">
      <c r="B146" s="120"/>
      <c r="C146" s="122" t="s">
        <v>542</v>
      </c>
      <c r="D146" s="122"/>
      <c r="E146" s="122"/>
      <c r="F146" s="122" t="s">
        <v>543</v>
      </c>
      <c r="G146" s="123"/>
      <c r="H146" s="122" t="s">
        <v>779</v>
      </c>
      <c r="I146" s="122" t="s">
        <v>718</v>
      </c>
      <c r="J146" s="122" t="s">
        <v>544</v>
      </c>
      <c r="K146" s="121"/>
    </row>
    <row r="147" spans="2:11" ht="17.25" customHeight="1">
      <c r="B147" s="120"/>
      <c r="C147" s="124" t="s">
        <v>545</v>
      </c>
      <c r="D147" s="124"/>
      <c r="E147" s="124"/>
      <c r="F147" s="125" t="s">
        <v>546</v>
      </c>
      <c r="G147" s="126"/>
      <c r="H147" s="124"/>
      <c r="I147" s="124"/>
      <c r="J147" s="124" t="s">
        <v>547</v>
      </c>
      <c r="K147" s="121"/>
    </row>
    <row r="148" spans="2:11" ht="5.25" customHeight="1">
      <c r="B148" s="130"/>
      <c r="C148" s="127"/>
      <c r="D148" s="127"/>
      <c r="E148" s="127"/>
      <c r="F148" s="127"/>
      <c r="G148" s="128"/>
      <c r="H148" s="127"/>
      <c r="I148" s="127"/>
      <c r="J148" s="127"/>
      <c r="K148" s="151"/>
    </row>
    <row r="149" spans="2:11" ht="15" customHeight="1">
      <c r="B149" s="130"/>
      <c r="C149" s="155" t="s">
        <v>551</v>
      </c>
      <c r="D149" s="110"/>
      <c r="E149" s="110"/>
      <c r="F149" s="156" t="s">
        <v>548</v>
      </c>
      <c r="G149" s="110"/>
      <c r="H149" s="155" t="s">
        <v>587</v>
      </c>
      <c r="I149" s="155" t="s">
        <v>550</v>
      </c>
      <c r="J149" s="155">
        <v>120</v>
      </c>
      <c r="K149" s="151"/>
    </row>
    <row r="150" spans="2:11" ht="15" customHeight="1">
      <c r="B150" s="130"/>
      <c r="C150" s="155" t="s">
        <v>596</v>
      </c>
      <c r="D150" s="110"/>
      <c r="E150" s="110"/>
      <c r="F150" s="156" t="s">
        <v>548</v>
      </c>
      <c r="G150" s="110"/>
      <c r="H150" s="155" t="s">
        <v>607</v>
      </c>
      <c r="I150" s="155" t="s">
        <v>550</v>
      </c>
      <c r="J150" s="155" t="s">
        <v>598</v>
      </c>
      <c r="K150" s="151"/>
    </row>
    <row r="151" spans="2:11" ht="15" customHeight="1">
      <c r="B151" s="130"/>
      <c r="C151" s="155" t="s">
        <v>745</v>
      </c>
      <c r="D151" s="110"/>
      <c r="E151" s="110"/>
      <c r="F151" s="156" t="s">
        <v>548</v>
      </c>
      <c r="G151" s="110"/>
      <c r="H151" s="155" t="s">
        <v>608</v>
      </c>
      <c r="I151" s="155" t="s">
        <v>550</v>
      </c>
      <c r="J151" s="155" t="s">
        <v>598</v>
      </c>
      <c r="K151" s="151"/>
    </row>
    <row r="152" spans="2:11" ht="15" customHeight="1">
      <c r="B152" s="130"/>
      <c r="C152" s="155" t="s">
        <v>553</v>
      </c>
      <c r="D152" s="110"/>
      <c r="E152" s="110"/>
      <c r="F152" s="156" t="s">
        <v>554</v>
      </c>
      <c r="G152" s="110"/>
      <c r="H152" s="155" t="s">
        <v>587</v>
      </c>
      <c r="I152" s="155" t="s">
        <v>550</v>
      </c>
      <c r="J152" s="155">
        <v>50</v>
      </c>
      <c r="K152" s="151"/>
    </row>
    <row r="153" spans="2:11" ht="15" customHeight="1">
      <c r="B153" s="130"/>
      <c r="C153" s="155" t="s">
        <v>556</v>
      </c>
      <c r="D153" s="110"/>
      <c r="E153" s="110"/>
      <c r="F153" s="156" t="s">
        <v>548</v>
      </c>
      <c r="G153" s="110"/>
      <c r="H153" s="155" t="s">
        <v>587</v>
      </c>
      <c r="I153" s="155" t="s">
        <v>558</v>
      </c>
      <c r="J153" s="155"/>
      <c r="K153" s="151"/>
    </row>
    <row r="154" spans="2:11" ht="15" customHeight="1">
      <c r="B154" s="130"/>
      <c r="C154" s="155" t="s">
        <v>567</v>
      </c>
      <c r="D154" s="110"/>
      <c r="E154" s="110"/>
      <c r="F154" s="156" t="s">
        <v>554</v>
      </c>
      <c r="G154" s="110"/>
      <c r="H154" s="155" t="s">
        <v>587</v>
      </c>
      <c r="I154" s="155" t="s">
        <v>550</v>
      </c>
      <c r="J154" s="155">
        <v>50</v>
      </c>
      <c r="K154" s="151"/>
    </row>
    <row r="155" spans="2:11" ht="15" customHeight="1">
      <c r="B155" s="130"/>
      <c r="C155" s="155" t="s">
        <v>575</v>
      </c>
      <c r="D155" s="110"/>
      <c r="E155" s="110"/>
      <c r="F155" s="156" t="s">
        <v>554</v>
      </c>
      <c r="G155" s="110"/>
      <c r="H155" s="155" t="s">
        <v>587</v>
      </c>
      <c r="I155" s="155" t="s">
        <v>550</v>
      </c>
      <c r="J155" s="155">
        <v>50</v>
      </c>
      <c r="K155" s="151"/>
    </row>
    <row r="156" spans="2:11" ht="15" customHeight="1">
      <c r="B156" s="130"/>
      <c r="C156" s="155" t="s">
        <v>573</v>
      </c>
      <c r="D156" s="110"/>
      <c r="E156" s="110"/>
      <c r="F156" s="156" t="s">
        <v>554</v>
      </c>
      <c r="G156" s="110"/>
      <c r="H156" s="155" t="s">
        <v>587</v>
      </c>
      <c r="I156" s="155" t="s">
        <v>550</v>
      </c>
      <c r="J156" s="155">
        <v>50</v>
      </c>
      <c r="K156" s="151"/>
    </row>
    <row r="157" spans="2:11" ht="15" customHeight="1">
      <c r="B157" s="130"/>
      <c r="C157" s="155" t="s">
        <v>763</v>
      </c>
      <c r="D157" s="110"/>
      <c r="E157" s="110"/>
      <c r="F157" s="156" t="s">
        <v>548</v>
      </c>
      <c r="G157" s="110"/>
      <c r="H157" s="155" t="s">
        <v>609</v>
      </c>
      <c r="I157" s="155" t="s">
        <v>550</v>
      </c>
      <c r="J157" s="155" t="s">
        <v>610</v>
      </c>
      <c r="K157" s="151"/>
    </row>
    <row r="158" spans="2:11" ht="15" customHeight="1">
      <c r="B158" s="130"/>
      <c r="C158" s="155" t="s">
        <v>611</v>
      </c>
      <c r="D158" s="110"/>
      <c r="E158" s="110"/>
      <c r="F158" s="156" t="s">
        <v>548</v>
      </c>
      <c r="G158" s="110"/>
      <c r="H158" s="155" t="s">
        <v>612</v>
      </c>
      <c r="I158" s="155" t="s">
        <v>582</v>
      </c>
      <c r="J158" s="155"/>
      <c r="K158" s="151"/>
    </row>
    <row r="159" spans="2:11" ht="15" customHeight="1">
      <c r="B159" s="157"/>
      <c r="C159" s="139"/>
      <c r="D159" s="139"/>
      <c r="E159" s="139"/>
      <c r="F159" s="139"/>
      <c r="G159" s="139"/>
      <c r="H159" s="139"/>
      <c r="I159" s="139"/>
      <c r="J159" s="139"/>
      <c r="K159" s="158"/>
    </row>
    <row r="160" spans="2:11" ht="18.75" customHeight="1">
      <c r="B160" s="106"/>
      <c r="C160" s="110"/>
      <c r="D160" s="110"/>
      <c r="E160" s="110"/>
      <c r="F160" s="129"/>
      <c r="G160" s="110"/>
      <c r="H160" s="110"/>
      <c r="I160" s="110"/>
      <c r="J160" s="110"/>
      <c r="K160" s="106"/>
    </row>
    <row r="161" spans="2:11" ht="18.75" customHeight="1">
      <c r="B161" s="116"/>
      <c r="C161" s="116"/>
      <c r="D161" s="116"/>
      <c r="E161" s="116"/>
      <c r="F161" s="116"/>
      <c r="G161" s="116"/>
      <c r="H161" s="116"/>
      <c r="I161" s="116"/>
      <c r="J161" s="116"/>
      <c r="K161" s="116"/>
    </row>
    <row r="162" spans="2:11" ht="7.5" customHeight="1">
      <c r="B162" s="98"/>
      <c r="C162" s="99"/>
      <c r="D162" s="99"/>
      <c r="E162" s="99"/>
      <c r="F162" s="99"/>
      <c r="G162" s="99"/>
      <c r="H162" s="99"/>
      <c r="I162" s="99"/>
      <c r="J162" s="99"/>
      <c r="K162" s="100"/>
    </row>
    <row r="163" spans="2:11" ht="45" customHeight="1">
      <c r="B163" s="101"/>
      <c r="C163" s="217" t="s">
        <v>613</v>
      </c>
      <c r="D163" s="217"/>
      <c r="E163" s="217"/>
      <c r="F163" s="217"/>
      <c r="G163" s="217"/>
      <c r="H163" s="217"/>
      <c r="I163" s="217"/>
      <c r="J163" s="217"/>
      <c r="K163" s="102"/>
    </row>
    <row r="164" spans="2:11" ht="17.25" customHeight="1">
      <c r="B164" s="101"/>
      <c r="C164" s="122" t="s">
        <v>542</v>
      </c>
      <c r="D164" s="122"/>
      <c r="E164" s="122"/>
      <c r="F164" s="122" t="s">
        <v>543</v>
      </c>
      <c r="G164" s="159"/>
      <c r="H164" s="160" t="s">
        <v>779</v>
      </c>
      <c r="I164" s="160" t="s">
        <v>718</v>
      </c>
      <c r="J164" s="122" t="s">
        <v>544</v>
      </c>
      <c r="K164" s="102"/>
    </row>
    <row r="165" spans="2:11" ht="17.25" customHeight="1">
      <c r="B165" s="103"/>
      <c r="C165" s="124" t="s">
        <v>545</v>
      </c>
      <c r="D165" s="124"/>
      <c r="E165" s="124"/>
      <c r="F165" s="125" t="s">
        <v>546</v>
      </c>
      <c r="G165" s="161"/>
      <c r="H165" s="162"/>
      <c r="I165" s="162"/>
      <c r="J165" s="124" t="s">
        <v>547</v>
      </c>
      <c r="K165" s="104"/>
    </row>
    <row r="166" spans="2:11" ht="5.25" customHeight="1">
      <c r="B166" s="130"/>
      <c r="C166" s="127"/>
      <c r="D166" s="127"/>
      <c r="E166" s="127"/>
      <c r="F166" s="127"/>
      <c r="G166" s="128"/>
      <c r="H166" s="127"/>
      <c r="I166" s="127"/>
      <c r="J166" s="127"/>
      <c r="K166" s="151"/>
    </row>
    <row r="167" spans="2:11" ht="15" customHeight="1">
      <c r="B167" s="130"/>
      <c r="C167" s="110" t="s">
        <v>551</v>
      </c>
      <c r="D167" s="110"/>
      <c r="E167" s="110"/>
      <c r="F167" s="129" t="s">
        <v>548</v>
      </c>
      <c r="G167" s="110"/>
      <c r="H167" s="110" t="s">
        <v>587</v>
      </c>
      <c r="I167" s="110" t="s">
        <v>550</v>
      </c>
      <c r="J167" s="110">
        <v>120</v>
      </c>
      <c r="K167" s="151"/>
    </row>
    <row r="168" spans="2:11" ht="15" customHeight="1">
      <c r="B168" s="130"/>
      <c r="C168" s="110" t="s">
        <v>596</v>
      </c>
      <c r="D168" s="110"/>
      <c r="E168" s="110"/>
      <c r="F168" s="129" t="s">
        <v>548</v>
      </c>
      <c r="G168" s="110"/>
      <c r="H168" s="110" t="s">
        <v>597</v>
      </c>
      <c r="I168" s="110" t="s">
        <v>550</v>
      </c>
      <c r="J168" s="110" t="s">
        <v>598</v>
      </c>
      <c r="K168" s="151"/>
    </row>
    <row r="169" spans="2:11" ht="15" customHeight="1">
      <c r="B169" s="130"/>
      <c r="C169" s="110" t="s">
        <v>745</v>
      </c>
      <c r="D169" s="110"/>
      <c r="E169" s="110"/>
      <c r="F169" s="129" t="s">
        <v>548</v>
      </c>
      <c r="G169" s="110"/>
      <c r="H169" s="110" t="s">
        <v>614</v>
      </c>
      <c r="I169" s="110" t="s">
        <v>550</v>
      </c>
      <c r="J169" s="110" t="s">
        <v>598</v>
      </c>
      <c r="K169" s="151"/>
    </row>
    <row r="170" spans="2:11" ht="15" customHeight="1">
      <c r="B170" s="130"/>
      <c r="C170" s="110" t="s">
        <v>553</v>
      </c>
      <c r="D170" s="110"/>
      <c r="E170" s="110"/>
      <c r="F170" s="129" t="s">
        <v>554</v>
      </c>
      <c r="G170" s="110"/>
      <c r="H170" s="110" t="s">
        <v>614</v>
      </c>
      <c r="I170" s="110" t="s">
        <v>550</v>
      </c>
      <c r="J170" s="110">
        <v>50</v>
      </c>
      <c r="K170" s="151"/>
    </row>
    <row r="171" spans="2:11" ht="15" customHeight="1">
      <c r="B171" s="130"/>
      <c r="C171" s="110" t="s">
        <v>556</v>
      </c>
      <c r="D171" s="110"/>
      <c r="E171" s="110"/>
      <c r="F171" s="129" t="s">
        <v>548</v>
      </c>
      <c r="G171" s="110"/>
      <c r="H171" s="110" t="s">
        <v>614</v>
      </c>
      <c r="I171" s="110" t="s">
        <v>558</v>
      </c>
      <c r="J171" s="110"/>
      <c r="K171" s="151"/>
    </row>
    <row r="172" spans="2:11" ht="15" customHeight="1">
      <c r="B172" s="130"/>
      <c r="C172" s="110" t="s">
        <v>567</v>
      </c>
      <c r="D172" s="110"/>
      <c r="E172" s="110"/>
      <c r="F172" s="129" t="s">
        <v>554</v>
      </c>
      <c r="G172" s="110"/>
      <c r="H172" s="110" t="s">
        <v>614</v>
      </c>
      <c r="I172" s="110" t="s">
        <v>550</v>
      </c>
      <c r="J172" s="110">
        <v>50</v>
      </c>
      <c r="K172" s="151"/>
    </row>
    <row r="173" spans="2:11" ht="15" customHeight="1">
      <c r="B173" s="130"/>
      <c r="C173" s="110" t="s">
        <v>575</v>
      </c>
      <c r="D173" s="110"/>
      <c r="E173" s="110"/>
      <c r="F173" s="129" t="s">
        <v>554</v>
      </c>
      <c r="G173" s="110"/>
      <c r="H173" s="110" t="s">
        <v>614</v>
      </c>
      <c r="I173" s="110" t="s">
        <v>550</v>
      </c>
      <c r="J173" s="110">
        <v>50</v>
      </c>
      <c r="K173" s="151"/>
    </row>
    <row r="174" spans="2:11" ht="15" customHeight="1">
      <c r="B174" s="130"/>
      <c r="C174" s="110" t="s">
        <v>573</v>
      </c>
      <c r="D174" s="110"/>
      <c r="E174" s="110"/>
      <c r="F174" s="129" t="s">
        <v>554</v>
      </c>
      <c r="G174" s="110"/>
      <c r="H174" s="110" t="s">
        <v>614</v>
      </c>
      <c r="I174" s="110" t="s">
        <v>550</v>
      </c>
      <c r="J174" s="110">
        <v>50</v>
      </c>
      <c r="K174" s="151"/>
    </row>
    <row r="175" spans="2:11" ht="15" customHeight="1">
      <c r="B175" s="130"/>
      <c r="C175" s="110" t="s">
        <v>778</v>
      </c>
      <c r="D175" s="110"/>
      <c r="E175" s="110"/>
      <c r="F175" s="129" t="s">
        <v>548</v>
      </c>
      <c r="G175" s="110"/>
      <c r="H175" s="110" t="s">
        <v>615</v>
      </c>
      <c r="I175" s="110" t="s">
        <v>616</v>
      </c>
      <c r="J175" s="110"/>
      <c r="K175" s="151"/>
    </row>
    <row r="176" spans="2:11" ht="15" customHeight="1">
      <c r="B176" s="130"/>
      <c r="C176" s="110" t="s">
        <v>718</v>
      </c>
      <c r="D176" s="110"/>
      <c r="E176" s="110"/>
      <c r="F176" s="129" t="s">
        <v>548</v>
      </c>
      <c r="G176" s="110"/>
      <c r="H176" s="110" t="s">
        <v>617</v>
      </c>
      <c r="I176" s="110" t="s">
        <v>618</v>
      </c>
      <c r="J176" s="110">
        <v>1</v>
      </c>
      <c r="K176" s="151"/>
    </row>
    <row r="177" spans="2:11" ht="15" customHeight="1">
      <c r="B177" s="130"/>
      <c r="C177" s="110" t="s">
        <v>714</v>
      </c>
      <c r="D177" s="110"/>
      <c r="E177" s="110"/>
      <c r="F177" s="129" t="s">
        <v>548</v>
      </c>
      <c r="G177" s="110"/>
      <c r="H177" s="110" t="s">
        <v>619</v>
      </c>
      <c r="I177" s="110" t="s">
        <v>550</v>
      </c>
      <c r="J177" s="110">
        <v>20</v>
      </c>
      <c r="K177" s="151"/>
    </row>
    <row r="178" spans="2:11" ht="15" customHeight="1">
      <c r="B178" s="130"/>
      <c r="C178" s="110" t="s">
        <v>779</v>
      </c>
      <c r="D178" s="110"/>
      <c r="E178" s="110"/>
      <c r="F178" s="129" t="s">
        <v>548</v>
      </c>
      <c r="G178" s="110"/>
      <c r="H178" s="110" t="s">
        <v>620</v>
      </c>
      <c r="I178" s="110" t="s">
        <v>550</v>
      </c>
      <c r="J178" s="110">
        <v>255</v>
      </c>
      <c r="K178" s="151"/>
    </row>
    <row r="179" spans="2:11" ht="15" customHeight="1">
      <c r="B179" s="130"/>
      <c r="C179" s="110" t="s">
        <v>780</v>
      </c>
      <c r="D179" s="110"/>
      <c r="E179" s="110"/>
      <c r="F179" s="129" t="s">
        <v>548</v>
      </c>
      <c r="G179" s="110"/>
      <c r="H179" s="110" t="s">
        <v>513</v>
      </c>
      <c r="I179" s="110" t="s">
        <v>550</v>
      </c>
      <c r="J179" s="110">
        <v>10</v>
      </c>
      <c r="K179" s="151"/>
    </row>
    <row r="180" spans="2:11" ht="15" customHeight="1">
      <c r="B180" s="130"/>
      <c r="C180" s="110" t="s">
        <v>781</v>
      </c>
      <c r="D180" s="110"/>
      <c r="E180" s="110"/>
      <c r="F180" s="129" t="s">
        <v>548</v>
      </c>
      <c r="G180" s="110"/>
      <c r="H180" s="110" t="s">
        <v>621</v>
      </c>
      <c r="I180" s="110" t="s">
        <v>582</v>
      </c>
      <c r="J180" s="110"/>
      <c r="K180" s="151"/>
    </row>
    <row r="181" spans="2:11" ht="15" customHeight="1">
      <c r="B181" s="130"/>
      <c r="C181" s="110" t="s">
        <v>622</v>
      </c>
      <c r="D181" s="110"/>
      <c r="E181" s="110"/>
      <c r="F181" s="129" t="s">
        <v>548</v>
      </c>
      <c r="G181" s="110"/>
      <c r="H181" s="110" t="s">
        <v>623</v>
      </c>
      <c r="I181" s="110" t="s">
        <v>582</v>
      </c>
      <c r="J181" s="110"/>
      <c r="K181" s="151"/>
    </row>
    <row r="182" spans="2:11" ht="15" customHeight="1">
      <c r="B182" s="130"/>
      <c r="C182" s="110" t="s">
        <v>611</v>
      </c>
      <c r="D182" s="110"/>
      <c r="E182" s="110"/>
      <c r="F182" s="129" t="s">
        <v>548</v>
      </c>
      <c r="G182" s="110"/>
      <c r="H182" s="110" t="s">
        <v>624</v>
      </c>
      <c r="I182" s="110" t="s">
        <v>582</v>
      </c>
      <c r="J182" s="110"/>
      <c r="K182" s="151"/>
    </row>
    <row r="183" spans="2:11" ht="15" customHeight="1">
      <c r="B183" s="130"/>
      <c r="C183" s="110" t="s">
        <v>783</v>
      </c>
      <c r="D183" s="110"/>
      <c r="E183" s="110"/>
      <c r="F183" s="129" t="s">
        <v>554</v>
      </c>
      <c r="G183" s="110"/>
      <c r="H183" s="110" t="s">
        <v>625</v>
      </c>
      <c r="I183" s="110" t="s">
        <v>550</v>
      </c>
      <c r="J183" s="110">
        <v>50</v>
      </c>
      <c r="K183" s="151"/>
    </row>
    <row r="184" spans="2:11" ht="15" customHeight="1">
      <c r="B184" s="130"/>
      <c r="C184" s="110" t="s">
        <v>626</v>
      </c>
      <c r="D184" s="110"/>
      <c r="E184" s="110"/>
      <c r="F184" s="129" t="s">
        <v>554</v>
      </c>
      <c r="G184" s="110"/>
      <c r="H184" s="110" t="s">
        <v>627</v>
      </c>
      <c r="I184" s="110" t="s">
        <v>628</v>
      </c>
      <c r="J184" s="110"/>
      <c r="K184" s="151"/>
    </row>
    <row r="185" spans="2:11" ht="15" customHeight="1">
      <c r="B185" s="130"/>
      <c r="C185" s="110" t="s">
        <v>629</v>
      </c>
      <c r="D185" s="110"/>
      <c r="E185" s="110"/>
      <c r="F185" s="129" t="s">
        <v>554</v>
      </c>
      <c r="G185" s="110"/>
      <c r="H185" s="110" t="s">
        <v>630</v>
      </c>
      <c r="I185" s="110" t="s">
        <v>628</v>
      </c>
      <c r="J185" s="110"/>
      <c r="K185" s="151"/>
    </row>
    <row r="186" spans="2:11" ht="15" customHeight="1">
      <c r="B186" s="130"/>
      <c r="C186" s="110" t="s">
        <v>631</v>
      </c>
      <c r="D186" s="110"/>
      <c r="E186" s="110"/>
      <c r="F186" s="129" t="s">
        <v>554</v>
      </c>
      <c r="G186" s="110"/>
      <c r="H186" s="110" t="s">
        <v>632</v>
      </c>
      <c r="I186" s="110" t="s">
        <v>628</v>
      </c>
      <c r="J186" s="110"/>
      <c r="K186" s="151"/>
    </row>
    <row r="187" spans="2:11" ht="15" customHeight="1">
      <c r="B187" s="130"/>
      <c r="C187" s="163" t="s">
        <v>633</v>
      </c>
      <c r="D187" s="110"/>
      <c r="E187" s="110"/>
      <c r="F187" s="129" t="s">
        <v>554</v>
      </c>
      <c r="G187" s="110"/>
      <c r="H187" s="110" t="s">
        <v>634</v>
      </c>
      <c r="I187" s="110" t="s">
        <v>635</v>
      </c>
      <c r="J187" s="164" t="s">
        <v>636</v>
      </c>
      <c r="K187" s="151"/>
    </row>
    <row r="188" spans="2:11" ht="15" customHeight="1">
      <c r="B188" s="130"/>
      <c r="C188" s="115" t="s">
        <v>703</v>
      </c>
      <c r="D188" s="110"/>
      <c r="E188" s="110"/>
      <c r="F188" s="129" t="s">
        <v>548</v>
      </c>
      <c r="G188" s="110"/>
      <c r="H188" s="106" t="s">
        <v>637</v>
      </c>
      <c r="I188" s="110" t="s">
        <v>638</v>
      </c>
      <c r="J188" s="110"/>
      <c r="K188" s="151"/>
    </row>
    <row r="189" spans="2:11" ht="15" customHeight="1">
      <c r="B189" s="130"/>
      <c r="C189" s="115" t="s">
        <v>639</v>
      </c>
      <c r="D189" s="110"/>
      <c r="E189" s="110"/>
      <c r="F189" s="129" t="s">
        <v>548</v>
      </c>
      <c r="G189" s="110"/>
      <c r="H189" s="110" t="s">
        <v>640</v>
      </c>
      <c r="I189" s="110" t="s">
        <v>582</v>
      </c>
      <c r="J189" s="110"/>
      <c r="K189" s="151"/>
    </row>
    <row r="190" spans="2:11" ht="15" customHeight="1">
      <c r="B190" s="130"/>
      <c r="C190" s="115" t="s">
        <v>641</v>
      </c>
      <c r="D190" s="110"/>
      <c r="E190" s="110"/>
      <c r="F190" s="129" t="s">
        <v>548</v>
      </c>
      <c r="G190" s="110"/>
      <c r="H190" s="110" t="s">
        <v>642</v>
      </c>
      <c r="I190" s="110" t="s">
        <v>582</v>
      </c>
      <c r="J190" s="110"/>
      <c r="K190" s="151"/>
    </row>
    <row r="191" spans="2:11" ht="15" customHeight="1">
      <c r="B191" s="130"/>
      <c r="C191" s="115" t="s">
        <v>643</v>
      </c>
      <c r="D191" s="110"/>
      <c r="E191" s="110"/>
      <c r="F191" s="129" t="s">
        <v>554</v>
      </c>
      <c r="G191" s="110"/>
      <c r="H191" s="110" t="s">
        <v>644</v>
      </c>
      <c r="I191" s="110" t="s">
        <v>582</v>
      </c>
      <c r="J191" s="110"/>
      <c r="K191" s="151"/>
    </row>
    <row r="192" spans="2:11" ht="15" customHeight="1">
      <c r="B192" s="157"/>
      <c r="C192" s="165"/>
      <c r="D192" s="139"/>
      <c r="E192" s="139"/>
      <c r="F192" s="139"/>
      <c r="G192" s="139"/>
      <c r="H192" s="139"/>
      <c r="I192" s="139"/>
      <c r="J192" s="139"/>
      <c r="K192" s="158"/>
    </row>
    <row r="193" spans="2:11" ht="18.75" customHeight="1">
      <c r="B193" s="106"/>
      <c r="C193" s="110"/>
      <c r="D193" s="110"/>
      <c r="E193" s="110"/>
      <c r="F193" s="129"/>
      <c r="G193" s="110"/>
      <c r="H193" s="110"/>
      <c r="I193" s="110"/>
      <c r="J193" s="110"/>
      <c r="K193" s="106"/>
    </row>
    <row r="194" spans="2:11" ht="18.75" customHeight="1">
      <c r="B194" s="106"/>
      <c r="C194" s="110"/>
      <c r="D194" s="110"/>
      <c r="E194" s="110"/>
      <c r="F194" s="129"/>
      <c r="G194" s="110"/>
      <c r="H194" s="110"/>
      <c r="I194" s="110"/>
      <c r="J194" s="110"/>
      <c r="K194" s="106"/>
    </row>
    <row r="195" spans="2:11" ht="18.75" customHeight="1">
      <c r="B195" s="116"/>
      <c r="C195" s="116"/>
      <c r="D195" s="116"/>
      <c r="E195" s="116"/>
      <c r="F195" s="116"/>
      <c r="G195" s="116"/>
      <c r="H195" s="116"/>
      <c r="I195" s="116"/>
      <c r="J195" s="116"/>
      <c r="K195" s="116"/>
    </row>
    <row r="196" spans="2:11" ht="13.5">
      <c r="B196" s="98"/>
      <c r="C196" s="99"/>
      <c r="D196" s="99"/>
      <c r="E196" s="99"/>
      <c r="F196" s="99"/>
      <c r="G196" s="99"/>
      <c r="H196" s="99"/>
      <c r="I196" s="99"/>
      <c r="J196" s="99"/>
      <c r="K196" s="100"/>
    </row>
    <row r="197" spans="2:11" ht="21">
      <c r="B197" s="101"/>
      <c r="C197" s="217" t="s">
        <v>645</v>
      </c>
      <c r="D197" s="217"/>
      <c r="E197" s="217"/>
      <c r="F197" s="217"/>
      <c r="G197" s="217"/>
      <c r="H197" s="217"/>
      <c r="I197" s="217"/>
      <c r="J197" s="217"/>
      <c r="K197" s="102"/>
    </row>
    <row r="198" spans="2:11" ht="25.5" customHeight="1">
      <c r="B198" s="101"/>
      <c r="C198" s="166" t="s">
        <v>646</v>
      </c>
      <c r="D198" s="166"/>
      <c r="E198" s="166"/>
      <c r="F198" s="166" t="s">
        <v>647</v>
      </c>
      <c r="G198" s="167"/>
      <c r="H198" s="218" t="s">
        <v>648</v>
      </c>
      <c r="I198" s="218"/>
      <c r="J198" s="218"/>
      <c r="K198" s="102"/>
    </row>
    <row r="199" spans="2:11" ht="5.25" customHeight="1">
      <c r="B199" s="130"/>
      <c r="C199" s="127"/>
      <c r="D199" s="127"/>
      <c r="E199" s="127"/>
      <c r="F199" s="127"/>
      <c r="G199" s="110"/>
      <c r="H199" s="127"/>
      <c r="I199" s="127"/>
      <c r="J199" s="127"/>
      <c r="K199" s="151"/>
    </row>
    <row r="200" spans="2:11" ht="15" customHeight="1">
      <c r="B200" s="130"/>
      <c r="C200" s="110" t="s">
        <v>638</v>
      </c>
      <c r="D200" s="110"/>
      <c r="E200" s="110"/>
      <c r="F200" s="129" t="s">
        <v>704</v>
      </c>
      <c r="G200" s="110"/>
      <c r="H200" s="215" t="s">
        <v>649</v>
      </c>
      <c r="I200" s="215"/>
      <c r="J200" s="215"/>
      <c r="K200" s="151"/>
    </row>
    <row r="201" spans="2:11" ht="15" customHeight="1">
      <c r="B201" s="130"/>
      <c r="C201" s="136"/>
      <c r="D201" s="110"/>
      <c r="E201" s="110"/>
      <c r="F201" s="129" t="s">
        <v>705</v>
      </c>
      <c r="G201" s="110"/>
      <c r="H201" s="215" t="s">
        <v>650</v>
      </c>
      <c r="I201" s="215"/>
      <c r="J201" s="215"/>
      <c r="K201" s="151"/>
    </row>
    <row r="202" spans="2:11" ht="15" customHeight="1">
      <c r="B202" s="130"/>
      <c r="C202" s="136"/>
      <c r="D202" s="110"/>
      <c r="E202" s="110"/>
      <c r="F202" s="129" t="s">
        <v>708</v>
      </c>
      <c r="G202" s="110"/>
      <c r="H202" s="215" t="s">
        <v>651</v>
      </c>
      <c r="I202" s="215"/>
      <c r="J202" s="215"/>
      <c r="K202" s="151"/>
    </row>
    <row r="203" spans="2:11" ht="15" customHeight="1">
      <c r="B203" s="130"/>
      <c r="C203" s="110"/>
      <c r="D203" s="110"/>
      <c r="E203" s="110"/>
      <c r="F203" s="129" t="s">
        <v>706</v>
      </c>
      <c r="G203" s="110"/>
      <c r="H203" s="215" t="s">
        <v>652</v>
      </c>
      <c r="I203" s="215"/>
      <c r="J203" s="215"/>
      <c r="K203" s="151"/>
    </row>
    <row r="204" spans="2:11" ht="15" customHeight="1">
      <c r="B204" s="130"/>
      <c r="C204" s="110"/>
      <c r="D204" s="110"/>
      <c r="E204" s="110"/>
      <c r="F204" s="129" t="s">
        <v>707</v>
      </c>
      <c r="G204" s="110"/>
      <c r="H204" s="215" t="s">
        <v>653</v>
      </c>
      <c r="I204" s="215"/>
      <c r="J204" s="215"/>
      <c r="K204" s="151"/>
    </row>
    <row r="205" spans="2:11" ht="15" customHeight="1">
      <c r="B205" s="130"/>
      <c r="C205" s="110"/>
      <c r="D205" s="110"/>
      <c r="E205" s="110"/>
      <c r="F205" s="129"/>
      <c r="G205" s="110"/>
      <c r="H205" s="110"/>
      <c r="I205" s="110"/>
      <c r="J205" s="110"/>
      <c r="K205" s="151"/>
    </row>
    <row r="206" spans="2:11" ht="15" customHeight="1">
      <c r="B206" s="130"/>
      <c r="C206" s="110" t="s">
        <v>594</v>
      </c>
      <c r="D206" s="110"/>
      <c r="E206" s="110"/>
      <c r="F206" s="129" t="s">
        <v>739</v>
      </c>
      <c r="G206" s="110"/>
      <c r="H206" s="215" t="s">
        <v>654</v>
      </c>
      <c r="I206" s="215"/>
      <c r="J206" s="215"/>
      <c r="K206" s="151"/>
    </row>
    <row r="207" spans="2:11" ht="15" customHeight="1">
      <c r="B207" s="130"/>
      <c r="C207" s="136"/>
      <c r="D207" s="110"/>
      <c r="E207" s="110"/>
      <c r="F207" s="129" t="s">
        <v>492</v>
      </c>
      <c r="G207" s="110"/>
      <c r="H207" s="215" t="s">
        <v>493</v>
      </c>
      <c r="I207" s="215"/>
      <c r="J207" s="215"/>
      <c r="K207" s="151"/>
    </row>
    <row r="208" spans="2:11" ht="15" customHeight="1">
      <c r="B208" s="130"/>
      <c r="C208" s="110"/>
      <c r="D208" s="110"/>
      <c r="E208" s="110"/>
      <c r="F208" s="129" t="s">
        <v>490</v>
      </c>
      <c r="G208" s="110"/>
      <c r="H208" s="215" t="s">
        <v>655</v>
      </c>
      <c r="I208" s="215"/>
      <c r="J208" s="215"/>
      <c r="K208" s="151"/>
    </row>
    <row r="209" spans="2:11" ht="15" customHeight="1">
      <c r="B209" s="168"/>
      <c r="C209" s="136"/>
      <c r="D209" s="136"/>
      <c r="E209" s="136"/>
      <c r="F209" s="129" t="s">
        <v>494</v>
      </c>
      <c r="G209" s="115"/>
      <c r="H209" s="216" t="s">
        <v>495</v>
      </c>
      <c r="I209" s="216"/>
      <c r="J209" s="216"/>
      <c r="K209" s="169"/>
    </row>
    <row r="210" spans="2:11" ht="15" customHeight="1">
      <c r="B210" s="168"/>
      <c r="C210" s="136"/>
      <c r="D210" s="136"/>
      <c r="E210" s="136"/>
      <c r="F210" s="129" t="s">
        <v>496</v>
      </c>
      <c r="G210" s="115"/>
      <c r="H210" s="216" t="s">
        <v>656</v>
      </c>
      <c r="I210" s="216"/>
      <c r="J210" s="216"/>
      <c r="K210" s="169"/>
    </row>
    <row r="211" spans="2:11" ht="15" customHeight="1">
      <c r="B211" s="168"/>
      <c r="C211" s="136"/>
      <c r="D211" s="136"/>
      <c r="E211" s="136"/>
      <c r="F211" s="170"/>
      <c r="G211" s="115"/>
      <c r="H211" s="171"/>
      <c r="I211" s="171"/>
      <c r="J211" s="171"/>
      <c r="K211" s="169"/>
    </row>
    <row r="212" spans="2:11" ht="15" customHeight="1">
      <c r="B212" s="168"/>
      <c r="C212" s="110" t="s">
        <v>618</v>
      </c>
      <c r="D212" s="136"/>
      <c r="E212" s="136"/>
      <c r="F212" s="129">
        <v>1</v>
      </c>
      <c r="G212" s="115"/>
      <c r="H212" s="216" t="s">
        <v>657</v>
      </c>
      <c r="I212" s="216"/>
      <c r="J212" s="216"/>
      <c r="K212" s="169"/>
    </row>
    <row r="213" spans="2:11" ht="15" customHeight="1">
      <c r="B213" s="168"/>
      <c r="C213" s="136"/>
      <c r="D213" s="136"/>
      <c r="E213" s="136"/>
      <c r="F213" s="129">
        <v>2</v>
      </c>
      <c r="G213" s="115"/>
      <c r="H213" s="216" t="s">
        <v>658</v>
      </c>
      <c r="I213" s="216"/>
      <c r="J213" s="216"/>
      <c r="K213" s="169"/>
    </row>
    <row r="214" spans="2:11" ht="15" customHeight="1">
      <c r="B214" s="168"/>
      <c r="C214" s="136"/>
      <c r="D214" s="136"/>
      <c r="E214" s="136"/>
      <c r="F214" s="129">
        <v>3</v>
      </c>
      <c r="G214" s="115"/>
      <c r="H214" s="216" t="s">
        <v>659</v>
      </c>
      <c r="I214" s="216"/>
      <c r="J214" s="216"/>
      <c r="K214" s="169"/>
    </row>
    <row r="215" spans="2:11" ht="15" customHeight="1">
      <c r="B215" s="168"/>
      <c r="C215" s="136"/>
      <c r="D215" s="136"/>
      <c r="E215" s="136"/>
      <c r="F215" s="129">
        <v>4</v>
      </c>
      <c r="G215" s="115"/>
      <c r="H215" s="216" t="s">
        <v>660</v>
      </c>
      <c r="I215" s="216"/>
      <c r="J215" s="216"/>
      <c r="K215" s="169"/>
    </row>
    <row r="216" spans="2:11" ht="12.75" customHeight="1">
      <c r="B216" s="172"/>
      <c r="C216" s="173"/>
      <c r="D216" s="173"/>
      <c r="E216" s="173"/>
      <c r="F216" s="173"/>
      <c r="G216" s="173"/>
      <c r="H216" s="173"/>
      <c r="I216" s="173"/>
      <c r="J216" s="173"/>
      <c r="K216" s="174"/>
    </row>
  </sheetData>
  <sheetProtection formatCells="0" formatColumns="0" formatRows="0" insertColumns="0" insertRows="0" insertHyperlinks="0" deleteColumns="0" deleteRows="0" sort="0" autoFilter="0" pivotTables="0"/>
  <mergeCells count="77">
    <mergeCell ref="C3:J3"/>
    <mergeCell ref="C4:J4"/>
    <mergeCell ref="C6:J6"/>
    <mergeCell ref="C7:J7"/>
    <mergeCell ref="F17:J17"/>
    <mergeCell ref="C9:J9"/>
    <mergeCell ref="D10:J10"/>
    <mergeCell ref="D13:J13"/>
    <mergeCell ref="D11:J11"/>
    <mergeCell ref="D14:J14"/>
    <mergeCell ref="D15:J15"/>
    <mergeCell ref="F16:J16"/>
    <mergeCell ref="F18:J18"/>
    <mergeCell ref="F21:J21"/>
    <mergeCell ref="C23:J23"/>
    <mergeCell ref="D25:J25"/>
    <mergeCell ref="F19:J19"/>
    <mergeCell ref="F20:J20"/>
    <mergeCell ref="D33:J33"/>
    <mergeCell ref="G34:J34"/>
    <mergeCell ref="D31:J31"/>
    <mergeCell ref="C24:J24"/>
    <mergeCell ref="D32:J32"/>
    <mergeCell ref="D26:J26"/>
    <mergeCell ref="D28:J28"/>
    <mergeCell ref="D29:J29"/>
    <mergeCell ref="G35:J35"/>
    <mergeCell ref="D49:J49"/>
    <mergeCell ref="E48:J48"/>
    <mergeCell ref="G36:J36"/>
    <mergeCell ref="G37:J37"/>
    <mergeCell ref="E46:J46"/>
    <mergeCell ref="G38:J38"/>
    <mergeCell ref="G39:J39"/>
    <mergeCell ref="G40:J40"/>
    <mergeCell ref="G41:J41"/>
    <mergeCell ref="C163:J163"/>
    <mergeCell ref="C120:J120"/>
    <mergeCell ref="C145:J145"/>
    <mergeCell ref="D57:J57"/>
    <mergeCell ref="C100:J100"/>
    <mergeCell ref="D61:J61"/>
    <mergeCell ref="D67:J67"/>
    <mergeCell ref="D68:J68"/>
    <mergeCell ref="C73:J73"/>
    <mergeCell ref="D60:J60"/>
    <mergeCell ref="G42:J42"/>
    <mergeCell ref="G43:J43"/>
    <mergeCell ref="E47:J47"/>
    <mergeCell ref="C52:J52"/>
    <mergeCell ref="D45:J45"/>
    <mergeCell ref="C53:J53"/>
    <mergeCell ref="D58:J58"/>
    <mergeCell ref="D59:J59"/>
    <mergeCell ref="C50:J50"/>
    <mergeCell ref="C55:J55"/>
    <mergeCell ref="D56:J56"/>
    <mergeCell ref="D63:J63"/>
    <mergeCell ref="D64:J64"/>
    <mergeCell ref="D66:J66"/>
    <mergeCell ref="D65:J65"/>
    <mergeCell ref="C197:J197"/>
    <mergeCell ref="H215:J215"/>
    <mergeCell ref="H213:J213"/>
    <mergeCell ref="H210:J210"/>
    <mergeCell ref="H209:J209"/>
    <mergeCell ref="H207:J207"/>
    <mergeCell ref="H200:J200"/>
    <mergeCell ref="H198:J198"/>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Krumnikl Radim</dc:creator>
  <cp:keywords/>
  <dc:description/>
  <cp:lastModifiedBy>13712</cp:lastModifiedBy>
  <cp:lastPrinted>2018-04-03T11:29:51Z</cp:lastPrinted>
  <dcterms:created xsi:type="dcterms:W3CDTF">2018-03-28T05:45:41Z</dcterms:created>
  <dcterms:modified xsi:type="dcterms:W3CDTF">2018-04-13T11:53:11Z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