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6528" windowHeight="2760" activeTab="0"/>
  </bookViews>
  <sheets>
    <sheet name="Slepý vykaz výměr" sheetId="1" r:id="rId1"/>
  </sheets>
  <definedNames/>
  <calcPr fullCalcOnLoad="1"/>
</workbook>
</file>

<file path=xl/sharedStrings.xml><?xml version="1.0" encoding="utf-8"?>
<sst xmlns="http://schemas.openxmlformats.org/spreadsheetml/2006/main" count="1072" uniqueCount="532">
  <si>
    <t>č.</t>
  </si>
  <si>
    <t>1.1.</t>
  </si>
  <si>
    <t>bm</t>
  </si>
  <si>
    <t>ks</t>
  </si>
  <si>
    <t>Přípravné práce</t>
  </si>
  <si>
    <t>2.1.</t>
  </si>
  <si>
    <t>soubor</t>
  </si>
  <si>
    <t>2.2.</t>
  </si>
  <si>
    <t>3.</t>
  </si>
  <si>
    <t>3.1.</t>
  </si>
  <si>
    <t>3.3.</t>
  </si>
  <si>
    <t>4.</t>
  </si>
  <si>
    <t>4.1.</t>
  </si>
  <si>
    <t>4.2.</t>
  </si>
  <si>
    <t>4.3.</t>
  </si>
  <si>
    <t>4.4.</t>
  </si>
  <si>
    <t>4.5.</t>
  </si>
  <si>
    <t>4.6.</t>
  </si>
  <si>
    <t>5.</t>
  </si>
  <si>
    <t>5.2.</t>
  </si>
  <si>
    <t>5.3.</t>
  </si>
  <si>
    <t>6.</t>
  </si>
  <si>
    <t>6.2.</t>
  </si>
  <si>
    <t>7.</t>
  </si>
  <si>
    <t>7.1.</t>
  </si>
  <si>
    <t>7.2.</t>
  </si>
  <si>
    <t>Sanační práce</t>
  </si>
  <si>
    <t>5.4.</t>
  </si>
  <si>
    <t>5.5.</t>
  </si>
  <si>
    <t>5.6.</t>
  </si>
  <si>
    <t>5.7.</t>
  </si>
  <si>
    <t>5.8.</t>
  </si>
  <si>
    <t>hod</t>
  </si>
  <si>
    <t>Celkem bez DPH</t>
  </si>
  <si>
    <t>1.2.</t>
  </si>
  <si>
    <t>7.3.</t>
  </si>
  <si>
    <t>8.</t>
  </si>
  <si>
    <t>8.1.</t>
  </si>
  <si>
    <t>Postsanační monitoring</t>
  </si>
  <si>
    <t>t</t>
  </si>
  <si>
    <t>km</t>
  </si>
  <si>
    <t>Zeminy</t>
  </si>
  <si>
    <t>Odběr vzorků zemin, evidence, skartace</t>
  </si>
  <si>
    <t>Podzemní vody</t>
  </si>
  <si>
    <t xml:space="preserve">1. </t>
  </si>
  <si>
    <t>2.</t>
  </si>
  <si>
    <t>5.1.</t>
  </si>
  <si>
    <t>CPV kód</t>
  </si>
  <si>
    <t>Druh položky</t>
  </si>
  <si>
    <t>Jednotka</t>
  </si>
  <si>
    <t>Jednotková cena</t>
  </si>
  <si>
    <t>Počet jednotek</t>
  </si>
  <si>
    <t>Celkem</t>
  </si>
  <si>
    <t>Záměr hladin podzemních vod</t>
  </si>
  <si>
    <t>Měření fáze LNAPLs a DNAPLs</t>
  </si>
  <si>
    <t>Měření fyz.-chemických parametrů podzemní vody</t>
  </si>
  <si>
    <t>Odběr vzorků povrchové vodoteče</t>
  </si>
  <si>
    <t>Analytické stanovení benzenu v podzemní vodě</t>
  </si>
  <si>
    <t>Analytické stanovení naftalenu v podzemní vodě</t>
  </si>
  <si>
    <t>Analytické stanovení fenolů v podzemní vodě</t>
  </si>
  <si>
    <t>Analytické stanovení benzo(a)pyrenu v podzemní vodě</t>
  </si>
  <si>
    <t>Analytické stanovení NEL v podzemní vodě</t>
  </si>
  <si>
    <t>Analytické stanovení benzenu v povrchové vodoteči</t>
  </si>
  <si>
    <t>Analytické stanovení xylenů v povrchové vodoteči</t>
  </si>
  <si>
    <t>Analytické stanovení naftalenu v povrchové vodoteči</t>
  </si>
  <si>
    <t>Analytické stanovení fenolů v povrchové vodoteči</t>
  </si>
  <si>
    <t>Analytické stanovení benzo(a)pyrenu v povrchové vodoteči</t>
  </si>
  <si>
    <t>Analytické stanovení NEL v povrchové vodoteči</t>
  </si>
  <si>
    <t>Přeprava osob a materiálu</t>
  </si>
  <si>
    <t xml:space="preserve">90733700-1  </t>
  </si>
  <si>
    <t>90733700-1</t>
  </si>
  <si>
    <t xml:space="preserve"> </t>
  </si>
  <si>
    <t xml:space="preserve">90733100-5  </t>
  </si>
  <si>
    <t>Legislativní zajištění (získání veškerých potřebných povolení)</t>
  </si>
  <si>
    <t>90733900-3</t>
  </si>
  <si>
    <t>Detailní terénní rekognoskace lokality</t>
  </si>
  <si>
    <t>hod.</t>
  </si>
  <si>
    <t>Přípravné práce, studium archivních materiálů, rešerše, Geofond</t>
  </si>
  <si>
    <t>Projednání a případná úprava realizačního projektu</t>
  </si>
  <si>
    <t>Doprava na lokalitu</t>
  </si>
  <si>
    <t>Doprava vrtné osádky a soupravy</t>
  </si>
  <si>
    <t>m</t>
  </si>
  <si>
    <t>Kompletní elektroinstalace</t>
  </si>
  <si>
    <t>Revizní zpráva el. rozvodů a zařízení</t>
  </si>
  <si>
    <t xml:space="preserve">Zpracování závěrečné zprávy </t>
  </si>
  <si>
    <t>Vodorovný přesun kontaminovaného vrtného jádra (zemin)</t>
  </si>
  <si>
    <t>Geodetické zaměření nových HG-vrtů</t>
  </si>
  <si>
    <t>Přeprava materiálu</t>
  </si>
  <si>
    <t>76300000-6</t>
  </si>
  <si>
    <t>Instalace sanačních technologií</t>
  </si>
  <si>
    <t>Vrtné a technické práce</t>
  </si>
  <si>
    <t>Sanační monitoring</t>
  </si>
  <si>
    <t xml:space="preserve">90733900-3  </t>
  </si>
  <si>
    <t>Provoz jednotky čištění půdního vzduchu</t>
  </si>
  <si>
    <t>Spotřeba elektrické energie</t>
  </si>
  <si>
    <t>Aktivní uhlí</t>
  </si>
  <si>
    <t>Obsluha</t>
  </si>
  <si>
    <t>Údržba</t>
  </si>
  <si>
    <t>Technický a technologický dozor</t>
  </si>
  <si>
    <t>vrt.den</t>
  </si>
  <si>
    <t>kW.hod.</t>
  </si>
  <si>
    <t>kg</t>
  </si>
  <si>
    <t>Ochranné sanační čerpání podzemní vody - hydraulická bariéra</t>
  </si>
  <si>
    <t>Ruční předkopy pro HG-vrty hydraulické bariéry, sanační a monitorovací,  aplikační sondy (cca do 80 cm)</t>
  </si>
  <si>
    <t>Venting</t>
  </si>
  <si>
    <t>Přeprava vzorků do laboratoře</t>
  </si>
  <si>
    <t>vrt/den</t>
  </si>
  <si>
    <t>Provoz ISCO centra</t>
  </si>
  <si>
    <t xml:space="preserve">Zpracování realizačního projektu </t>
  </si>
  <si>
    <t>Zřízení přípojky vody (2 centra)</t>
  </si>
  <si>
    <t>Zřízení přípojky elektrické energie (2 centra)</t>
  </si>
  <si>
    <t>Instalace rozvodů vzdušniny pro venting včetně ventilů, manometrů a vývěvy (2 centra)</t>
  </si>
  <si>
    <t>Zaměření terénu, výkopu a výkopových prací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</si>
  <si>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</si>
  <si>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Skrývka nekontaminované zeminy do 0.5m p.t.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</si>
  <si>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</si>
  <si>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Uložení skrývky nekontaminovaných zemin na mezideponii</t>
  </si>
  <si>
    <t>Nákup a naložení inertního materiálu</t>
  </si>
  <si>
    <t>Doprava inertního materiálu</t>
  </si>
  <si>
    <t xml:space="preserve">Statické posouzení  </t>
  </si>
  <si>
    <t>Úprava prostoru do konečné podoby a zatravnění</t>
  </si>
  <si>
    <t>Instalace a demontáž technologie pro aplikaci PAL (zásobní nádrž, mýchadlo, čerpadla - 1 centrum)</t>
  </si>
  <si>
    <t>Instalace a demontáž technologie pro aplikaci ISCO (zásobní nádrž, mýchadlo, čerpadla - 2 centra)</t>
  </si>
  <si>
    <t>Doprava činidel na přípravnou plochu</t>
  </si>
  <si>
    <r>
      <t>Nákup 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0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(35%)</t>
    </r>
  </si>
  <si>
    <r>
      <t>Nákup FeSO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(zelená skalice)</t>
    </r>
  </si>
  <si>
    <t>týden</t>
  </si>
  <si>
    <t>Odběr vzorků podzemní vody</t>
  </si>
  <si>
    <t>Doprava osob na lokalitu</t>
  </si>
  <si>
    <t>Odtěžba zemin v oblasti SEVEROZÁPAD</t>
  </si>
  <si>
    <t>Sanace podzemních vod v oblasti SEVEROZÁPAD - aplikace a monitoring ISCO</t>
  </si>
  <si>
    <t>Sanace podzemních vod v oblasti JIHOZÁPAD - aplikace a monitoring ISCO</t>
  </si>
  <si>
    <t>4.7.</t>
  </si>
  <si>
    <t>Sanace podzemních vod v oblasti VÝCHOD - aplikace a monitoring ISCO</t>
  </si>
  <si>
    <t>4.8.</t>
  </si>
  <si>
    <t>Sanace podzemních vod v oblasti JIH - aplikace a monitoring ISCO</t>
  </si>
  <si>
    <t>Provoz jednotky čištění  podzemních vod</t>
  </si>
  <si>
    <t>Odtěžení kontaminovaných zemin</t>
  </si>
  <si>
    <t>Likvidace ventingových sond</t>
  </si>
  <si>
    <t>Stočné</t>
  </si>
  <si>
    <t>l</t>
  </si>
  <si>
    <t xml:space="preserve">Automatický monitoring úrovně hladiny při aplikaci PAL - podklady k řízení zasakování </t>
  </si>
  <si>
    <t>Analytické stanovení PAL v podzemní vodě</t>
  </si>
  <si>
    <r>
      <t xml:space="preserve">Analytické stanovení </t>
    </r>
    <r>
      <rPr>
        <sz val="10"/>
        <color indexed="8"/>
        <rFont val="Times New Roman"/>
        <family val="1"/>
      </rPr>
      <t>xylenů v podzemní vodě</t>
    </r>
  </si>
  <si>
    <t>Analytické stanovení benzo(a)pyren v podzemní vodě</t>
  </si>
  <si>
    <t>Analytické stanovení TK (Cr, As, Cd) v podzemní vodě</t>
  </si>
  <si>
    <t>Analytické stanovení NEL v sušině</t>
  </si>
  <si>
    <t>Analytické stanovení naftalen v sušině</t>
  </si>
  <si>
    <t>Analytické stanovení toluenu v podzemní vodě</t>
  </si>
  <si>
    <t>Analytické stanovení xylenů v podzemní vodě</t>
  </si>
  <si>
    <t>Vyhodnocení, sled a řízení prací</t>
  </si>
  <si>
    <t>Činnost technologa na lokalitě</t>
  </si>
  <si>
    <t>Činnost sanačního geologa, hydrogeologa</t>
  </si>
  <si>
    <t>Činnost vedoucího řešitelského týmu</t>
  </si>
  <si>
    <t>Inženýrská činnost a stavební dozor</t>
  </si>
  <si>
    <t>Sled, řízení prací a kordinace prací</t>
  </si>
  <si>
    <t>Činnost geochemika, chemika</t>
  </si>
  <si>
    <t>Zpracování etapových zpráv - čtvrtletně</t>
  </si>
  <si>
    <t xml:space="preserve">Zpracování ročních zpráv </t>
  </si>
  <si>
    <t xml:space="preserve">Oponentní řízení vč. zapracování připomínek </t>
  </si>
  <si>
    <t>Účast na KD, pracovní jednání</t>
  </si>
  <si>
    <t>Pořízení záznamu do databáze SEKM + PKM</t>
  </si>
  <si>
    <t>Pořízení záznamu do databáze SEKM</t>
  </si>
  <si>
    <t>Analytické stanovení ZCHR v podzemní vodě</t>
  </si>
  <si>
    <t>Instalace rozvodů vody, včetně ventilů a vodoměrů, rozvodů pro aplikaci činidel (i pro zimní provoz)</t>
  </si>
  <si>
    <t>Přeprava osob, přeprava vzorků do laboratoře</t>
  </si>
  <si>
    <t>zařízení.den</t>
  </si>
  <si>
    <t>Přeprava osob</t>
  </si>
  <si>
    <t>Vodné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</si>
  <si>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</si>
  <si>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Odběr vzorků podzemní vody - monitoring ISCO</t>
  </si>
  <si>
    <t>Analytické stanovení TOC v podzemní vodě</t>
  </si>
  <si>
    <t>Analytické stanovení UCHR v podzemní vodě</t>
  </si>
  <si>
    <t>Doprava na lokalitu, přeprava vzorků do laboratoře</t>
  </si>
  <si>
    <t>Zpracování etapových, ročních zpráv</t>
  </si>
  <si>
    <t>1.3.</t>
  </si>
  <si>
    <t>1.4.</t>
  </si>
  <si>
    <t>1.5.</t>
  </si>
  <si>
    <t>1.6.</t>
  </si>
  <si>
    <t>1.7.</t>
  </si>
  <si>
    <t>1.8.</t>
  </si>
  <si>
    <t>71242000-6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</si>
  <si>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</si>
  <si>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</si>
  <si>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</si>
  <si>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</si>
  <si>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</si>
  <si>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</si>
  <si>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</si>
  <si>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</si>
  <si>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</si>
  <si>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</si>
  <si>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</si>
  <si>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</si>
  <si>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</si>
  <si>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</si>
  <si>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</si>
  <si>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</si>
  <si>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</si>
  <si>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</si>
  <si>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</si>
  <si>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</si>
  <si>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</si>
  <si>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</si>
  <si>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</si>
  <si>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</si>
  <si>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</si>
  <si>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</si>
  <si>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</si>
  <si>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</si>
  <si>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</si>
  <si>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</si>
  <si>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</si>
  <si>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</si>
  <si>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</si>
  <si>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</si>
  <si>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</si>
  <si>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</si>
  <si>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</si>
  <si>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</si>
  <si>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</si>
  <si>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</si>
  <si>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</si>
  <si>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</si>
  <si>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</si>
  <si>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</si>
  <si>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</si>
  <si>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</si>
  <si>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</si>
  <si>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</si>
  <si>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</si>
  <si>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</si>
  <si>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</si>
  <si>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</si>
  <si>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</si>
  <si>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</si>
  <si>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</si>
  <si>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</si>
  <si>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</si>
  <si>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</si>
  <si>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</si>
  <si>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</si>
  <si>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</si>
  <si>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</si>
  <si>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</si>
  <si>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</si>
  <si>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</si>
  <si>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</si>
  <si>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</si>
  <si>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</si>
  <si>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5.3.8.</t>
  </si>
  <si>
    <t>5.3.9.</t>
  </si>
  <si>
    <t>5.3.10.</t>
  </si>
  <si>
    <t>5.3.11.</t>
  </si>
  <si>
    <t>5.3.12.</t>
  </si>
  <si>
    <t>5.3.13.</t>
  </si>
  <si>
    <t>5.3.14.</t>
  </si>
  <si>
    <t>5.3.15.</t>
  </si>
  <si>
    <t>5.3.16.</t>
  </si>
  <si>
    <t>5.3.17.</t>
  </si>
  <si>
    <t>5.3.18.</t>
  </si>
  <si>
    <t>5.3.19.</t>
  </si>
  <si>
    <t>5.4.1.</t>
  </si>
  <si>
    <t>5.4.2.</t>
  </si>
  <si>
    <t>5.4.3.</t>
  </si>
  <si>
    <t>5.4.4.</t>
  </si>
  <si>
    <t>5.4.5.</t>
  </si>
  <si>
    <t>5.4.7.</t>
  </si>
  <si>
    <t>5.4.8.</t>
  </si>
  <si>
    <t>5.4.9.</t>
  </si>
  <si>
    <t>6.1.</t>
  </si>
  <si>
    <t>6.1.1.</t>
  </si>
  <si>
    <t>6.1.2.</t>
  </si>
  <si>
    <t>6.1.3.</t>
  </si>
  <si>
    <t>6.1.4.</t>
  </si>
  <si>
    <t>6.1.5.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</si>
  <si>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</si>
  <si>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</si>
  <si>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</si>
  <si>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</si>
  <si>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</si>
  <si>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</si>
  <si>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</si>
  <si>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</si>
  <si>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</si>
  <si>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</si>
  <si>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</si>
  <si>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</si>
  <si>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</si>
  <si>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</si>
  <si>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</si>
  <si>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</si>
  <si>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</si>
  <si>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</si>
  <si>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</si>
  <si>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6.2.20.</t>
  </si>
  <si>
    <t>6.2.21.</t>
  </si>
  <si>
    <t>6.2.22.</t>
  </si>
  <si>
    <t>6.2.23.</t>
  </si>
  <si>
    <t>6.2.24.</t>
  </si>
  <si>
    <t>6.2.25.</t>
  </si>
  <si>
    <t>6.2.26.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</si>
  <si>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</si>
  <si>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</si>
  <si>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</si>
  <si>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</si>
  <si>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</si>
  <si>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</si>
  <si>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</si>
  <si>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</si>
  <si>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</si>
  <si>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</si>
  <si>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</si>
  <si>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</si>
  <si>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</si>
  <si>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</si>
  <si>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</si>
  <si>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</si>
  <si>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</si>
  <si>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</si>
  <si>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</si>
  <si>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</si>
  <si>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</si>
  <si>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</si>
  <si>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</si>
  <si>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</si>
  <si>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</si>
  <si>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</si>
  <si>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</si>
  <si>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</si>
  <si>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</si>
  <si>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</si>
  <si>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5.8.1.</t>
  </si>
  <si>
    <t>5.8.2.</t>
  </si>
  <si>
    <t>5.8.3.</t>
  </si>
  <si>
    <t>5.8.4.</t>
  </si>
  <si>
    <t>5.8.5.</t>
  </si>
  <si>
    <t>5.8.6.</t>
  </si>
  <si>
    <t>5.8.7.</t>
  </si>
  <si>
    <t>5.8.8.</t>
  </si>
  <si>
    <t>5.8.9.</t>
  </si>
  <si>
    <t>5.8.10.</t>
  </si>
  <si>
    <t>5.8.11.</t>
  </si>
  <si>
    <t>5.8.12.</t>
  </si>
  <si>
    <t>5.8.13.</t>
  </si>
  <si>
    <t>5.8.14.</t>
  </si>
  <si>
    <t>5.5.1.</t>
  </si>
  <si>
    <t>5.5.2.</t>
  </si>
  <si>
    <t>5.5.3.</t>
  </si>
  <si>
    <t>5.5.4.</t>
  </si>
  <si>
    <t>5.5.5.</t>
  </si>
  <si>
    <t>5.5.6.</t>
  </si>
  <si>
    <t>5.5.7.</t>
  </si>
  <si>
    <t>5.5.8.</t>
  </si>
  <si>
    <t>5.5.9.</t>
  </si>
  <si>
    <t>5.5.10.</t>
  </si>
  <si>
    <t>5.5.11.</t>
  </si>
  <si>
    <t>5.5.12.</t>
  </si>
  <si>
    <t>5.5.13.</t>
  </si>
  <si>
    <t>5.5.14.</t>
  </si>
  <si>
    <t>5.6.1.</t>
  </si>
  <si>
    <t>5.6.2.</t>
  </si>
  <si>
    <t>5.6.3.</t>
  </si>
  <si>
    <t>5.6.4.</t>
  </si>
  <si>
    <t>5.6.5.</t>
  </si>
  <si>
    <t>5.6.6.</t>
  </si>
  <si>
    <t>5.6.7.</t>
  </si>
  <si>
    <t>5.6.8.</t>
  </si>
  <si>
    <t>5.6.9.</t>
  </si>
  <si>
    <t>5.6.10.</t>
  </si>
  <si>
    <t>5.6.11.</t>
  </si>
  <si>
    <t>5.6.12.</t>
  </si>
  <si>
    <t>5.6.13.</t>
  </si>
  <si>
    <t>5.6.14.</t>
  </si>
  <si>
    <t>5.7.1.</t>
  </si>
  <si>
    <t>5.7.2.</t>
  </si>
  <si>
    <t>5.7.3.</t>
  </si>
  <si>
    <t>5.7.4.</t>
  </si>
  <si>
    <t>5.7.5.</t>
  </si>
  <si>
    <t>5.7.6.</t>
  </si>
  <si>
    <t>5.7.7.</t>
  </si>
  <si>
    <t>5.7.8.</t>
  </si>
  <si>
    <t>5.7.9.</t>
  </si>
  <si>
    <t>5.7.10.</t>
  </si>
  <si>
    <t>5.7.11.</t>
  </si>
  <si>
    <t>5.7.12.</t>
  </si>
  <si>
    <t>5.7.13.</t>
  </si>
  <si>
    <t>5.7.14.</t>
  </si>
  <si>
    <t>90722100-5</t>
  </si>
  <si>
    <t>90740000-6</t>
  </si>
  <si>
    <t>45122000-8</t>
  </si>
  <si>
    <t>41110000-3</t>
  </si>
  <si>
    <t>41000000-9</t>
  </si>
  <si>
    <t>42113310-0</t>
  </si>
  <si>
    <t>09310000-5</t>
  </si>
  <si>
    <t>45112200-7</t>
  </si>
  <si>
    <t>90522100-3</t>
  </si>
  <si>
    <t>90522200-4</t>
  </si>
  <si>
    <t>Instalace ISCO centra (kontejnery, nádrže) včetně dopravy</t>
  </si>
  <si>
    <t>51514110-2</t>
  </si>
  <si>
    <t>45112400-9</t>
  </si>
  <si>
    <t>76460000-5</t>
  </si>
  <si>
    <t>71315300-2</t>
  </si>
  <si>
    <t>60000000-8</t>
  </si>
  <si>
    <t>45311100-1</t>
  </si>
  <si>
    <t>45315300-1</t>
  </si>
  <si>
    <t>45332200-5</t>
  </si>
  <si>
    <t>45333000-0</t>
  </si>
  <si>
    <t>43322000-6</t>
  </si>
  <si>
    <t>45111300-1</t>
  </si>
  <si>
    <t>Rekultivace lokality dle definovaných požadavků</t>
  </si>
  <si>
    <t>90722300-7</t>
  </si>
  <si>
    <t>79560000-7</t>
  </si>
  <si>
    <t>09322000-2</t>
  </si>
  <si>
    <t>39563000-6</t>
  </si>
  <si>
    <t>24954000-6</t>
  </si>
  <si>
    <t>90500000-2</t>
  </si>
  <si>
    <t>45000000-7</t>
  </si>
  <si>
    <t>45112300-8</t>
  </si>
  <si>
    <t xml:space="preserve">90732300-0  </t>
  </si>
  <si>
    <t>5.5.15.</t>
  </si>
  <si>
    <t>5.6.15.</t>
  </si>
  <si>
    <t>24327000-2</t>
  </si>
  <si>
    <t>24315000-5</t>
  </si>
  <si>
    <t xml:space="preserve">90733900-3 </t>
  </si>
  <si>
    <t>90732600-3</t>
  </si>
  <si>
    <t>8.21.</t>
  </si>
  <si>
    <t>71322100-2</t>
  </si>
  <si>
    <t>Příprava roztoku aplikačního činidla (modifikované Fentonovo činidlo) vč. práce technologa</t>
  </si>
  <si>
    <t>2.12.</t>
  </si>
  <si>
    <t>2.13.</t>
  </si>
  <si>
    <t>Realizace HG-vrtů systému ochranného sanačního čerpání - hydraulická bariéra, hloubka max. 12 m p.t., 160/2.7mm</t>
  </si>
  <si>
    <t>Finanční položkový rozpočet sanačního zásahu v areálu společnosti Jihočeská plynárenská, a.s.</t>
  </si>
  <si>
    <t>8.22.</t>
  </si>
  <si>
    <t>Grafické a reprografické práce</t>
  </si>
  <si>
    <t>Realizace mapovacích sond pro larsenové stěny (oblast SEVEROZÁDAD)</t>
  </si>
  <si>
    <t>5.3.7.</t>
  </si>
  <si>
    <t>5.3.20.</t>
  </si>
  <si>
    <t xml:space="preserve">Odborný dozor funkčnosti a nepoškození regulační stanice </t>
  </si>
  <si>
    <t>Vytyčení IG sítí a technologických rozvodů (NTL plynovod DN 500)</t>
  </si>
  <si>
    <t>Ruční odkopání nízkotlakého plynovodu</t>
  </si>
  <si>
    <t>Statické zajištění, zabazpečení nízkotlakého plynovodu ve výkopu</t>
  </si>
  <si>
    <t>Odstranění nebezpečných odpadů z provozu SIP centra včetně dopravy</t>
  </si>
  <si>
    <t>5.1.16.</t>
  </si>
  <si>
    <t>Zeolit včetně regenerace</t>
  </si>
  <si>
    <t>Regeneraci aktivního uhlí</t>
  </si>
  <si>
    <t>Analytické stanovení benzenu na vstupu a výstupu - SIP centrum</t>
  </si>
  <si>
    <t>Analytické stanovení toluenu na vstupu a výstupu - SIP centrum</t>
  </si>
  <si>
    <t>Analytické stanovení xylenů na vstupu a výstupu - SIP centrum</t>
  </si>
  <si>
    <t>Analytické stanovení naftalenu na vstupu a výstupu - SIP centrum</t>
  </si>
  <si>
    <t>Analytické stanovení fenolů na výstupu z SIP centra</t>
  </si>
  <si>
    <t>Analytické stanovení benzo(a)pyren na vstupu a výstupu - SIP centrum</t>
  </si>
  <si>
    <t>Analytické stanovení NEL na vstupu a výstupu - SIP centrum</t>
  </si>
  <si>
    <t>Analytické stanovení NL + ZCHR na vstupu a výstupu - SIP centrum</t>
  </si>
  <si>
    <t>6.2.27.</t>
  </si>
  <si>
    <t>Stanovení TOL (terénní meření) na vstupu a výstupu z filtru s aktivním uhlím - SIP a ISCO centrum</t>
  </si>
  <si>
    <r>
      <t>Analytické stanovení C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-C</t>
    </r>
    <r>
      <rPr>
        <vertAlign val="sub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 xml:space="preserve"> na vstupu a výstupu - SIP centrum</t>
    </r>
  </si>
  <si>
    <r>
      <t>Analytické stanovení C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-C</t>
    </r>
    <r>
      <rPr>
        <vertAlign val="sub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 xml:space="preserve"> v povrchové vodoteči</t>
    </r>
  </si>
  <si>
    <t>Instalace SIP centra (kontejnery, nádrže) včetně dopravy</t>
  </si>
  <si>
    <r>
      <t>Analytické stanovení C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-C</t>
    </r>
    <r>
      <rPr>
        <vertAlign val="sub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 xml:space="preserve"> v podzemní vodě</t>
    </r>
  </si>
  <si>
    <r>
      <t>Stanovení NH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 xml:space="preserve">+ </t>
    </r>
    <r>
      <rPr>
        <sz val="10"/>
        <color indexed="8"/>
        <rFont val="Times New Roman"/>
        <family val="1"/>
      </rPr>
      <t>(orientační terénní meření) na vstupu a výstupu - SIP centrum</t>
    </r>
  </si>
  <si>
    <t xml:space="preserve">Automatický monitoring úrovně hladiny p.v. a teploty při aplikaci ISCO - podklady k řízení zasakování </t>
  </si>
  <si>
    <t>vývěva.hod.</t>
  </si>
  <si>
    <t>vývěva.hod</t>
  </si>
  <si>
    <t>zařízení. týden</t>
  </si>
  <si>
    <t>Realizace monitorovacích vrtů oblast JIHOZÁPAD a JIH, hloubka max. 12 m p.t., 160/2.7mm</t>
  </si>
  <si>
    <t>Zřízení mezideponie nekontaminovaných zemin a inertního materiálu - uvedení do původního stavu</t>
  </si>
  <si>
    <t>1.9.</t>
  </si>
  <si>
    <t>1.10.</t>
  </si>
  <si>
    <t>1.11.</t>
  </si>
  <si>
    <t>Zřízení staveniště (úprava ploch, bezpečnostní prvky, cedule, přejezdové desky a plotny)</t>
  </si>
  <si>
    <t>8.23.</t>
  </si>
  <si>
    <t>Stavební čerpání z výkopu včetně odstranění odčerpané kontaminované vody - autocisterna</t>
  </si>
  <si>
    <t xml:space="preserve">Odstranění kontaminovaných zemin vč. dopravy </t>
  </si>
  <si>
    <t>Realizace úzkoprofilových aplikačně-monitorovacích sond - tlakové, hloubka max. 12 m p.t., PE 5/4"</t>
  </si>
  <si>
    <t xml:space="preserve">Instalace zhlaví nových HG-vrtů </t>
  </si>
  <si>
    <t>Instalace tlakové úpravy nových aplikačně-monitorovacích sond včetně betonáže</t>
  </si>
  <si>
    <t>3.18.</t>
  </si>
  <si>
    <t>Realizace ventingových sond, hloubka max. 2 - 3 m p.t., PE 1"</t>
  </si>
  <si>
    <t>Regenerace/vyčištění stávajících aplikačních vrtů</t>
  </si>
  <si>
    <t xml:space="preserve">Provedení štětovnicové stěny Larsen VL 604 vč. nastražení, zaberanění, kotvení  </t>
  </si>
  <si>
    <t xml:space="preserve">Provedení štětovnicové stěny Larsen IIIn vč. nastražení, zaberanění, kotvení  </t>
  </si>
  <si>
    <r>
      <t>Měření fyzikálně-chemických parametrů (pH, T, ORP, 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vodivost)</t>
    </r>
  </si>
  <si>
    <r>
      <t>Měření fyzikálně-chemických parametrů (pH, T, ORP, 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vodivost) </t>
    </r>
  </si>
  <si>
    <t>8.24.</t>
  </si>
  <si>
    <t>Likvidace aplikačně-monitorovacích sond, mimo sond postsanačního monitoringu</t>
  </si>
  <si>
    <t>Evidence, skartace vzorků</t>
  </si>
  <si>
    <t>6.1.6.</t>
  </si>
  <si>
    <t>2.14.</t>
  </si>
  <si>
    <t>Odstranění kontaminovaného vrtného jádra z nově realizovaných HG objektů vč. dopravy</t>
  </si>
  <si>
    <t>Odstranění kalů z regenerace stávajících HG objektů  - autocisterna</t>
  </si>
  <si>
    <t>Osazení vrtů ochranné sanačního čerpání - hydraulické bariéry čerpadly</t>
  </si>
  <si>
    <t>Odstrojení HG vrtů hydraulické bariéry, sanačních a monitorovacích vrtů včetně sanačních rozvodů, rozvodů a přípojky el.</t>
  </si>
  <si>
    <t>Demontáž elektroinstalace, ventingu, rozvodů, ventilů, vodoměrům, manometrů, demontáž SIP a ISCO centra</t>
  </si>
  <si>
    <t xml:space="preserve">Dynamický odběr vzorků podzemní vody z HG objektů </t>
  </si>
  <si>
    <t xml:space="preserve">Provoz SIP centra </t>
  </si>
  <si>
    <t>Provoz jednotky čištění vzdušniny (ze stripování, z ventingu)</t>
  </si>
  <si>
    <t>5.2.8.</t>
  </si>
  <si>
    <t>Hutnění zásypu (95% PS) včetně zkoušek</t>
  </si>
  <si>
    <t>Odstranění/vytažení štětovnicové stěny Larsen VL 604</t>
  </si>
  <si>
    <t>Odstranění/vytažení štětovnicové stěny Larsen IIIn</t>
  </si>
  <si>
    <t>Sanace podzemních vod v oblasti SEVEROZÁPAD - promývání a monitoring PAL</t>
  </si>
  <si>
    <t>Řízené promývání roztokem PAL do aplikačních vrtů/sond</t>
  </si>
  <si>
    <t>5.4.6.</t>
  </si>
  <si>
    <t>Nákup kyseliny citronové/HCl</t>
  </si>
  <si>
    <t>Řízená aplikace činidla do aplikačních vrtů/sond</t>
  </si>
  <si>
    <t>Nákup kyseliny citronovéHCl</t>
  </si>
  <si>
    <r>
      <t>Analytické stanovení C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-C</t>
    </r>
    <r>
      <rPr>
        <vertAlign val="sub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 xml:space="preserve"> v sušině</t>
    </r>
  </si>
  <si>
    <t xml:space="preserve">Analytické stanovení - výluh dle 294/2005 Sb. </t>
  </si>
  <si>
    <t>Likvidace zbývajících HG vrtů postsanačního monitoringu</t>
  </si>
  <si>
    <t>Likvidace aplikačně-monitorovacích sond</t>
  </si>
  <si>
    <t>Vstupní monitoring podzemních vod</t>
  </si>
  <si>
    <t>5.5.16.</t>
  </si>
  <si>
    <t>5.6.16.</t>
  </si>
  <si>
    <t>5.7.16.</t>
  </si>
  <si>
    <t>5.8.16.</t>
  </si>
  <si>
    <t>Odběr vzorků vody na vstupu a výstupu SIP</t>
  </si>
  <si>
    <t>Analytické stanovení toluenu v povrchové vodoteči</t>
  </si>
  <si>
    <t>5.7.15.</t>
  </si>
  <si>
    <t>5.8.15.</t>
  </si>
  <si>
    <t>Likvidace HG a  air-spargingových vrtů - průběžná, mimo vrtů postsanačního monitoringu</t>
  </si>
  <si>
    <t>3.19.</t>
  </si>
  <si>
    <t>Odnova sanační rozvodů, technologie a zabezpečení</t>
  </si>
  <si>
    <t>Nákup PAL včetně přípravy promývacího roztoku a práce technologa</t>
  </si>
  <si>
    <t>Stanovení účinné složky ISCO (terénní fotometrie)</t>
  </si>
  <si>
    <t>Stanovení alkality podzemí vody (fotometr)</t>
  </si>
  <si>
    <t>Stanovení koncentrace Ferozp.  v podzemní vodě (fotometr)</t>
  </si>
  <si>
    <t>Stanovení koncentrace Fecelk.  v podzemní vodě (fotometr)</t>
  </si>
  <si>
    <t>Monitoring půdních plynů v průběhu a po aplikaci (TOL)</t>
  </si>
  <si>
    <t>Sorbent, např. Fibroil</t>
  </si>
  <si>
    <t>Celkem s DPH</t>
  </si>
  <si>
    <t>DPH (21%)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</si>
</sst>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49" fillId="0" borderId="11" xfId="0" applyFont="1" applyBorder="1" applyAlignment="1">
      <alignment horizontal="justify" vertical="top"/>
    </xf>
    <xf numFmtId="0" fontId="49" fillId="0" borderId="12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justify" vertical="top"/>
    </xf>
    <xf numFmtId="0" fontId="50" fillId="33" borderId="13" xfId="0" applyFont="1" applyFill="1" applyBorder="1" applyAlignment="1">
      <alignment horizontal="center" vertical="center" wrapText="1" shrinkToFit="1"/>
    </xf>
    <xf numFmtId="0" fontId="50" fillId="33" borderId="14" xfId="0" applyFont="1" applyFill="1" applyBorder="1" applyAlignment="1">
      <alignment horizontal="center" vertical="center" wrapText="1" shrinkToFit="1"/>
    </xf>
    <xf numFmtId="0" fontId="50" fillId="33" borderId="15" xfId="0" applyFont="1" applyFill="1" applyBorder="1" applyAlignment="1">
      <alignment horizontal="center" vertical="center" wrapText="1" shrinkToFit="1"/>
    </xf>
    <xf numFmtId="0" fontId="50" fillId="33" borderId="15" xfId="0" applyFont="1" applyFill="1" applyBorder="1" applyAlignment="1">
      <alignment horizontal="center" wrapText="1" shrinkToFit="1"/>
    </xf>
    <xf numFmtId="0" fontId="51" fillId="0" borderId="0" xfId="0" applyFont="1" applyAlignment="1">
      <alignment/>
    </xf>
    <xf numFmtId="0" fontId="49" fillId="0" borderId="16" xfId="0" applyFont="1" applyBorder="1" applyAlignment="1">
      <alignment horizontal="justify" vertical="top"/>
    </xf>
    <xf numFmtId="0" fontId="52" fillId="34" borderId="13" xfId="0" applyFont="1" applyFill="1" applyBorder="1" applyAlignment="1">
      <alignment horizontal="justify" vertical="top"/>
    </xf>
    <xf numFmtId="0" fontId="49" fillId="0" borderId="17" xfId="0" applyFont="1" applyBorder="1" applyAlignment="1">
      <alignment horizontal="justify" vertical="top"/>
    </xf>
    <xf numFmtId="0" fontId="49" fillId="35" borderId="10" xfId="0" applyFont="1" applyFill="1" applyBorder="1" applyAlignment="1">
      <alignment horizontal="justify" vertical="top"/>
    </xf>
    <xf numFmtId="0" fontId="49" fillId="35" borderId="11" xfId="0" applyFont="1" applyFill="1" applyBorder="1" applyAlignment="1">
      <alignment horizontal="justify" vertical="top"/>
    </xf>
    <xf numFmtId="0" fontId="52" fillId="34" borderId="13" xfId="0" applyFont="1" applyFill="1" applyBorder="1" applyAlignment="1">
      <alignment horizontal="justify" vertical="center"/>
    </xf>
    <xf numFmtId="0" fontId="49" fillId="0" borderId="10" xfId="0" applyFont="1" applyBorder="1" applyAlignment="1">
      <alignment horizontal="justify" vertical="center"/>
    </xf>
    <xf numFmtId="0" fontId="49" fillId="0" borderId="11" xfId="0" applyFont="1" applyBorder="1" applyAlignment="1">
      <alignment horizontal="justify" vertical="center"/>
    </xf>
    <xf numFmtId="16" fontId="4" fillId="36" borderId="13" xfId="0" applyNumberFormat="1" applyFont="1" applyFill="1" applyBorder="1" applyAlignment="1">
      <alignment/>
    </xf>
    <xf numFmtId="14" fontId="49" fillId="0" borderId="10" xfId="0" applyNumberFormat="1" applyFont="1" applyBorder="1" applyAlignment="1">
      <alignment horizontal="justify" vertical="top"/>
    </xf>
    <xf numFmtId="0" fontId="5" fillId="34" borderId="13" xfId="0" applyFont="1" applyFill="1" applyBorder="1" applyAlignment="1">
      <alignment/>
    </xf>
    <xf numFmtId="0" fontId="3" fillId="0" borderId="17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49" fillId="0" borderId="10" xfId="0" applyFont="1" applyBorder="1" applyAlignment="1">
      <alignment horizontal="left" vertical="center"/>
    </xf>
    <xf numFmtId="44" fontId="52" fillId="34" borderId="14" xfId="0" applyNumberFormat="1" applyFont="1" applyFill="1" applyBorder="1" applyAlignment="1">
      <alignment vertical="top"/>
    </xf>
    <xf numFmtId="44" fontId="49" fillId="0" borderId="18" xfId="0" applyNumberFormat="1" applyFont="1" applyBorder="1" applyAlignment="1">
      <alignment vertical="top"/>
    </xf>
    <xf numFmtId="44" fontId="49" fillId="35" borderId="19" xfId="0" applyNumberFormat="1" applyFont="1" applyFill="1" applyBorder="1" applyAlignment="1">
      <alignment vertical="top"/>
    </xf>
    <xf numFmtId="44" fontId="49" fillId="35" borderId="20" xfId="0" applyNumberFormat="1" applyFont="1" applyFill="1" applyBorder="1" applyAlignment="1">
      <alignment vertical="top"/>
    </xf>
    <xf numFmtId="44" fontId="52" fillId="34" borderId="14" xfId="0" applyNumberFormat="1" applyFont="1" applyFill="1" applyBorder="1" applyAlignment="1">
      <alignment vertical="center"/>
    </xf>
    <xf numFmtId="44" fontId="49" fillId="35" borderId="18" xfId="0" applyNumberFormat="1" applyFont="1" applyFill="1" applyBorder="1" applyAlignment="1">
      <alignment vertical="center"/>
    </xf>
    <xf numFmtId="44" fontId="49" fillId="0" borderId="19" xfId="0" applyNumberFormat="1" applyFont="1" applyBorder="1" applyAlignment="1">
      <alignment vertical="top"/>
    </xf>
    <xf numFmtId="44" fontId="49" fillId="0" borderId="19" xfId="0" applyNumberFormat="1" applyFont="1" applyBorder="1" applyAlignment="1">
      <alignment vertical="center"/>
    </xf>
    <xf numFmtId="44" fontId="49" fillId="0" borderId="20" xfId="0" applyNumberFormat="1" applyFont="1" applyBorder="1" applyAlignment="1">
      <alignment vertical="top"/>
    </xf>
    <xf numFmtId="44" fontId="49" fillId="0" borderId="20" xfId="0" applyNumberFormat="1" applyFont="1" applyBorder="1" applyAlignment="1">
      <alignment vertical="center"/>
    </xf>
    <xf numFmtId="44" fontId="49" fillId="0" borderId="21" xfId="0" applyNumberFormat="1" applyFont="1" applyBorder="1" applyAlignment="1">
      <alignment vertical="top"/>
    </xf>
    <xf numFmtId="44" fontId="50" fillId="36" borderId="14" xfId="0" applyNumberFormat="1" applyFont="1" applyFill="1" applyBorder="1" applyAlignment="1">
      <alignment/>
    </xf>
    <xf numFmtId="44" fontId="49" fillId="0" borderId="22" xfId="0" applyNumberFormat="1" applyFont="1" applyBorder="1" applyAlignment="1">
      <alignment vertical="top"/>
    </xf>
    <xf numFmtId="44" fontId="50" fillId="36" borderId="14" xfId="0" applyNumberFormat="1" applyFont="1" applyFill="1" applyBorder="1" applyAlignment="1">
      <alignment vertical="center"/>
    </xf>
    <xf numFmtId="44" fontId="49" fillId="35" borderId="18" xfId="0" applyNumberFormat="1" applyFont="1" applyFill="1" applyBorder="1" applyAlignment="1">
      <alignment vertical="top"/>
    </xf>
    <xf numFmtId="0" fontId="52" fillId="34" borderId="15" xfId="0" applyFont="1" applyFill="1" applyBorder="1" applyAlignment="1">
      <alignment horizontal="justify" vertical="top" wrapText="1"/>
    </xf>
    <xf numFmtId="0" fontId="49" fillId="35" borderId="12" xfId="0" applyFont="1" applyFill="1" applyBorder="1" applyAlignment="1">
      <alignment horizontal="center" vertical="center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horizontal="center" vertical="top"/>
    </xf>
    <xf numFmtId="44" fontId="49" fillId="0" borderId="24" xfId="0" applyNumberFormat="1" applyFont="1" applyBorder="1" applyAlignment="1">
      <alignment vertical="top"/>
    </xf>
    <xf numFmtId="3" fontId="49" fillId="0" borderId="24" xfId="0" applyNumberFormat="1" applyFont="1" applyBorder="1" applyAlignment="1">
      <alignment horizontal="center" vertical="top"/>
    </xf>
    <xf numFmtId="0" fontId="49" fillId="0" borderId="24" xfId="0" applyFont="1" applyBorder="1" applyAlignment="1">
      <alignment horizontal="justify" vertical="top" wrapText="1"/>
    </xf>
    <xf numFmtId="0" fontId="49" fillId="35" borderId="12" xfId="0" applyFont="1" applyFill="1" applyBorder="1" applyAlignment="1">
      <alignment horizontal="center" vertical="top"/>
    </xf>
    <xf numFmtId="44" fontId="49" fillId="35" borderId="12" xfId="0" applyNumberFormat="1" applyFont="1" applyFill="1" applyBorder="1" applyAlignment="1">
      <alignment vertical="top"/>
    </xf>
    <xf numFmtId="3" fontId="49" fillId="35" borderId="12" xfId="0" applyNumberFormat="1" applyFont="1" applyFill="1" applyBorder="1" applyAlignment="1">
      <alignment horizontal="center" vertical="top"/>
    </xf>
    <xf numFmtId="0" fontId="49" fillId="0" borderId="12" xfId="0" applyFont="1" applyBorder="1" applyAlignment="1">
      <alignment horizontal="center" vertical="center"/>
    </xf>
    <xf numFmtId="0" fontId="49" fillId="35" borderId="25" xfId="0" applyFont="1" applyFill="1" applyBorder="1" applyAlignment="1">
      <alignment horizontal="justify" vertical="top" wrapText="1"/>
    </xf>
    <xf numFmtId="0" fontId="49" fillId="35" borderId="25" xfId="0" applyFont="1" applyFill="1" applyBorder="1" applyAlignment="1">
      <alignment horizontal="center" vertical="top"/>
    </xf>
    <xf numFmtId="44" fontId="49" fillId="35" borderId="25" xfId="0" applyNumberFormat="1" applyFont="1" applyFill="1" applyBorder="1" applyAlignment="1">
      <alignment vertical="top"/>
    </xf>
    <xf numFmtId="3" fontId="49" fillId="35" borderId="25" xfId="0" applyNumberFormat="1" applyFont="1" applyFill="1" applyBorder="1" applyAlignment="1">
      <alignment horizontal="center" vertical="top"/>
    </xf>
    <xf numFmtId="0" fontId="49" fillId="35" borderId="25" xfId="0" applyFont="1" applyFill="1" applyBorder="1" applyAlignment="1">
      <alignment horizontal="justify" vertical="center" wrapText="1"/>
    </xf>
    <xf numFmtId="0" fontId="49" fillId="0" borderId="26" xfId="0" applyFont="1" applyBorder="1" applyAlignment="1">
      <alignment horizontal="center"/>
    </xf>
    <xf numFmtId="0" fontId="52" fillId="34" borderId="15" xfId="0" applyFont="1" applyFill="1" applyBorder="1" applyAlignment="1">
      <alignment horizontal="left" vertical="center" wrapText="1"/>
    </xf>
    <xf numFmtId="0" fontId="49" fillId="35" borderId="24" xfId="0" applyFont="1" applyFill="1" applyBorder="1" applyAlignment="1">
      <alignment horizontal="justify" vertical="center" wrapText="1"/>
    </xf>
    <xf numFmtId="0" fontId="49" fillId="35" borderId="24" xfId="0" applyFont="1" applyFill="1" applyBorder="1" applyAlignment="1">
      <alignment horizontal="center" vertical="center"/>
    </xf>
    <xf numFmtId="44" fontId="49" fillId="35" borderId="24" xfId="0" applyNumberFormat="1" applyFont="1" applyFill="1" applyBorder="1" applyAlignment="1">
      <alignment vertical="center"/>
    </xf>
    <xf numFmtId="3" fontId="49" fillId="35" borderId="24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top"/>
    </xf>
    <xf numFmtId="44" fontId="49" fillId="0" borderId="12" xfId="0" applyNumberFormat="1" applyFont="1" applyBorder="1" applyAlignment="1">
      <alignment vertical="top"/>
    </xf>
    <xf numFmtId="0" fontId="49" fillId="35" borderId="12" xfId="0" applyFont="1" applyFill="1" applyBorder="1" applyAlignment="1">
      <alignment horizontal="left" wrapText="1"/>
    </xf>
    <xf numFmtId="0" fontId="49" fillId="35" borderId="12" xfId="0" applyFont="1" applyFill="1" applyBorder="1" applyAlignment="1">
      <alignment horizontal="left" vertical="center" wrapText="1"/>
    </xf>
    <xf numFmtId="44" fontId="49" fillId="35" borderId="12" xfId="0" applyNumberFormat="1" applyFont="1" applyFill="1" applyBorder="1" applyAlignment="1">
      <alignment vertical="center"/>
    </xf>
    <xf numFmtId="3" fontId="49" fillId="35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top"/>
    </xf>
    <xf numFmtId="0" fontId="49" fillId="35" borderId="12" xfId="0" applyFont="1" applyFill="1" applyBorder="1" applyAlignment="1">
      <alignment horizontal="left"/>
    </xf>
    <xf numFmtId="0" fontId="49" fillId="35" borderId="12" xfId="0" applyFont="1" applyFill="1" applyBorder="1" applyAlignment="1">
      <alignment horizontal="justify" vertical="top" wrapText="1"/>
    </xf>
    <xf numFmtId="0" fontId="49" fillId="0" borderId="25" xfId="0" applyFont="1" applyBorder="1" applyAlignment="1">
      <alignment horizontal="center" vertical="top"/>
    </xf>
    <xf numFmtId="44" fontId="49" fillId="0" borderId="25" xfId="0" applyNumberFormat="1" applyFont="1" applyBorder="1" applyAlignment="1">
      <alignment vertical="top"/>
    </xf>
    <xf numFmtId="3" fontId="49" fillId="0" borderId="25" xfId="0" applyNumberFormat="1" applyFont="1" applyBorder="1" applyAlignment="1">
      <alignment horizontal="center" vertical="top"/>
    </xf>
    <xf numFmtId="0" fontId="49" fillId="0" borderId="25" xfId="0" applyFont="1" applyBorder="1" applyAlignment="1">
      <alignment horizontal="center" vertical="center"/>
    </xf>
    <xf numFmtId="44" fontId="49" fillId="35" borderId="25" xfId="0" applyNumberFormat="1" applyFont="1" applyFill="1" applyBorder="1" applyAlignment="1">
      <alignment vertical="center"/>
    </xf>
    <xf numFmtId="3" fontId="49" fillId="0" borderId="25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top"/>
    </xf>
    <xf numFmtId="44" fontId="49" fillId="35" borderId="16" xfId="0" applyNumberFormat="1" applyFont="1" applyFill="1" applyBorder="1" applyAlignment="1">
      <alignment vertical="top"/>
    </xf>
    <xf numFmtId="3" fontId="49" fillId="0" borderId="16" xfId="0" applyNumberFormat="1" applyFont="1" applyBorder="1" applyAlignment="1">
      <alignment horizontal="center" vertical="top"/>
    </xf>
    <xf numFmtId="0" fontId="49" fillId="0" borderId="25" xfId="0" applyFont="1" applyBorder="1" applyAlignment="1">
      <alignment horizontal="justify" vertical="top"/>
    </xf>
    <xf numFmtId="0" fontId="49" fillId="0" borderId="25" xfId="0" applyFont="1" applyBorder="1" applyAlignment="1">
      <alignment horizontal="justify" vertical="top" wrapText="1"/>
    </xf>
    <xf numFmtId="0" fontId="52" fillId="34" borderId="15" xfId="0" applyFont="1" applyFill="1" applyBorder="1" applyAlignment="1">
      <alignment horizontal="justify" vertical="top"/>
    </xf>
    <xf numFmtId="0" fontId="49" fillId="0" borderId="24" xfId="0" applyFont="1" applyBorder="1" applyAlignment="1">
      <alignment horizontal="justify" vertical="top"/>
    </xf>
    <xf numFmtId="44" fontId="49" fillId="35" borderId="24" xfId="0" applyNumberFormat="1" applyFont="1" applyFill="1" applyBorder="1" applyAlignment="1">
      <alignment vertical="top"/>
    </xf>
    <xf numFmtId="0" fontId="49" fillId="35" borderId="12" xfId="0" applyFont="1" applyFill="1" applyBorder="1" applyAlignment="1">
      <alignment horizontal="justify" vertical="center" wrapText="1"/>
    </xf>
    <xf numFmtId="16" fontId="4" fillId="36" borderId="15" xfId="0" applyNumberFormat="1" applyFont="1" applyFill="1" applyBorder="1" applyAlignment="1">
      <alignment/>
    </xf>
    <xf numFmtId="0" fontId="50" fillId="36" borderId="15" xfId="0" applyFont="1" applyFill="1" applyBorder="1" applyAlignment="1">
      <alignment horizontal="center"/>
    </xf>
    <xf numFmtId="44" fontId="50" fillId="36" borderId="15" xfId="0" applyNumberFormat="1" applyFont="1" applyFill="1" applyBorder="1" applyAlignment="1">
      <alignment/>
    </xf>
    <xf numFmtId="0" fontId="50" fillId="36" borderId="15" xfId="0" applyFont="1" applyFill="1" applyBorder="1" applyAlignment="1">
      <alignment/>
    </xf>
    <xf numFmtId="0" fontId="49" fillId="35" borderId="24" xfId="0" applyFont="1" applyFill="1" applyBorder="1" applyAlignment="1">
      <alignment horizontal="left"/>
    </xf>
    <xf numFmtId="0" fontId="49" fillId="35" borderId="24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166" fontId="49" fillId="35" borderId="12" xfId="0" applyNumberFormat="1" applyFont="1" applyFill="1" applyBorder="1" applyAlignment="1">
      <alignment horizontal="center" vertical="top"/>
    </xf>
    <xf numFmtId="0" fontId="49" fillId="35" borderId="25" xfId="0" applyFont="1" applyFill="1" applyBorder="1" applyAlignment="1">
      <alignment horizontal="left"/>
    </xf>
    <xf numFmtId="0" fontId="49" fillId="35" borderId="25" xfId="0" applyFont="1" applyFill="1" applyBorder="1" applyAlignment="1">
      <alignment horizontal="center"/>
    </xf>
    <xf numFmtId="44" fontId="49" fillId="35" borderId="26" xfId="0" applyNumberFormat="1" applyFont="1" applyFill="1" applyBorder="1" applyAlignment="1">
      <alignment vertical="top"/>
    </xf>
    <xf numFmtId="3" fontId="49" fillId="0" borderId="26" xfId="0" applyNumberFormat="1" applyFont="1" applyBorder="1" applyAlignment="1">
      <alignment horizontal="center" vertical="top"/>
    </xf>
    <xf numFmtId="0" fontId="49" fillId="35" borderId="24" xfId="0" applyFont="1" applyFill="1" applyBorder="1" applyAlignment="1">
      <alignment horizontal="justify" vertical="top" wrapText="1"/>
    </xf>
    <xf numFmtId="16" fontId="4" fillId="36" borderId="15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" fontId="4" fillId="36" borderId="15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/>
    </xf>
    <xf numFmtId="0" fontId="50" fillId="36" borderId="15" xfId="0" applyFont="1" applyFill="1" applyBorder="1" applyAlignment="1">
      <alignment horizontal="justify" vertical="top"/>
    </xf>
    <xf numFmtId="0" fontId="49" fillId="0" borderId="24" xfId="0" applyFont="1" applyBorder="1" applyAlignment="1">
      <alignment horizontal="left" vertical="top"/>
    </xf>
    <xf numFmtId="0" fontId="50" fillId="36" borderId="15" xfId="0" applyFont="1" applyFill="1" applyBorder="1" applyAlignment="1">
      <alignment horizontal="center" vertical="top"/>
    </xf>
    <xf numFmtId="44" fontId="50" fillId="36" borderId="15" xfId="0" applyNumberFormat="1" applyFont="1" applyFill="1" applyBorder="1" applyAlignment="1">
      <alignment vertical="top"/>
    </xf>
    <xf numFmtId="3" fontId="50" fillId="36" borderId="15" xfId="0" applyNumberFormat="1" applyFont="1" applyFill="1" applyBorder="1" applyAlignment="1">
      <alignment horizontal="center" vertical="top"/>
    </xf>
    <xf numFmtId="0" fontId="49" fillId="35" borderId="24" xfId="0" applyFont="1" applyFill="1" applyBorder="1" applyAlignment="1">
      <alignment horizontal="justify" vertical="top"/>
    </xf>
    <xf numFmtId="0" fontId="49" fillId="35" borderId="24" xfId="0" applyFont="1" applyFill="1" applyBorder="1" applyAlignment="1">
      <alignment horizontal="center" vertical="top"/>
    </xf>
    <xf numFmtId="3" fontId="49" fillId="35" borderId="24" xfId="0" applyNumberFormat="1" applyFont="1" applyFill="1" applyBorder="1" applyAlignment="1">
      <alignment horizontal="center" vertical="top"/>
    </xf>
    <xf numFmtId="0" fontId="49" fillId="35" borderId="12" xfId="0" applyFont="1" applyFill="1" applyBorder="1" applyAlignment="1">
      <alignment horizontal="justify" vertical="top"/>
    </xf>
    <xf numFmtId="0" fontId="49" fillId="35" borderId="25" xfId="0" applyFont="1" applyFill="1" applyBorder="1" applyAlignment="1">
      <alignment horizontal="justify" vertical="top"/>
    </xf>
    <xf numFmtId="0" fontId="5" fillId="34" borderId="15" xfId="0" applyFont="1" applyFill="1" applyBorder="1" applyAlignment="1">
      <alignment horizontal="left"/>
    </xf>
    <xf numFmtId="44" fontId="49" fillId="0" borderId="12" xfId="0" applyNumberFormat="1" applyFont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44" fontId="49" fillId="0" borderId="24" xfId="0" applyNumberFormat="1" applyFont="1" applyBorder="1" applyAlignment="1">
      <alignment vertical="center"/>
    </xf>
    <xf numFmtId="0" fontId="52" fillId="34" borderId="27" xfId="0" applyFont="1" applyFill="1" applyBorder="1" applyAlignment="1">
      <alignment horizontal="center" vertical="top"/>
    </xf>
    <xf numFmtId="0" fontId="52" fillId="34" borderId="13" xfId="0" applyFont="1" applyFill="1" applyBorder="1" applyAlignment="1">
      <alignment horizontal="justify" vertical="top" wrapText="1"/>
    </xf>
    <xf numFmtId="44" fontId="52" fillId="34" borderId="27" xfId="0" applyNumberFormat="1" applyFont="1" applyFill="1" applyBorder="1" applyAlignment="1">
      <alignment vertical="top"/>
    </xf>
    <xf numFmtId="3" fontId="52" fillId="34" borderId="27" xfId="0" applyNumberFormat="1" applyFont="1" applyFill="1" applyBorder="1" applyAlignment="1">
      <alignment horizontal="center" vertical="top"/>
    </xf>
    <xf numFmtId="0" fontId="49" fillId="35" borderId="2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justify" vertical="center"/>
    </xf>
    <xf numFmtId="0" fontId="49" fillId="35" borderId="10" xfId="0" applyFont="1" applyFill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35" borderId="25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justify" vertical="top" wrapText="1"/>
    </xf>
    <xf numFmtId="0" fontId="49" fillId="35" borderId="10" xfId="0" applyFont="1" applyFill="1" applyBorder="1" applyAlignment="1">
      <alignment horizontal="left"/>
    </xf>
    <xf numFmtId="0" fontId="49" fillId="35" borderId="10" xfId="0" applyFont="1" applyFill="1" applyBorder="1" applyAlignment="1">
      <alignment horizontal="justify" vertical="top" wrapText="1"/>
    </xf>
    <xf numFmtId="0" fontId="52" fillId="34" borderId="13" xfId="0" applyFont="1" applyFill="1" applyBorder="1" applyAlignment="1">
      <alignment horizontal="center" vertical="top"/>
    </xf>
    <xf numFmtId="0" fontId="49" fillId="0" borderId="11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9" fillId="35" borderId="29" xfId="0" applyFont="1" applyFill="1" applyBorder="1" applyAlignment="1">
      <alignment/>
    </xf>
    <xf numFmtId="0" fontId="49" fillId="0" borderId="29" xfId="0" applyFont="1" applyBorder="1" applyAlignment="1">
      <alignment/>
    </xf>
    <xf numFmtId="0" fontId="49" fillId="35" borderId="26" xfId="0" applyFont="1" applyFill="1" applyBorder="1" applyAlignment="1">
      <alignment horizontal="justify" vertical="center"/>
    </xf>
    <xf numFmtId="44" fontId="49" fillId="35" borderId="26" xfId="0" applyNumberFormat="1" applyFont="1" applyFill="1" applyBorder="1" applyAlignment="1">
      <alignment horizontal="left" vertical="center"/>
    </xf>
    <xf numFmtId="3" fontId="49" fillId="0" borderId="26" xfId="0" applyNumberFormat="1" applyFont="1" applyBorder="1" applyAlignment="1">
      <alignment horizontal="center" vertical="center"/>
    </xf>
    <xf numFmtId="44" fontId="49" fillId="0" borderId="22" xfId="0" applyNumberFormat="1" applyFont="1" applyBorder="1" applyAlignment="1">
      <alignment horizontal="left" vertical="center"/>
    </xf>
    <xf numFmtId="0" fontId="49" fillId="35" borderId="11" xfId="0" applyFont="1" applyFill="1" applyBorder="1" applyAlignment="1">
      <alignment horizontal="left" wrapText="1"/>
    </xf>
    <xf numFmtId="0" fontId="50" fillId="0" borderId="0" xfId="0" applyFont="1" applyAlignment="1">
      <alignment/>
    </xf>
    <xf numFmtId="0" fontId="49" fillId="0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center"/>
    </xf>
    <xf numFmtId="44" fontId="49" fillId="0" borderId="12" xfId="0" applyNumberFormat="1" applyFont="1" applyFill="1" applyBorder="1" applyAlignment="1">
      <alignment vertical="top"/>
    </xf>
    <xf numFmtId="3" fontId="49" fillId="0" borderId="12" xfId="0" applyNumberFormat="1" applyFont="1" applyFill="1" applyBorder="1" applyAlignment="1">
      <alignment horizontal="center" vertical="top"/>
    </xf>
    <xf numFmtId="44" fontId="49" fillId="0" borderId="19" xfId="0" applyNumberFormat="1" applyFont="1" applyFill="1" applyBorder="1" applyAlignment="1">
      <alignment vertical="top"/>
    </xf>
    <xf numFmtId="0" fontId="49" fillId="0" borderId="27" xfId="0" applyFont="1" applyFill="1" applyBorder="1" applyAlignment="1">
      <alignment vertical="top"/>
    </xf>
    <xf numFmtId="44" fontId="49" fillId="0" borderId="27" xfId="0" applyNumberFormat="1" applyFont="1" applyFill="1" applyBorder="1" applyAlignment="1">
      <alignment/>
    </xf>
    <xf numFmtId="0" fontId="49" fillId="0" borderId="27" xfId="0" applyFont="1" applyFill="1" applyBorder="1" applyAlignment="1">
      <alignment horizontal="center"/>
    </xf>
    <xf numFmtId="44" fontId="52" fillId="34" borderId="15" xfId="0" applyNumberFormat="1" applyFont="1" applyFill="1" applyBorder="1" applyAlignment="1">
      <alignment vertical="top"/>
    </xf>
    <xf numFmtId="44" fontId="49" fillId="0" borderId="15" xfId="0" applyNumberFormat="1" applyFont="1" applyFill="1" applyBorder="1" applyAlignment="1">
      <alignment vertical="top"/>
    </xf>
    <xf numFmtId="0" fontId="53" fillId="0" borderId="13" xfId="0" applyFont="1" applyFill="1" applyBorder="1" applyAlignment="1">
      <alignment horizontal="justify" vertical="top" wrapText="1"/>
    </xf>
    <xf numFmtId="0" fontId="54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7.28125" style="1" customWidth="1"/>
    <col min="2" max="2" width="15.8515625" style="1" customWidth="1"/>
    <col min="3" max="3" width="98.7109375" style="1" customWidth="1"/>
    <col min="4" max="4" width="13.7109375" style="1" customWidth="1"/>
    <col min="5" max="5" width="16.7109375" style="1" customWidth="1"/>
    <col min="6" max="6" width="10.00390625" style="1" customWidth="1"/>
    <col min="7" max="7" width="21.7109375" style="1" customWidth="1"/>
    <col min="8" max="16384" width="8.8515625" style="1" customWidth="1"/>
  </cols>
  <sheetData>
    <row r="1" spans="1:7" ht="24" customHeight="1">
      <c r="A1" s="164" t="s">
        <v>432</v>
      </c>
      <c r="B1" s="164"/>
      <c r="C1" s="164"/>
      <c r="D1" s="164"/>
      <c r="E1" s="164"/>
      <c r="F1" s="164"/>
      <c r="G1" s="164"/>
    </row>
    <row r="2" spans="1:7" ht="13.5" thickBot="1">
      <c r="A2" s="165"/>
      <c r="B2" s="165"/>
      <c r="C2" s="165"/>
      <c r="D2" s="165"/>
      <c r="E2" s="165"/>
      <c r="F2" s="165"/>
      <c r="G2" s="165"/>
    </row>
    <row r="3" spans="1:7" ht="27" thickBot="1">
      <c r="A3" s="8" t="s">
        <v>0</v>
      </c>
      <c r="B3" s="10" t="s">
        <v>47</v>
      </c>
      <c r="C3" s="10" t="s">
        <v>48</v>
      </c>
      <c r="D3" s="10" t="s">
        <v>49</v>
      </c>
      <c r="E3" s="10" t="s">
        <v>50</v>
      </c>
      <c r="F3" s="11" t="s">
        <v>51</v>
      </c>
      <c r="G3" s="9" t="s">
        <v>52</v>
      </c>
    </row>
    <row r="4" spans="1:7" ht="15" customHeight="1" thickBot="1">
      <c r="A4" s="14" t="s">
        <v>44</v>
      </c>
      <c r="B4" s="47"/>
      <c r="C4" s="126" t="s">
        <v>4</v>
      </c>
      <c r="D4" s="125"/>
      <c r="E4" s="127"/>
      <c r="F4" s="128"/>
      <c r="G4" s="32">
        <f>SUM(G5:G15)</f>
        <v>0</v>
      </c>
    </row>
    <row r="5" spans="1:7" ht="13.5" customHeight="1">
      <c r="A5" s="15" t="s">
        <v>1</v>
      </c>
      <c r="B5" s="48" t="s">
        <v>389</v>
      </c>
      <c r="C5" s="49" t="s">
        <v>77</v>
      </c>
      <c r="D5" s="50" t="s">
        <v>76</v>
      </c>
      <c r="E5" s="51"/>
      <c r="F5" s="52">
        <v>20</v>
      </c>
      <c r="G5" s="33">
        <f aca="true" t="shared" si="0" ref="G5:G15">F5*E5</f>
        <v>0</v>
      </c>
    </row>
    <row r="6" spans="1:7" ht="13.5" customHeight="1">
      <c r="A6" s="15" t="s">
        <v>34</v>
      </c>
      <c r="B6" s="48" t="s">
        <v>389</v>
      </c>
      <c r="C6" s="53" t="s">
        <v>75</v>
      </c>
      <c r="D6" s="50" t="s">
        <v>76</v>
      </c>
      <c r="E6" s="51"/>
      <c r="F6" s="52">
        <v>6</v>
      </c>
      <c r="G6" s="33">
        <f t="shared" si="0"/>
        <v>0</v>
      </c>
    </row>
    <row r="7" spans="1:7" ht="13.5" customHeight="1">
      <c r="A7" s="15" t="s">
        <v>175</v>
      </c>
      <c r="B7" s="48" t="s">
        <v>181</v>
      </c>
      <c r="C7" s="53" t="s">
        <v>108</v>
      </c>
      <c r="D7" s="50" t="s">
        <v>6</v>
      </c>
      <c r="E7" s="51"/>
      <c r="F7" s="52">
        <v>1</v>
      </c>
      <c r="G7" s="33">
        <f t="shared" si="0"/>
        <v>0</v>
      </c>
    </row>
    <row r="8" spans="1:7" ht="13.5" customHeight="1">
      <c r="A8" s="16" t="s">
        <v>176</v>
      </c>
      <c r="B8" s="48" t="s">
        <v>181</v>
      </c>
      <c r="C8" s="53" t="s">
        <v>78</v>
      </c>
      <c r="D8" s="54" t="s">
        <v>76</v>
      </c>
      <c r="E8" s="55"/>
      <c r="F8" s="56">
        <v>10</v>
      </c>
      <c r="G8" s="34">
        <f t="shared" si="0"/>
        <v>0</v>
      </c>
    </row>
    <row r="9" spans="1:7" ht="13.5" customHeight="1">
      <c r="A9" s="16" t="s">
        <v>177</v>
      </c>
      <c r="B9" s="48" t="s">
        <v>388</v>
      </c>
      <c r="C9" s="53" t="s">
        <v>73</v>
      </c>
      <c r="D9" s="54" t="s">
        <v>76</v>
      </c>
      <c r="E9" s="55"/>
      <c r="F9" s="56">
        <v>60</v>
      </c>
      <c r="G9" s="34">
        <f t="shared" si="0"/>
        <v>0</v>
      </c>
    </row>
    <row r="10" spans="1:7" ht="13.5" customHeight="1">
      <c r="A10" s="17" t="s">
        <v>178</v>
      </c>
      <c r="B10" s="48" t="s">
        <v>388</v>
      </c>
      <c r="C10" s="58" t="s">
        <v>439</v>
      </c>
      <c r="D10" s="59" t="s">
        <v>6</v>
      </c>
      <c r="E10" s="60"/>
      <c r="F10" s="61">
        <v>1</v>
      </c>
      <c r="G10" s="35">
        <f>F10*E10</f>
        <v>0</v>
      </c>
    </row>
    <row r="11" spans="1:7" ht="13.5" customHeight="1">
      <c r="A11" s="17" t="s">
        <v>179</v>
      </c>
      <c r="B11" s="48" t="s">
        <v>388</v>
      </c>
      <c r="C11" s="58" t="s">
        <v>470</v>
      </c>
      <c r="D11" s="57" t="s">
        <v>6</v>
      </c>
      <c r="E11" s="55"/>
      <c r="F11" s="57">
        <v>1</v>
      </c>
      <c r="G11" s="34">
        <f t="shared" si="0"/>
        <v>0</v>
      </c>
    </row>
    <row r="12" spans="1:7" ht="13.5" customHeight="1">
      <c r="A12" s="17" t="s">
        <v>180</v>
      </c>
      <c r="B12" s="48" t="s">
        <v>395</v>
      </c>
      <c r="C12" s="71" t="s">
        <v>466</v>
      </c>
      <c r="D12" s="69" t="s">
        <v>6</v>
      </c>
      <c r="E12" s="55"/>
      <c r="F12" s="75">
        <v>1</v>
      </c>
      <c r="G12" s="38">
        <f>E12*F12</f>
        <v>0</v>
      </c>
    </row>
    <row r="13" spans="1:7" ht="13.5" customHeight="1">
      <c r="A13" s="17" t="s">
        <v>467</v>
      </c>
      <c r="B13" s="48" t="s">
        <v>406</v>
      </c>
      <c r="C13" s="77" t="s">
        <v>109</v>
      </c>
      <c r="D13" s="69" t="s">
        <v>6</v>
      </c>
      <c r="E13" s="70"/>
      <c r="F13" s="75">
        <v>2</v>
      </c>
      <c r="G13" s="38">
        <f>E13*F13</f>
        <v>0</v>
      </c>
    </row>
    <row r="14" spans="1:7" ht="13.5" customHeight="1">
      <c r="A14" s="17" t="s">
        <v>468</v>
      </c>
      <c r="B14" s="48" t="s">
        <v>405</v>
      </c>
      <c r="C14" s="77" t="s">
        <v>110</v>
      </c>
      <c r="D14" s="69" t="s">
        <v>6</v>
      </c>
      <c r="E14" s="70"/>
      <c r="F14" s="75">
        <v>1</v>
      </c>
      <c r="G14" s="38">
        <f>E14*F14</f>
        <v>0</v>
      </c>
    </row>
    <row r="15" spans="1:7" ht="13.5" customHeight="1" thickBot="1">
      <c r="A15" s="17" t="s">
        <v>469</v>
      </c>
      <c r="B15" s="48" t="s">
        <v>403</v>
      </c>
      <c r="C15" s="62" t="s">
        <v>68</v>
      </c>
      <c r="D15" s="63" t="s">
        <v>40</v>
      </c>
      <c r="E15" s="60"/>
      <c r="F15" s="63">
        <v>2000</v>
      </c>
      <c r="G15" s="34">
        <f t="shared" si="0"/>
        <v>0</v>
      </c>
    </row>
    <row r="16" spans="1:7" ht="15" customHeight="1" thickBot="1">
      <c r="A16" s="18" t="s">
        <v>45</v>
      </c>
      <c r="B16" s="64"/>
      <c r="C16" s="126" t="s">
        <v>90</v>
      </c>
      <c r="D16" s="125"/>
      <c r="E16" s="127"/>
      <c r="F16" s="128"/>
      <c r="G16" s="36">
        <f>SUM(G17:G30)</f>
        <v>0</v>
      </c>
    </row>
    <row r="17" spans="1:7" ht="13.5" customHeight="1">
      <c r="A17" s="130" t="s">
        <v>5</v>
      </c>
      <c r="B17" s="48" t="s">
        <v>400</v>
      </c>
      <c r="C17" s="65" t="s">
        <v>103</v>
      </c>
      <c r="D17" s="66" t="s">
        <v>3</v>
      </c>
      <c r="E17" s="67"/>
      <c r="F17" s="68">
        <f>3+6+3+15+22</f>
        <v>49</v>
      </c>
      <c r="G17" s="37">
        <f>E17*F17</f>
        <v>0</v>
      </c>
    </row>
    <row r="18" spans="1:7" ht="13.5" customHeight="1">
      <c r="A18" s="130" t="s">
        <v>7</v>
      </c>
      <c r="B18" s="48" t="s">
        <v>390</v>
      </c>
      <c r="C18" s="65" t="s">
        <v>435</v>
      </c>
      <c r="D18" s="66" t="s">
        <v>2</v>
      </c>
      <c r="E18" s="67"/>
      <c r="F18" s="68">
        <f>3*13</f>
        <v>39</v>
      </c>
      <c r="G18" s="37">
        <f>E18*F18</f>
        <v>0</v>
      </c>
    </row>
    <row r="19" spans="1:7" ht="13.5" customHeight="1">
      <c r="A19" s="130" t="s">
        <v>182</v>
      </c>
      <c r="B19" s="48" t="s">
        <v>88</v>
      </c>
      <c r="C19" s="65" t="s">
        <v>431</v>
      </c>
      <c r="D19" s="66" t="s">
        <v>2</v>
      </c>
      <c r="E19" s="67"/>
      <c r="F19" s="68">
        <f>7*12</f>
        <v>84</v>
      </c>
      <c r="G19" s="37">
        <f>E19*F19</f>
        <v>0</v>
      </c>
    </row>
    <row r="20" spans="1:7" ht="13.5" customHeight="1">
      <c r="A20" s="16" t="s">
        <v>183</v>
      </c>
      <c r="B20" s="48" t="s">
        <v>88</v>
      </c>
      <c r="C20" s="65" t="s">
        <v>465</v>
      </c>
      <c r="D20" s="66" t="s">
        <v>2</v>
      </c>
      <c r="E20" s="67"/>
      <c r="F20" s="68">
        <f>2*12</f>
        <v>24</v>
      </c>
      <c r="G20" s="37">
        <f>E20*F20</f>
        <v>0</v>
      </c>
    </row>
    <row r="21" spans="1:7" ht="13.5" customHeight="1">
      <c r="A21" s="16" t="s">
        <v>184</v>
      </c>
      <c r="B21" s="48" t="s">
        <v>88</v>
      </c>
      <c r="C21" s="77" t="s">
        <v>474</v>
      </c>
      <c r="D21" s="69" t="s">
        <v>2</v>
      </c>
      <c r="E21" s="55"/>
      <c r="F21" s="56">
        <f>15*12</f>
        <v>180</v>
      </c>
      <c r="G21" s="38">
        <f>F21*E21</f>
        <v>0</v>
      </c>
    </row>
    <row r="22" spans="1:7" ht="13.5" customHeight="1">
      <c r="A22" s="16" t="s">
        <v>185</v>
      </c>
      <c r="B22" s="48" t="s">
        <v>390</v>
      </c>
      <c r="C22" s="6" t="s">
        <v>478</v>
      </c>
      <c r="D22" s="69" t="s">
        <v>2</v>
      </c>
      <c r="E22" s="55"/>
      <c r="F22" s="56">
        <f>22*3</f>
        <v>66</v>
      </c>
      <c r="G22" s="38">
        <f>F22*E22</f>
        <v>0</v>
      </c>
    </row>
    <row r="23" spans="1:7" ht="13.5" customHeight="1">
      <c r="A23" s="16" t="s">
        <v>186</v>
      </c>
      <c r="B23" s="48" t="s">
        <v>401</v>
      </c>
      <c r="C23" s="6" t="s">
        <v>479</v>
      </c>
      <c r="D23" s="69" t="s">
        <v>3</v>
      </c>
      <c r="E23" s="55"/>
      <c r="F23" s="56">
        <v>8</v>
      </c>
      <c r="G23" s="38">
        <f aca="true" t="shared" si="1" ref="G23:G30">E23*F23</f>
        <v>0</v>
      </c>
    </row>
    <row r="24" spans="1:7" ht="13.5" customHeight="1">
      <c r="A24" s="16" t="s">
        <v>187</v>
      </c>
      <c r="B24" s="48" t="s">
        <v>402</v>
      </c>
      <c r="C24" s="6" t="s">
        <v>86</v>
      </c>
      <c r="D24" s="69" t="s">
        <v>3</v>
      </c>
      <c r="E24" s="55"/>
      <c r="F24" s="56">
        <f>6+3+15</f>
        <v>24</v>
      </c>
      <c r="G24" s="38">
        <f t="shared" si="1"/>
        <v>0</v>
      </c>
    </row>
    <row r="25" spans="1:7" ht="13.5" customHeight="1">
      <c r="A25" s="131" t="s">
        <v>188</v>
      </c>
      <c r="B25" s="48" t="s">
        <v>88</v>
      </c>
      <c r="C25" s="71" t="s">
        <v>475</v>
      </c>
      <c r="D25" s="69" t="s">
        <v>3</v>
      </c>
      <c r="E25" s="55"/>
      <c r="F25" s="56">
        <f>3+6</f>
        <v>9</v>
      </c>
      <c r="G25" s="38">
        <f t="shared" si="1"/>
        <v>0</v>
      </c>
    </row>
    <row r="26" spans="1:7" ht="13.5" customHeight="1">
      <c r="A26" s="16" t="s">
        <v>189</v>
      </c>
      <c r="B26" s="48" t="s">
        <v>88</v>
      </c>
      <c r="C26" s="71" t="s">
        <v>476</v>
      </c>
      <c r="D26" s="69" t="s">
        <v>3</v>
      </c>
      <c r="E26" s="55"/>
      <c r="F26" s="56">
        <v>15</v>
      </c>
      <c r="G26" s="38">
        <f>E26*F26</f>
        <v>0</v>
      </c>
    </row>
    <row r="27" spans="1:7" ht="13.5" customHeight="1">
      <c r="A27" s="16" t="s">
        <v>190</v>
      </c>
      <c r="B27" s="48" t="s">
        <v>397</v>
      </c>
      <c r="C27" s="72" t="s">
        <v>489</v>
      </c>
      <c r="D27" s="57" t="s">
        <v>39</v>
      </c>
      <c r="E27" s="73"/>
      <c r="F27" s="74">
        <v>3</v>
      </c>
      <c r="G27" s="39">
        <f t="shared" si="1"/>
        <v>0</v>
      </c>
    </row>
    <row r="28" spans="1:7" ht="13.5" customHeight="1">
      <c r="A28" s="16" t="s">
        <v>429</v>
      </c>
      <c r="B28" s="48" t="s">
        <v>397</v>
      </c>
      <c r="C28" s="135" t="s">
        <v>490</v>
      </c>
      <c r="D28" s="57" t="s">
        <v>6</v>
      </c>
      <c r="E28" s="73"/>
      <c r="F28" s="74">
        <v>1</v>
      </c>
      <c r="G28" s="39">
        <f t="shared" si="1"/>
        <v>0</v>
      </c>
    </row>
    <row r="29" spans="1:7" ht="13.5" customHeight="1">
      <c r="A29" s="16" t="s">
        <v>430</v>
      </c>
      <c r="B29" s="48" t="s">
        <v>396</v>
      </c>
      <c r="C29" s="136" t="s">
        <v>85</v>
      </c>
      <c r="D29" s="69" t="s">
        <v>40</v>
      </c>
      <c r="E29" s="70"/>
      <c r="F29" s="75">
        <v>200</v>
      </c>
      <c r="G29" s="38">
        <f t="shared" si="1"/>
        <v>0</v>
      </c>
    </row>
    <row r="30" spans="1:7" ht="13.5" customHeight="1" thickBot="1">
      <c r="A30" s="145" t="s">
        <v>488</v>
      </c>
      <c r="B30" s="48" t="s">
        <v>403</v>
      </c>
      <c r="C30" s="137" t="s">
        <v>80</v>
      </c>
      <c r="D30" s="69" t="s">
        <v>40</v>
      </c>
      <c r="E30" s="55"/>
      <c r="F30" s="75">
        <v>1000</v>
      </c>
      <c r="G30" s="38">
        <f t="shared" si="1"/>
        <v>0</v>
      </c>
    </row>
    <row r="31" spans="1:7" ht="15" customHeight="1" thickBot="1">
      <c r="A31" s="18" t="s">
        <v>8</v>
      </c>
      <c r="B31" s="64"/>
      <c r="C31" s="126" t="s">
        <v>89</v>
      </c>
      <c r="D31" s="140"/>
      <c r="E31" s="127"/>
      <c r="F31" s="128"/>
      <c r="G31" s="36">
        <f>SUM(G32:G50)</f>
        <v>0</v>
      </c>
    </row>
    <row r="32" spans="1:7" ht="13.5" customHeight="1">
      <c r="A32" s="3" t="s">
        <v>9</v>
      </c>
      <c r="B32" s="48" t="s">
        <v>399</v>
      </c>
      <c r="C32" s="138" t="s">
        <v>458</v>
      </c>
      <c r="D32" s="69" t="s">
        <v>6</v>
      </c>
      <c r="E32" s="70"/>
      <c r="F32" s="75">
        <v>1</v>
      </c>
      <c r="G32" s="38">
        <f aca="true" t="shared" si="2" ref="G32:G50">E32*F32</f>
        <v>0</v>
      </c>
    </row>
    <row r="33" spans="1:7" ht="13.5" customHeight="1">
      <c r="A33" s="3" t="s">
        <v>191</v>
      </c>
      <c r="B33" s="48" t="s">
        <v>399</v>
      </c>
      <c r="C33" s="138" t="s">
        <v>398</v>
      </c>
      <c r="D33" s="69" t="s">
        <v>6</v>
      </c>
      <c r="E33" s="70"/>
      <c r="F33" s="75">
        <v>1</v>
      </c>
      <c r="G33" s="38">
        <f t="shared" si="2"/>
        <v>0</v>
      </c>
    </row>
    <row r="34" spans="1:7" ht="13.5" customHeight="1">
      <c r="A34" s="3" t="s">
        <v>10</v>
      </c>
      <c r="B34" s="48" t="s">
        <v>74</v>
      </c>
      <c r="C34" s="138" t="s">
        <v>491</v>
      </c>
      <c r="D34" s="69" t="s">
        <v>3</v>
      </c>
      <c r="E34" s="55"/>
      <c r="F34" s="56">
        <v>7</v>
      </c>
      <c r="G34" s="38">
        <f t="shared" si="2"/>
        <v>0</v>
      </c>
    </row>
    <row r="35" spans="1:7" ht="13.5" customHeight="1">
      <c r="A35" s="3" t="s">
        <v>192</v>
      </c>
      <c r="B35" s="48" t="s">
        <v>406</v>
      </c>
      <c r="C35" s="136" t="s">
        <v>164</v>
      </c>
      <c r="D35" s="69" t="s">
        <v>6</v>
      </c>
      <c r="E35" s="70"/>
      <c r="F35" s="75">
        <v>1</v>
      </c>
      <c r="G35" s="38">
        <f t="shared" si="2"/>
        <v>0</v>
      </c>
    </row>
    <row r="36" spans="1:7" ht="13.5" customHeight="1">
      <c r="A36" s="3" t="s">
        <v>193</v>
      </c>
      <c r="B36" s="48" t="s">
        <v>399</v>
      </c>
      <c r="C36" s="139" t="s">
        <v>121</v>
      </c>
      <c r="D36" s="69" t="s">
        <v>6</v>
      </c>
      <c r="E36" s="70"/>
      <c r="F36" s="75">
        <v>1</v>
      </c>
      <c r="G36" s="38">
        <f t="shared" si="2"/>
        <v>0</v>
      </c>
    </row>
    <row r="37" spans="1:7" ht="13.5" customHeight="1">
      <c r="A37" s="3" t="s">
        <v>194</v>
      </c>
      <c r="B37" s="48" t="s">
        <v>399</v>
      </c>
      <c r="C37" s="139" t="s">
        <v>122</v>
      </c>
      <c r="D37" s="69" t="s">
        <v>6</v>
      </c>
      <c r="E37" s="70"/>
      <c r="F37" s="75">
        <v>1</v>
      </c>
      <c r="G37" s="38">
        <f t="shared" si="2"/>
        <v>0</v>
      </c>
    </row>
    <row r="38" spans="1:7" ht="13.5" customHeight="1">
      <c r="A38" s="3" t="s">
        <v>195</v>
      </c>
      <c r="B38" s="48" t="s">
        <v>404</v>
      </c>
      <c r="C38" s="138" t="s">
        <v>82</v>
      </c>
      <c r="D38" s="69" t="s">
        <v>6</v>
      </c>
      <c r="E38" s="70"/>
      <c r="F38" s="75">
        <v>1</v>
      </c>
      <c r="G38" s="38">
        <f t="shared" si="2"/>
        <v>0</v>
      </c>
    </row>
    <row r="39" spans="1:7" ht="13.5" customHeight="1">
      <c r="A39" s="3" t="s">
        <v>196</v>
      </c>
      <c r="B39" s="48" t="s">
        <v>404</v>
      </c>
      <c r="C39" s="138" t="s">
        <v>83</v>
      </c>
      <c r="D39" s="69" t="s">
        <v>3</v>
      </c>
      <c r="E39" s="70"/>
      <c r="F39" s="75">
        <v>10</v>
      </c>
      <c r="G39" s="38">
        <f t="shared" si="2"/>
        <v>0</v>
      </c>
    </row>
    <row r="40" spans="1:7" ht="13.5" customHeight="1">
      <c r="A40" s="5" t="s">
        <v>197</v>
      </c>
      <c r="B40" s="48" t="s">
        <v>407</v>
      </c>
      <c r="C40" s="136" t="s">
        <v>111</v>
      </c>
      <c r="D40" s="78" t="s">
        <v>6</v>
      </c>
      <c r="E40" s="79"/>
      <c r="F40" s="80">
        <v>1</v>
      </c>
      <c r="G40" s="40">
        <f t="shared" si="2"/>
        <v>0</v>
      </c>
    </row>
    <row r="41" spans="1:7" ht="13.5" customHeight="1">
      <c r="A41" s="20" t="s">
        <v>198</v>
      </c>
      <c r="B41" s="48" t="s">
        <v>406</v>
      </c>
      <c r="C41" s="151" t="s">
        <v>522</v>
      </c>
      <c r="D41" s="78" t="s">
        <v>6</v>
      </c>
      <c r="E41" s="79"/>
      <c r="F41" s="80">
        <v>1</v>
      </c>
      <c r="G41" s="40">
        <f t="shared" si="2"/>
        <v>0</v>
      </c>
    </row>
    <row r="42" spans="1:7" ht="13.5" customHeight="1">
      <c r="A42" s="19" t="s">
        <v>199</v>
      </c>
      <c r="B42" s="48" t="s">
        <v>408</v>
      </c>
      <c r="C42" s="20" t="s">
        <v>493</v>
      </c>
      <c r="D42" s="81" t="s">
        <v>6</v>
      </c>
      <c r="E42" s="82"/>
      <c r="F42" s="83">
        <v>1</v>
      </c>
      <c r="G42" s="41">
        <f t="shared" si="2"/>
        <v>0</v>
      </c>
    </row>
    <row r="43" spans="1:7" ht="13.5" customHeight="1">
      <c r="A43" s="3" t="s">
        <v>200</v>
      </c>
      <c r="B43" s="48" t="s">
        <v>409</v>
      </c>
      <c r="C43" s="135" t="s">
        <v>492</v>
      </c>
      <c r="D43" s="57" t="s">
        <v>6</v>
      </c>
      <c r="E43" s="73"/>
      <c r="F43" s="84">
        <v>1</v>
      </c>
      <c r="G43" s="39">
        <f t="shared" si="2"/>
        <v>0</v>
      </c>
    </row>
    <row r="44" spans="1:7" ht="13.5" customHeight="1">
      <c r="A44" s="3" t="s">
        <v>201</v>
      </c>
      <c r="B44" s="134" t="s">
        <v>401</v>
      </c>
      <c r="C44" s="13" t="s">
        <v>520</v>
      </c>
      <c r="D44" s="85" t="s">
        <v>3</v>
      </c>
      <c r="E44" s="86"/>
      <c r="F44" s="87">
        <f>(61+(F19/12)+(F20/12))-F275</f>
        <v>47</v>
      </c>
      <c r="G44" s="42">
        <f t="shared" si="2"/>
        <v>0</v>
      </c>
    </row>
    <row r="45" spans="1:7" ht="13.5" customHeight="1">
      <c r="A45" s="3" t="s">
        <v>202</v>
      </c>
      <c r="B45" s="48" t="s">
        <v>401</v>
      </c>
      <c r="C45" s="7" t="s">
        <v>485</v>
      </c>
      <c r="D45" s="69" t="s">
        <v>3</v>
      </c>
      <c r="E45" s="55"/>
      <c r="F45" s="75">
        <v>11</v>
      </c>
      <c r="G45" s="38">
        <f>E45*F45</f>
        <v>0</v>
      </c>
    </row>
    <row r="46" spans="1:7" ht="13.5" customHeight="1">
      <c r="A46" s="3" t="s">
        <v>203</v>
      </c>
      <c r="B46" s="48" t="s">
        <v>401</v>
      </c>
      <c r="C46" s="7" t="s">
        <v>138</v>
      </c>
      <c r="D46" s="69" t="s">
        <v>3</v>
      </c>
      <c r="E46" s="55"/>
      <c r="F46" s="56">
        <v>22</v>
      </c>
      <c r="G46" s="38">
        <f t="shared" si="2"/>
        <v>0</v>
      </c>
    </row>
    <row r="47" spans="1:7" ht="13.5" customHeight="1">
      <c r="A47" s="3" t="s">
        <v>204</v>
      </c>
      <c r="B47" s="48" t="s">
        <v>411</v>
      </c>
      <c r="C47" s="7" t="s">
        <v>410</v>
      </c>
      <c r="D47" s="69" t="s">
        <v>6</v>
      </c>
      <c r="E47" s="55"/>
      <c r="F47" s="75">
        <v>1</v>
      </c>
      <c r="G47" s="38">
        <f t="shared" si="2"/>
        <v>0</v>
      </c>
    </row>
    <row r="48" spans="1:7" ht="13.5" customHeight="1">
      <c r="A48" s="5" t="s">
        <v>205</v>
      </c>
      <c r="B48" s="48" t="s">
        <v>403</v>
      </c>
      <c r="C48" s="88" t="s">
        <v>87</v>
      </c>
      <c r="D48" s="69" t="s">
        <v>40</v>
      </c>
      <c r="E48" s="55"/>
      <c r="F48" s="75">
        <v>1200</v>
      </c>
      <c r="G48" s="38">
        <f t="shared" si="2"/>
        <v>0</v>
      </c>
    </row>
    <row r="49" spans="1:7" ht="13.5" customHeight="1">
      <c r="A49" s="3" t="s">
        <v>477</v>
      </c>
      <c r="B49" s="48" t="s">
        <v>403</v>
      </c>
      <c r="C49" s="88" t="s">
        <v>123</v>
      </c>
      <c r="D49" s="69" t="s">
        <v>40</v>
      </c>
      <c r="E49" s="55"/>
      <c r="F49" s="75">
        <v>5000</v>
      </c>
      <c r="G49" s="38">
        <f t="shared" si="2"/>
        <v>0</v>
      </c>
    </row>
    <row r="50" spans="1:7" ht="13.5" customHeight="1" thickBot="1">
      <c r="A50" s="3" t="s">
        <v>521</v>
      </c>
      <c r="B50" s="48" t="s">
        <v>403</v>
      </c>
      <c r="C50" s="89" t="s">
        <v>128</v>
      </c>
      <c r="D50" s="78" t="s">
        <v>40</v>
      </c>
      <c r="E50" s="60"/>
      <c r="F50" s="80">
        <v>2000</v>
      </c>
      <c r="G50" s="40">
        <f t="shared" si="2"/>
        <v>0</v>
      </c>
    </row>
    <row r="51" spans="1:7" ht="15" customHeight="1" thickBot="1">
      <c r="A51" s="14" t="s">
        <v>11</v>
      </c>
      <c r="B51" s="90"/>
      <c r="C51" s="126" t="s">
        <v>511</v>
      </c>
      <c r="D51" s="125"/>
      <c r="E51" s="127"/>
      <c r="F51" s="128"/>
      <c r="G51" s="32">
        <f>SUM(G52:G75)</f>
        <v>0</v>
      </c>
    </row>
    <row r="52" spans="1:7" ht="13.5" customHeight="1">
      <c r="A52" s="15" t="s">
        <v>12</v>
      </c>
      <c r="B52" s="48" t="s">
        <v>412</v>
      </c>
      <c r="C52" s="91" t="s">
        <v>486</v>
      </c>
      <c r="D52" s="50" t="s">
        <v>3</v>
      </c>
      <c r="E52" s="92"/>
      <c r="F52" s="52">
        <f>SUM(F58:F74)-120</f>
        <v>307</v>
      </c>
      <c r="G52" s="33">
        <f>E52*F52</f>
        <v>0</v>
      </c>
    </row>
    <row r="53" spans="1:7" ht="13.5" customHeight="1">
      <c r="A53" s="3" t="s">
        <v>13</v>
      </c>
      <c r="B53" s="48" t="s">
        <v>69</v>
      </c>
      <c r="C53" s="93" t="s">
        <v>494</v>
      </c>
      <c r="D53" s="69" t="s">
        <v>3</v>
      </c>
      <c r="E53" s="55"/>
      <c r="F53" s="56">
        <v>57</v>
      </c>
      <c r="G53" s="38">
        <f aca="true" t="shared" si="3" ref="G53:G75">E53*F53</f>
        <v>0</v>
      </c>
    </row>
    <row r="54" spans="1:7" ht="13.5" customHeight="1">
      <c r="A54" s="3" t="s">
        <v>14</v>
      </c>
      <c r="B54" s="48" t="s">
        <v>70</v>
      </c>
      <c r="C54" s="93" t="s">
        <v>53</v>
      </c>
      <c r="D54" s="69" t="s">
        <v>3</v>
      </c>
      <c r="E54" s="55"/>
      <c r="F54" s="56">
        <v>57</v>
      </c>
      <c r="G54" s="38">
        <f t="shared" si="3"/>
        <v>0</v>
      </c>
    </row>
    <row r="55" spans="1:7" ht="13.5" customHeight="1">
      <c r="A55" s="3" t="s">
        <v>15</v>
      </c>
      <c r="B55" s="48" t="s">
        <v>69</v>
      </c>
      <c r="C55" s="93" t="s">
        <v>54</v>
      </c>
      <c r="D55" s="69" t="s">
        <v>3</v>
      </c>
      <c r="E55" s="55"/>
      <c r="F55" s="56">
        <v>57</v>
      </c>
      <c r="G55" s="38">
        <f t="shared" si="3"/>
        <v>0</v>
      </c>
    </row>
    <row r="56" spans="1:7" ht="13.5" customHeight="1">
      <c r="A56" s="3" t="s">
        <v>16</v>
      </c>
      <c r="B56" s="48" t="s">
        <v>70</v>
      </c>
      <c r="C56" s="93" t="s">
        <v>55</v>
      </c>
      <c r="D56" s="69" t="s">
        <v>3</v>
      </c>
      <c r="E56" s="55"/>
      <c r="F56" s="56">
        <v>16</v>
      </c>
      <c r="G56" s="38">
        <f t="shared" si="3"/>
        <v>0</v>
      </c>
    </row>
    <row r="57" spans="1:7" ht="13.5" customHeight="1">
      <c r="A57" s="3" t="s">
        <v>17</v>
      </c>
      <c r="B57" s="48" t="s">
        <v>72</v>
      </c>
      <c r="C57" s="93" t="s">
        <v>56</v>
      </c>
      <c r="D57" s="69" t="s">
        <v>3</v>
      </c>
      <c r="E57" s="55"/>
      <c r="F57" s="56">
        <v>2</v>
      </c>
      <c r="G57" s="38">
        <f t="shared" si="3"/>
        <v>0</v>
      </c>
    </row>
    <row r="58" spans="1:7" ht="13.5" customHeight="1">
      <c r="A58" s="3" t="s">
        <v>132</v>
      </c>
      <c r="B58" s="48" t="s">
        <v>70</v>
      </c>
      <c r="C58" s="93" t="s">
        <v>57</v>
      </c>
      <c r="D58" s="69" t="s">
        <v>3</v>
      </c>
      <c r="E58" s="55"/>
      <c r="F58" s="56">
        <v>57</v>
      </c>
      <c r="G58" s="38">
        <f t="shared" si="3"/>
        <v>0</v>
      </c>
    </row>
    <row r="59" spans="1:7" ht="13.5" customHeight="1">
      <c r="A59" s="3" t="s">
        <v>134</v>
      </c>
      <c r="B59" s="48" t="s">
        <v>70</v>
      </c>
      <c r="C59" s="93" t="s">
        <v>148</v>
      </c>
      <c r="D59" s="69" t="s">
        <v>3</v>
      </c>
      <c r="E59" s="55"/>
      <c r="F59" s="56">
        <v>57</v>
      </c>
      <c r="G59" s="38">
        <f t="shared" si="3"/>
        <v>0</v>
      </c>
    </row>
    <row r="60" spans="1:7" ht="13.5" customHeight="1">
      <c r="A60" s="3" t="s">
        <v>206</v>
      </c>
      <c r="B60" s="48" t="s">
        <v>70</v>
      </c>
      <c r="C60" s="93" t="s">
        <v>143</v>
      </c>
      <c r="D60" s="69" t="s">
        <v>3</v>
      </c>
      <c r="E60" s="55"/>
      <c r="F60" s="56">
        <v>57</v>
      </c>
      <c r="G60" s="38">
        <f t="shared" si="3"/>
        <v>0</v>
      </c>
    </row>
    <row r="61" spans="1:7" ht="13.5" customHeight="1">
      <c r="A61" s="3" t="s">
        <v>207</v>
      </c>
      <c r="B61" s="48" t="s">
        <v>70</v>
      </c>
      <c r="C61" s="93" t="s">
        <v>58</v>
      </c>
      <c r="D61" s="69" t="s">
        <v>3</v>
      </c>
      <c r="E61" s="55"/>
      <c r="F61" s="56">
        <v>57</v>
      </c>
      <c r="G61" s="38">
        <f t="shared" si="3"/>
        <v>0</v>
      </c>
    </row>
    <row r="62" spans="1:7" ht="13.5" customHeight="1">
      <c r="A62" s="3" t="s">
        <v>208</v>
      </c>
      <c r="B62" s="48" t="s">
        <v>70</v>
      </c>
      <c r="C62" s="93" t="s">
        <v>59</v>
      </c>
      <c r="D62" s="69" t="s">
        <v>3</v>
      </c>
      <c r="E62" s="55"/>
      <c r="F62" s="56">
        <v>57</v>
      </c>
      <c r="G62" s="38">
        <f t="shared" si="3"/>
        <v>0</v>
      </c>
    </row>
    <row r="63" spans="1:7" ht="13.5" customHeight="1">
      <c r="A63" s="3" t="s">
        <v>209</v>
      </c>
      <c r="B63" s="48" t="s">
        <v>70</v>
      </c>
      <c r="C63" s="93" t="s">
        <v>60</v>
      </c>
      <c r="D63" s="69" t="s">
        <v>3</v>
      </c>
      <c r="E63" s="55"/>
      <c r="F63" s="56">
        <v>57</v>
      </c>
      <c r="G63" s="38">
        <f t="shared" si="3"/>
        <v>0</v>
      </c>
    </row>
    <row r="64" spans="1:7" ht="13.5" customHeight="1">
      <c r="A64" s="3" t="s">
        <v>210</v>
      </c>
      <c r="B64" s="48" t="s">
        <v>70</v>
      </c>
      <c r="C64" s="93" t="s">
        <v>61</v>
      </c>
      <c r="D64" s="69" t="s">
        <v>3</v>
      </c>
      <c r="E64" s="55"/>
      <c r="F64" s="56">
        <v>57</v>
      </c>
      <c r="G64" s="38">
        <f t="shared" si="3"/>
        <v>0</v>
      </c>
    </row>
    <row r="65" spans="1:7" ht="13.5" customHeight="1">
      <c r="A65" s="3" t="s">
        <v>211</v>
      </c>
      <c r="B65" s="48" t="s">
        <v>70</v>
      </c>
      <c r="C65" s="7" t="s">
        <v>459</v>
      </c>
      <c r="D65" s="69" t="s">
        <v>3</v>
      </c>
      <c r="E65" s="70"/>
      <c r="F65" s="75">
        <v>8</v>
      </c>
      <c r="G65" s="38">
        <f t="shared" si="3"/>
        <v>0</v>
      </c>
    </row>
    <row r="66" spans="1:7" ht="13.5" customHeight="1">
      <c r="A66" s="3" t="s">
        <v>212</v>
      </c>
      <c r="B66" s="48" t="s">
        <v>70</v>
      </c>
      <c r="C66" s="7" t="s">
        <v>171</v>
      </c>
      <c r="D66" s="69" t="s">
        <v>3</v>
      </c>
      <c r="E66" s="70"/>
      <c r="F66" s="75">
        <v>4</v>
      </c>
      <c r="G66" s="38">
        <f t="shared" si="3"/>
        <v>0</v>
      </c>
    </row>
    <row r="67" spans="1:7" ht="13.5" customHeight="1">
      <c r="A67" s="3" t="s">
        <v>213</v>
      </c>
      <c r="B67" s="48" t="s">
        <v>72</v>
      </c>
      <c r="C67" s="93" t="s">
        <v>62</v>
      </c>
      <c r="D67" s="69" t="s">
        <v>3</v>
      </c>
      <c r="E67" s="55"/>
      <c r="F67" s="75">
        <v>2</v>
      </c>
      <c r="G67" s="38">
        <f t="shared" si="3"/>
        <v>0</v>
      </c>
    </row>
    <row r="68" spans="1:7" ht="13.5" customHeight="1">
      <c r="A68" s="3" t="s">
        <v>214</v>
      </c>
      <c r="B68" s="48" t="s">
        <v>72</v>
      </c>
      <c r="C68" s="93" t="s">
        <v>517</v>
      </c>
      <c r="D68" s="69" t="s">
        <v>3</v>
      </c>
      <c r="E68" s="55"/>
      <c r="F68" s="75">
        <v>2</v>
      </c>
      <c r="G68" s="38">
        <f t="shared" si="3"/>
        <v>0</v>
      </c>
    </row>
    <row r="69" spans="1:7" ht="13.5" customHeight="1">
      <c r="A69" s="3" t="s">
        <v>215</v>
      </c>
      <c r="B69" s="48" t="s">
        <v>72</v>
      </c>
      <c r="C69" s="93" t="s">
        <v>63</v>
      </c>
      <c r="D69" s="69" t="s">
        <v>3</v>
      </c>
      <c r="E69" s="55"/>
      <c r="F69" s="75">
        <v>2</v>
      </c>
      <c r="G69" s="38">
        <f t="shared" si="3"/>
        <v>0</v>
      </c>
    </row>
    <row r="70" spans="1:7" ht="13.5" customHeight="1">
      <c r="A70" s="3" t="s">
        <v>216</v>
      </c>
      <c r="B70" s="48" t="s">
        <v>72</v>
      </c>
      <c r="C70" s="93" t="s">
        <v>64</v>
      </c>
      <c r="D70" s="69" t="s">
        <v>3</v>
      </c>
      <c r="E70" s="55"/>
      <c r="F70" s="75">
        <v>2</v>
      </c>
      <c r="G70" s="38">
        <f t="shared" si="3"/>
        <v>0</v>
      </c>
    </row>
    <row r="71" spans="1:7" ht="13.5" customHeight="1">
      <c r="A71" s="3" t="s">
        <v>217</v>
      </c>
      <c r="B71" s="48" t="s">
        <v>72</v>
      </c>
      <c r="C71" s="93" t="s">
        <v>65</v>
      </c>
      <c r="D71" s="69" t="s">
        <v>3</v>
      </c>
      <c r="E71" s="55"/>
      <c r="F71" s="75">
        <v>2</v>
      </c>
      <c r="G71" s="38">
        <f t="shared" si="3"/>
        <v>0</v>
      </c>
    </row>
    <row r="72" spans="1:7" ht="13.5" customHeight="1">
      <c r="A72" s="3" t="s">
        <v>218</v>
      </c>
      <c r="B72" s="48" t="s">
        <v>72</v>
      </c>
      <c r="C72" s="93" t="s">
        <v>66</v>
      </c>
      <c r="D72" s="69" t="s">
        <v>3</v>
      </c>
      <c r="E72" s="55"/>
      <c r="F72" s="75">
        <v>2</v>
      </c>
      <c r="G72" s="38">
        <f t="shared" si="3"/>
        <v>0</v>
      </c>
    </row>
    <row r="73" spans="1:7" ht="13.5" customHeight="1">
      <c r="A73" s="3" t="s">
        <v>219</v>
      </c>
      <c r="B73" s="48" t="s">
        <v>72</v>
      </c>
      <c r="C73" s="7" t="s">
        <v>457</v>
      </c>
      <c r="D73" s="69" t="s">
        <v>3</v>
      </c>
      <c r="E73" s="55"/>
      <c r="F73" s="75">
        <v>2</v>
      </c>
      <c r="G73" s="38">
        <f t="shared" si="3"/>
        <v>0</v>
      </c>
    </row>
    <row r="74" spans="1:7" ht="13.5" customHeight="1">
      <c r="A74" s="3" t="s">
        <v>220</v>
      </c>
      <c r="B74" s="48" t="s">
        <v>72</v>
      </c>
      <c r="C74" s="93" t="s">
        <v>67</v>
      </c>
      <c r="D74" s="69" t="s">
        <v>3</v>
      </c>
      <c r="E74" s="55"/>
      <c r="F74" s="75">
        <v>2</v>
      </c>
      <c r="G74" s="38">
        <f t="shared" si="3"/>
        <v>0</v>
      </c>
    </row>
    <row r="75" spans="1:7" ht="13.5" customHeight="1" thickBot="1">
      <c r="A75" s="5" t="s">
        <v>221</v>
      </c>
      <c r="B75" s="48" t="s">
        <v>403</v>
      </c>
      <c r="C75" s="62" t="s">
        <v>165</v>
      </c>
      <c r="D75" s="78" t="s">
        <v>40</v>
      </c>
      <c r="E75" s="60"/>
      <c r="F75" s="80">
        <v>400</v>
      </c>
      <c r="G75" s="40">
        <f t="shared" si="3"/>
        <v>0</v>
      </c>
    </row>
    <row r="76" spans="1:7" ht="15" customHeight="1" thickBot="1">
      <c r="A76" s="14" t="s">
        <v>18</v>
      </c>
      <c r="B76" s="90"/>
      <c r="C76" s="126" t="s">
        <v>26</v>
      </c>
      <c r="D76" s="125"/>
      <c r="E76" s="127"/>
      <c r="F76" s="128"/>
      <c r="G76" s="32">
        <f>G77+G94+G103+G124+G134+G151+G168+G185</f>
        <v>0</v>
      </c>
    </row>
    <row r="77" spans="1:7" ht="12.75" customHeight="1" thickBot="1">
      <c r="A77" s="21" t="s">
        <v>46</v>
      </c>
      <c r="B77" s="94"/>
      <c r="C77" s="94" t="s">
        <v>495</v>
      </c>
      <c r="D77" s="95"/>
      <c r="E77" s="96"/>
      <c r="F77" s="97"/>
      <c r="G77" s="43">
        <f>SUM(G78:G93)</f>
        <v>0</v>
      </c>
    </row>
    <row r="78" spans="1:7" ht="13.5" customHeight="1">
      <c r="A78" s="15" t="s">
        <v>222</v>
      </c>
      <c r="B78" s="66" t="s">
        <v>92</v>
      </c>
      <c r="C78" s="98" t="s">
        <v>102</v>
      </c>
      <c r="D78" s="99" t="s">
        <v>99</v>
      </c>
      <c r="E78" s="92"/>
      <c r="F78" s="52">
        <f>669*7</f>
        <v>4683</v>
      </c>
      <c r="G78" s="33">
        <f aca="true" t="shared" si="4" ref="G78:G93">E78*F78</f>
        <v>0</v>
      </c>
    </row>
    <row r="79" spans="1:7" ht="13.5" customHeight="1">
      <c r="A79" s="3" t="s">
        <v>223</v>
      </c>
      <c r="B79" s="48" t="s">
        <v>92</v>
      </c>
      <c r="C79" s="76" t="s">
        <v>136</v>
      </c>
      <c r="D79" s="100" t="s">
        <v>166</v>
      </c>
      <c r="E79" s="55"/>
      <c r="F79" s="75">
        <f>(2*365)-61</f>
        <v>669</v>
      </c>
      <c r="G79" s="38">
        <f t="shared" si="4"/>
        <v>0</v>
      </c>
    </row>
    <row r="80" spans="1:7" ht="13.5" customHeight="1">
      <c r="A80" s="3" t="s">
        <v>224</v>
      </c>
      <c r="B80" s="48" t="s">
        <v>92</v>
      </c>
      <c r="C80" s="76" t="s">
        <v>496</v>
      </c>
      <c r="D80" s="100" t="s">
        <v>166</v>
      </c>
      <c r="E80" s="55"/>
      <c r="F80" s="56">
        <f>(2*365)-61</f>
        <v>669</v>
      </c>
      <c r="G80" s="38">
        <f t="shared" si="4"/>
        <v>0</v>
      </c>
    </row>
    <row r="81" spans="1:7" ht="13.5" customHeight="1">
      <c r="A81" s="3" t="s">
        <v>225</v>
      </c>
      <c r="B81" s="48" t="s">
        <v>392</v>
      </c>
      <c r="C81" s="76" t="s">
        <v>168</v>
      </c>
      <c r="D81" s="69" t="s">
        <v>115</v>
      </c>
      <c r="E81" s="55"/>
      <c r="F81" s="56">
        <v>1000</v>
      </c>
      <c r="G81" s="38">
        <f>E81*F81</f>
        <v>0</v>
      </c>
    </row>
    <row r="82" spans="1:7" ht="13.5" customHeight="1">
      <c r="A82" s="3" t="s">
        <v>226</v>
      </c>
      <c r="B82" s="48" t="s">
        <v>392</v>
      </c>
      <c r="C82" s="76" t="s">
        <v>139</v>
      </c>
      <c r="D82" s="69" t="s">
        <v>115</v>
      </c>
      <c r="E82" s="55"/>
      <c r="F82" s="75">
        <v>32000</v>
      </c>
      <c r="G82" s="38">
        <f t="shared" si="4"/>
        <v>0</v>
      </c>
    </row>
    <row r="83" spans="1:7" ht="13.5" customHeight="1">
      <c r="A83" s="22" t="s">
        <v>227</v>
      </c>
      <c r="B83" s="48" t="s">
        <v>393</v>
      </c>
      <c r="C83" s="76" t="s">
        <v>104</v>
      </c>
      <c r="D83" s="100" t="s">
        <v>462</v>
      </c>
      <c r="E83" s="55"/>
      <c r="F83" s="75">
        <f>48*72</f>
        <v>3456</v>
      </c>
      <c r="G83" s="38">
        <f t="shared" si="4"/>
        <v>0</v>
      </c>
    </row>
    <row r="84" spans="1:7" ht="13.5" customHeight="1">
      <c r="A84" s="3" t="s">
        <v>228</v>
      </c>
      <c r="B84" s="48" t="s">
        <v>394</v>
      </c>
      <c r="C84" s="76" t="s">
        <v>94</v>
      </c>
      <c r="D84" s="100" t="s">
        <v>100</v>
      </c>
      <c r="E84" s="55"/>
      <c r="F84" s="75">
        <v>238000</v>
      </c>
      <c r="G84" s="38">
        <f t="shared" si="4"/>
        <v>0</v>
      </c>
    </row>
    <row r="85" spans="1:7" ht="13.5" customHeight="1">
      <c r="A85" s="3" t="s">
        <v>229</v>
      </c>
      <c r="B85" s="48" t="s">
        <v>414</v>
      </c>
      <c r="C85" s="76" t="s">
        <v>529</v>
      </c>
      <c r="D85" s="100" t="s">
        <v>101</v>
      </c>
      <c r="E85" s="55"/>
      <c r="F85" s="75">
        <v>500</v>
      </c>
      <c r="G85" s="38">
        <f t="shared" si="4"/>
        <v>0</v>
      </c>
    </row>
    <row r="86" spans="1:7" ht="13.5" customHeight="1">
      <c r="A86" s="16" t="s">
        <v>230</v>
      </c>
      <c r="B86" s="48" t="s">
        <v>415</v>
      </c>
      <c r="C86" s="76" t="s">
        <v>95</v>
      </c>
      <c r="D86" s="100" t="s">
        <v>101</v>
      </c>
      <c r="E86" s="55"/>
      <c r="F86" s="75">
        <v>4000</v>
      </c>
      <c r="G86" s="38">
        <f t="shared" si="4"/>
        <v>0</v>
      </c>
    </row>
    <row r="87" spans="1:7" ht="13.5" customHeight="1">
      <c r="A87" s="16" t="s">
        <v>231</v>
      </c>
      <c r="B87" s="48" t="s">
        <v>415</v>
      </c>
      <c r="C87" s="153" t="s">
        <v>444</v>
      </c>
      <c r="D87" s="154" t="s">
        <v>101</v>
      </c>
      <c r="E87" s="155"/>
      <c r="F87" s="156">
        <v>4500</v>
      </c>
      <c r="G87" s="157">
        <f t="shared" si="4"/>
        <v>0</v>
      </c>
    </row>
    <row r="88" spans="1:7" ht="13.5" customHeight="1">
      <c r="A88" s="3" t="s">
        <v>232</v>
      </c>
      <c r="B88" s="48" t="s">
        <v>413</v>
      </c>
      <c r="C88" s="76" t="s">
        <v>445</v>
      </c>
      <c r="D88" s="100" t="s">
        <v>6</v>
      </c>
      <c r="E88" s="55"/>
      <c r="F88" s="56">
        <v>1</v>
      </c>
      <c r="G88" s="34">
        <f t="shared" si="4"/>
        <v>0</v>
      </c>
    </row>
    <row r="89" spans="1:7" ht="13.5" customHeight="1">
      <c r="A89" s="3" t="s">
        <v>233</v>
      </c>
      <c r="B89" s="48" t="s">
        <v>416</v>
      </c>
      <c r="C89" s="76" t="s">
        <v>442</v>
      </c>
      <c r="D89" s="100" t="s">
        <v>39</v>
      </c>
      <c r="E89" s="55"/>
      <c r="F89" s="101">
        <v>3.5</v>
      </c>
      <c r="G89" s="34">
        <f t="shared" si="4"/>
        <v>0</v>
      </c>
    </row>
    <row r="90" spans="1:7" ht="13.5" customHeight="1">
      <c r="A90" s="3" t="s">
        <v>234</v>
      </c>
      <c r="B90" s="48" t="s">
        <v>92</v>
      </c>
      <c r="C90" s="76" t="s">
        <v>96</v>
      </c>
      <c r="D90" s="100" t="s">
        <v>76</v>
      </c>
      <c r="E90" s="55"/>
      <c r="F90" s="75">
        <v>800</v>
      </c>
      <c r="G90" s="38">
        <f t="shared" si="4"/>
        <v>0</v>
      </c>
    </row>
    <row r="91" spans="1:7" ht="13.5" customHeight="1">
      <c r="A91" s="5" t="s">
        <v>235</v>
      </c>
      <c r="B91" s="48" t="s">
        <v>92</v>
      </c>
      <c r="C91" s="76" t="s">
        <v>97</v>
      </c>
      <c r="D91" s="100" t="s">
        <v>76</v>
      </c>
      <c r="E91" s="55"/>
      <c r="F91" s="75">
        <v>430</v>
      </c>
      <c r="G91" s="38">
        <f t="shared" si="4"/>
        <v>0</v>
      </c>
    </row>
    <row r="92" spans="1:7" ht="13.5" customHeight="1">
      <c r="A92" s="5" t="s">
        <v>236</v>
      </c>
      <c r="B92" s="48" t="s">
        <v>92</v>
      </c>
      <c r="C92" s="76" t="s">
        <v>98</v>
      </c>
      <c r="D92" s="100" t="s">
        <v>76</v>
      </c>
      <c r="E92" s="55"/>
      <c r="F92" s="75">
        <v>220</v>
      </c>
      <c r="G92" s="38">
        <f t="shared" si="4"/>
        <v>0</v>
      </c>
    </row>
    <row r="93" spans="1:7" ht="13.5" customHeight="1" thickBot="1">
      <c r="A93" s="5" t="s">
        <v>443</v>
      </c>
      <c r="B93" s="48" t="s">
        <v>403</v>
      </c>
      <c r="C93" s="102" t="s">
        <v>68</v>
      </c>
      <c r="D93" s="103" t="s">
        <v>40</v>
      </c>
      <c r="E93" s="60"/>
      <c r="F93" s="80">
        <v>50000</v>
      </c>
      <c r="G93" s="40">
        <f t="shared" si="4"/>
        <v>0</v>
      </c>
    </row>
    <row r="94" spans="1:7" ht="12.75" customHeight="1" thickBot="1">
      <c r="A94" s="21" t="s">
        <v>19</v>
      </c>
      <c r="B94" s="94"/>
      <c r="C94" s="94" t="s">
        <v>107</v>
      </c>
      <c r="D94" s="95"/>
      <c r="E94" s="96"/>
      <c r="F94" s="97"/>
      <c r="G94" s="43">
        <f>SUM(G95:G102)</f>
        <v>0</v>
      </c>
    </row>
    <row r="95" spans="1:7" ht="13.5" customHeight="1">
      <c r="A95" s="15" t="s">
        <v>237</v>
      </c>
      <c r="B95" s="48" t="s">
        <v>92</v>
      </c>
      <c r="C95" s="76" t="s">
        <v>93</v>
      </c>
      <c r="D95" s="100" t="s">
        <v>464</v>
      </c>
      <c r="E95" s="55"/>
      <c r="F95" s="75">
        <v>52</v>
      </c>
      <c r="G95" s="38">
        <f aca="true" t="shared" si="5" ref="G95:G102">E95*F95</f>
        <v>0</v>
      </c>
    </row>
    <row r="96" spans="1:7" ht="13.5" customHeight="1">
      <c r="A96" s="3" t="s">
        <v>238</v>
      </c>
      <c r="B96" s="48" t="s">
        <v>394</v>
      </c>
      <c r="C96" s="76" t="s">
        <v>94</v>
      </c>
      <c r="D96" s="100" t="s">
        <v>100</v>
      </c>
      <c r="E96" s="55"/>
      <c r="F96" s="75">
        <v>27500</v>
      </c>
      <c r="G96" s="38">
        <f t="shared" si="5"/>
        <v>0</v>
      </c>
    </row>
    <row r="97" spans="1:8" ht="13.5" customHeight="1">
      <c r="A97" s="3" t="s">
        <v>239</v>
      </c>
      <c r="B97" s="48" t="s">
        <v>393</v>
      </c>
      <c r="C97" s="98" t="s">
        <v>104</v>
      </c>
      <c r="D97" s="99" t="s">
        <v>463</v>
      </c>
      <c r="E97" s="92"/>
      <c r="F97" s="52">
        <f>52*72</f>
        <v>3744</v>
      </c>
      <c r="G97" s="33">
        <f>E97*F97</f>
        <v>0</v>
      </c>
      <c r="H97" s="12"/>
    </row>
    <row r="98" spans="1:7" ht="13.5" customHeight="1">
      <c r="A98" s="16" t="s">
        <v>240</v>
      </c>
      <c r="B98" s="48" t="s">
        <v>415</v>
      </c>
      <c r="C98" s="76" t="s">
        <v>95</v>
      </c>
      <c r="D98" s="100" t="s">
        <v>101</v>
      </c>
      <c r="E98" s="55"/>
      <c r="F98" s="75">
        <v>2000</v>
      </c>
      <c r="G98" s="38">
        <f t="shared" si="5"/>
        <v>0</v>
      </c>
    </row>
    <row r="99" spans="1:7" ht="13.5" customHeight="1">
      <c r="A99" s="3" t="s">
        <v>241</v>
      </c>
      <c r="B99" s="48" t="s">
        <v>413</v>
      </c>
      <c r="C99" s="76" t="s">
        <v>445</v>
      </c>
      <c r="D99" s="100" t="s">
        <v>6</v>
      </c>
      <c r="E99" s="55"/>
      <c r="F99" s="56">
        <v>1</v>
      </c>
      <c r="G99" s="34">
        <f>E99*F99</f>
        <v>0</v>
      </c>
    </row>
    <row r="100" spans="1:7" ht="13.5" customHeight="1">
      <c r="A100" s="3" t="s">
        <v>242</v>
      </c>
      <c r="B100" s="48" t="s">
        <v>92</v>
      </c>
      <c r="C100" s="76" t="s">
        <v>96</v>
      </c>
      <c r="D100" s="100" t="s">
        <v>76</v>
      </c>
      <c r="E100" s="55"/>
      <c r="F100" s="75">
        <v>800</v>
      </c>
      <c r="G100" s="38">
        <f t="shared" si="5"/>
        <v>0</v>
      </c>
    </row>
    <row r="101" spans="1:7" ht="13.5" customHeight="1">
      <c r="A101" s="3" t="s">
        <v>243</v>
      </c>
      <c r="B101" s="48" t="s">
        <v>92</v>
      </c>
      <c r="C101" s="76" t="s">
        <v>97</v>
      </c>
      <c r="D101" s="100" t="s">
        <v>76</v>
      </c>
      <c r="E101" s="55"/>
      <c r="F101" s="75">
        <v>280</v>
      </c>
      <c r="G101" s="38">
        <f t="shared" si="5"/>
        <v>0</v>
      </c>
    </row>
    <row r="102" spans="1:7" ht="13.5" customHeight="1" thickBot="1">
      <c r="A102" s="3" t="s">
        <v>497</v>
      </c>
      <c r="B102" s="48" t="s">
        <v>92</v>
      </c>
      <c r="C102" s="76" t="s">
        <v>98</v>
      </c>
      <c r="D102" s="100" t="s">
        <v>76</v>
      </c>
      <c r="E102" s="55"/>
      <c r="F102" s="75">
        <v>220</v>
      </c>
      <c r="G102" s="38">
        <f t="shared" si="5"/>
        <v>0</v>
      </c>
    </row>
    <row r="103" spans="1:7" ht="13.5" customHeight="1" thickBot="1">
      <c r="A103" s="21" t="s">
        <v>20</v>
      </c>
      <c r="B103" s="94"/>
      <c r="C103" s="94" t="s">
        <v>129</v>
      </c>
      <c r="D103" s="95"/>
      <c r="E103" s="96"/>
      <c r="F103" s="97"/>
      <c r="G103" s="43">
        <f>SUM(G104:G123)</f>
        <v>0</v>
      </c>
    </row>
    <row r="104" spans="1:7" ht="13.5" customHeight="1">
      <c r="A104" s="15" t="s">
        <v>244</v>
      </c>
      <c r="B104" s="48" t="s">
        <v>402</v>
      </c>
      <c r="C104" s="91" t="s">
        <v>112</v>
      </c>
      <c r="D104" s="50" t="s">
        <v>6</v>
      </c>
      <c r="E104" s="92"/>
      <c r="F104" s="52">
        <v>1</v>
      </c>
      <c r="G104" s="33">
        <f aca="true" t="shared" si="6" ref="G104:G123">E104*F104</f>
        <v>0</v>
      </c>
    </row>
    <row r="105" spans="1:7" ht="13.5" customHeight="1">
      <c r="A105" s="3" t="s">
        <v>245</v>
      </c>
      <c r="B105" s="48" t="s">
        <v>402</v>
      </c>
      <c r="C105" s="7" t="s">
        <v>119</v>
      </c>
      <c r="D105" s="69" t="s">
        <v>6</v>
      </c>
      <c r="E105" s="55"/>
      <c r="F105" s="75">
        <v>1</v>
      </c>
      <c r="G105" s="38">
        <f t="shared" si="6"/>
        <v>0</v>
      </c>
    </row>
    <row r="106" spans="1:7" ht="13.5" customHeight="1">
      <c r="A106" s="3" t="s">
        <v>246</v>
      </c>
      <c r="B106" s="48" t="s">
        <v>395</v>
      </c>
      <c r="C106" s="7" t="s">
        <v>114</v>
      </c>
      <c r="D106" s="69" t="s">
        <v>115</v>
      </c>
      <c r="E106" s="55"/>
      <c r="F106" s="75">
        <v>53</v>
      </c>
      <c r="G106" s="38">
        <f t="shared" si="6"/>
        <v>0</v>
      </c>
    </row>
    <row r="107" spans="1:7" ht="13.5" customHeight="1">
      <c r="A107" s="3" t="s">
        <v>247</v>
      </c>
      <c r="B107" s="48" t="s">
        <v>417</v>
      </c>
      <c r="C107" s="7" t="s">
        <v>116</v>
      </c>
      <c r="D107" s="69" t="s">
        <v>115</v>
      </c>
      <c r="E107" s="55"/>
      <c r="F107" s="75">
        <v>53</v>
      </c>
      <c r="G107" s="38">
        <f t="shared" si="6"/>
        <v>0</v>
      </c>
    </row>
    <row r="108" spans="1:7" ht="13.5" customHeight="1">
      <c r="A108" s="3" t="s">
        <v>248</v>
      </c>
      <c r="B108" s="48" t="s">
        <v>417</v>
      </c>
      <c r="C108" s="7" t="s">
        <v>440</v>
      </c>
      <c r="D108" s="69" t="s">
        <v>81</v>
      </c>
      <c r="E108" s="55"/>
      <c r="F108" s="75">
        <v>12</v>
      </c>
      <c r="G108" s="38">
        <f t="shared" si="6"/>
        <v>0</v>
      </c>
    </row>
    <row r="109" spans="1:7" ht="13.5" customHeight="1">
      <c r="A109" s="3" t="s">
        <v>249</v>
      </c>
      <c r="B109" s="48" t="s">
        <v>417</v>
      </c>
      <c r="C109" s="7" t="s">
        <v>441</v>
      </c>
      <c r="D109" s="69" t="s">
        <v>81</v>
      </c>
      <c r="E109" s="55"/>
      <c r="F109" s="75">
        <v>12</v>
      </c>
      <c r="G109" s="38">
        <f t="shared" si="6"/>
        <v>0</v>
      </c>
    </row>
    <row r="110" spans="1:7" ht="13.5" customHeight="1">
      <c r="A110" s="146" t="s">
        <v>436</v>
      </c>
      <c r="B110" s="48" t="s">
        <v>417</v>
      </c>
      <c r="C110" s="7" t="s">
        <v>480</v>
      </c>
      <c r="D110" s="69" t="s">
        <v>113</v>
      </c>
      <c r="E110" s="55"/>
      <c r="F110" s="75">
        <v>486</v>
      </c>
      <c r="G110" s="38">
        <f t="shared" si="6"/>
        <v>0</v>
      </c>
    </row>
    <row r="111" spans="1:7" ht="13.5" customHeight="1">
      <c r="A111" s="3" t="s">
        <v>250</v>
      </c>
      <c r="B111" s="48" t="s">
        <v>417</v>
      </c>
      <c r="C111" s="7" t="s">
        <v>481</v>
      </c>
      <c r="D111" s="69" t="s">
        <v>113</v>
      </c>
      <c r="E111" s="55"/>
      <c r="F111" s="75">
        <v>115</v>
      </c>
      <c r="G111" s="38">
        <f t="shared" si="6"/>
        <v>0</v>
      </c>
    </row>
    <row r="112" spans="1:7" ht="13.5" customHeight="1">
      <c r="A112" s="3" t="s">
        <v>251</v>
      </c>
      <c r="B112" s="48" t="s">
        <v>417</v>
      </c>
      <c r="C112" s="7" t="s">
        <v>137</v>
      </c>
      <c r="D112" s="69" t="s">
        <v>115</v>
      </c>
      <c r="E112" s="55"/>
      <c r="F112" s="75">
        <v>370</v>
      </c>
      <c r="G112" s="38">
        <f t="shared" si="6"/>
        <v>0</v>
      </c>
    </row>
    <row r="113" spans="1:7" ht="13.5" customHeight="1">
      <c r="A113" s="3" t="s">
        <v>252</v>
      </c>
      <c r="B113" s="48" t="s">
        <v>419</v>
      </c>
      <c r="C113" s="7" t="s">
        <v>473</v>
      </c>
      <c r="D113" s="69" t="s">
        <v>39</v>
      </c>
      <c r="E113" s="55"/>
      <c r="F113" s="75">
        <v>703</v>
      </c>
      <c r="G113" s="38">
        <f t="shared" si="6"/>
        <v>0</v>
      </c>
    </row>
    <row r="114" spans="1:7" ht="13.5" customHeight="1">
      <c r="A114" s="3" t="s">
        <v>253</v>
      </c>
      <c r="B114" s="48" t="s">
        <v>92</v>
      </c>
      <c r="C114" s="7" t="s">
        <v>472</v>
      </c>
      <c r="D114" s="69" t="s">
        <v>115</v>
      </c>
      <c r="E114" s="55"/>
      <c r="F114" s="75">
        <v>180</v>
      </c>
      <c r="G114" s="38">
        <f t="shared" si="6"/>
        <v>0</v>
      </c>
    </row>
    <row r="115" spans="1:7" ht="13.5" customHeight="1">
      <c r="A115" s="3" t="s">
        <v>254</v>
      </c>
      <c r="B115" s="48" t="s">
        <v>417</v>
      </c>
      <c r="C115" s="7" t="s">
        <v>117</v>
      </c>
      <c r="D115" s="69" t="s">
        <v>39</v>
      </c>
      <c r="E115" s="55"/>
      <c r="F115" s="75">
        <v>1000</v>
      </c>
      <c r="G115" s="38">
        <f t="shared" si="6"/>
        <v>0</v>
      </c>
    </row>
    <row r="116" spans="1:7" ht="13.5" customHeight="1">
      <c r="A116" s="3" t="s">
        <v>255</v>
      </c>
      <c r="B116" s="48" t="s">
        <v>403</v>
      </c>
      <c r="C116" s="7" t="s">
        <v>118</v>
      </c>
      <c r="D116" s="69" t="s">
        <v>115</v>
      </c>
      <c r="E116" s="55"/>
      <c r="F116" s="75">
        <v>423</v>
      </c>
      <c r="G116" s="38">
        <f t="shared" si="6"/>
        <v>0</v>
      </c>
    </row>
    <row r="117" spans="1:7" ht="13.5" customHeight="1">
      <c r="A117" s="3" t="s">
        <v>256</v>
      </c>
      <c r="B117" s="48" t="s">
        <v>417</v>
      </c>
      <c r="C117" s="7" t="s">
        <v>498</v>
      </c>
      <c r="D117" s="69" t="s">
        <v>113</v>
      </c>
      <c r="E117" s="55"/>
      <c r="F117" s="56">
        <f>8*88</f>
        <v>704</v>
      </c>
      <c r="G117" s="38">
        <f t="shared" si="6"/>
        <v>0</v>
      </c>
    </row>
    <row r="118" spans="1:7" ht="13.5" customHeight="1">
      <c r="A118" s="16" t="s">
        <v>257</v>
      </c>
      <c r="B118" s="48" t="s">
        <v>417</v>
      </c>
      <c r="C118" s="7" t="s">
        <v>499</v>
      </c>
      <c r="D118" s="69" t="s">
        <v>113</v>
      </c>
      <c r="E118" s="55"/>
      <c r="F118" s="75">
        <f>F110</f>
        <v>486</v>
      </c>
      <c r="G118" s="38">
        <f t="shared" si="6"/>
        <v>0</v>
      </c>
    </row>
    <row r="119" spans="1:7" ht="13.5" customHeight="1">
      <c r="A119" s="3" t="s">
        <v>258</v>
      </c>
      <c r="B119" s="48" t="s">
        <v>417</v>
      </c>
      <c r="C119" s="7" t="s">
        <v>500</v>
      </c>
      <c r="D119" s="69" t="s">
        <v>113</v>
      </c>
      <c r="E119" s="55"/>
      <c r="F119" s="75">
        <f>F111</f>
        <v>115</v>
      </c>
      <c r="G119" s="38">
        <f t="shared" si="6"/>
        <v>0</v>
      </c>
    </row>
    <row r="120" spans="1:7" ht="13.5" customHeight="1">
      <c r="A120" s="3" t="s">
        <v>259</v>
      </c>
      <c r="B120" s="48" t="s">
        <v>418</v>
      </c>
      <c r="C120" s="120" t="s">
        <v>120</v>
      </c>
      <c r="D120" s="59" t="s">
        <v>113</v>
      </c>
      <c r="E120" s="60"/>
      <c r="F120" s="61">
        <v>106</v>
      </c>
      <c r="G120" s="35">
        <f>E120*F120</f>
        <v>0</v>
      </c>
    </row>
    <row r="121" spans="1:7" ht="13.5" customHeight="1">
      <c r="A121" s="16" t="s">
        <v>260</v>
      </c>
      <c r="B121" s="48" t="s">
        <v>92</v>
      </c>
      <c r="C121" s="120" t="s">
        <v>438</v>
      </c>
      <c r="D121" s="59" t="s">
        <v>76</v>
      </c>
      <c r="E121" s="60"/>
      <c r="F121" s="61">
        <v>30</v>
      </c>
      <c r="G121" s="35">
        <f>E121*F121</f>
        <v>0</v>
      </c>
    </row>
    <row r="122" spans="1:7" ht="13.5" customHeight="1">
      <c r="A122" s="3" t="s">
        <v>261</v>
      </c>
      <c r="B122" s="48" t="s">
        <v>92</v>
      </c>
      <c r="C122" s="76" t="s">
        <v>98</v>
      </c>
      <c r="D122" s="100" t="s">
        <v>76</v>
      </c>
      <c r="E122" s="55"/>
      <c r="F122" s="75">
        <v>30</v>
      </c>
      <c r="G122" s="38">
        <f t="shared" si="6"/>
        <v>0</v>
      </c>
    </row>
    <row r="123" spans="1:7" ht="13.5" customHeight="1" thickBot="1">
      <c r="A123" s="3" t="s">
        <v>437</v>
      </c>
      <c r="B123" s="48" t="s">
        <v>403</v>
      </c>
      <c r="C123" s="102" t="s">
        <v>167</v>
      </c>
      <c r="D123" s="103" t="s">
        <v>40</v>
      </c>
      <c r="E123" s="104"/>
      <c r="F123" s="105">
        <v>2000</v>
      </c>
      <c r="G123" s="44">
        <f t="shared" si="6"/>
        <v>0</v>
      </c>
    </row>
    <row r="124" spans="1:8" ht="12.75" customHeight="1" thickBot="1">
      <c r="A124" s="21" t="s">
        <v>27</v>
      </c>
      <c r="B124" s="94"/>
      <c r="C124" s="94" t="s">
        <v>501</v>
      </c>
      <c r="D124" s="95"/>
      <c r="E124" s="96"/>
      <c r="F124" s="97"/>
      <c r="G124" s="43">
        <f>SUM(G125:G133)</f>
        <v>0</v>
      </c>
      <c r="H124" s="12"/>
    </row>
    <row r="125" spans="1:7" ht="13.5" customHeight="1">
      <c r="A125" s="15" t="s">
        <v>262</v>
      </c>
      <c r="B125" s="48" t="s">
        <v>422</v>
      </c>
      <c r="C125" s="106" t="s">
        <v>523</v>
      </c>
      <c r="D125" s="117" t="s">
        <v>140</v>
      </c>
      <c r="E125" s="92"/>
      <c r="F125" s="118">
        <v>8500</v>
      </c>
      <c r="G125" s="46">
        <f aca="true" t="shared" si="7" ref="G125:G133">E125*F125</f>
        <v>0</v>
      </c>
    </row>
    <row r="126" spans="1:7" ht="13.5" customHeight="1">
      <c r="A126" s="3" t="s">
        <v>263</v>
      </c>
      <c r="B126" s="48" t="s">
        <v>424</v>
      </c>
      <c r="C126" s="119" t="s">
        <v>502</v>
      </c>
      <c r="D126" s="54" t="s">
        <v>126</v>
      </c>
      <c r="E126" s="55"/>
      <c r="F126" s="56">
        <v>16</v>
      </c>
      <c r="G126" s="34">
        <f t="shared" si="7"/>
        <v>0</v>
      </c>
    </row>
    <row r="127" spans="1:8" ht="13.5" customHeight="1">
      <c r="A127" s="3" t="s">
        <v>264</v>
      </c>
      <c r="B127" s="48" t="s">
        <v>70</v>
      </c>
      <c r="C127" s="119" t="s">
        <v>141</v>
      </c>
      <c r="D127" s="54" t="s">
        <v>106</v>
      </c>
      <c r="E127" s="55"/>
      <c r="F127" s="56">
        <f>5*3*F126</f>
        <v>240</v>
      </c>
      <c r="G127" s="34">
        <f t="shared" si="7"/>
        <v>0</v>
      </c>
      <c r="H127" s="12"/>
    </row>
    <row r="128" spans="1:7" ht="13.5" customHeight="1">
      <c r="A128" s="3" t="s">
        <v>265</v>
      </c>
      <c r="B128" s="48" t="s">
        <v>412</v>
      </c>
      <c r="C128" s="116" t="s">
        <v>486</v>
      </c>
      <c r="D128" s="54" t="s">
        <v>3</v>
      </c>
      <c r="E128" s="55"/>
      <c r="F128" s="56">
        <f>F131+F132</f>
        <v>348</v>
      </c>
      <c r="G128" s="34">
        <f t="shared" si="7"/>
        <v>0</v>
      </c>
    </row>
    <row r="129" spans="1:7" ht="13.5" customHeight="1">
      <c r="A129" s="3" t="s">
        <v>266</v>
      </c>
      <c r="B129" s="48" t="s">
        <v>70</v>
      </c>
      <c r="C129" s="119" t="s">
        <v>127</v>
      </c>
      <c r="D129" s="54" t="s">
        <v>3</v>
      </c>
      <c r="E129" s="55"/>
      <c r="F129" s="56">
        <f>F131+F132</f>
        <v>348</v>
      </c>
      <c r="G129" s="34">
        <f t="shared" si="7"/>
        <v>0</v>
      </c>
    </row>
    <row r="130" spans="1:7" ht="13.5" customHeight="1">
      <c r="A130" s="3" t="s">
        <v>503</v>
      </c>
      <c r="B130" s="48" t="s">
        <v>70</v>
      </c>
      <c r="C130" s="119" t="s">
        <v>482</v>
      </c>
      <c r="D130" s="54" t="s">
        <v>3</v>
      </c>
      <c r="E130" s="55"/>
      <c r="F130" s="56">
        <f>(3*2*F126)+4</f>
        <v>100</v>
      </c>
      <c r="G130" s="34">
        <f t="shared" si="7"/>
        <v>0</v>
      </c>
    </row>
    <row r="131" spans="1:7" ht="13.5" customHeight="1">
      <c r="A131" s="16" t="s">
        <v>267</v>
      </c>
      <c r="B131" s="48" t="s">
        <v>70</v>
      </c>
      <c r="C131" s="119" t="s">
        <v>142</v>
      </c>
      <c r="D131" s="54" t="s">
        <v>3</v>
      </c>
      <c r="E131" s="55"/>
      <c r="F131" s="56">
        <f>5*2*F126+(5*2)+4</f>
        <v>174</v>
      </c>
      <c r="G131" s="34">
        <f t="shared" si="7"/>
        <v>0</v>
      </c>
    </row>
    <row r="132" spans="1:7" ht="13.5" customHeight="1">
      <c r="A132" s="16" t="s">
        <v>268</v>
      </c>
      <c r="B132" s="48" t="s">
        <v>70</v>
      </c>
      <c r="C132" s="93" t="s">
        <v>61</v>
      </c>
      <c r="D132" s="54" t="s">
        <v>3</v>
      </c>
      <c r="E132" s="55"/>
      <c r="F132" s="56">
        <f>5*2*F126+(5*2)+4</f>
        <v>174</v>
      </c>
      <c r="G132" s="34">
        <f t="shared" si="7"/>
        <v>0</v>
      </c>
    </row>
    <row r="133" spans="1:7" ht="13.5" customHeight="1" thickBot="1">
      <c r="A133" s="3" t="s">
        <v>269</v>
      </c>
      <c r="B133" s="48" t="s">
        <v>403</v>
      </c>
      <c r="C133" s="62" t="s">
        <v>105</v>
      </c>
      <c r="D133" s="69" t="s">
        <v>40</v>
      </c>
      <c r="E133" s="55"/>
      <c r="F133" s="75">
        <v>6000</v>
      </c>
      <c r="G133" s="38">
        <f t="shared" si="7"/>
        <v>0</v>
      </c>
    </row>
    <row r="134" spans="1:7" ht="13.5" customHeight="1" thickBot="1">
      <c r="A134" s="21" t="s">
        <v>28</v>
      </c>
      <c r="B134" s="107"/>
      <c r="C134" s="107" t="s">
        <v>130</v>
      </c>
      <c r="D134" s="95"/>
      <c r="E134" s="96"/>
      <c r="F134" s="97"/>
      <c r="G134" s="43">
        <f>SUM(G135:G150)</f>
        <v>0</v>
      </c>
    </row>
    <row r="135" spans="1:7" ht="13.5" customHeight="1">
      <c r="A135" s="15" t="s">
        <v>346</v>
      </c>
      <c r="B135" s="66" t="s">
        <v>423</v>
      </c>
      <c r="C135" s="106" t="s">
        <v>124</v>
      </c>
      <c r="D135" s="50" t="s">
        <v>140</v>
      </c>
      <c r="E135" s="92"/>
      <c r="F135" s="52">
        <v>18000</v>
      </c>
      <c r="G135" s="33">
        <f aca="true" t="shared" si="8" ref="G135:G150">E135*F135</f>
        <v>0</v>
      </c>
    </row>
    <row r="136" spans="1:7" ht="13.5" customHeight="1">
      <c r="A136" s="3" t="s">
        <v>347</v>
      </c>
      <c r="B136" s="66" t="s">
        <v>423</v>
      </c>
      <c r="C136" s="7" t="s">
        <v>125</v>
      </c>
      <c r="D136" s="69" t="s">
        <v>101</v>
      </c>
      <c r="E136" s="55"/>
      <c r="F136" s="75">
        <v>13</v>
      </c>
      <c r="G136" s="38">
        <f t="shared" si="8"/>
        <v>0</v>
      </c>
    </row>
    <row r="137" spans="1:7" ht="13.5" customHeight="1">
      <c r="A137" s="3" t="s">
        <v>348</v>
      </c>
      <c r="B137" s="48" t="s">
        <v>422</v>
      </c>
      <c r="C137" s="7" t="s">
        <v>504</v>
      </c>
      <c r="D137" s="69" t="s">
        <v>101</v>
      </c>
      <c r="E137" s="55"/>
      <c r="F137" s="75">
        <v>13</v>
      </c>
      <c r="G137" s="38">
        <f t="shared" si="8"/>
        <v>0</v>
      </c>
    </row>
    <row r="138" spans="1:7" ht="13.5" customHeight="1">
      <c r="A138" s="3" t="s">
        <v>349</v>
      </c>
      <c r="B138" s="48" t="s">
        <v>391</v>
      </c>
      <c r="C138" s="7" t="s">
        <v>168</v>
      </c>
      <c r="D138" s="69" t="s">
        <v>169</v>
      </c>
      <c r="E138" s="55"/>
      <c r="F138" s="75">
        <v>107</v>
      </c>
      <c r="G138" s="38">
        <f t="shared" si="8"/>
        <v>0</v>
      </c>
    </row>
    <row r="139" spans="1:7" ht="13.5" customHeight="1">
      <c r="A139" s="3" t="s">
        <v>350</v>
      </c>
      <c r="B139" s="48" t="s">
        <v>424</v>
      </c>
      <c r="C139" s="119" t="s">
        <v>428</v>
      </c>
      <c r="D139" s="54" t="s">
        <v>140</v>
      </c>
      <c r="E139" s="55"/>
      <c r="F139" s="56">
        <v>125000</v>
      </c>
      <c r="G139" s="34">
        <f t="shared" si="8"/>
        <v>0</v>
      </c>
    </row>
    <row r="140" spans="1:7" ht="13.5" customHeight="1">
      <c r="A140" s="3" t="s">
        <v>351</v>
      </c>
      <c r="B140" s="48" t="s">
        <v>424</v>
      </c>
      <c r="C140" s="7" t="s">
        <v>505</v>
      </c>
      <c r="D140" s="69" t="s">
        <v>126</v>
      </c>
      <c r="E140" s="55"/>
      <c r="F140" s="75">
        <v>36</v>
      </c>
      <c r="G140" s="38">
        <f t="shared" si="8"/>
        <v>0</v>
      </c>
    </row>
    <row r="141" spans="1:7" ht="13.5" customHeight="1">
      <c r="A141" s="3" t="s">
        <v>352</v>
      </c>
      <c r="B141" s="48" t="s">
        <v>70</v>
      </c>
      <c r="C141" s="7" t="s">
        <v>461</v>
      </c>
      <c r="D141" s="69" t="s">
        <v>106</v>
      </c>
      <c r="E141" s="55"/>
      <c r="F141" s="75">
        <f>5*3*F140</f>
        <v>540</v>
      </c>
      <c r="G141" s="38">
        <f t="shared" si="8"/>
        <v>0</v>
      </c>
    </row>
    <row r="142" spans="1:7" ht="13.5" customHeight="1">
      <c r="A142" s="3" t="s">
        <v>353</v>
      </c>
      <c r="B142" s="48" t="s">
        <v>70</v>
      </c>
      <c r="C142" s="7" t="s">
        <v>170</v>
      </c>
      <c r="D142" s="69" t="s">
        <v>3</v>
      </c>
      <c r="E142" s="55"/>
      <c r="F142" s="75">
        <f>F145+F146+F147+F148+F149</f>
        <v>828</v>
      </c>
      <c r="G142" s="38">
        <f t="shared" si="8"/>
        <v>0</v>
      </c>
    </row>
    <row r="143" spans="1:7" ht="13.5" customHeight="1">
      <c r="A143" s="3" t="s">
        <v>354</v>
      </c>
      <c r="B143" s="48" t="s">
        <v>412</v>
      </c>
      <c r="C143" s="116" t="s">
        <v>486</v>
      </c>
      <c r="D143" s="69" t="s">
        <v>3</v>
      </c>
      <c r="E143" s="55"/>
      <c r="F143" s="75">
        <f>F145+F146+F147+F148+F149</f>
        <v>828</v>
      </c>
      <c r="G143" s="38">
        <f t="shared" si="8"/>
        <v>0</v>
      </c>
    </row>
    <row r="144" spans="1:7" ht="13.5" customHeight="1">
      <c r="A144" s="22" t="s">
        <v>355</v>
      </c>
      <c r="B144" s="48" t="s">
        <v>70</v>
      </c>
      <c r="C144" s="7" t="s">
        <v>483</v>
      </c>
      <c r="D144" s="69" t="s">
        <v>3</v>
      </c>
      <c r="E144" s="55"/>
      <c r="F144" s="56">
        <f>5*3*F140</f>
        <v>540</v>
      </c>
      <c r="G144" s="34">
        <f t="shared" si="8"/>
        <v>0</v>
      </c>
    </row>
    <row r="145" spans="1:7" ht="13.5" customHeight="1">
      <c r="A145" s="3" t="s">
        <v>356</v>
      </c>
      <c r="B145" s="48" t="s">
        <v>70</v>
      </c>
      <c r="C145" s="7" t="s">
        <v>524</v>
      </c>
      <c r="D145" s="69" t="s">
        <v>3</v>
      </c>
      <c r="E145" s="55"/>
      <c r="F145" s="56">
        <f>5*2*F140</f>
        <v>360</v>
      </c>
      <c r="G145" s="34">
        <f t="shared" si="8"/>
        <v>0</v>
      </c>
    </row>
    <row r="146" spans="1:7" ht="13.5" customHeight="1">
      <c r="A146" s="3" t="s">
        <v>357</v>
      </c>
      <c r="B146" s="48" t="s">
        <v>70</v>
      </c>
      <c r="C146" s="7" t="s">
        <v>525</v>
      </c>
      <c r="D146" s="69" t="s">
        <v>3</v>
      </c>
      <c r="E146" s="55"/>
      <c r="F146" s="75">
        <f>2*2*F140</f>
        <v>144</v>
      </c>
      <c r="G146" s="38">
        <f t="shared" si="8"/>
        <v>0</v>
      </c>
    </row>
    <row r="147" spans="1:7" ht="13.5" customHeight="1">
      <c r="A147" s="3" t="s">
        <v>358</v>
      </c>
      <c r="B147" s="48" t="s">
        <v>70</v>
      </c>
      <c r="C147" s="7" t="s">
        <v>526</v>
      </c>
      <c r="D147" s="69" t="s">
        <v>3</v>
      </c>
      <c r="E147" s="55"/>
      <c r="F147" s="75">
        <f>2*2*F140</f>
        <v>144</v>
      </c>
      <c r="G147" s="38">
        <f t="shared" si="8"/>
        <v>0</v>
      </c>
    </row>
    <row r="148" spans="1:7" ht="13.5" customHeight="1">
      <c r="A148" s="3" t="s">
        <v>359</v>
      </c>
      <c r="B148" s="48" t="s">
        <v>70</v>
      </c>
      <c r="C148" s="7" t="s">
        <v>527</v>
      </c>
      <c r="D148" s="69" t="s">
        <v>3</v>
      </c>
      <c r="E148" s="55"/>
      <c r="F148" s="75">
        <f>2*2*F140</f>
        <v>144</v>
      </c>
      <c r="G148" s="38">
        <f t="shared" si="8"/>
        <v>0</v>
      </c>
    </row>
    <row r="149" spans="1:7" ht="13.5" customHeight="1">
      <c r="A149" s="3" t="s">
        <v>420</v>
      </c>
      <c r="B149" s="48" t="s">
        <v>70</v>
      </c>
      <c r="C149" s="7" t="s">
        <v>163</v>
      </c>
      <c r="D149" s="69" t="s">
        <v>3</v>
      </c>
      <c r="E149" s="55"/>
      <c r="F149" s="75">
        <f>F140</f>
        <v>36</v>
      </c>
      <c r="G149" s="38">
        <f>E149*F149</f>
        <v>0</v>
      </c>
    </row>
    <row r="150" spans="1:7" ht="13.5" customHeight="1" thickBot="1">
      <c r="A150" s="3" t="s">
        <v>512</v>
      </c>
      <c r="B150" s="48" t="s">
        <v>425</v>
      </c>
      <c r="C150" s="108" t="s">
        <v>528</v>
      </c>
      <c r="D150" s="69" t="s">
        <v>3</v>
      </c>
      <c r="E150" s="55"/>
      <c r="F150" s="75">
        <f>3*3*F140</f>
        <v>324</v>
      </c>
      <c r="G150" s="38">
        <f t="shared" si="8"/>
        <v>0</v>
      </c>
    </row>
    <row r="151" spans="1:7" ht="12.75" customHeight="1" thickBot="1">
      <c r="A151" s="21" t="s">
        <v>29</v>
      </c>
      <c r="B151" s="109"/>
      <c r="C151" s="109" t="s">
        <v>131</v>
      </c>
      <c r="D151" s="95"/>
      <c r="E151" s="96"/>
      <c r="F151" s="97"/>
      <c r="G151" s="43">
        <f>SUM(G152:G167)</f>
        <v>0</v>
      </c>
    </row>
    <row r="152" spans="1:7" ht="13.5" customHeight="1">
      <c r="A152" s="15" t="s">
        <v>360</v>
      </c>
      <c r="B152" s="66" t="s">
        <v>423</v>
      </c>
      <c r="C152" s="106" t="s">
        <v>124</v>
      </c>
      <c r="D152" s="50" t="s">
        <v>140</v>
      </c>
      <c r="E152" s="92"/>
      <c r="F152" s="52">
        <v>36600</v>
      </c>
      <c r="G152" s="33">
        <f aca="true" t="shared" si="9" ref="G152:G167">E152*F152</f>
        <v>0</v>
      </c>
    </row>
    <row r="153" spans="1:7" ht="13.5" customHeight="1">
      <c r="A153" s="3" t="s">
        <v>361</v>
      </c>
      <c r="B153" s="66" t="s">
        <v>423</v>
      </c>
      <c r="C153" s="7" t="s">
        <v>125</v>
      </c>
      <c r="D153" s="69" t="s">
        <v>101</v>
      </c>
      <c r="E153" s="55"/>
      <c r="F153" s="75">
        <v>26</v>
      </c>
      <c r="G153" s="38">
        <f t="shared" si="9"/>
        <v>0</v>
      </c>
    </row>
    <row r="154" spans="1:7" ht="13.5" customHeight="1">
      <c r="A154" s="3" t="s">
        <v>362</v>
      </c>
      <c r="B154" s="48" t="s">
        <v>422</v>
      </c>
      <c r="C154" s="7" t="s">
        <v>504</v>
      </c>
      <c r="D154" s="69" t="s">
        <v>101</v>
      </c>
      <c r="E154" s="55"/>
      <c r="F154" s="75">
        <v>26</v>
      </c>
      <c r="G154" s="38">
        <f t="shared" si="9"/>
        <v>0</v>
      </c>
    </row>
    <row r="155" spans="1:7" ht="13.5" customHeight="1">
      <c r="A155" s="3" t="s">
        <v>363</v>
      </c>
      <c r="B155" s="48" t="s">
        <v>391</v>
      </c>
      <c r="C155" s="7" t="s">
        <v>168</v>
      </c>
      <c r="D155" s="69" t="s">
        <v>169</v>
      </c>
      <c r="E155" s="55"/>
      <c r="F155" s="75">
        <v>219</v>
      </c>
      <c r="G155" s="38">
        <f t="shared" si="9"/>
        <v>0</v>
      </c>
    </row>
    <row r="156" spans="1:7" ht="13.5" customHeight="1">
      <c r="A156" s="3" t="s">
        <v>364</v>
      </c>
      <c r="B156" s="48" t="s">
        <v>424</v>
      </c>
      <c r="C156" s="7" t="s">
        <v>428</v>
      </c>
      <c r="D156" s="69" t="s">
        <v>140</v>
      </c>
      <c r="E156" s="55"/>
      <c r="F156" s="75">
        <v>256000</v>
      </c>
      <c r="G156" s="38">
        <f t="shared" si="9"/>
        <v>0</v>
      </c>
    </row>
    <row r="157" spans="1:7" ht="13.5" customHeight="1">
      <c r="A157" s="3" t="s">
        <v>365</v>
      </c>
      <c r="B157" s="48" t="s">
        <v>424</v>
      </c>
      <c r="C157" s="7" t="s">
        <v>505</v>
      </c>
      <c r="D157" s="69" t="s">
        <v>126</v>
      </c>
      <c r="E157" s="55"/>
      <c r="F157" s="75">
        <v>48</v>
      </c>
      <c r="G157" s="38">
        <f t="shared" si="9"/>
        <v>0</v>
      </c>
    </row>
    <row r="158" spans="1:8" ht="13.5" customHeight="1">
      <c r="A158" s="3" t="s">
        <v>366</v>
      </c>
      <c r="B158" s="48" t="s">
        <v>70</v>
      </c>
      <c r="C158" s="7" t="s">
        <v>461</v>
      </c>
      <c r="D158" s="69" t="s">
        <v>106</v>
      </c>
      <c r="E158" s="55"/>
      <c r="F158" s="75">
        <f>6*3*F157</f>
        <v>864</v>
      </c>
      <c r="G158" s="38">
        <f t="shared" si="9"/>
        <v>0</v>
      </c>
      <c r="H158" s="12"/>
    </row>
    <row r="159" spans="1:7" ht="13.5" customHeight="1">
      <c r="A159" s="3" t="s">
        <v>367</v>
      </c>
      <c r="B159" s="48" t="s">
        <v>70</v>
      </c>
      <c r="C159" s="7" t="s">
        <v>170</v>
      </c>
      <c r="D159" s="69" t="s">
        <v>3</v>
      </c>
      <c r="E159" s="55"/>
      <c r="F159" s="75">
        <f>F162+F163+F164+F165+F166</f>
        <v>1200</v>
      </c>
      <c r="G159" s="38">
        <f t="shared" si="9"/>
        <v>0</v>
      </c>
    </row>
    <row r="160" spans="1:7" ht="13.5" customHeight="1">
      <c r="A160" s="3" t="s">
        <v>368</v>
      </c>
      <c r="B160" s="48" t="s">
        <v>412</v>
      </c>
      <c r="C160" s="116" t="s">
        <v>486</v>
      </c>
      <c r="D160" s="69" t="s">
        <v>3</v>
      </c>
      <c r="E160" s="55"/>
      <c r="F160" s="75">
        <f>F162+F163+F164+F165+F166</f>
        <v>1200</v>
      </c>
      <c r="G160" s="38">
        <f t="shared" si="9"/>
        <v>0</v>
      </c>
    </row>
    <row r="161" spans="1:7" ht="13.5" customHeight="1">
      <c r="A161" s="3" t="s">
        <v>369</v>
      </c>
      <c r="B161" s="48" t="s">
        <v>70</v>
      </c>
      <c r="C161" s="7" t="s">
        <v>482</v>
      </c>
      <c r="D161" s="69" t="s">
        <v>3</v>
      </c>
      <c r="E161" s="55"/>
      <c r="F161" s="56">
        <f>6*3*F157</f>
        <v>864</v>
      </c>
      <c r="G161" s="34">
        <f t="shared" si="9"/>
        <v>0</v>
      </c>
    </row>
    <row r="162" spans="1:7" ht="13.5" customHeight="1">
      <c r="A162" s="3" t="s">
        <v>370</v>
      </c>
      <c r="B162" s="48" t="s">
        <v>70</v>
      </c>
      <c r="C162" s="7" t="s">
        <v>524</v>
      </c>
      <c r="D162" s="69" t="s">
        <v>3</v>
      </c>
      <c r="E162" s="55"/>
      <c r="F162" s="56">
        <f>6*2*F157</f>
        <v>576</v>
      </c>
      <c r="G162" s="34">
        <f t="shared" si="9"/>
        <v>0</v>
      </c>
    </row>
    <row r="163" spans="1:7" ht="13.5" customHeight="1">
      <c r="A163" s="3" t="s">
        <v>371</v>
      </c>
      <c r="B163" s="48" t="s">
        <v>70</v>
      </c>
      <c r="C163" s="7" t="s">
        <v>525</v>
      </c>
      <c r="D163" s="69" t="s">
        <v>3</v>
      </c>
      <c r="E163" s="55"/>
      <c r="F163" s="75">
        <f>2*2*F157</f>
        <v>192</v>
      </c>
      <c r="G163" s="38">
        <f t="shared" si="9"/>
        <v>0</v>
      </c>
    </row>
    <row r="164" spans="1:7" ht="13.5" customHeight="1">
      <c r="A164" s="3" t="s">
        <v>372</v>
      </c>
      <c r="B164" s="48" t="s">
        <v>70</v>
      </c>
      <c r="C164" s="7" t="s">
        <v>526</v>
      </c>
      <c r="D164" s="69" t="s">
        <v>3</v>
      </c>
      <c r="E164" s="55"/>
      <c r="F164" s="75">
        <f>2*2*F157</f>
        <v>192</v>
      </c>
      <c r="G164" s="38">
        <f t="shared" si="9"/>
        <v>0</v>
      </c>
    </row>
    <row r="165" spans="1:7" ht="13.5" customHeight="1">
      <c r="A165" s="3" t="s">
        <v>373</v>
      </c>
      <c r="B165" s="48" t="s">
        <v>70</v>
      </c>
      <c r="C165" s="7" t="s">
        <v>527</v>
      </c>
      <c r="D165" s="69" t="s">
        <v>3</v>
      </c>
      <c r="E165" s="55"/>
      <c r="F165" s="75">
        <f>2*2*F157</f>
        <v>192</v>
      </c>
      <c r="G165" s="38">
        <f t="shared" si="9"/>
        <v>0</v>
      </c>
    </row>
    <row r="166" spans="1:7" ht="13.5" customHeight="1">
      <c r="A166" s="3" t="s">
        <v>421</v>
      </c>
      <c r="B166" s="48" t="s">
        <v>70</v>
      </c>
      <c r="C166" s="7" t="s">
        <v>163</v>
      </c>
      <c r="D166" s="69" t="s">
        <v>3</v>
      </c>
      <c r="E166" s="55"/>
      <c r="F166" s="75">
        <f>F157</f>
        <v>48</v>
      </c>
      <c r="G166" s="38">
        <f>E166*F166</f>
        <v>0</v>
      </c>
    </row>
    <row r="167" spans="1:7" ht="13.5" customHeight="1" thickBot="1">
      <c r="A167" s="3" t="s">
        <v>513</v>
      </c>
      <c r="B167" s="48" t="s">
        <v>425</v>
      </c>
      <c r="C167" s="108" t="s">
        <v>528</v>
      </c>
      <c r="D167" s="69" t="s">
        <v>3</v>
      </c>
      <c r="E167" s="55"/>
      <c r="F167" s="75">
        <f>5*3*F157</f>
        <v>720</v>
      </c>
      <c r="G167" s="38">
        <f t="shared" si="9"/>
        <v>0</v>
      </c>
    </row>
    <row r="168" spans="1:7" ht="15" customHeight="1" thickBot="1">
      <c r="A168" s="21" t="s">
        <v>30</v>
      </c>
      <c r="B168" s="109"/>
      <c r="C168" s="109" t="s">
        <v>135</v>
      </c>
      <c r="D168" s="95"/>
      <c r="E168" s="96"/>
      <c r="F168" s="97"/>
      <c r="G168" s="45">
        <f>SUM(G169:G184)</f>
        <v>0</v>
      </c>
    </row>
    <row r="169" spans="1:7" ht="13.5" customHeight="1">
      <c r="A169" s="15" t="s">
        <v>374</v>
      </c>
      <c r="B169" s="66" t="s">
        <v>423</v>
      </c>
      <c r="C169" s="106" t="s">
        <v>124</v>
      </c>
      <c r="D169" s="50" t="s">
        <v>140</v>
      </c>
      <c r="E169" s="92"/>
      <c r="F169" s="52">
        <v>18000</v>
      </c>
      <c r="G169" s="33">
        <f aca="true" t="shared" si="10" ref="G169:G184">E169*F169</f>
        <v>0</v>
      </c>
    </row>
    <row r="170" spans="1:7" ht="13.5" customHeight="1">
      <c r="A170" s="15" t="s">
        <v>375</v>
      </c>
      <c r="B170" s="66" t="s">
        <v>423</v>
      </c>
      <c r="C170" s="7" t="s">
        <v>125</v>
      </c>
      <c r="D170" s="69" t="s">
        <v>101</v>
      </c>
      <c r="E170" s="55"/>
      <c r="F170" s="75">
        <v>13</v>
      </c>
      <c r="G170" s="38">
        <f t="shared" si="10"/>
        <v>0</v>
      </c>
    </row>
    <row r="171" spans="1:7" ht="13.5" customHeight="1">
      <c r="A171" s="15" t="s">
        <v>376</v>
      </c>
      <c r="B171" s="48" t="s">
        <v>422</v>
      </c>
      <c r="C171" s="7" t="s">
        <v>506</v>
      </c>
      <c r="D171" s="69" t="s">
        <v>101</v>
      </c>
      <c r="E171" s="55"/>
      <c r="F171" s="75">
        <v>13</v>
      </c>
      <c r="G171" s="38">
        <f t="shared" si="10"/>
        <v>0</v>
      </c>
    </row>
    <row r="172" spans="1:7" ht="13.5" customHeight="1">
      <c r="A172" s="15" t="s">
        <v>377</v>
      </c>
      <c r="B172" s="48" t="s">
        <v>391</v>
      </c>
      <c r="C172" s="7" t="s">
        <v>168</v>
      </c>
      <c r="D172" s="69" t="s">
        <v>169</v>
      </c>
      <c r="E172" s="55"/>
      <c r="F172" s="75">
        <v>107</v>
      </c>
      <c r="G172" s="38">
        <f t="shared" si="10"/>
        <v>0</v>
      </c>
    </row>
    <row r="173" spans="1:7" ht="13.5" customHeight="1">
      <c r="A173" s="15" t="s">
        <v>378</v>
      </c>
      <c r="B173" s="48" t="s">
        <v>424</v>
      </c>
      <c r="C173" s="7" t="s">
        <v>428</v>
      </c>
      <c r="D173" s="69" t="s">
        <v>140</v>
      </c>
      <c r="E173" s="55"/>
      <c r="F173" s="75">
        <v>125000</v>
      </c>
      <c r="G173" s="38">
        <f t="shared" si="10"/>
        <v>0</v>
      </c>
    </row>
    <row r="174" spans="1:13" ht="13.5" customHeight="1">
      <c r="A174" s="15" t="s">
        <v>379</v>
      </c>
      <c r="B174" s="48" t="s">
        <v>424</v>
      </c>
      <c r="C174" s="7" t="s">
        <v>505</v>
      </c>
      <c r="D174" s="69" t="s">
        <v>126</v>
      </c>
      <c r="E174" s="55"/>
      <c r="F174" s="75">
        <v>36</v>
      </c>
      <c r="G174" s="38">
        <f t="shared" si="10"/>
        <v>0</v>
      </c>
      <c r="H174" s="152"/>
      <c r="I174" s="152"/>
      <c r="J174" s="152"/>
      <c r="K174" s="152"/>
      <c r="L174" s="152"/>
      <c r="M174" s="152"/>
    </row>
    <row r="175" spans="1:13" ht="13.5" customHeight="1">
      <c r="A175" s="15" t="s">
        <v>380</v>
      </c>
      <c r="B175" s="48" t="s">
        <v>70</v>
      </c>
      <c r="C175" s="7" t="s">
        <v>461</v>
      </c>
      <c r="D175" s="69" t="s">
        <v>106</v>
      </c>
      <c r="E175" s="55"/>
      <c r="F175" s="75">
        <f>4*3*F174</f>
        <v>432</v>
      </c>
      <c r="G175" s="38">
        <f t="shared" si="10"/>
        <v>0</v>
      </c>
      <c r="H175" s="152"/>
      <c r="I175" s="152"/>
      <c r="J175" s="152"/>
      <c r="K175" s="152"/>
      <c r="L175" s="152"/>
      <c r="M175" s="152"/>
    </row>
    <row r="176" spans="1:13" ht="13.5" customHeight="1">
      <c r="A176" s="15" t="s">
        <v>381</v>
      </c>
      <c r="B176" s="48" t="s">
        <v>70</v>
      </c>
      <c r="C176" s="7" t="s">
        <v>170</v>
      </c>
      <c r="D176" s="69" t="s">
        <v>3</v>
      </c>
      <c r="E176" s="55"/>
      <c r="F176" s="75">
        <f>F179+F180+F181+F182+F183</f>
        <v>756</v>
      </c>
      <c r="G176" s="38">
        <f t="shared" si="10"/>
        <v>0</v>
      </c>
      <c r="H176" s="152"/>
      <c r="I176" s="152"/>
      <c r="J176" s="152"/>
      <c r="K176" s="152"/>
      <c r="L176" s="152"/>
      <c r="M176" s="152"/>
    </row>
    <row r="177" spans="1:13" ht="13.5" customHeight="1">
      <c r="A177" s="15" t="s">
        <v>382</v>
      </c>
      <c r="B177" s="48" t="s">
        <v>412</v>
      </c>
      <c r="C177" s="116" t="s">
        <v>486</v>
      </c>
      <c r="D177" s="69" t="s">
        <v>3</v>
      </c>
      <c r="E177" s="55"/>
      <c r="F177" s="75">
        <f>F179+F180+F181+F182+F183</f>
        <v>756</v>
      </c>
      <c r="G177" s="38">
        <f t="shared" si="10"/>
        <v>0</v>
      </c>
      <c r="H177" s="152"/>
      <c r="I177" s="152"/>
      <c r="J177" s="152"/>
      <c r="K177" s="152"/>
      <c r="L177" s="152"/>
      <c r="M177" s="152"/>
    </row>
    <row r="178" spans="1:13" ht="13.5" customHeight="1">
      <c r="A178" s="15" t="s">
        <v>383</v>
      </c>
      <c r="B178" s="48" t="s">
        <v>70</v>
      </c>
      <c r="C178" s="7" t="s">
        <v>483</v>
      </c>
      <c r="D178" s="69" t="s">
        <v>3</v>
      </c>
      <c r="E178" s="55"/>
      <c r="F178" s="56">
        <f>4*3*F174</f>
        <v>432</v>
      </c>
      <c r="G178" s="34">
        <f t="shared" si="10"/>
        <v>0</v>
      </c>
      <c r="H178" s="152"/>
      <c r="I178" s="152"/>
      <c r="J178" s="152"/>
      <c r="K178" s="152"/>
      <c r="L178" s="152"/>
      <c r="M178" s="152"/>
    </row>
    <row r="179" spans="1:13" ht="13.5" customHeight="1">
      <c r="A179" s="15" t="s">
        <v>384</v>
      </c>
      <c r="B179" s="48" t="s">
        <v>70</v>
      </c>
      <c r="C179" s="7" t="s">
        <v>524</v>
      </c>
      <c r="D179" s="69" t="s">
        <v>3</v>
      </c>
      <c r="E179" s="55"/>
      <c r="F179" s="56">
        <f>4*2*F174</f>
        <v>288</v>
      </c>
      <c r="G179" s="34">
        <f t="shared" si="10"/>
        <v>0</v>
      </c>
      <c r="H179" s="152"/>
      <c r="I179" s="152"/>
      <c r="J179" s="152"/>
      <c r="K179" s="152"/>
      <c r="L179" s="152"/>
      <c r="M179" s="152"/>
    </row>
    <row r="180" spans="1:13" ht="13.5" customHeight="1">
      <c r="A180" s="15" t="s">
        <v>385</v>
      </c>
      <c r="B180" s="48" t="s">
        <v>70</v>
      </c>
      <c r="C180" s="7" t="s">
        <v>525</v>
      </c>
      <c r="D180" s="69" t="s">
        <v>3</v>
      </c>
      <c r="E180" s="55"/>
      <c r="F180" s="75">
        <f>2*2*F174</f>
        <v>144</v>
      </c>
      <c r="G180" s="38">
        <f t="shared" si="10"/>
        <v>0</v>
      </c>
      <c r="H180" s="152"/>
      <c r="I180" s="152"/>
      <c r="J180" s="152"/>
      <c r="K180" s="152"/>
      <c r="L180" s="152"/>
      <c r="M180" s="152"/>
    </row>
    <row r="181" spans="1:13" ht="13.5" customHeight="1">
      <c r="A181" s="15" t="s">
        <v>386</v>
      </c>
      <c r="B181" s="48" t="s">
        <v>70</v>
      </c>
      <c r="C181" s="7" t="s">
        <v>526</v>
      </c>
      <c r="D181" s="69" t="s">
        <v>3</v>
      </c>
      <c r="E181" s="55"/>
      <c r="F181" s="75">
        <f>2*2*F174</f>
        <v>144</v>
      </c>
      <c r="G181" s="38">
        <f t="shared" si="10"/>
        <v>0</v>
      </c>
      <c r="H181" s="152"/>
      <c r="I181" s="152"/>
      <c r="J181" s="152"/>
      <c r="K181" s="152"/>
      <c r="L181" s="152"/>
      <c r="M181" s="152"/>
    </row>
    <row r="182" spans="1:13" ht="13.5" customHeight="1">
      <c r="A182" s="15" t="s">
        <v>387</v>
      </c>
      <c r="B182" s="48" t="s">
        <v>70</v>
      </c>
      <c r="C182" s="7" t="s">
        <v>527</v>
      </c>
      <c r="D182" s="69" t="s">
        <v>3</v>
      </c>
      <c r="E182" s="55"/>
      <c r="F182" s="75">
        <f>2*2*F174</f>
        <v>144</v>
      </c>
      <c r="G182" s="38">
        <f t="shared" si="10"/>
        <v>0</v>
      </c>
      <c r="H182" s="152"/>
      <c r="I182" s="152"/>
      <c r="J182" s="152"/>
      <c r="K182" s="152"/>
      <c r="L182" s="152"/>
      <c r="M182" s="152"/>
    </row>
    <row r="183" spans="1:13" ht="13.5" customHeight="1">
      <c r="A183" s="3" t="s">
        <v>518</v>
      </c>
      <c r="B183" s="48" t="s">
        <v>70</v>
      </c>
      <c r="C183" s="7" t="s">
        <v>163</v>
      </c>
      <c r="D183" s="69" t="s">
        <v>3</v>
      </c>
      <c r="E183" s="55"/>
      <c r="F183" s="75">
        <f>F174</f>
        <v>36</v>
      </c>
      <c r="G183" s="38">
        <f>E183*F183</f>
        <v>0</v>
      </c>
      <c r="H183" s="152"/>
      <c r="I183" s="152"/>
      <c r="J183" s="152"/>
      <c r="K183" s="152"/>
      <c r="L183" s="152"/>
      <c r="M183" s="152"/>
    </row>
    <row r="184" spans="1:13" ht="13.5" customHeight="1" thickBot="1">
      <c r="A184" s="15" t="s">
        <v>514</v>
      </c>
      <c r="B184" s="48" t="s">
        <v>425</v>
      </c>
      <c r="C184" s="108" t="s">
        <v>528</v>
      </c>
      <c r="D184" s="69" t="s">
        <v>3</v>
      </c>
      <c r="E184" s="55"/>
      <c r="F184" s="75">
        <f>3*3*F174</f>
        <v>324</v>
      </c>
      <c r="G184" s="38">
        <f t="shared" si="10"/>
        <v>0</v>
      </c>
      <c r="H184" s="152"/>
      <c r="I184" s="152"/>
      <c r="J184" s="152"/>
      <c r="K184" s="152"/>
      <c r="L184" s="152"/>
      <c r="M184" s="152"/>
    </row>
    <row r="185" spans="1:13" ht="12.75" customHeight="1" thickBot="1">
      <c r="A185" s="21" t="s">
        <v>31</v>
      </c>
      <c r="B185" s="94"/>
      <c r="C185" s="94" t="s">
        <v>133</v>
      </c>
      <c r="D185" s="95"/>
      <c r="E185" s="96"/>
      <c r="F185" s="97"/>
      <c r="G185" s="43">
        <f>SUM(G186:G201)</f>
        <v>0</v>
      </c>
      <c r="H185" s="152"/>
      <c r="I185" s="152"/>
      <c r="J185" s="152"/>
      <c r="K185" s="152"/>
      <c r="L185" s="152"/>
      <c r="M185" s="152"/>
    </row>
    <row r="186" spans="1:13" ht="13.5" customHeight="1">
      <c r="A186" s="15" t="s">
        <v>332</v>
      </c>
      <c r="B186" s="66" t="s">
        <v>423</v>
      </c>
      <c r="C186" s="106" t="s">
        <v>124</v>
      </c>
      <c r="D186" s="50" t="s">
        <v>140</v>
      </c>
      <c r="E186" s="92"/>
      <c r="F186" s="52">
        <v>71000</v>
      </c>
      <c r="G186" s="33">
        <f aca="true" t="shared" si="11" ref="G186:G201">E186*F186</f>
        <v>0</v>
      </c>
      <c r="H186" s="152"/>
      <c r="I186" s="152"/>
      <c r="J186" s="152"/>
      <c r="K186" s="152"/>
      <c r="L186" s="152"/>
      <c r="M186" s="152"/>
    </row>
    <row r="187" spans="1:13" ht="13.5" customHeight="1">
      <c r="A187" s="3" t="s">
        <v>333</v>
      </c>
      <c r="B187" s="66" t="s">
        <v>423</v>
      </c>
      <c r="C187" s="7" t="s">
        <v>125</v>
      </c>
      <c r="D187" s="69" t="s">
        <v>101</v>
      </c>
      <c r="E187" s="55"/>
      <c r="F187" s="75">
        <v>50</v>
      </c>
      <c r="G187" s="38">
        <f t="shared" si="11"/>
        <v>0</v>
      </c>
      <c r="H187" s="152"/>
      <c r="I187" s="152"/>
      <c r="J187" s="152"/>
      <c r="K187" s="152"/>
      <c r="L187" s="152"/>
      <c r="M187" s="152"/>
    </row>
    <row r="188" spans="1:13" ht="13.5" customHeight="1">
      <c r="A188" s="3" t="s">
        <v>334</v>
      </c>
      <c r="B188" s="48" t="s">
        <v>422</v>
      </c>
      <c r="C188" s="7" t="s">
        <v>504</v>
      </c>
      <c r="D188" s="69" t="s">
        <v>101</v>
      </c>
      <c r="E188" s="55"/>
      <c r="F188" s="75">
        <v>50</v>
      </c>
      <c r="G188" s="38">
        <f t="shared" si="11"/>
        <v>0</v>
      </c>
      <c r="H188" s="152"/>
      <c r="I188" s="152"/>
      <c r="J188" s="152"/>
      <c r="K188" s="152"/>
      <c r="L188" s="152"/>
      <c r="M188" s="152"/>
    </row>
    <row r="189" spans="1:13" ht="13.5" customHeight="1">
      <c r="A189" s="3" t="s">
        <v>335</v>
      </c>
      <c r="B189" s="48" t="s">
        <v>391</v>
      </c>
      <c r="C189" s="7" t="s">
        <v>168</v>
      </c>
      <c r="D189" s="69" t="s">
        <v>169</v>
      </c>
      <c r="E189" s="55"/>
      <c r="F189" s="75">
        <v>422</v>
      </c>
      <c r="G189" s="38">
        <f t="shared" si="11"/>
        <v>0</v>
      </c>
      <c r="H189" s="152"/>
      <c r="I189" s="152"/>
      <c r="J189" s="152"/>
      <c r="K189" s="152"/>
      <c r="L189" s="152"/>
      <c r="M189" s="152"/>
    </row>
    <row r="190" spans="1:13" ht="13.5" customHeight="1">
      <c r="A190" s="3" t="s">
        <v>336</v>
      </c>
      <c r="B190" s="48" t="s">
        <v>424</v>
      </c>
      <c r="C190" s="7" t="s">
        <v>428</v>
      </c>
      <c r="D190" s="69" t="s">
        <v>140</v>
      </c>
      <c r="E190" s="55"/>
      <c r="F190" s="75">
        <v>492000</v>
      </c>
      <c r="G190" s="38">
        <f t="shared" si="11"/>
        <v>0</v>
      </c>
      <c r="H190" s="152"/>
      <c r="I190" s="152"/>
      <c r="J190" s="152"/>
      <c r="K190" s="152"/>
      <c r="L190" s="152"/>
      <c r="M190" s="152"/>
    </row>
    <row r="191" spans="1:7" ht="13.5" customHeight="1">
      <c r="A191" s="3" t="s">
        <v>337</v>
      </c>
      <c r="B191" s="48" t="s">
        <v>424</v>
      </c>
      <c r="C191" s="7" t="s">
        <v>505</v>
      </c>
      <c r="D191" s="69" t="s">
        <v>126</v>
      </c>
      <c r="E191" s="55"/>
      <c r="F191" s="75">
        <v>52</v>
      </c>
      <c r="G191" s="38">
        <f t="shared" si="11"/>
        <v>0</v>
      </c>
    </row>
    <row r="192" spans="1:7" ht="13.5" customHeight="1">
      <c r="A192" s="3" t="s">
        <v>338</v>
      </c>
      <c r="B192" s="48" t="s">
        <v>70</v>
      </c>
      <c r="C192" s="7" t="s">
        <v>461</v>
      </c>
      <c r="D192" s="69" t="s">
        <v>106</v>
      </c>
      <c r="E192" s="55"/>
      <c r="F192" s="75">
        <f>7*3*F191</f>
        <v>1092</v>
      </c>
      <c r="G192" s="38">
        <f t="shared" si="11"/>
        <v>0</v>
      </c>
    </row>
    <row r="193" spans="1:7" ht="13.5" customHeight="1">
      <c r="A193" s="3" t="s">
        <v>339</v>
      </c>
      <c r="B193" s="48" t="s">
        <v>70</v>
      </c>
      <c r="C193" s="7" t="s">
        <v>170</v>
      </c>
      <c r="D193" s="69" t="s">
        <v>3</v>
      </c>
      <c r="E193" s="55"/>
      <c r="F193" s="75">
        <f>F196+F197+F198+F199+F200</f>
        <v>1404</v>
      </c>
      <c r="G193" s="38">
        <f t="shared" si="11"/>
        <v>0</v>
      </c>
    </row>
    <row r="194" spans="1:7" ht="13.5" customHeight="1">
      <c r="A194" s="3" t="s">
        <v>340</v>
      </c>
      <c r="B194" s="48" t="s">
        <v>412</v>
      </c>
      <c r="C194" s="116" t="s">
        <v>486</v>
      </c>
      <c r="D194" s="69" t="s">
        <v>3</v>
      </c>
      <c r="E194" s="55"/>
      <c r="F194" s="75">
        <f>F196+F197+F198+F199+F200</f>
        <v>1404</v>
      </c>
      <c r="G194" s="38">
        <f t="shared" si="11"/>
        <v>0</v>
      </c>
    </row>
    <row r="195" spans="1:7" ht="13.5" customHeight="1">
      <c r="A195" s="3" t="s">
        <v>341</v>
      </c>
      <c r="B195" s="48" t="s">
        <v>70</v>
      </c>
      <c r="C195" s="7" t="s">
        <v>483</v>
      </c>
      <c r="D195" s="69" t="s">
        <v>3</v>
      </c>
      <c r="E195" s="55"/>
      <c r="F195" s="56">
        <f>7*3*F191</f>
        <v>1092</v>
      </c>
      <c r="G195" s="34">
        <f t="shared" si="11"/>
        <v>0</v>
      </c>
    </row>
    <row r="196" spans="1:7" ht="13.5" customHeight="1">
      <c r="A196" s="3" t="s">
        <v>342</v>
      </c>
      <c r="B196" s="48" t="s">
        <v>70</v>
      </c>
      <c r="C196" s="7" t="s">
        <v>524</v>
      </c>
      <c r="D196" s="69" t="s">
        <v>3</v>
      </c>
      <c r="E196" s="55"/>
      <c r="F196" s="56">
        <f>7*2*F191</f>
        <v>728</v>
      </c>
      <c r="G196" s="34">
        <f t="shared" si="11"/>
        <v>0</v>
      </c>
    </row>
    <row r="197" spans="1:7" ht="13.5" customHeight="1">
      <c r="A197" s="3" t="s">
        <v>343</v>
      </c>
      <c r="B197" s="48" t="s">
        <v>70</v>
      </c>
      <c r="C197" s="7" t="s">
        <v>525</v>
      </c>
      <c r="D197" s="69" t="s">
        <v>3</v>
      </c>
      <c r="E197" s="55"/>
      <c r="F197" s="56">
        <f>2*2*F191</f>
        <v>208</v>
      </c>
      <c r="G197" s="34">
        <f t="shared" si="11"/>
        <v>0</v>
      </c>
    </row>
    <row r="198" spans="1:7" ht="13.5" customHeight="1">
      <c r="A198" s="3" t="s">
        <v>344</v>
      </c>
      <c r="B198" s="48" t="s">
        <v>70</v>
      </c>
      <c r="C198" s="7" t="s">
        <v>526</v>
      </c>
      <c r="D198" s="69" t="s">
        <v>3</v>
      </c>
      <c r="E198" s="55"/>
      <c r="F198" s="75">
        <f>2*2*F191</f>
        <v>208</v>
      </c>
      <c r="G198" s="38">
        <f t="shared" si="11"/>
        <v>0</v>
      </c>
    </row>
    <row r="199" spans="1:7" ht="13.5" customHeight="1">
      <c r="A199" s="5" t="s">
        <v>345</v>
      </c>
      <c r="B199" s="48" t="s">
        <v>70</v>
      </c>
      <c r="C199" s="7" t="s">
        <v>527</v>
      </c>
      <c r="D199" s="69" t="s">
        <v>3</v>
      </c>
      <c r="E199" s="55"/>
      <c r="F199" s="75">
        <f>2*2*F191</f>
        <v>208</v>
      </c>
      <c r="G199" s="38">
        <f t="shared" si="11"/>
        <v>0</v>
      </c>
    </row>
    <row r="200" spans="1:7" ht="13.5" customHeight="1">
      <c r="A200" s="3" t="s">
        <v>519</v>
      </c>
      <c r="B200" s="48" t="s">
        <v>70</v>
      </c>
      <c r="C200" s="7" t="s">
        <v>163</v>
      </c>
      <c r="D200" s="69" t="s">
        <v>3</v>
      </c>
      <c r="E200" s="55"/>
      <c r="F200" s="80">
        <f>F191</f>
        <v>52</v>
      </c>
      <c r="G200" s="40">
        <f>E200*F200</f>
        <v>0</v>
      </c>
    </row>
    <row r="201" spans="1:7" ht="13.5" customHeight="1" thickBot="1">
      <c r="A201" s="5" t="s">
        <v>515</v>
      </c>
      <c r="B201" s="48" t="s">
        <v>425</v>
      </c>
      <c r="C201" s="108" t="s">
        <v>528</v>
      </c>
      <c r="D201" s="69" t="s">
        <v>3</v>
      </c>
      <c r="E201" s="55"/>
      <c r="F201" s="80">
        <f>5*3*F191</f>
        <v>780</v>
      </c>
      <c r="G201" s="40">
        <f t="shared" si="11"/>
        <v>0</v>
      </c>
    </row>
    <row r="202" spans="1:7" ht="15" customHeight="1" thickBot="1">
      <c r="A202" s="23" t="s">
        <v>21</v>
      </c>
      <c r="B202" s="110"/>
      <c r="C202" s="126" t="s">
        <v>91</v>
      </c>
      <c r="D202" s="125"/>
      <c r="E202" s="127"/>
      <c r="F202" s="128"/>
      <c r="G202" s="32">
        <f>G203+G210</f>
        <v>0</v>
      </c>
    </row>
    <row r="203" spans="1:7" ht="15" customHeight="1" thickBot="1">
      <c r="A203" s="21" t="s">
        <v>270</v>
      </c>
      <c r="B203" s="94"/>
      <c r="C203" s="111" t="s">
        <v>41</v>
      </c>
      <c r="D203" s="95"/>
      <c r="E203" s="96"/>
      <c r="F203" s="97"/>
      <c r="G203" s="43">
        <f>SUM(G204:G209)</f>
        <v>0</v>
      </c>
    </row>
    <row r="204" spans="1:7" ht="13.5" customHeight="1">
      <c r="A204" s="24" t="s">
        <v>271</v>
      </c>
      <c r="B204" s="48" t="s">
        <v>425</v>
      </c>
      <c r="C204" s="112" t="s">
        <v>42</v>
      </c>
      <c r="D204" s="50" t="s">
        <v>3</v>
      </c>
      <c r="E204" s="51"/>
      <c r="F204" s="52">
        <f>SUM(F205:F207)</f>
        <v>202</v>
      </c>
      <c r="G204" s="33">
        <f>F204*E204</f>
        <v>0</v>
      </c>
    </row>
    <row r="205" spans="1:8" ht="13.5" customHeight="1">
      <c r="A205" s="4" t="s">
        <v>272</v>
      </c>
      <c r="B205" s="48" t="s">
        <v>425</v>
      </c>
      <c r="C205" s="7" t="s">
        <v>146</v>
      </c>
      <c r="D205" s="69" t="s">
        <v>3</v>
      </c>
      <c r="E205" s="70"/>
      <c r="F205" s="75">
        <v>94</v>
      </c>
      <c r="G205" s="38">
        <f>E205*F205</f>
        <v>0</v>
      </c>
      <c r="H205" s="144"/>
    </row>
    <row r="206" spans="1:7" ht="13.5" customHeight="1">
      <c r="A206" s="4" t="s">
        <v>273</v>
      </c>
      <c r="B206" s="48" t="s">
        <v>425</v>
      </c>
      <c r="C206" s="7" t="s">
        <v>507</v>
      </c>
      <c r="D206" s="69" t="s">
        <v>3</v>
      </c>
      <c r="E206" s="70"/>
      <c r="F206" s="75">
        <f>5*1+9</f>
        <v>14</v>
      </c>
      <c r="G206" s="38">
        <f>E206*F206</f>
        <v>0</v>
      </c>
    </row>
    <row r="207" spans="1:7" ht="13.5" customHeight="1">
      <c r="A207" s="4" t="s">
        <v>274</v>
      </c>
      <c r="B207" s="48" t="s">
        <v>425</v>
      </c>
      <c r="C207" s="7" t="s">
        <v>147</v>
      </c>
      <c r="D207" s="69" t="s">
        <v>3</v>
      </c>
      <c r="E207" s="70"/>
      <c r="F207" s="75">
        <v>94</v>
      </c>
      <c r="G207" s="38">
        <f>E207*F207</f>
        <v>0</v>
      </c>
    </row>
    <row r="208" spans="1:7" ht="13.5" customHeight="1">
      <c r="A208" s="25" t="s">
        <v>275</v>
      </c>
      <c r="B208" s="48" t="s">
        <v>425</v>
      </c>
      <c r="C208" s="88" t="s">
        <v>508</v>
      </c>
      <c r="D208" s="78" t="s">
        <v>3</v>
      </c>
      <c r="E208" s="79"/>
      <c r="F208" s="80">
        <v>4</v>
      </c>
      <c r="G208" s="40">
        <f>E208*F208</f>
        <v>0</v>
      </c>
    </row>
    <row r="209" spans="1:7" ht="13.5" customHeight="1" thickBot="1">
      <c r="A209" s="25" t="s">
        <v>487</v>
      </c>
      <c r="B209" s="48" t="s">
        <v>403</v>
      </c>
      <c r="C209" s="88" t="s">
        <v>105</v>
      </c>
      <c r="D209" s="78" t="s">
        <v>40</v>
      </c>
      <c r="E209" s="79"/>
      <c r="F209" s="80">
        <v>600</v>
      </c>
      <c r="G209" s="40">
        <f>F209*E209</f>
        <v>0</v>
      </c>
    </row>
    <row r="210" spans="1:7" ht="15" customHeight="1" thickBot="1">
      <c r="A210" s="21" t="s">
        <v>22</v>
      </c>
      <c r="B210" s="94"/>
      <c r="C210" s="111" t="s">
        <v>43</v>
      </c>
      <c r="D210" s="113"/>
      <c r="E210" s="114"/>
      <c r="F210" s="115"/>
      <c r="G210" s="43">
        <f>SUM(G211:G237)</f>
        <v>0</v>
      </c>
    </row>
    <row r="211" spans="1:7" ht="13.5" customHeight="1">
      <c r="A211" s="24" t="s">
        <v>276</v>
      </c>
      <c r="B211" s="48" t="s">
        <v>412</v>
      </c>
      <c r="C211" s="116" t="s">
        <v>486</v>
      </c>
      <c r="D211" s="117" t="s">
        <v>3</v>
      </c>
      <c r="E211" s="92"/>
      <c r="F211" s="118">
        <f>(F212+F213)</f>
        <v>1694</v>
      </c>
      <c r="G211" s="46">
        <f>E211*F211</f>
        <v>0</v>
      </c>
    </row>
    <row r="212" spans="1:7" ht="13.5" customHeight="1">
      <c r="A212" s="4" t="s">
        <v>277</v>
      </c>
      <c r="B212" s="48" t="s">
        <v>70</v>
      </c>
      <c r="C212" s="93" t="s">
        <v>494</v>
      </c>
      <c r="D212" s="69" t="s">
        <v>3</v>
      </c>
      <c r="E212" s="70"/>
      <c r="F212" s="75">
        <f>F227+F228+F229+F230+F231+F232+F233+F234+F235+F236-324</f>
        <v>858</v>
      </c>
      <c r="G212" s="38">
        <f>E212*F212</f>
        <v>0</v>
      </c>
    </row>
    <row r="213" spans="1:7" ht="13.5" customHeight="1">
      <c r="A213" s="4" t="s">
        <v>278</v>
      </c>
      <c r="B213" s="48" t="s">
        <v>70</v>
      </c>
      <c r="C213" s="77" t="s">
        <v>516</v>
      </c>
      <c r="D213" s="69" t="s">
        <v>3</v>
      </c>
      <c r="E213" s="70"/>
      <c r="F213" s="75">
        <f>F216+F217+F218+F219+F220+F221+F222+F223+F224-264</f>
        <v>836</v>
      </c>
      <c r="G213" s="38">
        <f>E213*F213</f>
        <v>0</v>
      </c>
    </row>
    <row r="214" spans="1:7" ht="13.5" customHeight="1">
      <c r="A214" s="4" t="s">
        <v>279</v>
      </c>
      <c r="B214" s="48" t="s">
        <v>70</v>
      </c>
      <c r="C214" s="93" t="s">
        <v>53</v>
      </c>
      <c r="D214" s="69" t="s">
        <v>3</v>
      </c>
      <c r="E214" s="55"/>
      <c r="F214" s="56">
        <f>(27*2)*2</f>
        <v>108</v>
      </c>
      <c r="G214" s="34">
        <f aca="true" t="shared" si="12" ref="G214:G236">E214*F214</f>
        <v>0</v>
      </c>
    </row>
    <row r="215" spans="1:7" ht="13.5" customHeight="1">
      <c r="A215" s="4" t="s">
        <v>280</v>
      </c>
      <c r="B215" s="48" t="s">
        <v>69</v>
      </c>
      <c r="C215" s="119" t="s">
        <v>54</v>
      </c>
      <c r="D215" s="54" t="s">
        <v>3</v>
      </c>
      <c r="E215" s="55"/>
      <c r="F215" s="56">
        <f>27*2*2</f>
        <v>108</v>
      </c>
      <c r="G215" s="34">
        <f t="shared" si="12"/>
        <v>0</v>
      </c>
    </row>
    <row r="216" spans="1:7" ht="13.5" customHeight="1">
      <c r="A216" s="4" t="s">
        <v>281</v>
      </c>
      <c r="B216" s="48" t="s">
        <v>70</v>
      </c>
      <c r="C216" s="7" t="s">
        <v>446</v>
      </c>
      <c r="D216" s="69" t="s">
        <v>3</v>
      </c>
      <c r="E216" s="70"/>
      <c r="F216" s="75">
        <f aca="true" t="shared" si="13" ref="F216:F222">6*22</f>
        <v>132</v>
      </c>
      <c r="G216" s="38">
        <f t="shared" si="12"/>
        <v>0</v>
      </c>
    </row>
    <row r="217" spans="1:7" ht="13.5" customHeight="1">
      <c r="A217" s="4" t="s">
        <v>282</v>
      </c>
      <c r="B217" s="48" t="s">
        <v>70</v>
      </c>
      <c r="C217" s="7" t="s">
        <v>447</v>
      </c>
      <c r="D217" s="69" t="s">
        <v>3</v>
      </c>
      <c r="E217" s="70"/>
      <c r="F217" s="75">
        <f t="shared" si="13"/>
        <v>132</v>
      </c>
      <c r="G217" s="38">
        <f t="shared" si="12"/>
        <v>0</v>
      </c>
    </row>
    <row r="218" spans="1:7" ht="13.5" customHeight="1">
      <c r="A218" s="4" t="s">
        <v>283</v>
      </c>
      <c r="B218" s="48" t="s">
        <v>70</v>
      </c>
      <c r="C218" s="7" t="s">
        <v>448</v>
      </c>
      <c r="D218" s="69" t="s">
        <v>3</v>
      </c>
      <c r="E218" s="70"/>
      <c r="F218" s="75">
        <f t="shared" si="13"/>
        <v>132</v>
      </c>
      <c r="G218" s="38">
        <f t="shared" si="12"/>
        <v>0</v>
      </c>
    </row>
    <row r="219" spans="1:7" ht="13.5" customHeight="1">
      <c r="A219" s="4" t="s">
        <v>284</v>
      </c>
      <c r="B219" s="48" t="s">
        <v>70</v>
      </c>
      <c r="C219" s="7" t="s">
        <v>449</v>
      </c>
      <c r="D219" s="69" t="s">
        <v>3</v>
      </c>
      <c r="E219" s="70"/>
      <c r="F219" s="75">
        <f t="shared" si="13"/>
        <v>132</v>
      </c>
      <c r="G219" s="38">
        <f t="shared" si="12"/>
        <v>0</v>
      </c>
    </row>
    <row r="220" spans="1:7" ht="13.5" customHeight="1">
      <c r="A220" s="4" t="s">
        <v>285</v>
      </c>
      <c r="B220" s="48" t="s">
        <v>70</v>
      </c>
      <c r="C220" s="7" t="s">
        <v>450</v>
      </c>
      <c r="D220" s="69" t="s">
        <v>3</v>
      </c>
      <c r="E220" s="70"/>
      <c r="F220" s="75">
        <f t="shared" si="13"/>
        <v>132</v>
      </c>
      <c r="G220" s="38">
        <f t="shared" si="12"/>
        <v>0</v>
      </c>
    </row>
    <row r="221" spans="1:7" ht="13.5" customHeight="1">
      <c r="A221" s="4" t="s">
        <v>286</v>
      </c>
      <c r="B221" s="48" t="s">
        <v>70</v>
      </c>
      <c r="C221" s="7" t="s">
        <v>451</v>
      </c>
      <c r="D221" s="69" t="s">
        <v>3</v>
      </c>
      <c r="E221" s="70"/>
      <c r="F221" s="75">
        <f t="shared" si="13"/>
        <v>132</v>
      </c>
      <c r="G221" s="38">
        <f t="shared" si="12"/>
        <v>0</v>
      </c>
    </row>
    <row r="222" spans="1:7" ht="13.5" customHeight="1">
      <c r="A222" s="4" t="s">
        <v>287</v>
      </c>
      <c r="B222" s="48" t="s">
        <v>70</v>
      </c>
      <c r="C222" s="7" t="s">
        <v>452</v>
      </c>
      <c r="D222" s="69" t="s">
        <v>3</v>
      </c>
      <c r="E222" s="70"/>
      <c r="F222" s="75">
        <f t="shared" si="13"/>
        <v>132</v>
      </c>
      <c r="G222" s="38">
        <f t="shared" si="12"/>
        <v>0</v>
      </c>
    </row>
    <row r="223" spans="1:7" ht="13.5" customHeight="1">
      <c r="A223" s="4" t="s">
        <v>288</v>
      </c>
      <c r="B223" s="48" t="s">
        <v>70</v>
      </c>
      <c r="C223" s="7" t="s">
        <v>456</v>
      </c>
      <c r="D223" s="69" t="s">
        <v>3</v>
      </c>
      <c r="E223" s="70"/>
      <c r="F223" s="75">
        <f>2*22</f>
        <v>44</v>
      </c>
      <c r="G223" s="38">
        <f t="shared" si="12"/>
        <v>0</v>
      </c>
    </row>
    <row r="224" spans="1:7" ht="13.5" customHeight="1">
      <c r="A224" s="4" t="s">
        <v>289</v>
      </c>
      <c r="B224" s="48" t="s">
        <v>70</v>
      </c>
      <c r="C224" s="7" t="s">
        <v>453</v>
      </c>
      <c r="D224" s="69" t="s">
        <v>3</v>
      </c>
      <c r="E224" s="70"/>
      <c r="F224" s="75">
        <f>6*22</f>
        <v>132</v>
      </c>
      <c r="G224" s="38">
        <f t="shared" si="12"/>
        <v>0</v>
      </c>
    </row>
    <row r="225" spans="1:7" ht="18" customHeight="1">
      <c r="A225" s="132" t="s">
        <v>290</v>
      </c>
      <c r="B225" s="48" t="s">
        <v>70</v>
      </c>
      <c r="C225" s="133" t="s">
        <v>460</v>
      </c>
      <c r="D225" s="57" t="s">
        <v>3</v>
      </c>
      <c r="E225" s="122"/>
      <c r="F225" s="84">
        <f>4*4*22</f>
        <v>352</v>
      </c>
      <c r="G225" s="39">
        <f t="shared" si="12"/>
        <v>0</v>
      </c>
    </row>
    <row r="226" spans="1:7" ht="13.5" customHeight="1">
      <c r="A226" s="4" t="s">
        <v>291</v>
      </c>
      <c r="B226" s="48" t="s">
        <v>70</v>
      </c>
      <c r="C226" s="120" t="s">
        <v>455</v>
      </c>
      <c r="D226" s="69" t="s">
        <v>3</v>
      </c>
      <c r="E226" s="70"/>
      <c r="F226" s="56">
        <f>(2*4*22)+(2*2*52)</f>
        <v>384</v>
      </c>
      <c r="G226" s="38">
        <f t="shared" si="12"/>
        <v>0</v>
      </c>
    </row>
    <row r="227" spans="1:17" ht="13.5" customHeight="1">
      <c r="A227" s="4" t="s">
        <v>292</v>
      </c>
      <c r="B227" s="48" t="s">
        <v>70</v>
      </c>
      <c r="C227" s="7" t="s">
        <v>57</v>
      </c>
      <c r="D227" s="69" t="s">
        <v>3</v>
      </c>
      <c r="E227" s="70"/>
      <c r="F227" s="56">
        <f>27*2*2+(27*2)</f>
        <v>162</v>
      </c>
      <c r="G227" s="38">
        <f t="shared" si="12"/>
        <v>0</v>
      </c>
      <c r="P227" s="12"/>
      <c r="Q227" s="12"/>
    </row>
    <row r="228" spans="1:7" ht="13.5" customHeight="1">
      <c r="A228" s="4" t="s">
        <v>293</v>
      </c>
      <c r="B228" s="48" t="s">
        <v>70</v>
      </c>
      <c r="C228" s="7" t="s">
        <v>148</v>
      </c>
      <c r="D228" s="69" t="s">
        <v>3</v>
      </c>
      <c r="E228" s="70"/>
      <c r="F228" s="56">
        <f aca="true" t="shared" si="14" ref="F228:F233">27*2*2+(27*2)</f>
        <v>162</v>
      </c>
      <c r="G228" s="38">
        <f t="shared" si="12"/>
        <v>0</v>
      </c>
    </row>
    <row r="229" spans="1:7" ht="13.5" customHeight="1">
      <c r="A229" s="4" t="s">
        <v>294</v>
      </c>
      <c r="B229" s="48" t="s">
        <v>70</v>
      </c>
      <c r="C229" s="7" t="s">
        <v>149</v>
      </c>
      <c r="D229" s="69" t="s">
        <v>3</v>
      </c>
      <c r="E229" s="70"/>
      <c r="F229" s="56">
        <f t="shared" si="14"/>
        <v>162</v>
      </c>
      <c r="G229" s="38">
        <f t="shared" si="12"/>
        <v>0</v>
      </c>
    </row>
    <row r="230" spans="1:7" ht="13.5" customHeight="1">
      <c r="A230" s="4" t="s">
        <v>295</v>
      </c>
      <c r="B230" s="48" t="s">
        <v>70</v>
      </c>
      <c r="C230" s="7" t="s">
        <v>58</v>
      </c>
      <c r="D230" s="69" t="s">
        <v>3</v>
      </c>
      <c r="E230" s="70"/>
      <c r="F230" s="56">
        <f t="shared" si="14"/>
        <v>162</v>
      </c>
      <c r="G230" s="38">
        <f t="shared" si="12"/>
        <v>0</v>
      </c>
    </row>
    <row r="231" spans="1:7" ht="13.5" customHeight="1">
      <c r="A231" s="4" t="s">
        <v>296</v>
      </c>
      <c r="B231" s="48" t="s">
        <v>70</v>
      </c>
      <c r="C231" s="7" t="s">
        <v>59</v>
      </c>
      <c r="D231" s="69" t="s">
        <v>3</v>
      </c>
      <c r="E231" s="70"/>
      <c r="F231" s="56">
        <f t="shared" si="14"/>
        <v>162</v>
      </c>
      <c r="G231" s="38">
        <f t="shared" si="12"/>
        <v>0</v>
      </c>
    </row>
    <row r="232" spans="1:7" ht="13.5" customHeight="1">
      <c r="A232" s="4" t="s">
        <v>297</v>
      </c>
      <c r="B232" s="48" t="s">
        <v>70</v>
      </c>
      <c r="C232" s="7" t="s">
        <v>144</v>
      </c>
      <c r="D232" s="69" t="s">
        <v>3</v>
      </c>
      <c r="E232" s="70"/>
      <c r="F232" s="56">
        <f t="shared" si="14"/>
        <v>162</v>
      </c>
      <c r="G232" s="38">
        <f t="shared" si="12"/>
        <v>0</v>
      </c>
    </row>
    <row r="233" spans="1:7" ht="13.5" customHeight="1">
      <c r="A233" s="4" t="s">
        <v>298</v>
      </c>
      <c r="B233" s="48" t="s">
        <v>70</v>
      </c>
      <c r="C233" s="7" t="s">
        <v>61</v>
      </c>
      <c r="D233" s="69" t="s">
        <v>3</v>
      </c>
      <c r="E233" s="70"/>
      <c r="F233" s="56">
        <f t="shared" si="14"/>
        <v>162</v>
      </c>
      <c r="G233" s="38">
        <f t="shared" si="12"/>
        <v>0</v>
      </c>
    </row>
    <row r="234" spans="1:18" ht="13.5" customHeight="1">
      <c r="A234" s="4" t="s">
        <v>299</v>
      </c>
      <c r="B234" s="48" t="s">
        <v>70</v>
      </c>
      <c r="C234" s="7" t="s">
        <v>459</v>
      </c>
      <c r="D234" s="69" t="s">
        <v>3</v>
      </c>
      <c r="E234" s="70"/>
      <c r="F234" s="75">
        <f>4*2*2</f>
        <v>16</v>
      </c>
      <c r="G234" s="38">
        <f t="shared" si="12"/>
        <v>0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ht="13.5" customHeight="1">
      <c r="A235" s="4" t="s">
        <v>300</v>
      </c>
      <c r="B235" s="48" t="s">
        <v>70</v>
      </c>
      <c r="C235" s="7" t="s">
        <v>172</v>
      </c>
      <c r="D235" s="69" t="s">
        <v>3</v>
      </c>
      <c r="E235" s="70"/>
      <c r="F235" s="75">
        <f>4*2*2</f>
        <v>16</v>
      </c>
      <c r="G235" s="38">
        <f t="shared" si="12"/>
        <v>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ht="13.5" customHeight="1">
      <c r="A236" s="26" t="s">
        <v>301</v>
      </c>
      <c r="B236" s="48" t="s">
        <v>70</v>
      </c>
      <c r="C236" s="7" t="s">
        <v>145</v>
      </c>
      <c r="D236" s="69" t="s">
        <v>3</v>
      </c>
      <c r="E236" s="70"/>
      <c r="F236" s="75">
        <f>4*2*2</f>
        <v>16</v>
      </c>
      <c r="G236" s="38">
        <f t="shared" si="12"/>
        <v>0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7" ht="13.5" customHeight="1" thickBot="1">
      <c r="A237" s="26" t="s">
        <v>454</v>
      </c>
      <c r="B237" s="48" t="s">
        <v>403</v>
      </c>
      <c r="C237" s="88" t="s">
        <v>105</v>
      </c>
      <c r="D237" s="78" t="s">
        <v>40</v>
      </c>
      <c r="E237" s="79"/>
      <c r="F237" s="80">
        <v>6000</v>
      </c>
      <c r="G237" s="40">
        <f>E237*F237</f>
        <v>0</v>
      </c>
    </row>
    <row r="238" spans="1:7" ht="15" customHeight="1" thickBot="1">
      <c r="A238" s="23" t="s">
        <v>23</v>
      </c>
      <c r="B238" s="110"/>
      <c r="C238" s="126" t="s">
        <v>150</v>
      </c>
      <c r="D238" s="125"/>
      <c r="E238" s="127"/>
      <c r="F238" s="128"/>
      <c r="G238" s="32">
        <f>SUM(G239:G252)</f>
        <v>0</v>
      </c>
    </row>
    <row r="239" spans="1:7" ht="13.5" customHeight="1">
      <c r="A239" s="27" t="s">
        <v>24</v>
      </c>
      <c r="B239" s="48" t="s">
        <v>92</v>
      </c>
      <c r="C239" s="116" t="s">
        <v>155</v>
      </c>
      <c r="D239" s="117" t="s">
        <v>76</v>
      </c>
      <c r="E239" s="92"/>
      <c r="F239" s="118">
        <v>680</v>
      </c>
      <c r="G239" s="46">
        <f>F239*E239</f>
        <v>0</v>
      </c>
    </row>
    <row r="240" spans="1:7" ht="13.5" customHeight="1">
      <c r="A240" s="27" t="s">
        <v>25</v>
      </c>
      <c r="B240" s="48" t="s">
        <v>427</v>
      </c>
      <c r="C240" s="116" t="s">
        <v>154</v>
      </c>
      <c r="D240" s="117" t="s">
        <v>76</v>
      </c>
      <c r="E240" s="92"/>
      <c r="F240" s="118">
        <v>240</v>
      </c>
      <c r="G240" s="46">
        <f>E240*F240</f>
        <v>0</v>
      </c>
    </row>
    <row r="241" spans="1:7" ht="13.5" customHeight="1">
      <c r="A241" s="28" t="s">
        <v>35</v>
      </c>
      <c r="B241" s="48" t="s">
        <v>92</v>
      </c>
      <c r="C241" s="119" t="s">
        <v>151</v>
      </c>
      <c r="D241" s="54" t="s">
        <v>76</v>
      </c>
      <c r="E241" s="55"/>
      <c r="F241" s="56">
        <v>1604</v>
      </c>
      <c r="G241" s="34">
        <f>F241*E241</f>
        <v>0</v>
      </c>
    </row>
    <row r="242" spans="1:7" ht="13.5" customHeight="1">
      <c r="A242" s="28" t="s">
        <v>302</v>
      </c>
      <c r="B242" s="48" t="s">
        <v>92</v>
      </c>
      <c r="C242" s="119" t="s">
        <v>152</v>
      </c>
      <c r="D242" s="54" t="s">
        <v>76</v>
      </c>
      <c r="E242" s="55"/>
      <c r="F242" s="56">
        <v>480</v>
      </c>
      <c r="G242" s="34">
        <f>F242*E242</f>
        <v>0</v>
      </c>
    </row>
    <row r="243" spans="1:7" ht="13.5" customHeight="1">
      <c r="A243" s="29" t="s">
        <v>303</v>
      </c>
      <c r="B243" s="48" t="s">
        <v>92</v>
      </c>
      <c r="C243" s="120" t="s">
        <v>156</v>
      </c>
      <c r="D243" s="59" t="s">
        <v>76</v>
      </c>
      <c r="E243" s="60"/>
      <c r="F243" s="61">
        <v>880</v>
      </c>
      <c r="G243" s="35">
        <f aca="true" t="shared" si="15" ref="G243:G251">E243*F243</f>
        <v>0</v>
      </c>
    </row>
    <row r="244" spans="1:7" ht="13.5" customHeight="1">
      <c r="A244" s="29" t="s">
        <v>304</v>
      </c>
      <c r="B244" s="48" t="s">
        <v>92</v>
      </c>
      <c r="C244" s="120" t="s">
        <v>153</v>
      </c>
      <c r="D244" s="59" t="s">
        <v>76</v>
      </c>
      <c r="E244" s="60"/>
      <c r="F244" s="61">
        <v>600</v>
      </c>
      <c r="G244" s="35">
        <f t="shared" si="15"/>
        <v>0</v>
      </c>
    </row>
    <row r="245" spans="1:7" ht="13.5" customHeight="1">
      <c r="A245" s="29" t="s">
        <v>305</v>
      </c>
      <c r="B245" s="48" t="s">
        <v>92</v>
      </c>
      <c r="C245" s="120" t="s">
        <v>434</v>
      </c>
      <c r="D245" s="59" t="s">
        <v>76</v>
      </c>
      <c r="E245" s="60"/>
      <c r="F245" s="61">
        <v>120</v>
      </c>
      <c r="G245" s="35">
        <f t="shared" si="15"/>
        <v>0</v>
      </c>
    </row>
    <row r="246" spans="1:7" ht="13.5" customHeight="1">
      <c r="A246" s="29" t="s">
        <v>306</v>
      </c>
      <c r="B246" s="48" t="s">
        <v>92</v>
      </c>
      <c r="C246" s="120" t="s">
        <v>159</v>
      </c>
      <c r="D246" s="59" t="s">
        <v>76</v>
      </c>
      <c r="E246" s="60"/>
      <c r="F246" s="61">
        <v>50</v>
      </c>
      <c r="G246" s="35">
        <f t="shared" si="15"/>
        <v>0</v>
      </c>
    </row>
    <row r="247" spans="1:7" ht="13.5" customHeight="1">
      <c r="A247" s="29" t="s">
        <v>307</v>
      </c>
      <c r="B247" s="48" t="s">
        <v>92</v>
      </c>
      <c r="C247" s="7" t="s">
        <v>157</v>
      </c>
      <c r="D247" s="69" t="s">
        <v>3</v>
      </c>
      <c r="E247" s="70"/>
      <c r="F247" s="61">
        <v>8</v>
      </c>
      <c r="G247" s="35">
        <f t="shared" si="15"/>
        <v>0</v>
      </c>
    </row>
    <row r="248" spans="1:7" ht="13.5" customHeight="1">
      <c r="A248" s="29" t="s">
        <v>308</v>
      </c>
      <c r="B248" s="48" t="s">
        <v>92</v>
      </c>
      <c r="C248" s="7" t="s">
        <v>158</v>
      </c>
      <c r="D248" s="69" t="s">
        <v>3</v>
      </c>
      <c r="E248" s="70"/>
      <c r="F248" s="61">
        <v>2</v>
      </c>
      <c r="G248" s="35">
        <f t="shared" si="15"/>
        <v>0</v>
      </c>
    </row>
    <row r="249" spans="1:7" ht="13.5" customHeight="1">
      <c r="A249" s="29" t="s">
        <v>309</v>
      </c>
      <c r="B249" s="48" t="s">
        <v>92</v>
      </c>
      <c r="C249" s="7" t="s">
        <v>84</v>
      </c>
      <c r="D249" s="69" t="s">
        <v>3</v>
      </c>
      <c r="E249" s="70"/>
      <c r="F249" s="61">
        <v>1</v>
      </c>
      <c r="G249" s="35">
        <f t="shared" si="15"/>
        <v>0</v>
      </c>
    </row>
    <row r="250" spans="1:7" ht="13.5" customHeight="1">
      <c r="A250" s="29" t="s">
        <v>310</v>
      </c>
      <c r="B250" s="48" t="s">
        <v>92</v>
      </c>
      <c r="C250" s="7" t="s">
        <v>160</v>
      </c>
      <c r="D250" s="69" t="s">
        <v>32</v>
      </c>
      <c r="E250" s="70"/>
      <c r="F250" s="61">
        <v>100</v>
      </c>
      <c r="G250" s="35">
        <f t="shared" si="15"/>
        <v>0</v>
      </c>
    </row>
    <row r="251" spans="1:7" ht="13.5" customHeight="1">
      <c r="A251" s="29" t="s">
        <v>311</v>
      </c>
      <c r="B251" s="48" t="s">
        <v>92</v>
      </c>
      <c r="C251" s="120" t="s">
        <v>161</v>
      </c>
      <c r="D251" s="59" t="s">
        <v>6</v>
      </c>
      <c r="E251" s="60"/>
      <c r="F251" s="61">
        <v>1</v>
      </c>
      <c r="G251" s="35">
        <f t="shared" si="15"/>
        <v>0</v>
      </c>
    </row>
    <row r="252" spans="1:7" ht="13.5" customHeight="1" thickBot="1">
      <c r="A252" s="29" t="s">
        <v>312</v>
      </c>
      <c r="B252" s="48" t="s">
        <v>403</v>
      </c>
      <c r="C252" s="120" t="s">
        <v>79</v>
      </c>
      <c r="D252" s="59" t="s">
        <v>40</v>
      </c>
      <c r="E252" s="60"/>
      <c r="F252" s="61">
        <v>20000</v>
      </c>
      <c r="G252" s="35">
        <f>F252*E252</f>
        <v>0</v>
      </c>
    </row>
    <row r="253" spans="1:8" ht="15" customHeight="1" thickBot="1">
      <c r="A253" s="30" t="s">
        <v>36</v>
      </c>
      <c r="B253" s="121"/>
      <c r="C253" s="126" t="s">
        <v>38</v>
      </c>
      <c r="D253" s="125"/>
      <c r="E253" s="127"/>
      <c r="F253" s="128"/>
      <c r="G253" s="32">
        <f>SUM(G254:G277)</f>
        <v>0</v>
      </c>
      <c r="H253" s="12"/>
    </row>
    <row r="254" spans="1:7" ht="13.5" customHeight="1">
      <c r="A254" s="19" t="s">
        <v>37</v>
      </c>
      <c r="B254" s="48" t="s">
        <v>412</v>
      </c>
      <c r="C254" s="91" t="s">
        <v>486</v>
      </c>
      <c r="D254" s="57" t="s">
        <v>3</v>
      </c>
      <c r="E254" s="122"/>
      <c r="F254" s="84">
        <f>F257+F260+F261+F262+F264+F265</f>
        <v>464</v>
      </c>
      <c r="G254" s="39">
        <f>E254*F254</f>
        <v>0</v>
      </c>
    </row>
    <row r="255" spans="1:7" ht="13.5" customHeight="1">
      <c r="A255" s="19" t="s">
        <v>313</v>
      </c>
      <c r="B255" s="48" t="s">
        <v>70</v>
      </c>
      <c r="C255" s="93" t="s">
        <v>494</v>
      </c>
      <c r="D255" s="57" t="s">
        <v>3</v>
      </c>
      <c r="E255" s="122"/>
      <c r="F255" s="84">
        <f>F257+F260+F261+F262+F264+F265</f>
        <v>464</v>
      </c>
      <c r="G255" s="39">
        <f>E255*F255</f>
        <v>0</v>
      </c>
    </row>
    <row r="256" spans="1:7" ht="13.5" customHeight="1">
      <c r="A256" s="19" t="s">
        <v>314</v>
      </c>
      <c r="B256" s="48" t="s">
        <v>70</v>
      </c>
      <c r="C256" s="93" t="s">
        <v>55</v>
      </c>
      <c r="D256" s="69" t="s">
        <v>3</v>
      </c>
      <c r="E256" s="55"/>
      <c r="F256" s="84">
        <f aca="true" t="shared" si="16" ref="F256:F263">27*2*2</f>
        <v>108</v>
      </c>
      <c r="G256" s="39">
        <f>E256*F256</f>
        <v>0</v>
      </c>
    </row>
    <row r="257" spans="1:7" ht="13.5" customHeight="1">
      <c r="A257" s="19" t="s">
        <v>315</v>
      </c>
      <c r="B257" s="48" t="s">
        <v>70</v>
      </c>
      <c r="C257" s="7" t="s">
        <v>57</v>
      </c>
      <c r="D257" s="57" t="s">
        <v>3</v>
      </c>
      <c r="E257" s="70"/>
      <c r="F257" s="84">
        <f t="shared" si="16"/>
        <v>108</v>
      </c>
      <c r="G257" s="39">
        <f aca="true" t="shared" si="17" ref="G257:G275">E257*F257</f>
        <v>0</v>
      </c>
    </row>
    <row r="258" spans="1:7" ht="13.5" customHeight="1">
      <c r="A258" s="19" t="s">
        <v>316</v>
      </c>
      <c r="B258" s="48" t="s">
        <v>70</v>
      </c>
      <c r="C258" s="7" t="s">
        <v>148</v>
      </c>
      <c r="D258" s="57" t="s">
        <v>3</v>
      </c>
      <c r="E258" s="70"/>
      <c r="F258" s="84">
        <f t="shared" si="16"/>
        <v>108</v>
      </c>
      <c r="G258" s="39">
        <f t="shared" si="17"/>
        <v>0</v>
      </c>
    </row>
    <row r="259" spans="1:7" ht="13.5" customHeight="1">
      <c r="A259" s="19" t="s">
        <v>317</v>
      </c>
      <c r="B259" s="48" t="s">
        <v>70</v>
      </c>
      <c r="C259" s="7" t="s">
        <v>149</v>
      </c>
      <c r="D259" s="57" t="s">
        <v>3</v>
      </c>
      <c r="E259" s="70"/>
      <c r="F259" s="84">
        <f t="shared" si="16"/>
        <v>108</v>
      </c>
      <c r="G259" s="39">
        <f t="shared" si="17"/>
        <v>0</v>
      </c>
    </row>
    <row r="260" spans="1:7" ht="13.5" customHeight="1">
      <c r="A260" s="19" t="s">
        <v>318</v>
      </c>
      <c r="B260" s="48" t="s">
        <v>70</v>
      </c>
      <c r="C260" s="7" t="s">
        <v>58</v>
      </c>
      <c r="D260" s="57" t="s">
        <v>3</v>
      </c>
      <c r="E260" s="70"/>
      <c r="F260" s="84">
        <f t="shared" si="16"/>
        <v>108</v>
      </c>
      <c r="G260" s="39">
        <f t="shared" si="17"/>
        <v>0</v>
      </c>
    </row>
    <row r="261" spans="1:7" ht="13.5" customHeight="1">
      <c r="A261" s="19" t="s">
        <v>319</v>
      </c>
      <c r="B261" s="48" t="s">
        <v>70</v>
      </c>
      <c r="C261" s="7" t="s">
        <v>59</v>
      </c>
      <c r="D261" s="57" t="s">
        <v>3</v>
      </c>
      <c r="E261" s="70"/>
      <c r="F261" s="84">
        <f t="shared" si="16"/>
        <v>108</v>
      </c>
      <c r="G261" s="39">
        <f t="shared" si="17"/>
        <v>0</v>
      </c>
    </row>
    <row r="262" spans="1:7" ht="13.5" customHeight="1">
      <c r="A262" s="19" t="s">
        <v>320</v>
      </c>
      <c r="B262" s="48" t="s">
        <v>70</v>
      </c>
      <c r="C262" s="7" t="s">
        <v>144</v>
      </c>
      <c r="D262" s="57" t="s">
        <v>3</v>
      </c>
      <c r="E262" s="70"/>
      <c r="F262" s="84">
        <f t="shared" si="16"/>
        <v>108</v>
      </c>
      <c r="G262" s="39">
        <f t="shared" si="17"/>
        <v>0</v>
      </c>
    </row>
    <row r="263" spans="1:7" ht="13.5" customHeight="1">
      <c r="A263" s="19" t="s">
        <v>321</v>
      </c>
      <c r="B263" s="48" t="s">
        <v>70</v>
      </c>
      <c r="C263" s="7" t="s">
        <v>61</v>
      </c>
      <c r="D263" s="57" t="s">
        <v>3</v>
      </c>
      <c r="E263" s="70"/>
      <c r="F263" s="84">
        <f t="shared" si="16"/>
        <v>108</v>
      </c>
      <c r="G263" s="39">
        <f t="shared" si="17"/>
        <v>0</v>
      </c>
    </row>
    <row r="264" spans="1:7" ht="13.5" customHeight="1">
      <c r="A264" s="19" t="s">
        <v>322</v>
      </c>
      <c r="B264" s="48" t="s">
        <v>70</v>
      </c>
      <c r="C264" s="7" t="s">
        <v>459</v>
      </c>
      <c r="D264" s="57" t="s">
        <v>3</v>
      </c>
      <c r="E264" s="70"/>
      <c r="F264" s="84">
        <f>4*2*2</f>
        <v>16</v>
      </c>
      <c r="G264" s="39">
        <f t="shared" si="17"/>
        <v>0</v>
      </c>
    </row>
    <row r="265" spans="1:7" ht="13.5" customHeight="1">
      <c r="A265" s="19" t="s">
        <v>323</v>
      </c>
      <c r="B265" s="48" t="s">
        <v>70</v>
      </c>
      <c r="C265" s="7" t="s">
        <v>163</v>
      </c>
      <c r="D265" s="57" t="s">
        <v>3</v>
      </c>
      <c r="E265" s="122"/>
      <c r="F265" s="84">
        <f>4*2*2</f>
        <v>16</v>
      </c>
      <c r="G265" s="39">
        <f t="shared" si="17"/>
        <v>0</v>
      </c>
    </row>
    <row r="266" spans="1:7" ht="13.5" customHeight="1">
      <c r="A266" s="19" t="s">
        <v>324</v>
      </c>
      <c r="B266" s="48" t="s">
        <v>70</v>
      </c>
      <c r="C266" s="93" t="s">
        <v>53</v>
      </c>
      <c r="D266" s="123" t="s">
        <v>3</v>
      </c>
      <c r="E266" s="124"/>
      <c r="F266" s="84">
        <f>27*2*2</f>
        <v>108</v>
      </c>
      <c r="G266" s="39">
        <f t="shared" si="17"/>
        <v>0</v>
      </c>
    </row>
    <row r="267" spans="1:7" ht="13.5" customHeight="1">
      <c r="A267" s="19" t="s">
        <v>325</v>
      </c>
      <c r="B267" s="48" t="s">
        <v>92</v>
      </c>
      <c r="C267" s="116" t="s">
        <v>155</v>
      </c>
      <c r="D267" s="117" t="s">
        <v>76</v>
      </c>
      <c r="E267" s="92"/>
      <c r="F267" s="84">
        <v>120</v>
      </c>
      <c r="G267" s="39">
        <f t="shared" si="17"/>
        <v>0</v>
      </c>
    </row>
    <row r="268" spans="1:7" ht="13.5" customHeight="1">
      <c r="A268" s="19" t="s">
        <v>326</v>
      </c>
      <c r="B268" s="48" t="s">
        <v>92</v>
      </c>
      <c r="C268" s="119" t="s">
        <v>152</v>
      </c>
      <c r="D268" s="57" t="s">
        <v>32</v>
      </c>
      <c r="E268" s="122"/>
      <c r="F268" s="84">
        <v>60</v>
      </c>
      <c r="G268" s="39">
        <f t="shared" si="17"/>
        <v>0</v>
      </c>
    </row>
    <row r="269" spans="1:7" ht="13.5" customHeight="1">
      <c r="A269" s="19" t="s">
        <v>327</v>
      </c>
      <c r="B269" s="48" t="s">
        <v>92</v>
      </c>
      <c r="C269" s="120" t="s">
        <v>153</v>
      </c>
      <c r="D269" s="57" t="s">
        <v>32</v>
      </c>
      <c r="E269" s="122"/>
      <c r="F269" s="84">
        <v>120</v>
      </c>
      <c r="G269" s="39">
        <f t="shared" si="17"/>
        <v>0</v>
      </c>
    </row>
    <row r="270" spans="1:7" ht="13.5" customHeight="1">
      <c r="A270" s="19" t="s">
        <v>328</v>
      </c>
      <c r="B270" s="48" t="s">
        <v>92</v>
      </c>
      <c r="C270" s="120" t="s">
        <v>434</v>
      </c>
      <c r="D270" s="57" t="s">
        <v>32</v>
      </c>
      <c r="E270" s="122"/>
      <c r="F270" s="84">
        <v>30</v>
      </c>
      <c r="G270" s="39">
        <f t="shared" si="17"/>
        <v>0</v>
      </c>
    </row>
    <row r="271" spans="1:7" ht="13.5" customHeight="1">
      <c r="A271" s="19" t="s">
        <v>329</v>
      </c>
      <c r="B271" s="48" t="s">
        <v>92</v>
      </c>
      <c r="C271" s="7" t="s">
        <v>174</v>
      </c>
      <c r="D271" s="57" t="s">
        <v>3</v>
      </c>
      <c r="E271" s="122"/>
      <c r="F271" s="84">
        <v>3</v>
      </c>
      <c r="G271" s="39">
        <f t="shared" si="17"/>
        <v>0</v>
      </c>
    </row>
    <row r="272" spans="1:7" ht="13.5" customHeight="1">
      <c r="A272" s="19" t="s">
        <v>330</v>
      </c>
      <c r="B272" s="48" t="s">
        <v>92</v>
      </c>
      <c r="C272" s="7" t="s">
        <v>84</v>
      </c>
      <c r="D272" s="57" t="s">
        <v>3</v>
      </c>
      <c r="E272" s="122"/>
      <c r="F272" s="84">
        <v>1</v>
      </c>
      <c r="G272" s="39">
        <f t="shared" si="17"/>
        <v>0</v>
      </c>
    </row>
    <row r="273" spans="1:7" ht="13.5" customHeight="1">
      <c r="A273" s="31" t="s">
        <v>331</v>
      </c>
      <c r="B273" s="48" t="s">
        <v>92</v>
      </c>
      <c r="C273" s="7" t="s">
        <v>160</v>
      </c>
      <c r="D273" s="57" t="s">
        <v>32</v>
      </c>
      <c r="E273" s="122"/>
      <c r="F273" s="84">
        <v>50</v>
      </c>
      <c r="G273" s="39">
        <f t="shared" si="17"/>
        <v>0</v>
      </c>
    </row>
    <row r="274" spans="1:7" ht="13.5" customHeight="1">
      <c r="A274" s="31" t="s">
        <v>426</v>
      </c>
      <c r="B274" s="48" t="s">
        <v>92</v>
      </c>
      <c r="C274" s="120" t="s">
        <v>162</v>
      </c>
      <c r="D274" s="57" t="s">
        <v>6</v>
      </c>
      <c r="E274" s="122"/>
      <c r="F274" s="84">
        <v>1</v>
      </c>
      <c r="G274" s="39">
        <f t="shared" si="17"/>
        <v>0</v>
      </c>
    </row>
    <row r="275" spans="1:7" ht="13.5" customHeight="1">
      <c r="A275" s="141" t="s">
        <v>433</v>
      </c>
      <c r="B275" s="48" t="s">
        <v>401</v>
      </c>
      <c r="C275" s="7" t="s">
        <v>509</v>
      </c>
      <c r="D275" s="57" t="s">
        <v>3</v>
      </c>
      <c r="E275" s="122"/>
      <c r="F275" s="84">
        <v>23</v>
      </c>
      <c r="G275" s="39">
        <f t="shared" si="17"/>
        <v>0</v>
      </c>
    </row>
    <row r="276" spans="1:7" ht="13.5" customHeight="1">
      <c r="A276" s="143" t="s">
        <v>471</v>
      </c>
      <c r="B276" s="48" t="s">
        <v>401</v>
      </c>
      <c r="C276" s="7" t="s">
        <v>510</v>
      </c>
      <c r="D276" s="69" t="s">
        <v>3</v>
      </c>
      <c r="E276" s="55"/>
      <c r="F276" s="75">
        <f>(F21/12)-F45</f>
        <v>4</v>
      </c>
      <c r="G276" s="39">
        <f>E276*F276</f>
        <v>0</v>
      </c>
    </row>
    <row r="277" spans="1:7" ht="13.5" customHeight="1" thickBot="1">
      <c r="A277" s="142" t="s">
        <v>484</v>
      </c>
      <c r="B277" s="129" t="s">
        <v>403</v>
      </c>
      <c r="C277" s="147" t="s">
        <v>173</v>
      </c>
      <c r="D277" s="129" t="s">
        <v>40</v>
      </c>
      <c r="E277" s="148"/>
      <c r="F277" s="149">
        <v>2000</v>
      </c>
      <c r="G277" s="150">
        <f>F277*E277</f>
        <v>0</v>
      </c>
    </row>
    <row r="278" spans="1:7" ht="15" customHeight="1" thickBot="1">
      <c r="A278" s="2"/>
      <c r="B278" s="2"/>
      <c r="C278" s="126" t="s">
        <v>33</v>
      </c>
      <c r="D278" s="125"/>
      <c r="E278" s="127"/>
      <c r="F278" s="128"/>
      <c r="G278" s="161">
        <f>G4+G16+G31+G51+G76+G202+G238+G253</f>
        <v>0</v>
      </c>
    </row>
    <row r="279" spans="1:7" ht="15.75" thickBot="1">
      <c r="A279" s="2"/>
      <c r="B279" s="2"/>
      <c r="C279" s="163" t="s">
        <v>531</v>
      </c>
      <c r="D279" s="158"/>
      <c r="E279" s="159"/>
      <c r="F279" s="160"/>
      <c r="G279" s="162">
        <f>G278*0.21</f>
        <v>0</v>
      </c>
    </row>
    <row r="280" spans="3:7" ht="15.75" thickBot="1">
      <c r="C280" s="126" t="s">
        <v>530</v>
      </c>
      <c r="D280" s="125"/>
      <c r="E280" s="127"/>
      <c r="F280" s="128"/>
      <c r="G280" s="161">
        <f>G278+G279</f>
        <v>0</v>
      </c>
    </row>
    <row r="284" ht="12.75">
      <c r="C284" s="1" t="s">
        <v>71</v>
      </c>
    </row>
  </sheetData>
  <sheetProtection password="A994" sheet="1"/>
  <protectedRanges>
    <protectedRange sqref="E5:E277" name="Oblast1"/>
  </protectedRanges>
  <mergeCells count="1">
    <mergeCell ref="A1:G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0" r:id="rId1"/>
  <ignoredErrors>
    <ignoredError sqref="G5 G240:G242 G210 G253 G21 G238:G239 G31 G124 G134 G94 G51 G103 G151 G168 G185 F206 F223" formula="1"/>
    <ignoredError sqref="F204 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2015-12-04T14:08:28Z</cp:lastPrinted>
  <dcterms:created xsi:type="dcterms:W3CDTF">2012-11-26T20:36:03Z</dcterms:created>
  <dcterms:modified xsi:type="dcterms:W3CDTF">2016-04-27T15:38:59Z</dcterms:modified>
  <cp:category/>
  <cp:version/>
  <cp:contentType/>
  <cp:contentStatus/>
</cp:coreProperties>
</file>