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6" rupBuild="9303"/>
  <workbookPr/>
  <bookViews>
    <workbookView xWindow="0" yWindow="0" windowWidth="25320" windowHeight="14040" activeTab="0"/>
  </bookViews>
  <sheets>
    <sheet name="Rekapitulace stavby" sheetId="1" r:id="rId1"/>
    <sheet name="001 - IO 01 Oprava kanali..." sheetId="2" r:id="rId2"/>
    <sheet name="002 - Ostatní a vedlejší ..." sheetId="3" r:id="rId3"/>
    <sheet name="Pokyny pro vyplnění" sheetId="4" r:id="rId4"/>
  </sheets>
  <definedNames>
    <definedName name="_xlnm._FilterDatabase" localSheetId="1" hidden="1">'001 - IO 01 Oprava kanali...'!$C$90:$K$403</definedName>
    <definedName name="_xlnm._FilterDatabase" localSheetId="2" hidden="1">'002 - Ostatní a vedlejší ...'!$C$85:$K$150</definedName>
    <definedName name="_xlnm.Print_Area" localSheetId="1">'001 - IO 01 Oprava kanali...'!$C$4:$J$38,'001 - IO 01 Oprava kanali...'!$C$44:$J$70,'001 - IO 01 Oprava kanali...'!$C$76:$K$403</definedName>
    <definedName name="_xlnm.Print_Area" localSheetId="2">'002 - Ostatní a vedlejší ...'!$C$4:$J$38,'002 - Ostatní a vedlejší ...'!$C$44:$J$65,'002 - Ostatní a vedlejší ...'!$C$71:$K$150</definedName>
    <definedName name="_xlnm.Print_Area" localSheetId="3">'Pokyny pro vyplnění'!$B$2:$K$69,'Pokyny pro vyplnění'!$B$72:$K$116,'Pokyny pro vyplnění'!$B$119:$K$188,'Pokyny pro vyplnění'!$B$196:$K$216</definedName>
    <definedName name="_xlnm.Print_Area" localSheetId="0">'Rekapitulace stavby'!$D$4:$AO$33,'Rekapitulace stavby'!$C$39:$AQ$55</definedName>
    <definedName name="_xlnm.Print_Titles" localSheetId="0">'Rekapitulace stavby'!$49:$49</definedName>
    <definedName name="_xlnm.Print_Titles" localSheetId="1">'001 - IO 01 Oprava kanali...'!$90:$90</definedName>
    <definedName name="_xlnm.Print_Titles" localSheetId="2">'002 - Ostatní a vedlejší ...'!$85:$85</definedName>
  </definedNames>
  <calcPr calcId="162913"/>
</workbook>
</file>

<file path=xl/sharedStrings.xml><?xml version="1.0" encoding="utf-8"?>
<sst xmlns="http://schemas.openxmlformats.org/spreadsheetml/2006/main" count="4010" uniqueCount="912">
  <si>
    <t>Export VZ</t>
  </si>
  <si>
    <t>List obsahuje:</t>
  </si>
  <si>
    <t>1) Rekapitulace stavby</t>
  </si>
  <si>
    <t>2) Rekapitulace objektů stavby a soupisů prací</t>
  </si>
  <si>
    <t>3.0</t>
  </si>
  <si>
    <t/>
  </si>
  <si>
    <t>False</t>
  </si>
  <si>
    <t>{8a8a2c55-618f-4403-aa94-7c1053302f7a}</t>
  </si>
  <si>
    <t>&gt;&gt;  skryté sloupce  &lt;&lt;</t>
  </si>
  <si>
    <t>0,01</t>
  </si>
  <si>
    <t>21</t>
  </si>
  <si>
    <t>15</t>
  </si>
  <si>
    <t>REKAPITULACE STAVBY</t>
  </si>
  <si>
    <t>v ---  níže se nacházejí doplnkové a pomocné údaje k sestavám  --- v</t>
  </si>
  <si>
    <t>Návod na vyplnění</t>
  </si>
  <si>
    <t>0,001</t>
  </si>
  <si>
    <t>Kód:</t>
  </si>
  <si>
    <t>Měnit lze pouze buňky se žlutým podbarvením!
1) v Rekapitulaci stavby vyplňte údaje o Uchazeči (přenesou se do ostatních sestav i v jiných listech)
2) na vybraných listech vyplňte v sestavě Soupis prací ceny u položek
Podrobnosti k vyplnění naleznete na poslední záložce s Pokyny pro vyplnění</t>
  </si>
  <si>
    <t>Stavba:</t>
  </si>
  <si>
    <t>0,1</t>
  </si>
  <si>
    <t>KSO:</t>
  </si>
  <si>
    <t>CC-CZ:</t>
  </si>
  <si>
    <t>1</t>
  </si>
  <si>
    <t>Místo:</t>
  </si>
  <si>
    <t xml:space="preserve"> </t>
  </si>
  <si>
    <t>Datum:</t>
  </si>
  <si>
    <t>13. 3. 2018</t>
  </si>
  <si>
    <t>10</t>
  </si>
  <si>
    <t>100</t>
  </si>
  <si>
    <t>Zadavatel:</t>
  </si>
  <si>
    <t>IČ:</t>
  </si>
  <si>
    <t>DIČ:</t>
  </si>
  <si>
    <t>Uchazeč:</t>
  </si>
  <si>
    <t>Vyplň údaj</t>
  </si>
  <si>
    <t>Projektant:</t>
  </si>
  <si>
    <t>True</t>
  </si>
  <si>
    <t>Poznámka:</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</si>
  <si>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</si>
  <si>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</si>
  <si>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</si>
  <si>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</si>
  <si>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</si>
  <si>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</si>
  <si>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</si>
  <si>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</si>
  <si>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</si>
  <si>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</si>
  <si>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</si>
  <si>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</si>
  <si>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</si>
  <si>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</si>
  <si>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</si>
  <si>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</si>
  <si>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</si>
  <si>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</si>
  <si>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</si>
  <si>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</si>
  <si>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</si>
  <si>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</si>
  <si>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</si>
  <si>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</si>
  <si>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</si>
  <si>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</si>
  <si>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</si>
  <si>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</si>
  <si>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</si>
  <si>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</si>
  <si>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</si>
  <si>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</si>
  <si>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stavby celkem</t>
  </si>
  <si>
    <t>D</t>
  </si>
  <si>
    <t>0</t>
  </si>
  <si>
    <t>###NOIMPORT###</t>
  </si>
  <si>
    <t>IMPORT</t>
  </si>
  <si>
    <t>{00000000-0000-0000-0000-000000000000}</t>
  </si>
  <si>
    <t>01</t>
  </si>
  <si>
    <t xml:space="preserve">Oprava kanalizace ulice Vilová </t>
  </si>
  <si>
    <t>STA</t>
  </si>
  <si>
    <t>{1f13b631-381a-4876-aced-5ee7481ed141}</t>
  </si>
  <si>
    <t>2</t>
  </si>
  <si>
    <t>/</t>
  </si>
  <si>
    <t>001</t>
  </si>
  <si>
    <t>IO 01 Oprava kanalizace</t>
  </si>
  <si>
    <t>Soupis</t>
  </si>
  <si>
    <t>{54829625-595f-4416-aef1-dc3ef120eb54}</t>
  </si>
  <si>
    <t>002</t>
  </si>
  <si>
    <t>Ostatní a vedlejší náklady</t>
  </si>
  <si>
    <t>{0072d350-ae74-409d-a424-362064e0ff7f}</t>
  </si>
  <si>
    <t>1) Krycí list soupisu</t>
  </si>
  <si>
    <t>2) Rekapitulace</t>
  </si>
  <si>
    <t>3) Soupis prací</t>
  </si>
  <si>
    <t>Zpět na list:</t>
  </si>
  <si>
    <t>Rekapitulace stavby</t>
  </si>
  <si>
    <t>KRYCÍ LIST SOUPISU</t>
  </si>
  <si>
    <t>Objekt:</t>
  </si>
  <si>
    <t xml:space="preserve">01 - Oprava kanalizace ulice Vilová </t>
  </si>
  <si>
    <t>Soupis:</t>
  </si>
  <si>
    <t>001 - IO 01 Oprava kanalizace</t>
  </si>
  <si>
    <t>22122</t>
  </si>
  <si>
    <t>CZ-CPV:</t>
  </si>
  <si>
    <t>45232410-9</t>
  </si>
  <si>
    <t>REKAPITULACE ČLENĚNÍ SOUPISU PRACÍ</t>
  </si>
  <si>
    <t>Kód dílu - Popis</t>
  </si>
  <si>
    <t>Cena celkem [CZK]</t>
  </si>
  <si>
    <t>Náklady soupisu celkem</t>
  </si>
  <si>
    <t>-1</t>
  </si>
  <si>
    <t>HSV - Práce a dodávky HSV</t>
  </si>
  <si>
    <t xml:space="preserve">    1 - Zemní práce</t>
  </si>
  <si>
    <t xml:space="preserve">    2 - Zakládání</t>
  </si>
  <si>
    <t xml:space="preserve">    4 - Vodorovné konstrukce</t>
  </si>
  <si>
    <t xml:space="preserve">    5 - Komunikace pozemní</t>
  </si>
  <si>
    <t xml:space="preserve">    8 - Trubní vedení</t>
  </si>
  <si>
    <t xml:space="preserve">    9 - Ostatní konstrukce a práce, bourání</t>
  </si>
  <si>
    <t xml:space="preserve">    997 - Přesun sutě</t>
  </si>
  <si>
    <t xml:space="preserve">    998 - Přesun hmot</t>
  </si>
  <si>
    <t>SOUPIS PRACÍ</t>
  </si>
  <si>
    <t>PČ</t>
  </si>
  <si>
    <t>Popis</t>
  </si>
  <si>
    <t>MJ</t>
  </si>
  <si>
    <t>Množství</t>
  </si>
  <si>
    <t>J.cena [CZK]</t>
  </si>
  <si>
    <t>Cenová soustava</t>
  </si>
  <si>
    <t>Poznámka</t>
  </si>
  <si>
    <t>J. Nh [h]</t>
  </si>
  <si>
    <t>Nh celkem [h]</t>
  </si>
  <si>
    <t>J. hmotnost
[t]</t>
  </si>
  <si>
    <t>Hmotnost
celkem [t]</t>
  </si>
  <si>
    <t>J. suť [t]</t>
  </si>
  <si>
    <t>Suť Celkem [t]</t>
  </si>
  <si>
    <t>HSV</t>
  </si>
  <si>
    <t>Práce a dodávky HSV</t>
  </si>
  <si>
    <t>ROZPOCET</t>
  </si>
  <si>
    <t>Zemní práce</t>
  </si>
  <si>
    <t>K</t>
  </si>
  <si>
    <t>113107124</t>
  </si>
  <si>
    <t>Odstranění podkladu pl do 50 m2 z kameniva drceného tl 400 mm</t>
  </si>
  <si>
    <t>m2</t>
  </si>
  <si>
    <t>4</t>
  </si>
  <si>
    <t>-768609634</t>
  </si>
  <si>
    <t>PP</t>
  </si>
  <si>
    <t>Odstranění podkladů nebo krytů s přemístěním hmot na skládku na vzdálenost do 3 m nebo s naložením na dopravní prostředek v ploše jednotlivě do 50 m2 z kameniva hrubého drceného, o tl. vrstvy přes 300 do 400 mm</t>
  </si>
  <si>
    <t>P</t>
  </si>
  <si>
    <t>Poznámka k položce:
TZ př.č. D.1.1-a1, specifikace materiálů D.1.1-c1 a v.č. D.1.1-b1 až b3</t>
  </si>
  <si>
    <t>VV</t>
  </si>
  <si>
    <t>90</t>
  </si>
  <si>
    <t>113107142</t>
  </si>
  <si>
    <t>Odstranění podkladu pl do 50 m2 živičných tl 100 mm - ACP tl.60mm</t>
  </si>
  <si>
    <t>-553071020</t>
  </si>
  <si>
    <t>Odstranění podkladů nebo krytů s přemístěním hmot na skládku na vzdálenost do 3 m nebo s naložením na dopravní prostředek v ploše jednotlivě do 50 m2 živičných, o tl. vrstvy přes 50 do 100 mm</t>
  </si>
  <si>
    <t>3</t>
  </si>
  <si>
    <t>113154122</t>
  </si>
  <si>
    <t>Frézování živičného krytu tl 40 mm pruh š 1 m pl do 500 m2 bez překážek v trase</t>
  </si>
  <si>
    <t>1130598771</t>
  </si>
  <si>
    <t>Frézování živičného podkladu nebo krytu s naložením na dopravní prostředek plochy do 500 m2 bez překážek v trase pruhu šířky přes 0,5 m do 1 m, tloušťky vrstvy 40 mm</t>
  </si>
  <si>
    <t>190</t>
  </si>
  <si>
    <t>115001101</t>
  </si>
  <si>
    <t>Převedení vody potrubím DN do 100</t>
  </si>
  <si>
    <t>m</t>
  </si>
  <si>
    <t>-99836322</t>
  </si>
  <si>
    <t>Převedení vody potrubím průměru DN do 100</t>
  </si>
  <si>
    <t>5</t>
  </si>
  <si>
    <t>115101201</t>
  </si>
  <si>
    <t>Čerpání vody na dopravní výšku do 10 m průměrný přítok do 500 l/min</t>
  </si>
  <si>
    <t>hod</t>
  </si>
  <si>
    <t>-940282043</t>
  </si>
  <si>
    <t>Čerpání vody na dopravní výšku do 10 m s uvažovaným průměrným přítokem do 500 l/min</t>
  </si>
  <si>
    <t>10*20</t>
  </si>
  <si>
    <t>6</t>
  </si>
  <si>
    <t>115101301</t>
  </si>
  <si>
    <t>Pohotovost čerpací soupravy pro dopravní výšku do 10 m přítok do 500 l/min</t>
  </si>
  <si>
    <t>den</t>
  </si>
  <si>
    <t>-292442467</t>
  </si>
  <si>
    <t>Pohotovost záložní čerpací soupravy pro dopravní výšku do 10 m s uvažovaným průměrným přítokem do 500 l/min</t>
  </si>
  <si>
    <t>7</t>
  </si>
  <si>
    <t>119001401</t>
  </si>
  <si>
    <t>Dočasné zajištění potrubí ocelového nebo litinového DN do 200</t>
  </si>
  <si>
    <t>1676426480</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</si>
  <si>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potrubí ocelového nebo litinového, jmenovité světlosti DN do 200</t>
  </si>
  <si>
    <t>3*1</t>
  </si>
  <si>
    <t>8</t>
  </si>
  <si>
    <t>119001421</t>
  </si>
  <si>
    <t>Dočasné zajištění kabelů a kabelových tratí ze 3 volně ložených kabelů</t>
  </si>
  <si>
    <t>-699086502</t>
  </si>
  <si>
    <t>Dočasné zajištění podzemního potrubí nebo vedení ve výkopišti ve stavu i poloze , ve kterých byla na začátku zemních prací a to s podepřením, vzepřením nebo vyvěšením, příp. s ochranným bedněním, se zřízením a odstraněním za jišťovací konstrukce, s opotřebením hmot kabelů a kabelových tratí z volně ložených kabelů a to do 3 kabelů</t>
  </si>
  <si>
    <t>4*1</t>
  </si>
  <si>
    <t>9</t>
  </si>
  <si>
    <t>130001101</t>
  </si>
  <si>
    <t>Příplatek za ztížení vykopávky v blízkosti podzemního vedení</t>
  </si>
  <si>
    <t>m3</t>
  </si>
  <si>
    <t>1500324219</t>
  </si>
  <si>
    <t>Příplatek k cenám hloubených vykopávek za ztížení vykopávky v blízkosti podzemního vedení nebo výbušnin pro jakoukoliv třídu horniny</t>
  </si>
  <si>
    <t>3*1*2,1</t>
  </si>
  <si>
    <t>4*1*2,1</t>
  </si>
  <si>
    <t>Součet</t>
  </si>
  <si>
    <t>132201202</t>
  </si>
  <si>
    <t>Hloubení rýh š do 2000 mm v hornině tř. 3 objemu do 1000 m3</t>
  </si>
  <si>
    <t>1719215519</t>
  </si>
  <si>
    <t>Hloubení zapažených i nezapažených rýh šířky přes 600 do 2 000 mm s urovnáním dna do předepsaného profilu a spádu v hornině tř. 3 přes 100 do 1 000 m3</t>
  </si>
  <si>
    <t>Poznámka k položce:
TZ př.č. D.1.1-a1, specifikace materiálů D.1.1-c1 a v.č. D.1.1-b1 až b3
50% tř.horn. III., 50% tř. horn. IV.</t>
  </si>
  <si>
    <t>stoka  tl. komuni.0,45m</t>
  </si>
  <si>
    <t>85,2*1*(2,1-0,45)/100*50</t>
  </si>
  <si>
    <t xml:space="preserve">přípojky </t>
  </si>
  <si>
    <t>16,5*0,9*(2-0,45)/100*50</t>
  </si>
  <si>
    <t>11</t>
  </si>
  <si>
    <t>132201209</t>
  </si>
  <si>
    <t>Příplatek za lepivost k hloubení rýh š do 2000 mm v hornině tř. 3</t>
  </si>
  <si>
    <t>1847376946</t>
  </si>
  <si>
    <t>Hloubení zapažených i nezapažených rýh šířky přes 600 do 2 000 mm s urovnáním dna do předepsaného profilu a spádu v hornině tř. 3 Příplatek k cenám za lepivost horniny tř. 3</t>
  </si>
  <si>
    <t>81,799/2</t>
  </si>
  <si>
    <t>12</t>
  </si>
  <si>
    <t>132301202</t>
  </si>
  <si>
    <t>Hloubení rýh š do 2000 mm v hornině tř. 4 objemu do 1000 m3</t>
  </si>
  <si>
    <t>-677538501</t>
  </si>
  <si>
    <t>Hloubení zapažených i nezapažených rýh šířky přes 600 do 2 000 mm s urovnáním dna do předepsaného profilu a spádu v hornině tř. 4 přes 100 do 1 000 m3</t>
  </si>
  <si>
    <t>13</t>
  </si>
  <si>
    <t>132301209</t>
  </si>
  <si>
    <t>Příplatek za lepivost k hloubení rýh š do 2000 mm v hornině tř. 4</t>
  </si>
  <si>
    <t>1926234038</t>
  </si>
  <si>
    <t>Hloubení zapažených i nezapažených rýh šířky přes 600 do 2 000 mm s urovnáním dna do předepsaného profilu a spádu v hornině tř. 4 Příplatek k cenám za lepivost horniny tř. 4</t>
  </si>
  <si>
    <t>14</t>
  </si>
  <si>
    <t>151811131</t>
  </si>
  <si>
    <t>Osazení pažicího boxu hl výkopu do 4 m š do 1,2 m</t>
  </si>
  <si>
    <t>CS ÚRS 2018 01</t>
  </si>
  <si>
    <t>471135080</t>
  </si>
  <si>
    <t>Zřízení pažicích boxů pro pažení a rozepření stěn rýh podzemního vedení hloubka výkopu do 4 m, šířka do 1,2 m</t>
  </si>
  <si>
    <t>85,2*2,1*2</t>
  </si>
  <si>
    <t>151811231</t>
  </si>
  <si>
    <t>Odstranění pažicího boxu hl výkopu do 4 m š do 1,2 m</t>
  </si>
  <si>
    <t>-1858566645</t>
  </si>
  <si>
    <t>Odstranění pažicích boxů pro pažení a rozepření stěn rýh podzemního vedení hloubka výkopu do 4 m, šířka do 1,2 m</t>
  </si>
  <si>
    <t>16</t>
  </si>
  <si>
    <t>161101102</t>
  </si>
  <si>
    <t>Svislé přemístění výkopku z horniny tř. 1 až 4 hl výkopu do 4 m</t>
  </si>
  <si>
    <t>1559775938</t>
  </si>
  <si>
    <t>Svislé přemístění výkopku bez naložení do dopravní nádoby avšak s vyprázdněním dopravní nádoby na hromadu nebo do dopravního prostředku z horniny tř. 1 až 4, při hloubce výkopu přes 2,5 do 4 m</t>
  </si>
  <si>
    <t>(81,799+81,799)*0,55</t>
  </si>
  <si>
    <t>17</t>
  </si>
  <si>
    <t>162701105</t>
  </si>
  <si>
    <t>Vodorovné přemístění do 10000 m výkopku/sypaniny z horniny tř. 1 až 4</t>
  </si>
  <si>
    <t>-685886105</t>
  </si>
  <si>
    <t>Vodorovné přemístění výkopku nebo sypaniny po suchu na obvyklém dopravním prostředku, bez naložení výkopku, avšak se složením bez rozhrnutí z horniny tř. 1 až 4 na vzdálenost přes 9 000 do 10 000 m</t>
  </si>
  <si>
    <t>výkop</t>
  </si>
  <si>
    <t>81,799+81,799</t>
  </si>
  <si>
    <t>18</t>
  </si>
  <si>
    <t>162701109</t>
  </si>
  <si>
    <t>Příplatek k vodorovnému přemístění výkopku/sypaniny z horniny tř. 1 až 4 ZKD 1000 m přes 10000 m</t>
  </si>
  <si>
    <t>798341378</t>
  </si>
  <si>
    <t>Vodorovné přemístění výkopku nebo sypaniny po suchu na obvyklém dopravním prostředku, bez naložení výkopku, avšak se složením bez rozhrnutí z horniny tř. 1 až 4 na vzdálenost Příplatek k ceně za každých dalších i započatých 1 000 m</t>
  </si>
  <si>
    <t>163,598*5 'Přepočtené koeficientem množství</t>
  </si>
  <si>
    <t>19</t>
  </si>
  <si>
    <t>171201201</t>
  </si>
  <si>
    <t>Uložení sypaniny na skládky</t>
  </si>
  <si>
    <t>-2124347929</t>
  </si>
  <si>
    <t>20</t>
  </si>
  <si>
    <t>171201211</t>
  </si>
  <si>
    <t>Poplatek za uložení odpadu ze sypaniny na skládce (skládkovné)</t>
  </si>
  <si>
    <t>t</t>
  </si>
  <si>
    <t>-2112672471</t>
  </si>
  <si>
    <t>Uložení sypaniny poplatek za uložení sypaniny na skládce (skládkovné)</t>
  </si>
  <si>
    <t>163,598*1,8 'Přepočtené koeficientem množství</t>
  </si>
  <si>
    <t>174101101</t>
  </si>
  <si>
    <t>Zásyp jam, šachet rýh nebo kolem objektů sypaninou se zhutněním</t>
  </si>
  <si>
    <t>292336444</t>
  </si>
  <si>
    <t>Zásyp sypaninou z jakékoliv horniny s uložením výkopku ve vrstvách se zhutněním jam, šachet, rýh nebo kolem objektů v těchto vykopávkách</t>
  </si>
  <si>
    <t>lóže písek</t>
  </si>
  <si>
    <t>-3,06</t>
  </si>
  <si>
    <t>sedlo</t>
  </si>
  <si>
    <t>-13,036</t>
  </si>
  <si>
    <t>podkl. desky</t>
  </si>
  <si>
    <t>-8,873</t>
  </si>
  <si>
    <t>obsyp</t>
  </si>
  <si>
    <t>-64,98</t>
  </si>
  <si>
    <t>22</t>
  </si>
  <si>
    <t>M</t>
  </si>
  <si>
    <t>583439590</t>
  </si>
  <si>
    <t>kamenivo přírodní drcené hrubé frakce 32-63</t>
  </si>
  <si>
    <t>256961017</t>
  </si>
  <si>
    <t>kamenivo přírodní drcené hutné pro stavební účely PDK (drobné, hrubé a štěrkodrť) kamenivo drcené hrubé d&gt;=2 a D&lt;=45 mm (ČSN EN 13043 ) d&gt;=2 a D&gt;=4 mm (ČSN EN 12620, ČSN EN 13139 ) d&gt;=1 a D&gt;=2 mm (ČSN EN 13242) frakce  32-63   
Nepřípustné jsou: popílek, hlušina (haldovina), struska a recykláty</t>
  </si>
  <si>
    <t>73,649*1,9 'Přepočtené koeficientem množství</t>
  </si>
  <si>
    <t>23</t>
  </si>
  <si>
    <t>175111101</t>
  </si>
  <si>
    <t>Obsypání potrubí ručně sypaninou bez prohození, uloženou do 3 m</t>
  </si>
  <si>
    <t>-327659005</t>
  </si>
  <si>
    <t>Obsypání potrubí ručně sypaninou z vhodných hornin tř. 1 až 4 nebo materiálem připraveným podél výkopu ve vzdálenosti do 3 m od jeho kraje, pro jakoukoliv hloubku výkopu a míru zhutnění bez prohození sypaniny</t>
  </si>
  <si>
    <t>stoka DN 300</t>
  </si>
  <si>
    <t>85,2*1*0,6</t>
  </si>
  <si>
    <t>přípojky DN 200,150,100</t>
  </si>
  <si>
    <t>12*0,9*0,5</t>
  </si>
  <si>
    <t>12*0,9*0,45</t>
  </si>
  <si>
    <t>10*0,9*0,4</t>
  </si>
  <si>
    <t>24</t>
  </si>
  <si>
    <t>583373030</t>
  </si>
  <si>
    <t>štěrkopísek frakce 4-8, max zrno 11mm</t>
  </si>
  <si>
    <t>1705164355</t>
  </si>
  <si>
    <t>kamenivo přírodní těžené pro stavební účely  PTK  (drobné, hrubé, štěrkopísky) štěrkopísky ČSN 72  1511-2 frakce   4-8 , max zrno 11mm</t>
  </si>
  <si>
    <t>64,98*2 'Přepočtené koeficientem množství</t>
  </si>
  <si>
    <t>Zakládání</t>
  </si>
  <si>
    <t>25</t>
  </si>
  <si>
    <t>215901101</t>
  </si>
  <si>
    <t>Zhutnění podloží z hornin soudržných do 92% PS nebo nesoudržných sypkých I(d) do 0,8</t>
  </si>
  <si>
    <t>-1922291741</t>
  </si>
  <si>
    <t>Zhutnění podloží pod násypy z rostlé horniny tř. 1 až 4 z hornin soudružných do 92 % PS a nesoudržných sypkých relativní ulehlosti I(d) do 0,8</t>
  </si>
  <si>
    <t>"stoka|" 85,2*1</t>
  </si>
  <si>
    <t>"přípojky" (12+12+10)*0,9</t>
  </si>
  <si>
    <t>Vodorovné konstrukce</t>
  </si>
  <si>
    <t>26</t>
  </si>
  <si>
    <t>451573111</t>
  </si>
  <si>
    <t>Lože pod potrubí otevřený výkop ze štěrkopísku</t>
  </si>
  <si>
    <t>1468366783</t>
  </si>
  <si>
    <t>Lože pod potrubí, stoky a drobné objekty v otevřeném výkopu z písku a štěrkopísku do 63 mm</t>
  </si>
  <si>
    <t>přípojky</t>
  </si>
  <si>
    <t>(12+12+10)*0,9*0,1</t>
  </si>
  <si>
    <t>27</t>
  </si>
  <si>
    <t>452112111</t>
  </si>
  <si>
    <t>Osazení betonových prstenců nebo rámů v do 100 mm</t>
  </si>
  <si>
    <t>kus</t>
  </si>
  <si>
    <t>1694661998</t>
  </si>
  <si>
    <t>Osazení betonových dílců prstenců nebo rámů pod poklopy a mříže, výšky do 100 mm</t>
  </si>
  <si>
    <t>1+2+1</t>
  </si>
  <si>
    <t>28</t>
  </si>
  <si>
    <t>59224175</t>
  </si>
  <si>
    <t>prstenec betonový vyrovnávací 62,5x6x12 cm</t>
  </si>
  <si>
    <t>-417085647</t>
  </si>
  <si>
    <t>29</t>
  </si>
  <si>
    <t>59224176</t>
  </si>
  <si>
    <t>prstenec betonový vyrovnávací 62,5x8x12 cm</t>
  </si>
  <si>
    <t>2053102923</t>
  </si>
  <si>
    <t>30</t>
  </si>
  <si>
    <t>59224177</t>
  </si>
  <si>
    <t>prstenec betonový vyrovnávací 62,5x10x12 cm</t>
  </si>
  <si>
    <t>612700263</t>
  </si>
  <si>
    <t>31</t>
  </si>
  <si>
    <t>452311131</t>
  </si>
  <si>
    <t>Podkladní desky z betonu prostého tř. C 12/15 otevřený výkop</t>
  </si>
  <si>
    <t>1108624974</t>
  </si>
  <si>
    <t>Podkladní a zajišťovací konstrukce z betonu prostého v otevřeném výkopu desky pod potrubí, stoky a drobné objekty z betonu tř. C 12/15</t>
  </si>
  <si>
    <t>stoka</t>
  </si>
  <si>
    <t>85,2*1*0,1</t>
  </si>
  <si>
    <t>šachty</t>
  </si>
  <si>
    <t>(3,14*0,75*0,75*0,1)*2</t>
  </si>
  <si>
    <t>32</t>
  </si>
  <si>
    <t>452312131</t>
  </si>
  <si>
    <t>Sedlové lože z betonu prostého tř. C 12/15 otevřený výkop</t>
  </si>
  <si>
    <t>-1319189711</t>
  </si>
  <si>
    <t>Podkladní a zajišťovací konstrukce z betonu prostého v otevřeném výkopu sedlové lože pod potrubí z betonu tř. C 12/15</t>
  </si>
  <si>
    <t>85,2*1*0,153</t>
  </si>
  <si>
    <t>33</t>
  </si>
  <si>
    <t>452351101</t>
  </si>
  <si>
    <t>Bednění podkladních desek nebo bloků nebo sedlového lože otevřený výkop</t>
  </si>
  <si>
    <t>-909466478</t>
  </si>
  <si>
    <t>Bednění podkladních a zajišťovacích konstrukcí v otevřeném výkopu desek nebo sedlových loží pod potrubí, stoky a drobné objekty</t>
  </si>
  <si>
    <t>kanalizační šachta</t>
  </si>
  <si>
    <t>(2*3,14*0,75*0,1)*2</t>
  </si>
  <si>
    <t>Komunikace pozemní</t>
  </si>
  <si>
    <t>34</t>
  </si>
  <si>
    <t>564871117</t>
  </si>
  <si>
    <t>Podklad ze štěrkodrtě ŠD tl. 350 mm</t>
  </si>
  <si>
    <t>-221938608</t>
  </si>
  <si>
    <t>Podklad ze štěrkodrti ŠD s rozprostřením a zhutněním, po zhutnění tl. 300 mm</t>
  </si>
  <si>
    <t>35</t>
  </si>
  <si>
    <t>565145111</t>
  </si>
  <si>
    <t>Asfaltový beton vrstva podkladní ACP 16 (obalované kamenivo OKS) tl 60 mm š do 3 m</t>
  </si>
  <si>
    <t>-964845976</t>
  </si>
  <si>
    <t>Asfaltový beton vrstva podkladní ACP 16 (obalované kamenivo střednězrnné - OKS) s rozprostřením a zhutněním v pruhu šířky do 3 m, po zhutnění tl. 60 mm</t>
  </si>
  <si>
    <t>36</t>
  </si>
  <si>
    <t>577134111</t>
  </si>
  <si>
    <t>Asfaltový beton vrstva obrusná ACO 11 (ABS) tř. I tl 40 mm š do 3 m z nemodifikovaného asfaltu</t>
  </si>
  <si>
    <t>-1468177976</t>
  </si>
  <si>
    <t>Asfaltový beton vrstva obrusná ACO 11 (ABS) s rozprostřením a se zhutněním z nemodifikovaného asfaltu v pruhu šířky do 3 m tř. I, po zhutnění tl. 40 mm</t>
  </si>
  <si>
    <t>Trubní vedení</t>
  </si>
  <si>
    <t>37</t>
  </si>
  <si>
    <t>831263195</t>
  </si>
  <si>
    <t>Příplatek za zřízení kanalizační přípojky DN 100 až 300</t>
  </si>
  <si>
    <t>856181072</t>
  </si>
  <si>
    <t>Montáž potrubí z trub kameninových hrdlových s integrovaným těsněním Příplatek k cenám za zřízení kanalizační přípojky DN od 100 do 300</t>
  </si>
  <si>
    <t>38</t>
  </si>
  <si>
    <t>831312193</t>
  </si>
  <si>
    <t>Příplatek k montáži kameninového potrubí za napojení dvou dříků trub pomocí převlečné manžety DN 150</t>
  </si>
  <si>
    <t>-1881656216</t>
  </si>
  <si>
    <t>Montáž potrubí z trub kameninových hrdlových s integrovaným těsněním Příplatek k cenám za napojení dvou dříků trub o stejném průměru (max. rozdíl 12 mm) pomocí převlečné manžety (manžeta zahrnuta v ceně) DN 150</t>
  </si>
  <si>
    <t>39</t>
  </si>
  <si>
    <t>831352193</t>
  </si>
  <si>
    <t>Příplatek k montáži kameninového potrubí za napojení dvou dříků trub pomocí převlečné manžety DN 200</t>
  </si>
  <si>
    <t>1223754992</t>
  </si>
  <si>
    <t>Montáž potrubí z trub kameninových hrdlových s integrovaným těsněním Příplatek k cenám za napojení dvou dříků trub o stejném průměru (max. rozdíl 12 mm) pomocí převlečné manžety (manžeta zahrnuta v ceně) DN 200</t>
  </si>
  <si>
    <t>40</t>
  </si>
  <si>
    <t>831372193</t>
  </si>
  <si>
    <t>Příplatek k montáži kameninového potrubí za napojení dvou dříků trub pomocí převlečné manžety DN 300</t>
  </si>
  <si>
    <t>-1644181541</t>
  </si>
  <si>
    <t>Montáž potrubí z trub kameninových hrdlových s integrovaným těsněním Příplatek k cenám za napojení dvou dříků trub o stejném průměru (max. rozdíl 12 mm) pomocí převlečné manžety (manžeta zahrnuta v ceně) DN 300</t>
  </si>
  <si>
    <t>41</t>
  </si>
  <si>
    <t>831372121</t>
  </si>
  <si>
    <t>Montáž potrubí z trub kameninových hrdlových s integrovaným těsněním výkop sklon do 20 % DN 300</t>
  </si>
  <si>
    <t>-1643777413</t>
  </si>
  <si>
    <t>Montáž potrubí z trub kameninových hrdlových s integrovaným těsněním v otevřeném výkopu ve sklonu do 20 % DN 300</t>
  </si>
  <si>
    <t>85,2</t>
  </si>
  <si>
    <t>42</t>
  </si>
  <si>
    <t>59710711</t>
  </si>
  <si>
    <t>trouba kameninová glazovaná DN300mm L2,50m spojovací systém C Třída 160</t>
  </si>
  <si>
    <t>1194585980</t>
  </si>
  <si>
    <t>trouby kameninové kanalizační hrdlové trouby kameninové glazované s integrovaným spojem stavební délka 2,50 m DN 300 mm     tř.160  C</t>
  </si>
  <si>
    <t>36*2,5</t>
  </si>
  <si>
    <t>43</t>
  </si>
  <si>
    <t>837371221</t>
  </si>
  <si>
    <t>Montáž kameninových tvarovek odbočných s integrovaným těsněním otevřený výkop DN 300</t>
  </si>
  <si>
    <t>1237896740</t>
  </si>
  <si>
    <t>Montáž kameninových tvarovek na potrubí z trub kameninových v otevřeném výkopu s integrovaným těsněním odbočných DN 300</t>
  </si>
  <si>
    <t>4+3</t>
  </si>
  <si>
    <t>44</t>
  </si>
  <si>
    <t>59711770</t>
  </si>
  <si>
    <t>odbočka kameninová glazovaná jednoduchá kolmá DN300/150 L50cm spojovací systém C/F tř.160/-</t>
  </si>
  <si>
    <t>24768474</t>
  </si>
  <si>
    <t>tvarovky kameninové kanalizační hrdlové s integrovaným spojem odbočky jednoduché kolmé (úhel 90°) DN 300/150 mm  L = 50 cm  C/F tř.160/-</t>
  </si>
  <si>
    <t>4*1,015 'Přepočtené koeficientem množství</t>
  </si>
  <si>
    <t>45</t>
  </si>
  <si>
    <t>59711773</t>
  </si>
  <si>
    <t>odbočka kameninová glazovaná jednoduchá kolmá DN300/200 L60cm spojovací systém F/F tř.160/160</t>
  </si>
  <si>
    <t>57634185</t>
  </si>
  <si>
    <t>tvarovky kameninové kanalizační hrdlové s integrovaným spojem odbočky jednoduché kolmé (úhel 90°) DN 300/200 mm  L = 60 cm  C/F tř.160/160</t>
  </si>
  <si>
    <t>3*1,015 'Přepočtené koeficientem množství</t>
  </si>
  <si>
    <t>46</t>
  </si>
  <si>
    <t>837372221</t>
  </si>
  <si>
    <t>Montáž kameninových tvarovek jednoosých s integrovaným těsněním otevřený výkop DN 300</t>
  </si>
  <si>
    <t>895107736</t>
  </si>
  <si>
    <t>Montáž kameninových tvarovek na potrubí z trub kameninových v otevřeném výkopu s integrovaným těsněním jednoosých DN 300</t>
  </si>
  <si>
    <t>2+3</t>
  </si>
  <si>
    <t>47</t>
  </si>
  <si>
    <t>59710010</t>
  </si>
  <si>
    <t>trouba kameninová glazovaná zkrácená bez hrdla DN 300mm L 60(75)cm třída 160 spojovací systém C</t>
  </si>
  <si>
    <t>520338850</t>
  </si>
  <si>
    <t>2*0,75</t>
  </si>
  <si>
    <t>1,5*1,015 'Přepočtené koeficientem množství</t>
  </si>
  <si>
    <t>48</t>
  </si>
  <si>
    <t>59710003</t>
  </si>
  <si>
    <t>trouba kameninová glazovaná zkrácená DN 300</t>
  </si>
  <si>
    <t>-2098638364</t>
  </si>
  <si>
    <t>3*0,75</t>
  </si>
  <si>
    <t>49</t>
  </si>
  <si>
    <t>59713344</t>
  </si>
  <si>
    <t>P kroužky DN 300 třída 160</t>
  </si>
  <si>
    <t>-1895265000</t>
  </si>
  <si>
    <t>tvarovky kameninové kanalizační hrdlové s integrovaným spojem P kroužky DN 300 mm     tř. 160</t>
  </si>
  <si>
    <t>50</t>
  </si>
  <si>
    <t>871265221</t>
  </si>
  <si>
    <t>Kanalizační potrubí z tvrdého PVC-systém KG tuhost třídy SN10 DN100</t>
  </si>
  <si>
    <t>446115737</t>
  </si>
  <si>
    <t>Kanalizační potrubí z tvrdého PVC systém KG v otevřeném výkopu ve sklonu do 20 %, tuhost třídy SN 10 DN 100</t>
  </si>
  <si>
    <t>51</t>
  </si>
  <si>
    <t>871315221</t>
  </si>
  <si>
    <t>Kanalizační potrubí z tvrdého PVC-systém KG tuhost třídy SN10 DN150</t>
  </si>
  <si>
    <t>-2049348807</t>
  </si>
  <si>
    <t>Kanalizační potrubí z tvrdého PVC systém KG v otevřeném výkopu ve sklonu do 20 %, tuhost třídy SN 10 DN 150</t>
  </si>
  <si>
    <t>52</t>
  </si>
  <si>
    <t>871355221</t>
  </si>
  <si>
    <t>Kanalizační potrubí z tvrdého PVC-systém KG tuhost třídy SN10 DN200</t>
  </si>
  <si>
    <t>-1629159706</t>
  </si>
  <si>
    <t>Kanalizační potrubí z tvrdého PVC systém KG v otevřeném výkopu ve sklonu do 20 %, tuhost třídy SN 10 DN 200</t>
  </si>
  <si>
    <t>vpusti</t>
  </si>
  <si>
    <t>53</t>
  </si>
  <si>
    <t>877315211</t>
  </si>
  <si>
    <t>Montáž tvarovek z tvrdého PVC-systém KG nebo z polypropylenu-systém KG 2000 jednoosé DN 150</t>
  </si>
  <si>
    <t>-2116072449</t>
  </si>
  <si>
    <t>Montáž tvarovek na kanalizačním potrubí z trub z plastu z tvrdého PVC systém KG nebo z polypropylenu systém KG 2000 v otevřeném výkopu jednoosých DN 150</t>
  </si>
  <si>
    <t>7+4+7</t>
  </si>
  <si>
    <t>54</t>
  </si>
  <si>
    <t>28611361</t>
  </si>
  <si>
    <t>koleno kanalizace PVC KG 150x45°</t>
  </si>
  <si>
    <t>-344262353</t>
  </si>
  <si>
    <t>55</t>
  </si>
  <si>
    <t>28611970</t>
  </si>
  <si>
    <t>přesuvka kanalizace PVC KG DN 160</t>
  </si>
  <si>
    <t>-1242813895</t>
  </si>
  <si>
    <t>56</t>
  </si>
  <si>
    <t>286115280</t>
  </si>
  <si>
    <t>přechod z kameninového potrubí kanalizace na plastové KGUS DN 160</t>
  </si>
  <si>
    <t>1495938526</t>
  </si>
  <si>
    <t>trubky z polyvinylchloridu kanalizace domovní a uliční KG - Systém (PVC) přechod kameninové potrubí na plast KGUS KGUS DN 160</t>
  </si>
  <si>
    <t>57</t>
  </si>
  <si>
    <t>877355211</t>
  </si>
  <si>
    <t>Montáž tvarovek z tvrdého PVC-systém KG nebo z polypropylenu-systém KG 2000 jednoosé DN 200</t>
  </si>
  <si>
    <t>-1650183321</t>
  </si>
  <si>
    <t>Montáž tvarovek na kanalizačním potrubí z trub z plastu z tvrdého PVC systém KG nebo z polypropylenu systém KG 2000 v otevřeném výkopu jednoosých DN 200</t>
  </si>
  <si>
    <t>7+3+4+5</t>
  </si>
  <si>
    <t>58</t>
  </si>
  <si>
    <t>28611366</t>
  </si>
  <si>
    <t>koleno kanalizace PVC KG 200x45°</t>
  </si>
  <si>
    <t>-920082621</t>
  </si>
  <si>
    <t>59</t>
  </si>
  <si>
    <t>28611972</t>
  </si>
  <si>
    <t>přesuvka kanalizace PVC KG DN 200</t>
  </si>
  <si>
    <t>348895702</t>
  </si>
  <si>
    <t>60</t>
  </si>
  <si>
    <t>28611530</t>
  </si>
  <si>
    <t>přechod kanalizační KG kamenina-plast DN 200</t>
  </si>
  <si>
    <t>1989122553</t>
  </si>
  <si>
    <t>61</t>
  </si>
  <si>
    <t>28611508</t>
  </si>
  <si>
    <t>redukce kanalizační PVC 200/160 (110)</t>
  </si>
  <si>
    <t>472469882</t>
  </si>
  <si>
    <t>62</t>
  </si>
  <si>
    <t>892,1</t>
  </si>
  <si>
    <t>Kamerová zkouška, vč. vyhotovení záznamu a protokolu o zkoušce</t>
  </si>
  <si>
    <t>-662288887</t>
  </si>
  <si>
    <t>63</t>
  </si>
  <si>
    <t>892372111</t>
  </si>
  <si>
    <t>Zabezpečení konců potrubí DN do 300 při tlakových zkouškách vodou</t>
  </si>
  <si>
    <t>2087469293</t>
  </si>
  <si>
    <t>Tlakové zkoušky vodou zabezpečení konců potrubí při tlakových zkouškách DN do 300</t>
  </si>
  <si>
    <t>64</t>
  </si>
  <si>
    <t>892381111</t>
  </si>
  <si>
    <t>Tlaková zkouška vodou potrubí DN 250, DN 300 nebo 350, vč. 2 ks kanal. šachet DN 1000</t>
  </si>
  <si>
    <t>1927367834</t>
  </si>
  <si>
    <t>Tlakové zkoušky vodou na potrubí DN 250, 300 nebo 350</t>
  </si>
  <si>
    <t>65</t>
  </si>
  <si>
    <t>894411311</t>
  </si>
  <si>
    <t>Osazení železobetonových dílců pro šachty skruží rovných, vč. elastomerového těsnění</t>
  </si>
  <si>
    <t>-959384019</t>
  </si>
  <si>
    <t>Osazení železobetonových dílců pro šachty skruží rovných</t>
  </si>
  <si>
    <t>"skruž" 2</t>
  </si>
  <si>
    <t>66</t>
  </si>
  <si>
    <t>59224161</t>
  </si>
  <si>
    <t>skruž kanalizační s ocelovými stupadly 100 x 50 x 12 cm, vč. povrchové úpravy</t>
  </si>
  <si>
    <t>1912830728</t>
  </si>
  <si>
    <t>skruž kanalizační s ocelovými stupadly 100 x 50 x 12 cm</t>
  </si>
  <si>
    <t>67</t>
  </si>
  <si>
    <t>894414111</t>
  </si>
  <si>
    <t>Osazení železobetonových dílců pro šachty skruží základových, vč. elastomerového těsnění</t>
  </si>
  <si>
    <t>-1071042837</t>
  </si>
  <si>
    <t>Osazení železobetonových dílců pro šachty skruží základových</t>
  </si>
  <si>
    <t>68</t>
  </si>
  <si>
    <t>59224337</t>
  </si>
  <si>
    <t>dno betonové šachty kanalizační přímé 1000x720, DN 300, úprava kynety i nástupnice obkladem z kameniny v protizkluzové úpravě R11, s vodotěsnou úpravou</t>
  </si>
  <si>
    <t>-573846450</t>
  </si>
  <si>
    <t>prefabrikáty pro vstupní šachty a drenážní šachtice (betonové a železobetonové) šachty pro odpadní kanály a potrubí uložená v zemi dno šachty kanalizační přímé V - průměr odtoku dno betonové šachty kanalizační přímé 1000x720, DN 300, úprava kynety i nástupnice obkladem z kameniny v protizkluzové úpravě R11, s vodotěsnou úpravou</t>
  </si>
  <si>
    <t>69</t>
  </si>
  <si>
    <t>59224348</t>
  </si>
  <si>
    <t>těsnění elastomerové pro spojení šachetních dílů EMT DN 1000</t>
  </si>
  <si>
    <t>1396871282</t>
  </si>
  <si>
    <t>prefabrikáty pro vstupní šachty a drenážní šachtice (betonové a železobetonové) šachty pro odpadní kanály a potrubí uložená v zemi těsnění elastomerové pro spojení šachetních dílů EMT DN 1000</t>
  </si>
  <si>
    <t>70</t>
  </si>
  <si>
    <t>894412411</t>
  </si>
  <si>
    <t>Osazení železobetonových dílců pro šachty skruží přechodových</t>
  </si>
  <si>
    <t>-745612164</t>
  </si>
  <si>
    <t>71</t>
  </si>
  <si>
    <t>59224312</t>
  </si>
  <si>
    <t>konus šachetní betonový 1000/625x670 cm s vodotěsnou úpravou</t>
  </si>
  <si>
    <t>187467038</t>
  </si>
  <si>
    <t>prefabrikáty pro vstupní šachty a drenážní šachtice (betonové a železobetonové) šachty pro odpadní kanály a potrubí uložená v zemi konus šachetní (síla stěny 12 cm) KPS - kapsové plastové stupadlo 1000/625x670</t>
  </si>
  <si>
    <t>72</t>
  </si>
  <si>
    <t>899103111</t>
  </si>
  <si>
    <t>Osazení poklopů litinových nebo ocelových včetně rámů hmotnosti nad 100 do 150 kg</t>
  </si>
  <si>
    <t>1515552128</t>
  </si>
  <si>
    <t>Osazení poklopů litinových a ocelových včetně rámů hmotnosti jednotlivě přes 100 do 150 kg</t>
  </si>
  <si>
    <t>73</t>
  </si>
  <si>
    <t>592246610R</t>
  </si>
  <si>
    <t>poklop šachtový litinový  D 400, rám BEGU-R-1, s odvětráním, popř. s tlumící vložkou</t>
  </si>
  <si>
    <t>-1035126567</t>
  </si>
  <si>
    <t>prefabrikáty pro vstupní šachty a drenážní šachtice (betonové a železobetonové) poklopy šachtový litinový  D 400, rám BEGU-R-1, s odvětráním</t>
  </si>
  <si>
    <t>74</t>
  </si>
  <si>
    <t>899103211</t>
  </si>
  <si>
    <t>Demontáž poklopů litinových nebo ocelových včetně rámů hmotnosti přes 100 do 150 kg</t>
  </si>
  <si>
    <t>703307361</t>
  </si>
  <si>
    <t>Demontáž poklopů litinových a ocelových včetně rámů, hmotnosti jednotlivě přes 100 do 150 Kg</t>
  </si>
  <si>
    <t>Ostatní konstrukce a práce, bourání</t>
  </si>
  <si>
    <t>75</t>
  </si>
  <si>
    <t>900,2</t>
  </si>
  <si>
    <t>Napojení kanalizační stoky DN 300 do stávající betonové šachty Š01, vč. dodávky materiálů</t>
  </si>
  <si>
    <t>kpl</t>
  </si>
  <si>
    <t>1487423448</t>
  </si>
  <si>
    <t>Napojení kanalizační stoky DN 400 do stávající betonové šachty, vč. dodávky materiálů</t>
  </si>
  <si>
    <t>76</t>
  </si>
  <si>
    <t>919121111</t>
  </si>
  <si>
    <t>Těsnění spár zálivkou za studena pro komůrky š 10 mm hl 20 mm s těsnicím profilem</t>
  </si>
  <si>
    <t>-396240496</t>
  </si>
  <si>
    <t>Utěsnění dilatačních spár zálivkou za studena v cementobetonovém nebo živičném krytu včetně adhezního nátěru s těsnicím profilem pod zálivkou, pro komůrky šířky 10 mm, hloubky 20 mm</t>
  </si>
  <si>
    <t>77</t>
  </si>
  <si>
    <t>919735112</t>
  </si>
  <si>
    <t>Řezání stávajícího živičného krytu hl do 100 mm</t>
  </si>
  <si>
    <t>1467746679</t>
  </si>
  <si>
    <t>Řezání stávajícího živičného krytu nebo podkladu hloubky přes 50 do 100 mm</t>
  </si>
  <si>
    <t>180</t>
  </si>
  <si>
    <t>78</t>
  </si>
  <si>
    <t>969021131</t>
  </si>
  <si>
    <t>Vybourání kanalizačního potrubí DN do 300</t>
  </si>
  <si>
    <t>-727213222</t>
  </si>
  <si>
    <t>Vybourání kanalizačního potrubí DN do 300 mm</t>
  </si>
  <si>
    <t>79</t>
  </si>
  <si>
    <t>969111111R</t>
  </si>
  <si>
    <t>Demontáž betonové prefa šachty DN 1000 hl. do 4m, vč. odvozu a likvidace</t>
  </si>
  <si>
    <t>ks</t>
  </si>
  <si>
    <t>1213214348</t>
  </si>
  <si>
    <t>997</t>
  </si>
  <si>
    <t>Přesun sutě</t>
  </si>
  <si>
    <t>80</t>
  </si>
  <si>
    <t>997221551</t>
  </si>
  <si>
    <t>Vodorovná doprava suti ze sypkých materiálů do 1 km</t>
  </si>
  <si>
    <t>-452138175</t>
  </si>
  <si>
    <t>Vodorovná doprava suti bez naložení, ale se složením a s hrubým urovnáním ze sypkých materiálů, na vzdálenost do 1 km</t>
  </si>
  <si>
    <t>81</t>
  </si>
  <si>
    <t>997221559</t>
  </si>
  <si>
    <t>Příplatek ZKD 1 km u vodorovné dopravy suti ze sypkých materiálů</t>
  </si>
  <si>
    <t>1902402400</t>
  </si>
  <si>
    <t>Vodorovná doprava suti bez naložení, ale se složením a s hrubým urovnáním Příplatek k ceně za každý další i započatý 1 km přes 1 km</t>
  </si>
  <si>
    <t>116,08*14 'Přepočtené koeficientem množství</t>
  </si>
  <si>
    <t>82</t>
  </si>
  <si>
    <t>997221611</t>
  </si>
  <si>
    <t>Nakládání suti na dopravní prostředky pro vodorovnou dopravu</t>
  </si>
  <si>
    <t>-1150332299</t>
  </si>
  <si>
    <t>Nakládání na dopravní prostředky pro vodorovnou dopravu suti</t>
  </si>
  <si>
    <t>83</t>
  </si>
  <si>
    <t>997221815</t>
  </si>
  <si>
    <t>Poplatek za uložení na skládce (skládkovné) stavebního odpadu betonového kód odpadu 170 101</t>
  </si>
  <si>
    <t>-2074333267</t>
  </si>
  <si>
    <t>Poplatek za uložení stavebního odpadu na skládce (skládkovné) z prostého betonu zatříděného do Katalogu odpadů pod kódem 170 101</t>
  </si>
  <si>
    <t>potrubí</t>
  </si>
  <si>
    <t>29,82</t>
  </si>
  <si>
    <t>84</t>
  </si>
  <si>
    <t>997221845</t>
  </si>
  <si>
    <t>Poplatek za uložení odpadu z asfaltových povrchů na skládce (skládkovné)</t>
  </si>
  <si>
    <t>-684449462</t>
  </si>
  <si>
    <t>Poplatek za uložení stavebního odpadu na skládce (skládkovné) z asfaltových povrchů</t>
  </si>
  <si>
    <t>16,29+19,57</t>
  </si>
  <si>
    <t>85</t>
  </si>
  <si>
    <t>997221855</t>
  </si>
  <si>
    <t>Poplatek za uložení odpadu z kameniva na skládce (skládkovné)</t>
  </si>
  <si>
    <t>-1545212301</t>
  </si>
  <si>
    <t>Poplatek za uložení stavebního odpadu na skládce (skládkovné) z kameniva</t>
  </si>
  <si>
    <t>50,4</t>
  </si>
  <si>
    <t>998</t>
  </si>
  <si>
    <t>Přesun hmot</t>
  </si>
  <si>
    <t>86</t>
  </si>
  <si>
    <t>998275101</t>
  </si>
  <si>
    <t>Přesun hmot pro trubní vedení z trub kameninových otevřený výkop</t>
  </si>
  <si>
    <t>-754047739</t>
  </si>
  <si>
    <t>Přesun hmot pro trubní vedení hloubené z trub kameninových pro kanalizace v otevřeném výkopu dopravní vzdálenost do 15 m</t>
  </si>
  <si>
    <t>002 - Ostatní a vedlejší náklady</t>
  </si>
  <si>
    <t>VRN - Vedlejší rozpočtové náklady</t>
  </si>
  <si>
    <t xml:space="preserve">    VRN1 - Přípravné a souvísející práce</t>
  </si>
  <si>
    <t xml:space="preserve">    VRN3 - Zařízení staveniště</t>
  </si>
  <si>
    <t xml:space="preserve">    VRN4 - Inženýrská činnost</t>
  </si>
  <si>
    <t>VRN</t>
  </si>
  <si>
    <t>Vedlejší rozpočtové náklady</t>
  </si>
  <si>
    <t>VRN1</t>
  </si>
  <si>
    <t>Přípravné a souvísející práce</t>
  </si>
  <si>
    <t>010001001</t>
  </si>
  <si>
    <t>Aktualizace vyjádření správců sítí</t>
  </si>
  <si>
    <t>Kpl</t>
  </si>
  <si>
    <t>1024</t>
  </si>
  <si>
    <t>-1238189626</t>
  </si>
  <si>
    <t xml:space="preserve">Zhotovitel  zajistí aktualizaci vyjádření majitelů všech stávajících inženýrských sítí </t>
  </si>
  <si>
    <t>Poznámka k položce:
TZ př.č. D.1.1-a1</t>
  </si>
  <si>
    <t>010001002</t>
  </si>
  <si>
    <t>Vytýčení stávajících podzemních sítí</t>
  </si>
  <si>
    <t>-1811825718</t>
  </si>
  <si>
    <t>Zhotovitel zajistí vytyčení všech stávajících inženýrských sítí na staveništi navrhované kanalizace u jednotlivých správců a majitelů</t>
  </si>
  <si>
    <t>010001003</t>
  </si>
  <si>
    <t>Vytýčení trasy opravované kanalizace</t>
  </si>
  <si>
    <t>1756907126</t>
  </si>
  <si>
    <t>Zhotovitel  zajistí geodetické zaměření oprávněným geodetem navrhnuté trasy kanalizace</t>
  </si>
  <si>
    <t>010001004</t>
  </si>
  <si>
    <t>Příplatek za provedení sondy dle TZ</t>
  </si>
  <si>
    <t>-404110025</t>
  </si>
  <si>
    <t>Příplatek za provedení sondy dle TZ  př.č. D.1.1-a1</t>
  </si>
  <si>
    <t>010001005</t>
  </si>
  <si>
    <t>Náklady na aktualizace dopravního značení</t>
  </si>
  <si>
    <t>1893269387</t>
  </si>
  <si>
    <t>Zajištění vypracování aktualizace projektu dočasného dopravního značení včetně jeho projednání a schválení příslušnými orgány</t>
  </si>
  <si>
    <t>010001006</t>
  </si>
  <si>
    <t>Náklady na zajištění silničního provozu</t>
  </si>
  <si>
    <t>347397183</t>
  </si>
  <si>
    <t>010001007</t>
  </si>
  <si>
    <t>Náklady na dočasné dopravní značení</t>
  </si>
  <si>
    <t>-1044619164</t>
  </si>
  <si>
    <t>Dočasné dopravní značení vč. dopravních značek, jejich osazení a následného odstranění, převzetí komunikace jejich správci</t>
  </si>
  <si>
    <t>010001008</t>
  </si>
  <si>
    <t>Náklady na informační tabuli</t>
  </si>
  <si>
    <t>1544455844</t>
  </si>
  <si>
    <t>Informační tabule odolná proti povětrnostním vlivům</t>
  </si>
  <si>
    <t>010001009</t>
  </si>
  <si>
    <t>Geodetické zaměření skutečného provedení  stavby</t>
  </si>
  <si>
    <t>-1740634571</t>
  </si>
  <si>
    <t>Geodetické zaměření skutečného provedení stavby včetně zákresu tras a objektů - předmětem je zaměření veškerých nadzemních i podzemních objektů, veškerých potrubních vedení a veškerých elektro rozvodů. Dokumentace geometrického zaměření skutečného stavu bude ověřena a vyhotovena oprávněným geodetem, veškeré zaměřování se bude provádět před zásypem . Dokumentace bude vyhotovena 4x v tištěné verzi a 4x v digitální verzi na CD.</t>
  </si>
  <si>
    <t>010001009a</t>
  </si>
  <si>
    <t>Zákres skutečného provedení stavby do aktuální katastrální mapy</t>
  </si>
  <si>
    <t>-1801855635</t>
  </si>
  <si>
    <t>Vypracování zákresu skutečného provedení kompletní stavby do katastrální mapy. Zákres skutečného provedení stavby do katastrální mapy bude vypracován 4x v tištěné verzi a 4x v digitální verzi na CD. Zákres skutečného provedení stavby bude ověřen odpovědným geodetem.</t>
  </si>
  <si>
    <t>010001010</t>
  </si>
  <si>
    <t>Dokumentace skutečného provedení, event. zákres skutečného provedení do ověřené dokumentace</t>
  </si>
  <si>
    <t>-711171261</t>
  </si>
  <si>
    <t>Vypracování dokumentace skutečného provedení  jednotlivých objektů včetně zakreslení skutečného provedení stavby do originálu ověřené dokumentace.  Dokumentace skutečného provedení bude vypracována 4x v tištěné verzi a 4x v digitální verzi na CD. Zákres skutečného porovedení stavyb bude ověřen odpovědným geodetem</t>
  </si>
  <si>
    <t>010001011</t>
  </si>
  <si>
    <t>Náklady na čištění komunikací a chodníků po celou dobu výstavby</t>
  </si>
  <si>
    <t>519069324</t>
  </si>
  <si>
    <t>Zajištění čištění komunikací a chodníků po celou dobu realizace stavby</t>
  </si>
  <si>
    <t>010001012</t>
  </si>
  <si>
    <t>Zkoušky zhutnění násypů a zásypů budou prováděny jako statické</t>
  </si>
  <si>
    <t>755342647</t>
  </si>
  <si>
    <t xml:space="preserve">Kontrolní zkoušky zhutnění zásypů a násypů.  Zkoušky zhutnění zásypů a násypů  se budou provádět na pláni a pod konstrukční vrstvou min po 50m Hutnění bude doloženo zkouškou hutnění metodou EDEF. Požadovaná hodnota únosnosti na pláni Mvd – 80 MPa, resp. pod konstrukční vrstvou Mvd - 100 MPa. </t>
  </si>
  <si>
    <t>010001014</t>
  </si>
  <si>
    <t>Zajištění technicko-bezpečnostního dohledu v ochranném pásmu starého důlního díla</t>
  </si>
  <si>
    <t>1720687579</t>
  </si>
  <si>
    <t>Zajištění technicko-bezpečnostního dohledu v ochranném pásmu starého důlního díla (světlíku č.4 vedle ulice Vilová) akreditovanou osobou,
včetně měření koncentrace metanu v místě stavby po dobu zemních prací a včetně vystavení protokolu.
Délka úseku v ochranném pásmu je cca 31,3 m. Předpokládané náklady jsou ve výši 4 000,- Kč na jeden pracovní den.
Přesný počet pracovních dnů musí stanovit zhotovitel. Výsledná cena této položky bude dána součinem počtu dnů trvání prací (stanoví  zhotovitel) x částkou na 1 den ve výši 4 000,- Kč.</t>
  </si>
  <si>
    <t>010001014a</t>
  </si>
  <si>
    <t>Náklady na provizorní ohrazení výkopu</t>
  </si>
  <si>
    <t>-1895453176</t>
  </si>
  <si>
    <t>Náklady na provizorní ohrazení výkopu po celou dobu výstavby</t>
  </si>
  <si>
    <t>010001014b</t>
  </si>
  <si>
    <t>Náklady na provizorní přechody pro pěší a přejezdy</t>
  </si>
  <si>
    <t>2004844204</t>
  </si>
  <si>
    <t>010001015</t>
  </si>
  <si>
    <t>Náklady na zajištění vstupu  na pozemky majitelů</t>
  </si>
  <si>
    <t>-296311508</t>
  </si>
  <si>
    <t>Zhotovitel  zajistí projednání a souhlasy se vstupy na pozemky s  majiteli dotčených pozemků (nad rámec schválené PD) a zajistí potřebná povolení pro realizaci stavby.  Součástí prací je i zajištění podpisu  protokolu o zpětném převzetí pozemku vlastníky příslušných pozemků</t>
  </si>
  <si>
    <t>010001016</t>
  </si>
  <si>
    <t>Zabezpečení podmínek dle plánu BOZP</t>
  </si>
  <si>
    <t>-538436137</t>
  </si>
  <si>
    <t xml:space="preserve">Zabezpečení podmínek dle plánu BOZP, zajištění koordinace se zpracovatelem plánu BOZP, 
předání potřebných podkladů pro vypracování plánu BOZP a účinná spolupráce s koordinátorem BOZP. 
</t>
  </si>
  <si>
    <t>VRN3</t>
  </si>
  <si>
    <t>Zařízení staveniště</t>
  </si>
  <si>
    <t>030001000</t>
  </si>
  <si>
    <t>224728122</t>
  </si>
  <si>
    <t>Šatny, sociální objekty (mobilní WC...), kancelář pro stavbyvedoucího a mistra, kryté plechové uzamyk. sklady, volné sklady - potrubí, prefa díly, sypké materiály, apod. Oplocení, osvětlení, napojení na média, uvedení plochy do původního stavu apod., popř. poplatky majiteli veřejných pozemků za dočasný pronájem ploch pro zařízení staveniště, Položka zahrnuje napojení na energie a případné nutné poplatky
Pozn.: v případě dočasného pronájmu pozemků v majetku města Ostravy se přepokládají náklady za pronájem 0,0 Kč.</t>
  </si>
  <si>
    <t>VRN4</t>
  </si>
  <si>
    <t>Inženýrská činnost</t>
  </si>
  <si>
    <t>045002000</t>
  </si>
  <si>
    <t>Kompletační a koordinační činnost</t>
  </si>
  <si>
    <t>1423129622</t>
  </si>
  <si>
    <t>Zajištění a shromáždění všech dokladů potřebných k zahájení stavby, k vlastní realizaci stavby a k ukončení stavby včetně přípravy a shromáždění dokladů ke kolaudaci stavby a k předání stavby zadavateli.</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</si>
  <si>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</si>
  <si>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</si>
  <si>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</si>
  <si>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</si>
  <si>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family val="2"/>
      </rPr>
      <t xml:space="preserve">Rekapitulace stavby </t>
    </r>
    <r>
      <rPr>
        <sz val="9"/>
        <rFont val="Trebuchet MS"/>
        <family val="2"/>
      </rPr>
      <t>obsahuje sestavu Rekapitulace stavby a Rekapitulace objektů stavby a soupisů prací.</t>
    </r>
  </si>
  <si>
    <r>
      <t xml:space="preserve">V sestavě </t>
    </r>
    <r>
      <rPr>
        <b/>
        <sz val="9"/>
        <rFont val="Trebuchet MS"/>
        <family val="2"/>
      </rPr>
      <t>Rekapitulace stavby</t>
    </r>
    <r>
      <rPr>
        <sz val="9"/>
        <rFont val="Trebuchet MS"/>
        <family val="2"/>
      </rPr>
      <t xml:space="preserve"> jsou uvedeny informace identifikující předmět veřejné zakázky na stavební práce, KSO, CC-CZ, CZ-CPV, CZ-CPA a rekapitulaci </t>
    </r>
  </si>
  <si>
    <t>celkové nabídkové ceny uchazeče.</t>
  </si>
  <si>
    <r>
      <t xml:space="preserve">V sestavě </t>
    </r>
    <r>
      <rPr>
        <b/>
        <sz val="9"/>
        <rFont val="Trebuchet MS"/>
        <family val="2"/>
      </rPr>
      <t>Rekapitulace objektů stavby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</si>
  <si>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</si>
  <si>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</si>
  <si>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</si>
  <si>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</si>
  <si>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</si>
  <si>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</si>
  <si>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</si>
  <si>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</si>
  <si>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</si>
  <si>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</si>
  <si>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</si>
  <si>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</si>
  <si>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</si>
  <si>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</si>
  <si>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</si>
  <si>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</si>
  <si>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</si>
  <si>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</si>
  <si>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</si>
  <si>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</si>
  <si>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</si>
  <si>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</si>
  <si>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</si>
  <si>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</si>
  <si>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</si>
  <si>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</si>
  <si>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</si>
  <si>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</si>
  <si>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</si>
  <si>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</si>
  <si>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</si>
  <si>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</si>
  <si>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</si>
  <si>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</si>
  <si>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</si>
  <si>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</si>
  <si>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</si>
  <si>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</si>
  <si>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</si>
  <si>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</si>
  <si>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</si>
  <si>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</si>
  <si>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</si>
  <si>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</si>
  <si>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</si>
  <si>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</si>
  <si>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</si>
  <si>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</si>
  <si>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</si>
  <si>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</si>
  <si>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</si>
  <si>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</si>
  <si>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</si>
  <si>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</si>
  <si>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</si>
  <si>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</si>
  <si>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</si>
  <si>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</si>
  <si>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</si>
  <si>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</si>
  <si>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</si>
  <si>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</si>
  <si>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</si>
  <si>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</si>
  <si>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</si>
  <si>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</si>
  <si>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</si>
  <si>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</si>
  <si>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</si>
  <si>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</si>
  <si>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</si>
  <si>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</si>
  <si>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</si>
  <si>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</si>
  <si>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</si>
  <si>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</si>
  <si>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</si>
  <si>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</si>
  <si>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</si>
  <si>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</si>
  <si>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</si>
  <si>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</si>
  <si>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</si>
  <si>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</si>
  <si>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</si>
  <si>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</si>
  <si>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</si>
  <si>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</si>
  <si>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</si>
  <si>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</si>
  <si>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</si>
  <si>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</si>
  <si>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</si>
  <si>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</si>
  <si>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</si>
  <si>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</si>
  <si>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</si>
  <si>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</si>
  <si>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</si>
  <si>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</si>
  <si>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</si>
  <si>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</si>
  <si>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</si>
  <si>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</si>
  <si>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</si>
  <si>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</si>
  <si>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</si>
  <si>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</si>
  <si>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</si>
  <si>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</si>
  <si>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</si>
  <si>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</si>
  <si>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</si>
  <si>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</si>
  <si>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</si>
  <si>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</si>
  <si>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</si>
  <si>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</si>
  <si>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</si>
  <si>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</si>
  <si>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</si>
  <si>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</si>
  <si>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</si>
  <si>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</si>
  <si>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</si>
  <si>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</si>
  <si>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</si>
  <si>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</si>
  <si>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</si>
  <si>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</si>
  <si>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</si>
  <si>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</si>
  <si>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</si>
  <si>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</si>
  <si>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</si>
  <si>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</si>
  <si>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</si>
  <si>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</si>
  <si>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</si>
  <si>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</si>
  <si>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</si>
  <si>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</si>
  <si>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</si>
  <si>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</si>
  <si>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</si>
  <si>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</si>
  <si>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</si>
  <si>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</si>
  <si>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</si>
  <si>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</si>
  <si>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</si>
  <si>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</si>
  <si>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</si>
  <si>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</si>
  <si>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</si>
  <si>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</si>
  <si>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</si>
  <si>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</si>
  <si>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</si>
  <si>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</si>
  <si>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</si>
  <si>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</si>
  <si>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</si>
  <si>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</si>
  <si>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</si>
  <si>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</si>
  <si>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</si>
  <si>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</si>
  <si>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</si>
  <si>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</si>
  <si>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</si>
  <si>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</si>
  <si>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</si>
  <si>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</si>
  <si>
    <t>Cenová soustava: CS ÚRS 2018 01</t>
  </si>
  <si>
    <t>Sanace a rekonstrukce kanalizace na území negativně ovlivněné hornickou činností na katastru města Ostravy - Oprava kanalizace ulice Vilová</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</si>
</sst>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3">
    <font>
      <sz val="8"/>
      <name val="Trebuchet MS"/>
      <family val="2"/>
    </font>
    <font>
      <sz val="10"/>
      <name val="Arial"/>
      <family val="2"/>
    </font>
    <font>
      <sz val="8"/>
      <color rgb="FF969696"/>
      <name val="Trebuchet MS"/>
      <family val="2"/>
    </font>
    <font>
      <sz val="9"/>
      <name val="Trebuchet MS"/>
      <family val="2"/>
    </font>
    <font>
      <b/>
      <sz val="12"/>
      <name val="Trebuchet MS"/>
      <family val="2"/>
    </font>
    <font>
      <sz val="11"/>
      <name val="Trebuchet MS"/>
      <family val="2"/>
    </font>
    <font>
      <sz val="10"/>
      <name val="Trebuchet MS"/>
      <family val="2"/>
    </font>
    <font>
      <sz val="12"/>
      <color rgb="FF003366"/>
      <name val="Trebuchet MS"/>
      <family val="2"/>
    </font>
    <font>
      <sz val="10"/>
      <color rgb="FF003366"/>
      <name val="Trebuchet MS"/>
      <family val="2"/>
    </font>
    <font>
      <sz val="8"/>
      <color rgb="FF003366"/>
      <name val="Trebuchet MS"/>
      <family val="2"/>
    </font>
    <font>
      <sz val="8"/>
      <color rgb="FF505050"/>
      <name val="Trebuchet MS"/>
      <family val="2"/>
    </font>
    <font>
      <sz val="8"/>
      <color rgb="FFFF0000"/>
      <name val="Trebuchet MS"/>
      <family val="2"/>
    </font>
    <font>
      <sz val="8"/>
      <color rgb="FF800080"/>
      <name val="Trebuchet MS"/>
      <family val="2"/>
    </font>
    <font>
      <sz val="8"/>
      <color rgb="FFFAE682"/>
      <name val="Trebuchet MS"/>
      <family val="2"/>
    </font>
    <font>
      <sz val="10"/>
      <color rgb="FF960000"/>
      <name val="Trebuchet MS"/>
      <family val="2"/>
    </font>
    <font>
      <u val="single"/>
      <sz val="10"/>
      <color theme="10"/>
      <name val="Trebuchet MS"/>
      <family val="2"/>
    </font>
    <font>
      <sz val="8"/>
      <color rgb="FF3366FF"/>
      <name val="Trebuchet MS"/>
      <family val="2"/>
    </font>
    <font>
      <b/>
      <sz val="16"/>
      <name val="Trebuchet MS"/>
      <family val="2"/>
    </font>
    <font>
      <b/>
      <sz val="12"/>
      <color rgb="FF969696"/>
      <name val="Trebuchet MS"/>
      <family val="2"/>
    </font>
    <font>
      <sz val="9"/>
      <color rgb="FF969696"/>
      <name val="Trebuchet MS"/>
      <family val="2"/>
    </font>
    <font>
      <b/>
      <sz val="8"/>
      <color rgb="FF969696"/>
      <name val="Trebuchet MS"/>
      <family val="2"/>
    </font>
    <font>
      <b/>
      <sz val="10"/>
      <name val="Trebuchet MS"/>
      <family val="2"/>
    </font>
    <font>
      <b/>
      <sz val="9"/>
      <name val="Trebuchet MS"/>
      <family val="2"/>
    </font>
    <font>
      <sz val="12"/>
      <color rgb="FF969696"/>
      <name val="Trebuchet MS"/>
      <family val="2"/>
    </font>
    <font>
      <b/>
      <sz val="12"/>
      <color rgb="FF960000"/>
      <name val="Trebuchet MS"/>
      <family val="2"/>
    </font>
    <font>
      <sz val="12"/>
      <name val="Trebuchet MS"/>
      <family val="2"/>
    </font>
    <font>
      <b/>
      <sz val="11"/>
      <color rgb="FF003366"/>
      <name val="Trebuchet MS"/>
      <family val="2"/>
    </font>
    <font>
      <sz val="11"/>
      <color rgb="FF003366"/>
      <name val="Trebuchet MS"/>
      <family val="2"/>
    </font>
    <font>
      <b/>
      <sz val="11"/>
      <name val="Trebuchet MS"/>
      <family val="2"/>
    </font>
    <font>
      <sz val="11"/>
      <color rgb="FF969696"/>
      <name val="Trebuchet MS"/>
      <family val="2"/>
    </font>
    <font>
      <sz val="18"/>
      <color theme="10"/>
      <name val="Wingdings 2"/>
      <family val="1"/>
    </font>
    <font>
      <b/>
      <sz val="10"/>
      <color rgb="FF003366"/>
      <name val="Trebuchet MS"/>
      <family val="2"/>
    </font>
    <font>
      <sz val="10"/>
      <color rgb="FF969696"/>
      <name val="Trebuchet MS"/>
      <family val="2"/>
    </font>
    <font>
      <sz val="10"/>
      <color theme="10"/>
      <name val="Trebuchet MS"/>
      <family val="2"/>
    </font>
    <font>
      <b/>
      <sz val="12"/>
      <color rgb="FF800000"/>
      <name val="Trebuchet MS"/>
      <family val="2"/>
    </font>
    <font>
      <sz val="8"/>
      <color rgb="FF960000"/>
      <name val="Trebuchet MS"/>
      <family val="2"/>
    </font>
    <font>
      <b/>
      <sz val="8"/>
      <name val="Trebuchet MS"/>
      <family val="2"/>
    </font>
    <font>
      <sz val="7"/>
      <color rgb="FF969696"/>
      <name val="Trebuchet MS"/>
      <family val="2"/>
    </font>
    <font>
      <sz val="7"/>
      <name val="Trebuchet MS"/>
      <family val="2"/>
    </font>
    <font>
      <i/>
      <sz val="7"/>
      <color rgb="FF969696"/>
      <name val="Trebuchet MS"/>
      <family val="2"/>
    </font>
    <font>
      <i/>
      <sz val="8"/>
      <color rgb="FF0000FF"/>
      <name val="Trebuchet MS"/>
      <family val="2"/>
    </font>
    <font>
      <u val="single"/>
      <sz val="11"/>
      <color theme="10"/>
      <name val="Calibri"/>
      <family val="2"/>
      <scheme val="minor"/>
    </font>
    <font>
      <i/>
      <sz val="9"/>
      <name val="Trebuchet MS"/>
      <family val="2"/>
    </font>
  </fonts>
  <fills count="8">
    <fill>
      <patternFill/>
    </fill>
    <fill>
      <patternFill patternType="gray125"/>
    </fill>
    <fill>
      <patternFill patternType="solid">
        <fgColor rgb="FFFAE682"/>
        <bgColor indexed="64"/>
      </patternFill>
    </fill>
    <fill>
      <patternFill patternType="solid">
        <fgColor rgb="FFFFFFCC"/>
        <bgColor indexed="64"/>
      </patternFill>
    </fill>
    <fill>
      <patternFill patternType="solid">
        <fgColor rgb="FFBEBEBE"/>
        <bgColor indexed="64"/>
      </patternFill>
    </fill>
    <fill>
      <patternFill patternType="solid">
        <fgColor rgb="FFD2D2D2"/>
        <bgColor indexed="64"/>
      </patternFill>
    </fill>
    <fill>
      <patternFill patternType="solid">
        <fgColor rgb="FF92D050"/>
        <bgColor indexed="64"/>
      </patternFill>
    </fill>
    <fill>
      <patternFill patternType="solid">
        <fgColor rgb="FFC0C0C0"/>
        <bgColor indexed="64"/>
      </patternFill>
    </fill>
  </fills>
  <borders count="36">
    <border>
      <left/>
      <right/>
      <top/>
      <bottom/>
      <diagonal/>
    </border>
    <border>
      <left style="hair">
        <color rgb="FF969696"/>
      </left>
      <right style="hair">
        <color rgb="FF969696"/>
      </right>
      <top style="hair">
        <color rgb="FF969696"/>
      </top>
      <bottom style="hair">
        <color rgb="FF969696"/>
      </bottom>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color rgb="FF000000"/>
      </left>
      <right/>
      <top style="thin">
        <color rgb="FF000000"/>
      </top>
      <bottom/>
    </border>
    <border>
      <left/>
      <right/>
      <top style="thin">
        <color rgb="FF000000"/>
      </top>
      <bottom/>
    </border>
    <border>
      <left/>
      <right style="thin">
        <color rgb="FF000000"/>
      </right>
      <top style="thin">
        <color rgb="FF000000"/>
      </top>
      <bottom/>
    </border>
    <border>
      <left style="thin">
        <color rgb="FF000000"/>
      </left>
      <right/>
      <top/>
      <bottom/>
    </border>
    <border>
      <left/>
      <right style="thin">
        <color rgb="FF000000"/>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style="thin">
        <color rgb="FF000000"/>
      </left>
      <right/>
      <top/>
      <bottom style="thin">
        <color rgb="FF000000"/>
      </bottom>
    </border>
    <border>
      <left/>
      <right/>
      <top/>
      <bottom style="thin">
        <color rgb="FF000000"/>
      </bottom>
    </border>
    <border>
      <left/>
      <right style="thin">
        <color rgb="FF000000"/>
      </right>
      <top/>
      <bottom style="thin">
        <color rgb="FF000000"/>
      </bottom>
    </border>
    <border>
      <left/>
      <right/>
      <top style="hair">
        <color rgb="FF969696"/>
      </top>
      <bottom/>
    </border>
    <border>
      <left/>
      <right style="hair">
        <color rgb="FF969696"/>
      </right>
      <top style="hair">
        <color rgb="FF969696"/>
      </top>
      <bottom/>
    </border>
    <border>
      <left/>
      <right style="hair">
        <color rgb="FF969696"/>
      </right>
      <top/>
      <bottom/>
    </border>
    <border>
      <left/>
      <right style="hair">
        <color rgb="FF000000"/>
      </right>
      <top style="hair">
        <color rgb="FF000000"/>
      </top>
      <bottom style="hair">
        <color rgb="FF000000"/>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style="hair">
        <color rgb="FF969696"/>
      </top>
      <bottom/>
    </border>
    <border>
      <left style="hair">
        <color rgb="FF969696"/>
      </left>
      <right/>
      <top/>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right style="thin">
        <color rgb="FF000000"/>
      </right>
      <top style="hair">
        <color rgb="FF969696"/>
      </top>
      <bottom/>
    </border>
    <border>
      <left/>
      <right style="thin">
        <color rgb="FF000000"/>
      </right>
      <top style="hair">
        <color rgb="FF000000"/>
      </top>
      <bottom style="hair">
        <color rgb="FF000000"/>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0" borderId="0" applyNumberFormat="0" applyFill="0" applyBorder="0" applyAlignment="0" applyProtection="0"/>
  </cellStyleXfs>
  <cellXfs count="353">
    <xf numFmtId="0" fontId="0" fillId="0" borderId="0" xfId="0"/>
    <xf numFmtId="0" fontId="0" fillId="0" borderId="0" xfId="0" applyAlignment="1" applyProtection="1">
      <alignment horizontal="center" vertical="center"/>
      <protection locked="0"/>
    </xf>
    <xf numFmtId="0" fontId="13" fillId="2" borderId="0" xfId="0" applyFont="1" applyFill="1" applyAlignment="1" applyProtection="1">
      <alignment horizontal="left" vertical="center"/>
      <protection/>
    </xf>
    <xf numFmtId="0" fontId="6" fillId="2" borderId="0" xfId="0" applyFont="1" applyFill="1" applyAlignment="1" applyProtection="1">
      <alignment vertical="center"/>
      <protection/>
    </xf>
    <xf numFmtId="0" fontId="14" fillId="2" borderId="0" xfId="0" applyFont="1" applyFill="1" applyAlignment="1" applyProtection="1">
      <alignment horizontal="left" vertical="center"/>
      <protection/>
    </xf>
    <xf numFmtId="0" fontId="15" fillId="2" borderId="0" xfId="20" applyFont="1" applyFill="1" applyAlignment="1" applyProtection="1">
      <alignment vertical="center"/>
      <protection/>
    </xf>
    <xf numFmtId="0" fontId="3" fillId="3" borderId="0" xfId="0" applyFont="1" applyFill="1" applyBorder="1" applyAlignment="1" applyProtection="1">
      <alignment horizontal="left" vertical="center"/>
      <protection locked="0"/>
    </xf>
    <xf numFmtId="49" fontId="3" fillId="3" borderId="0" xfId="0" applyNumberFormat="1" applyFont="1" applyFill="1" applyBorder="1" applyAlignment="1" applyProtection="1">
      <alignment horizontal="left" vertical="center"/>
      <protection locked="0"/>
    </xf>
    <xf numFmtId="0" fontId="9" fillId="0" borderId="0" xfId="0" applyFont="1" applyAlignment="1" applyProtection="1">
      <alignment/>
      <protection locked="0"/>
    </xf>
    <xf numFmtId="4" fontId="0" fillId="3" borderId="1" xfId="0" applyNumberFormat="1" applyFont="1" applyFill="1" applyBorder="1" applyAlignment="1" applyProtection="1">
      <alignment vertical="center"/>
      <protection locked="0"/>
    </xf>
    <xf numFmtId="0" fontId="0" fillId="0" borderId="0" xfId="0" applyFont="1" applyAlignment="1" applyProtection="1">
      <alignment vertical="center"/>
      <protection locked="0"/>
    </xf>
    <xf numFmtId="0" fontId="10" fillId="0" borderId="0" xfId="0" applyFont="1" applyAlignment="1" applyProtection="1">
      <alignment vertical="center"/>
      <protection locked="0"/>
    </xf>
    <xf numFmtId="0" fontId="11" fillId="0" borderId="0" xfId="0" applyFont="1" applyAlignment="1" applyProtection="1">
      <alignment vertical="center"/>
      <protection locked="0"/>
    </xf>
    <xf numFmtId="0" fontId="12" fillId="0" borderId="0" xfId="0" applyFont="1" applyAlignment="1" applyProtection="1">
      <alignment vertical="center"/>
      <protection locked="0"/>
    </xf>
    <xf numFmtId="4" fontId="40" fillId="3" borderId="1" xfId="0" applyNumberFormat="1" applyFont="1" applyFill="1" applyBorder="1" applyAlignment="1" applyProtection="1">
      <alignment vertical="center"/>
      <protection locked="0"/>
    </xf>
    <xf numFmtId="0" fontId="0" fillId="0" borderId="0" xfId="0" applyAlignment="1" applyProtection="1">
      <alignment vertical="top"/>
      <protection locked="0"/>
    </xf>
    <xf numFmtId="0" fontId="0" fillId="0" borderId="2" xfId="0" applyFont="1" applyBorder="1" applyAlignment="1" applyProtection="1">
      <alignment vertical="center" wrapText="1"/>
      <protection locked="0"/>
    </xf>
    <xf numFmtId="0" fontId="0" fillId="0" borderId="3" xfId="0" applyFont="1" applyBorder="1" applyAlignment="1" applyProtection="1">
      <alignment vertical="center" wrapText="1"/>
      <protection locked="0"/>
    </xf>
    <xf numFmtId="0" fontId="0" fillId="0" borderId="4" xfId="0" applyFont="1" applyBorder="1" applyAlignment="1" applyProtection="1">
      <alignment vertical="center" wrapText="1"/>
      <protection locked="0"/>
    </xf>
    <xf numFmtId="0" fontId="0" fillId="0" borderId="5" xfId="0" applyFont="1" applyBorder="1" applyAlignment="1" applyProtection="1">
      <alignment horizontal="center" vertical="center" wrapText="1"/>
      <protection locked="0"/>
    </xf>
    <xf numFmtId="0" fontId="0" fillId="0" borderId="6" xfId="0" applyFont="1" applyBorder="1" applyAlignment="1" applyProtection="1">
      <alignment horizontal="center" vertical="center" wrapText="1"/>
      <protection locked="0"/>
    </xf>
    <xf numFmtId="0" fontId="0" fillId="0" borderId="5" xfId="0" applyFont="1" applyBorder="1" applyAlignment="1" applyProtection="1">
      <alignment vertical="center" wrapText="1"/>
      <protection locked="0"/>
    </xf>
    <xf numFmtId="0" fontId="0" fillId="0" borderId="6" xfId="0" applyFont="1" applyBorder="1" applyAlignment="1" applyProtection="1">
      <alignment vertical="center" wrapText="1"/>
      <protection locked="0"/>
    </xf>
    <xf numFmtId="0" fontId="28" fillId="0" borderId="0"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5" xfId="0" applyFont="1" applyBorder="1" applyAlignment="1" applyProtection="1">
      <alignment vertical="center" wrapText="1"/>
      <protection locked="0"/>
    </xf>
    <xf numFmtId="0" fontId="3" fillId="0" borderId="0" xfId="0" applyFont="1" applyBorder="1" applyAlignment="1" applyProtection="1">
      <alignment vertical="center" wrapText="1"/>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left" vertical="center"/>
      <protection locked="0"/>
    </xf>
    <xf numFmtId="49" fontId="3" fillId="0" borderId="0" xfId="0" applyNumberFormat="1" applyFont="1" applyBorder="1" applyAlignment="1" applyProtection="1">
      <alignment vertical="center" wrapText="1"/>
      <protection locked="0"/>
    </xf>
    <xf numFmtId="0" fontId="0" fillId="0" borderId="7" xfId="0" applyFont="1" applyBorder="1" applyAlignment="1" applyProtection="1">
      <alignment vertical="center" wrapText="1"/>
      <protection locked="0"/>
    </xf>
    <xf numFmtId="0" fontId="6" fillId="0" borderId="8" xfId="0" applyFont="1" applyBorder="1" applyAlignment="1" applyProtection="1">
      <alignment vertical="center" wrapText="1"/>
      <protection locked="0"/>
    </xf>
    <xf numFmtId="0" fontId="0" fillId="0" borderId="9" xfId="0" applyFont="1" applyBorder="1" applyAlignment="1" applyProtection="1">
      <alignment vertical="center" wrapText="1"/>
      <protection locked="0"/>
    </xf>
    <xf numFmtId="0" fontId="0" fillId="0" borderId="0" xfId="0" applyFont="1" applyBorder="1" applyAlignment="1" applyProtection="1">
      <alignment vertical="top"/>
      <protection locked="0"/>
    </xf>
    <xf numFmtId="0" fontId="0" fillId="0" borderId="0" xfId="0" applyFont="1" applyAlignment="1" applyProtection="1">
      <alignment vertical="top"/>
      <protection locked="0"/>
    </xf>
    <xf numFmtId="0" fontId="0" fillId="0" borderId="2" xfId="0" applyFont="1" applyBorder="1" applyAlignment="1" applyProtection="1">
      <alignment horizontal="left" vertical="center"/>
      <protection locked="0"/>
    </xf>
    <xf numFmtId="0" fontId="0" fillId="0" borderId="3" xfId="0" applyFont="1" applyBorder="1" applyAlignment="1" applyProtection="1">
      <alignment horizontal="left" vertical="center"/>
      <protection locked="0"/>
    </xf>
    <xf numFmtId="0" fontId="0" fillId="0" borderId="4" xfId="0" applyFont="1" applyBorder="1" applyAlignment="1" applyProtection="1">
      <alignment horizontal="left" vertical="center"/>
      <protection locked="0"/>
    </xf>
    <xf numFmtId="0" fontId="0" fillId="0" borderId="5" xfId="0" applyFont="1" applyBorder="1" applyAlignment="1" applyProtection="1">
      <alignment horizontal="left" vertical="center"/>
      <protection locked="0"/>
    </xf>
    <xf numFmtId="0" fontId="0" fillId="0" borderId="6" xfId="0" applyFont="1" applyBorder="1" applyAlignment="1" applyProtection="1">
      <alignment horizontal="left" vertical="center"/>
      <protection locked="0"/>
    </xf>
    <xf numFmtId="0" fontId="28" fillId="0" borderId="0" xfId="0" applyFont="1" applyBorder="1" applyAlignment="1" applyProtection="1">
      <alignment horizontal="left" vertical="center"/>
      <protection locked="0"/>
    </xf>
    <xf numFmtId="0" fontId="5" fillId="0" borderId="0" xfId="0" applyFont="1" applyAlignment="1" applyProtection="1">
      <alignment horizontal="left" vertical="center"/>
      <protection locked="0"/>
    </xf>
    <xf numFmtId="0" fontId="28" fillId="0" borderId="8" xfId="0" applyFont="1" applyBorder="1" applyAlignment="1" applyProtection="1">
      <alignment horizontal="left" vertical="center"/>
      <protection locked="0"/>
    </xf>
    <xf numFmtId="0" fontId="28" fillId="0" borderId="8" xfId="0" applyFont="1" applyBorder="1" applyAlignment="1" applyProtection="1">
      <alignment horizontal="center" vertical="center"/>
      <protection locked="0"/>
    </xf>
    <xf numFmtId="0" fontId="5" fillId="0" borderId="8" xfId="0" applyFont="1" applyBorder="1" applyAlignment="1" applyProtection="1">
      <alignment horizontal="left" vertical="center"/>
      <protection locked="0"/>
    </xf>
    <xf numFmtId="0" fontId="22" fillId="0" borderId="0"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5" xfId="0" applyFont="1" applyBorder="1" applyAlignment="1" applyProtection="1">
      <alignment horizontal="left" vertical="center"/>
      <protection locked="0"/>
    </xf>
    <xf numFmtId="0" fontId="3" fillId="0" borderId="0" xfId="0" applyFont="1" applyFill="1" applyBorder="1" applyAlignment="1" applyProtection="1">
      <alignment horizontal="left" vertical="center"/>
      <protection locked="0"/>
    </xf>
    <xf numFmtId="0" fontId="3" fillId="0" borderId="0" xfId="0" applyFont="1" applyFill="1" applyBorder="1" applyAlignment="1" applyProtection="1">
      <alignment horizontal="center" vertical="center"/>
      <protection locked="0"/>
    </xf>
    <xf numFmtId="0" fontId="0" fillId="0" borderId="7" xfId="0" applyFont="1" applyBorder="1" applyAlignment="1" applyProtection="1">
      <alignment horizontal="left" vertical="center"/>
      <protection locked="0"/>
    </xf>
    <xf numFmtId="0" fontId="6" fillId="0" borderId="8" xfId="0" applyFont="1" applyBorder="1" applyAlignment="1" applyProtection="1">
      <alignment horizontal="left" vertical="center"/>
      <protection locked="0"/>
    </xf>
    <xf numFmtId="0" fontId="0" fillId="0" borderId="9" xfId="0" applyFont="1" applyBorder="1" applyAlignment="1" applyProtection="1">
      <alignment horizontal="left"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left" vertical="center"/>
      <protection locked="0"/>
    </xf>
    <xf numFmtId="0" fontId="5" fillId="0" borderId="0"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0" fillId="0" borderId="0" xfId="0" applyFont="1" applyBorder="1" applyAlignment="1" applyProtection="1">
      <alignment horizontal="left" vertical="center" wrapText="1"/>
      <protection locked="0"/>
    </xf>
    <xf numFmtId="0" fontId="3" fillId="0" borderId="0" xfId="0" applyFont="1" applyBorder="1" applyAlignment="1" applyProtection="1">
      <alignment horizontal="center" vertical="center" wrapText="1"/>
      <protection locked="0"/>
    </xf>
    <xf numFmtId="0" fontId="0" fillId="0" borderId="2" xfId="0" applyFont="1" applyBorder="1" applyAlignment="1" applyProtection="1">
      <alignment horizontal="left" vertical="center" wrapText="1"/>
      <protection locked="0"/>
    </xf>
    <xf numFmtId="0" fontId="0" fillId="0" borderId="3" xfId="0" applyFont="1" applyBorder="1" applyAlignment="1" applyProtection="1">
      <alignment horizontal="left" vertical="center" wrapText="1"/>
      <protection locked="0"/>
    </xf>
    <xf numFmtId="0" fontId="0" fillId="0" borderId="4" xfId="0" applyFont="1" applyBorder="1" applyAlignment="1" applyProtection="1">
      <alignment horizontal="left" vertical="center" wrapText="1"/>
      <protection locked="0"/>
    </xf>
    <xf numFmtId="0" fontId="0" fillId="0" borderId="5" xfId="0" applyFont="1" applyBorder="1" applyAlignment="1" applyProtection="1">
      <alignment horizontal="left" vertical="center" wrapText="1"/>
      <protection locked="0"/>
    </xf>
    <xf numFmtId="0" fontId="0" fillId="0" borderId="6" xfId="0" applyFont="1" applyBorder="1" applyAlignment="1" applyProtection="1">
      <alignment horizontal="left" vertical="center" wrapText="1"/>
      <protection locked="0"/>
    </xf>
    <xf numFmtId="0" fontId="5" fillId="0" borderId="5" xfId="0" applyFont="1" applyBorder="1" applyAlignment="1" applyProtection="1">
      <alignment horizontal="left" vertical="center" wrapText="1"/>
      <protection locked="0"/>
    </xf>
    <xf numFmtId="0" fontId="5" fillId="0" borderId="6" xfId="0" applyFont="1" applyBorder="1" applyAlignment="1" applyProtection="1">
      <alignment horizontal="left" vertical="center" wrapText="1"/>
      <protection locked="0"/>
    </xf>
    <xf numFmtId="0" fontId="3" fillId="0" borderId="5" xfId="0" applyFont="1" applyBorder="1" applyAlignment="1" applyProtection="1">
      <alignment horizontal="left" vertical="center" wrapText="1"/>
      <protection locked="0"/>
    </xf>
    <xf numFmtId="0" fontId="3" fillId="0" borderId="6" xfId="0" applyFont="1" applyBorder="1" applyAlignment="1" applyProtection="1">
      <alignment horizontal="left" vertical="center" wrapText="1"/>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9" xfId="0" applyFont="1" applyBorder="1" applyAlignment="1" applyProtection="1">
      <alignment horizontal="left"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center" vertical="top"/>
      <protection locked="0"/>
    </xf>
    <xf numFmtId="0" fontId="3" fillId="0" borderId="7" xfId="0" applyFont="1" applyBorder="1" applyAlignment="1" applyProtection="1">
      <alignment horizontal="left" vertical="center"/>
      <protection locked="0"/>
    </xf>
    <xf numFmtId="0" fontId="3" fillId="0" borderId="9" xfId="0" applyFont="1" applyBorder="1" applyAlignment="1" applyProtection="1">
      <alignment horizontal="left" vertical="center"/>
      <protection locked="0"/>
    </xf>
    <xf numFmtId="0" fontId="5" fillId="0" borderId="0" xfId="0" applyFont="1" applyAlignment="1" applyProtection="1">
      <alignment vertical="center"/>
      <protection locked="0"/>
    </xf>
    <xf numFmtId="0" fontId="28" fillId="0" borderId="0" xfId="0" applyFont="1" applyBorder="1" applyAlignment="1" applyProtection="1">
      <alignment vertical="center"/>
      <protection locked="0"/>
    </xf>
    <xf numFmtId="0" fontId="5" fillId="0" borderId="8" xfId="0" applyFont="1" applyBorder="1" applyAlignment="1" applyProtection="1">
      <alignment vertical="center"/>
      <protection locked="0"/>
    </xf>
    <xf numFmtId="0" fontId="28" fillId="0" borderId="8" xfId="0" applyFont="1" applyBorder="1" applyAlignment="1" applyProtection="1">
      <alignment vertical="center"/>
      <protection locked="0"/>
    </xf>
    <xf numFmtId="0" fontId="0" fillId="0" borderId="0" xfId="0" applyBorder="1" applyAlignment="1" applyProtection="1">
      <alignment vertical="top"/>
      <protection locked="0"/>
    </xf>
    <xf numFmtId="49" fontId="3" fillId="0" borderId="0" xfId="0" applyNumberFormat="1" applyFont="1" applyBorder="1" applyAlignment="1" applyProtection="1">
      <alignment horizontal="left" vertical="center"/>
      <protection locked="0"/>
    </xf>
    <xf numFmtId="0" fontId="0" fillId="0" borderId="8" xfId="0" applyBorder="1" applyAlignment="1" applyProtection="1">
      <alignment vertical="top"/>
      <protection locked="0"/>
    </xf>
    <xf numFmtId="0" fontId="28" fillId="0" borderId="8" xfId="0" applyFont="1" applyBorder="1" applyAlignment="1" applyProtection="1">
      <alignment horizontal="left"/>
      <protection locked="0"/>
    </xf>
    <xf numFmtId="0" fontId="5" fillId="0" borderId="8" xfId="0" applyFont="1" applyBorder="1" applyAlignment="1" applyProtection="1">
      <alignment/>
      <protection locked="0"/>
    </xf>
    <xf numFmtId="0" fontId="0" fillId="0" borderId="5" xfId="0" applyFont="1" applyBorder="1" applyAlignment="1" applyProtection="1">
      <alignment vertical="top"/>
      <protection locked="0"/>
    </xf>
    <xf numFmtId="0" fontId="0" fillId="0" borderId="6" xfId="0" applyFont="1" applyBorder="1" applyAlignment="1" applyProtection="1">
      <alignment vertical="top"/>
      <protection locked="0"/>
    </xf>
    <xf numFmtId="0" fontId="0"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0" fillId="0" borderId="9" xfId="0" applyFont="1" applyBorder="1" applyAlignment="1" applyProtection="1">
      <alignment vertical="top"/>
      <protection locked="0"/>
    </xf>
    <xf numFmtId="0" fontId="41" fillId="2" borderId="0" xfId="20" applyFill="1" applyProtection="1">
      <protection/>
    </xf>
    <xf numFmtId="0" fontId="0" fillId="2" borderId="0" xfId="0" applyFill="1" applyProtection="1">
      <protection/>
    </xf>
    <xf numFmtId="0" fontId="0" fillId="0" borderId="0" xfId="0" applyProtection="1">
      <protection/>
    </xf>
    <xf numFmtId="0" fontId="13" fillId="0" borderId="0" xfId="0" applyFont="1" applyAlignment="1" applyProtection="1">
      <alignment horizontal="left" vertical="center"/>
      <protection/>
    </xf>
    <xf numFmtId="0" fontId="0" fillId="0" borderId="0" xfId="0" applyFont="1" applyAlignment="1" applyProtection="1">
      <alignment horizontal="left" vertical="center"/>
      <protection/>
    </xf>
    <xf numFmtId="0" fontId="0" fillId="0" borderId="10" xfId="0" applyBorder="1" applyProtection="1">
      <protection/>
    </xf>
    <xf numFmtId="0" fontId="0" fillId="0" borderId="11" xfId="0" applyBorder="1" applyProtection="1">
      <protection/>
    </xf>
    <xf numFmtId="0" fontId="0" fillId="0" borderId="12" xfId="0" applyBorder="1" applyProtection="1">
      <protection/>
    </xf>
    <xf numFmtId="0" fontId="0" fillId="0" borderId="13" xfId="0" applyBorder="1" applyProtection="1">
      <protection/>
    </xf>
    <xf numFmtId="0" fontId="0" fillId="0" borderId="0" xfId="0" applyBorder="1" applyProtection="1">
      <protection/>
    </xf>
    <xf numFmtId="0" fontId="17" fillId="0" borderId="0" xfId="0" applyFont="1" applyBorder="1" applyAlignment="1" applyProtection="1">
      <alignment horizontal="left" vertical="center"/>
      <protection/>
    </xf>
    <xf numFmtId="0" fontId="0" fillId="0" borderId="14" xfId="0" applyBorder="1" applyProtection="1">
      <protection/>
    </xf>
    <xf numFmtId="0" fontId="16" fillId="0" borderId="0" xfId="0" applyFont="1" applyAlignment="1" applyProtection="1">
      <alignment horizontal="left" vertical="center"/>
      <protection/>
    </xf>
    <xf numFmtId="0" fontId="18" fillId="0" borderId="0" xfId="0" applyFont="1" applyAlignment="1" applyProtection="1">
      <alignment horizontal="left" vertical="center"/>
      <protection/>
    </xf>
    <xf numFmtId="0" fontId="19" fillId="0" borderId="0" xfId="0" applyFont="1" applyBorder="1" applyAlignment="1" applyProtection="1">
      <alignment horizontal="left" vertical="top"/>
      <protection/>
    </xf>
    <xf numFmtId="0" fontId="4" fillId="0" borderId="0" xfId="0" applyFont="1" applyBorder="1" applyAlignment="1" applyProtection="1">
      <alignment horizontal="left" vertical="top"/>
      <protection/>
    </xf>
    <xf numFmtId="0" fontId="19" fillId="0" borderId="0" xfId="0" applyFont="1" applyBorder="1" applyAlignment="1" applyProtection="1">
      <alignment horizontal="left" vertical="center"/>
      <protection/>
    </xf>
    <xf numFmtId="0" fontId="3"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Border="1" applyProtection="1">
      <protection/>
    </xf>
    <xf numFmtId="0" fontId="0" fillId="0" borderId="13" xfId="0" applyFont="1" applyBorder="1" applyAlignment="1" applyProtection="1">
      <alignment vertical="center"/>
      <protection/>
    </xf>
    <xf numFmtId="0" fontId="0" fillId="0" borderId="0" xfId="0" applyFont="1" applyBorder="1" applyAlignment="1" applyProtection="1">
      <alignment vertical="center"/>
      <protection/>
    </xf>
    <xf numFmtId="0" fontId="21" fillId="0" borderId="16" xfId="0" applyFont="1" applyBorder="1" applyAlignment="1" applyProtection="1">
      <alignment horizontal="left" vertical="center"/>
      <protection/>
    </xf>
    <xf numFmtId="0" fontId="0" fillId="0" borderId="16" xfId="0" applyFont="1" applyBorder="1" applyAlignment="1" applyProtection="1">
      <alignment vertical="center"/>
      <protection/>
    </xf>
    <xf numFmtId="0" fontId="0" fillId="0" borderId="14" xfId="0" applyFont="1" applyBorder="1" applyAlignment="1" applyProtection="1">
      <alignment vertical="center"/>
      <protection/>
    </xf>
    <xf numFmtId="0" fontId="0" fillId="0" borderId="0" xfId="0" applyFont="1" applyAlignment="1" applyProtection="1">
      <alignment vertical="center"/>
      <protection/>
    </xf>
    <xf numFmtId="0" fontId="2" fillId="0" borderId="13" xfId="0" applyFont="1" applyBorder="1" applyAlignment="1" applyProtection="1">
      <alignment vertical="center"/>
      <protection/>
    </xf>
    <xf numFmtId="0" fontId="2" fillId="0" borderId="0" xfId="0" applyFont="1" applyBorder="1" applyAlignment="1" applyProtection="1">
      <alignment vertical="center"/>
      <protection/>
    </xf>
    <xf numFmtId="0" fontId="2" fillId="0" borderId="0" xfId="0" applyFont="1" applyBorder="1" applyAlignment="1" applyProtection="1">
      <alignment horizontal="left" vertical="center"/>
      <protection/>
    </xf>
    <xf numFmtId="0" fontId="2" fillId="0" borderId="14" xfId="0" applyFont="1" applyBorder="1" applyAlignment="1" applyProtection="1">
      <alignment vertical="center"/>
      <protection/>
    </xf>
    <xf numFmtId="0" fontId="2" fillId="0" borderId="0" xfId="0" applyFont="1" applyAlignment="1" applyProtection="1">
      <alignment vertical="center"/>
      <protection/>
    </xf>
    <xf numFmtId="0" fontId="0" fillId="4" borderId="0" xfId="0" applyFont="1" applyFill="1" applyBorder="1" applyAlignment="1" applyProtection="1">
      <alignment vertical="center"/>
      <protection/>
    </xf>
    <xf numFmtId="0" fontId="4" fillId="4" borderId="17" xfId="0" applyFont="1" applyFill="1" applyBorder="1" applyAlignment="1" applyProtection="1">
      <alignment horizontal="left" vertical="center"/>
      <protection/>
    </xf>
    <xf numFmtId="0" fontId="0" fillId="4" borderId="18" xfId="0" applyFont="1" applyFill="1" applyBorder="1" applyAlignment="1" applyProtection="1">
      <alignment vertical="center"/>
      <protection/>
    </xf>
    <xf numFmtId="0" fontId="4" fillId="4" borderId="18" xfId="0" applyFont="1" applyFill="1" applyBorder="1" applyAlignment="1" applyProtection="1">
      <alignment horizontal="center" vertical="center"/>
      <protection/>
    </xf>
    <xf numFmtId="0" fontId="0" fillId="4" borderId="14" xfId="0" applyFont="1" applyFill="1" applyBorder="1" applyAlignment="1" applyProtection="1">
      <alignment vertical="center"/>
      <protection/>
    </xf>
    <xf numFmtId="0" fontId="0" fillId="0" borderId="19" xfId="0" applyFont="1" applyBorder="1" applyAlignment="1" applyProtection="1">
      <alignment vertical="center"/>
      <protection/>
    </xf>
    <xf numFmtId="0" fontId="0" fillId="0" borderId="20" xfId="0" applyFont="1" applyBorder="1" applyAlignment="1" applyProtection="1">
      <alignment vertical="center"/>
      <protection/>
    </xf>
    <xf numFmtId="0" fontId="0" fillId="0" borderId="21"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17" fillId="0" borderId="0" xfId="0" applyFont="1" applyAlignment="1" applyProtection="1">
      <alignment horizontal="left" vertical="center"/>
      <protection/>
    </xf>
    <xf numFmtId="0" fontId="3" fillId="0" borderId="13" xfId="0" applyFont="1" applyBorder="1" applyAlignment="1" applyProtection="1">
      <alignment vertical="center"/>
      <protection/>
    </xf>
    <xf numFmtId="0" fontId="19" fillId="0" borderId="0" xfId="0" applyFont="1" applyAlignment="1" applyProtection="1">
      <alignment horizontal="left" vertical="center"/>
      <protection/>
    </xf>
    <xf numFmtId="0" fontId="3" fillId="0" borderId="0" xfId="0" applyFont="1" applyAlignment="1" applyProtection="1">
      <alignment vertical="center"/>
      <protection/>
    </xf>
    <xf numFmtId="0" fontId="4" fillId="0" borderId="1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22" fillId="0" borderId="0" xfId="0" applyFont="1" applyAlignment="1" applyProtection="1">
      <alignment vertical="center"/>
      <protection/>
    </xf>
    <xf numFmtId="0" fontId="0" fillId="0" borderId="22" xfId="0" applyFont="1" applyBorder="1" applyAlignment="1" applyProtection="1">
      <alignment vertical="center"/>
      <protection/>
    </xf>
    <xf numFmtId="0" fontId="0" fillId="0" borderId="23" xfId="0" applyFont="1" applyBorder="1" applyAlignment="1" applyProtection="1">
      <alignment vertical="center"/>
      <protection/>
    </xf>
    <xf numFmtId="0" fontId="0" fillId="0" borderId="24" xfId="0" applyFont="1" applyBorder="1" applyAlignment="1" applyProtection="1">
      <alignment vertical="center"/>
      <protection/>
    </xf>
    <xf numFmtId="0" fontId="0" fillId="5" borderId="18" xfId="0" applyFont="1" applyFill="1" applyBorder="1" applyAlignment="1" applyProtection="1">
      <alignment vertical="center"/>
      <protection/>
    </xf>
    <xf numFmtId="0" fontId="3" fillId="5" borderId="25" xfId="0" applyFont="1" applyFill="1" applyBorder="1" applyAlignment="1" applyProtection="1">
      <alignment horizontal="center" vertical="center"/>
      <protection/>
    </xf>
    <xf numFmtId="0" fontId="19" fillId="0" borderId="26" xfId="0" applyFont="1" applyBorder="1" applyAlignment="1" applyProtection="1">
      <alignment horizontal="center" vertical="center" wrapText="1"/>
      <protection/>
    </xf>
    <xf numFmtId="0" fontId="19" fillId="0" borderId="27" xfId="0" applyFont="1" applyBorder="1" applyAlignment="1" applyProtection="1">
      <alignment horizontal="center" vertical="center" wrapText="1"/>
      <protection/>
    </xf>
    <xf numFmtId="0" fontId="19" fillId="0" borderId="28" xfId="0" applyFont="1" applyBorder="1" applyAlignment="1" applyProtection="1">
      <alignment horizontal="center" vertical="center" wrapText="1"/>
      <protection/>
    </xf>
    <xf numFmtId="0" fontId="0" fillId="0" borderId="29" xfId="0" applyFont="1" applyBorder="1" applyAlignment="1" applyProtection="1">
      <alignment vertical="center"/>
      <protection/>
    </xf>
    <xf numFmtId="0" fontId="24" fillId="0" borderId="0" xfId="0" applyFont="1" applyAlignment="1" applyProtection="1">
      <alignment horizontal="left" vertical="center"/>
      <protection/>
    </xf>
    <xf numFmtId="0" fontId="24" fillId="0" borderId="0" xfId="0" applyFont="1" applyAlignment="1" applyProtection="1">
      <alignment vertical="center"/>
      <protection/>
    </xf>
    <xf numFmtId="0" fontId="4" fillId="0" borderId="0" xfId="0" applyFont="1" applyAlignment="1" applyProtection="1">
      <alignment horizontal="center" vertical="center"/>
      <protection/>
    </xf>
    <xf numFmtId="4" fontId="23" fillId="0" borderId="30" xfId="0" applyNumberFormat="1" applyFont="1" applyBorder="1" applyAlignment="1" applyProtection="1">
      <alignment vertical="center"/>
      <protection/>
    </xf>
    <xf numFmtId="4" fontId="23" fillId="0" borderId="0" xfId="0" applyNumberFormat="1" applyFont="1" applyBorder="1" applyAlignment="1" applyProtection="1">
      <alignment vertical="center"/>
      <protection/>
    </xf>
    <xf numFmtId="166" fontId="23" fillId="0" borderId="0" xfId="0" applyNumberFormat="1" applyFont="1" applyBorder="1" applyAlignment="1" applyProtection="1">
      <alignment vertical="center"/>
      <protection/>
    </xf>
    <xf numFmtId="4" fontId="23" fillId="0" borderId="24" xfId="0" applyNumberFormat="1" applyFont="1" applyBorder="1" applyAlignment="1" applyProtection="1">
      <alignment vertical="center"/>
      <protection/>
    </xf>
    <xf numFmtId="0" fontId="25" fillId="0" borderId="0" xfId="0" applyFont="1" applyAlignment="1" applyProtection="1">
      <alignment horizontal="left" vertical="center"/>
      <protection/>
    </xf>
    <xf numFmtId="0" fontId="5" fillId="0" borderId="0" xfId="0" applyFont="1" applyAlignment="1" applyProtection="1">
      <alignment vertical="center"/>
      <protection/>
    </xf>
    <xf numFmtId="0" fontId="5" fillId="0" borderId="13" xfId="0" applyFont="1" applyBorder="1" applyAlignment="1" applyProtection="1">
      <alignment vertical="center"/>
      <protection/>
    </xf>
    <xf numFmtId="0" fontId="26" fillId="0" borderId="0" xfId="0" applyFont="1" applyAlignment="1" applyProtection="1">
      <alignment vertical="center"/>
      <protection/>
    </xf>
    <xf numFmtId="0" fontId="27" fillId="0" borderId="0" xfId="0" applyFont="1" applyAlignment="1" applyProtection="1">
      <alignment vertical="center"/>
      <protection/>
    </xf>
    <xf numFmtId="0" fontId="28" fillId="0" borderId="0" xfId="0" applyFont="1" applyAlignment="1" applyProtection="1">
      <alignment horizontal="center" vertical="center"/>
      <protection/>
    </xf>
    <xf numFmtId="4" fontId="29" fillId="0" borderId="30"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24" xfId="0" applyNumberFormat="1" applyFont="1" applyBorder="1" applyAlignment="1" applyProtection="1">
      <alignment vertical="center"/>
      <protection/>
    </xf>
    <xf numFmtId="0" fontId="5" fillId="0" borderId="0" xfId="0" applyFont="1" applyAlignment="1" applyProtection="1">
      <alignment horizontal="left" vertical="center"/>
      <protection/>
    </xf>
    <xf numFmtId="0" fontId="30" fillId="0" borderId="0" xfId="20" applyFont="1" applyAlignment="1" applyProtection="1">
      <alignment horizontal="center" vertical="center"/>
      <protection/>
    </xf>
    <xf numFmtId="0" fontId="6" fillId="0" borderId="13" xfId="0" applyFont="1" applyBorder="1" applyAlignment="1" applyProtection="1">
      <alignment vertical="center"/>
      <protection/>
    </xf>
    <xf numFmtId="0" fontId="8" fillId="0" borderId="0" xfId="0" applyFont="1" applyAlignment="1" applyProtection="1">
      <alignment vertical="center"/>
      <protection/>
    </xf>
    <xf numFmtId="0" fontId="6" fillId="0" borderId="0" xfId="0" applyFont="1" applyAlignment="1" applyProtection="1">
      <alignment horizontal="center" vertical="center"/>
      <protection/>
    </xf>
    <xf numFmtId="4" fontId="32" fillId="0" borderId="30" xfId="0" applyNumberFormat="1" applyFont="1" applyBorder="1" applyAlignment="1" applyProtection="1">
      <alignment vertical="center"/>
      <protection/>
    </xf>
    <xf numFmtId="4" fontId="32" fillId="0" borderId="0" xfId="0" applyNumberFormat="1" applyFont="1" applyBorder="1" applyAlignment="1" applyProtection="1">
      <alignment vertical="center"/>
      <protection/>
    </xf>
    <xf numFmtId="166" fontId="32" fillId="0" borderId="0" xfId="0" applyNumberFormat="1" applyFont="1" applyBorder="1" applyAlignment="1" applyProtection="1">
      <alignment vertical="center"/>
      <protection/>
    </xf>
    <xf numFmtId="4" fontId="32" fillId="0" borderId="24" xfId="0" applyNumberFormat="1" applyFont="1" applyBorder="1" applyAlignment="1" applyProtection="1">
      <alignment vertical="center"/>
      <protection/>
    </xf>
    <xf numFmtId="0" fontId="6" fillId="0" borderId="0" xfId="0" applyFont="1" applyAlignment="1" applyProtection="1">
      <alignment vertical="center"/>
      <protection/>
    </xf>
    <xf numFmtId="0" fontId="6" fillId="0" borderId="0" xfId="0" applyFont="1" applyAlignment="1" applyProtection="1">
      <alignment horizontal="left" vertical="center"/>
      <protection/>
    </xf>
    <xf numFmtId="4" fontId="32" fillId="0" borderId="31" xfId="0" applyNumberFormat="1" applyFont="1" applyBorder="1" applyAlignment="1" applyProtection="1">
      <alignment vertical="center"/>
      <protection/>
    </xf>
    <xf numFmtId="4" fontId="32" fillId="0" borderId="32" xfId="0" applyNumberFormat="1" applyFont="1" applyBorder="1" applyAlignment="1" applyProtection="1">
      <alignment vertical="center"/>
      <protection/>
    </xf>
    <xf numFmtId="166" fontId="32" fillId="0" borderId="32" xfId="0" applyNumberFormat="1" applyFont="1" applyBorder="1" applyAlignment="1" applyProtection="1">
      <alignment vertical="center"/>
      <protection/>
    </xf>
    <xf numFmtId="4" fontId="32" fillId="0" borderId="33" xfId="0" applyNumberFormat="1" applyFont="1" applyBorder="1" applyAlignment="1" applyProtection="1">
      <alignment vertical="center"/>
      <protection/>
    </xf>
    <xf numFmtId="0" fontId="33" fillId="2" borderId="0" xfId="20" applyFont="1" applyFill="1" applyAlignment="1" applyProtection="1">
      <alignment vertical="center"/>
      <protection/>
    </xf>
    <xf numFmtId="165" fontId="3" fillId="0" borderId="0" xfId="0" applyNumberFormat="1" applyFont="1" applyBorder="1" applyAlignment="1" applyProtection="1">
      <alignment horizontal="left" vertical="center"/>
      <protection/>
    </xf>
    <xf numFmtId="0" fontId="3" fillId="0" borderId="0" xfId="0" applyFont="1" applyBorder="1" applyAlignment="1" applyProtection="1">
      <alignment horizontal="left" vertical="top"/>
      <protection/>
    </xf>
    <xf numFmtId="0" fontId="0" fillId="0" borderId="13" xfId="0" applyFont="1" applyBorder="1" applyAlignment="1" applyProtection="1">
      <alignment vertical="center" wrapText="1"/>
      <protection/>
    </xf>
    <xf numFmtId="0" fontId="0" fillId="0" borderId="0" xfId="0" applyFont="1" applyBorder="1" applyAlignment="1" applyProtection="1">
      <alignment vertical="center" wrapText="1"/>
      <protection/>
    </xf>
    <xf numFmtId="0" fontId="0" fillId="0" borderId="14"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34" xfId="0" applyFont="1" applyBorder="1" applyAlignment="1" applyProtection="1">
      <alignment vertical="center"/>
      <protection/>
    </xf>
    <xf numFmtId="0" fontId="21" fillId="0" borderId="0" xfId="0" applyFont="1" applyBorder="1" applyAlignment="1" applyProtection="1">
      <alignment horizontal="left" vertical="center"/>
      <protection/>
    </xf>
    <xf numFmtId="4" fontId="24" fillId="0" borderId="0" xfId="0" applyNumberFormat="1" applyFont="1" applyBorder="1" applyAlignment="1" applyProtection="1">
      <alignment vertical="center"/>
      <protection/>
    </xf>
    <xf numFmtId="0" fontId="2" fillId="0" borderId="0" xfId="0" applyFont="1" applyBorder="1" applyAlignment="1" applyProtection="1">
      <alignment horizontal="right" vertical="center"/>
      <protection/>
    </xf>
    <xf numFmtId="4" fontId="2" fillId="0" borderId="0" xfId="0" applyNumberFormat="1" applyFont="1" applyBorder="1" applyAlignment="1" applyProtection="1">
      <alignment vertical="center"/>
      <protection/>
    </xf>
    <xf numFmtId="164" fontId="2" fillId="0" borderId="0" xfId="0" applyNumberFormat="1" applyFont="1" applyBorder="1" applyAlignment="1" applyProtection="1">
      <alignment horizontal="right" vertical="center"/>
      <protection/>
    </xf>
    <xf numFmtId="0" fontId="0" fillId="5" borderId="0" xfId="0" applyFont="1" applyFill="1" applyBorder="1" applyAlignment="1" applyProtection="1">
      <alignment vertical="center"/>
      <protection/>
    </xf>
    <xf numFmtId="0" fontId="4" fillId="5" borderId="17" xfId="0" applyFont="1" applyFill="1" applyBorder="1" applyAlignment="1" applyProtection="1">
      <alignment horizontal="left" vertical="center"/>
      <protection/>
    </xf>
    <xf numFmtId="0" fontId="4" fillId="5" borderId="18" xfId="0" applyFont="1" applyFill="1" applyBorder="1" applyAlignment="1" applyProtection="1">
      <alignment horizontal="right" vertical="center"/>
      <protection/>
    </xf>
    <xf numFmtId="0" fontId="4" fillId="5" borderId="18" xfId="0" applyFont="1" applyFill="1" applyBorder="1" applyAlignment="1" applyProtection="1">
      <alignment horizontal="center" vertical="center"/>
      <protection/>
    </xf>
    <xf numFmtId="4" fontId="4" fillId="5" borderId="18" xfId="0" applyNumberFormat="1" applyFont="1" applyFill="1" applyBorder="1" applyAlignment="1" applyProtection="1">
      <alignment vertical="center"/>
      <protection/>
    </xf>
    <xf numFmtId="0" fontId="0" fillId="5" borderId="35" xfId="0" applyFont="1" applyFill="1" applyBorder="1" applyAlignment="1" applyProtection="1">
      <alignment vertical="center"/>
      <protection/>
    </xf>
    <xf numFmtId="0" fontId="0" fillId="0" borderId="12" xfId="0" applyFont="1" applyBorder="1" applyAlignment="1" applyProtection="1">
      <alignment vertical="center"/>
      <protection/>
    </xf>
    <xf numFmtId="0" fontId="3" fillId="5" borderId="0" xfId="0" applyFont="1" applyFill="1" applyBorder="1" applyAlignment="1" applyProtection="1">
      <alignment horizontal="left" vertical="center"/>
      <protection/>
    </xf>
    <xf numFmtId="0" fontId="3" fillId="5" borderId="0" xfId="0" applyFont="1" applyFill="1" applyBorder="1" applyAlignment="1" applyProtection="1">
      <alignment horizontal="right" vertical="center"/>
      <protection/>
    </xf>
    <xf numFmtId="0" fontId="0" fillId="5" borderId="14" xfId="0" applyFont="1" applyFill="1" applyBorder="1" applyAlignment="1" applyProtection="1">
      <alignment vertical="center"/>
      <protection/>
    </xf>
    <xf numFmtId="0" fontId="34" fillId="0" borderId="0" xfId="0" applyFont="1" applyBorder="1" applyAlignment="1" applyProtection="1">
      <alignment horizontal="left" vertical="center"/>
      <protection/>
    </xf>
    <xf numFmtId="0" fontId="7" fillId="0" borderId="13" xfId="0" applyFont="1" applyBorder="1" applyAlignment="1" applyProtection="1">
      <alignment vertical="center"/>
      <protection/>
    </xf>
    <xf numFmtId="0" fontId="7" fillId="0" borderId="0" xfId="0" applyFont="1" applyBorder="1" applyAlignment="1" applyProtection="1">
      <alignment vertical="center"/>
      <protection/>
    </xf>
    <xf numFmtId="0" fontId="7" fillId="0" borderId="32" xfId="0" applyFont="1" applyBorder="1" applyAlignment="1" applyProtection="1">
      <alignment horizontal="left" vertical="center"/>
      <protection/>
    </xf>
    <xf numFmtId="0" fontId="7" fillId="0" borderId="32" xfId="0" applyFont="1" applyBorder="1" applyAlignment="1" applyProtection="1">
      <alignment vertical="center"/>
      <protection/>
    </xf>
    <xf numFmtId="4" fontId="7" fillId="0" borderId="32" xfId="0" applyNumberFormat="1" applyFont="1" applyBorder="1" applyAlignment="1" applyProtection="1">
      <alignment vertical="center"/>
      <protection/>
    </xf>
    <xf numFmtId="0" fontId="7" fillId="0" borderId="14" xfId="0" applyFont="1" applyBorder="1" applyAlignment="1" applyProtection="1">
      <alignment vertical="center"/>
      <protection/>
    </xf>
    <xf numFmtId="0" fontId="7" fillId="0" borderId="0" xfId="0" applyFont="1" applyAlignment="1" applyProtection="1">
      <alignment vertical="center"/>
      <protection/>
    </xf>
    <xf numFmtId="0" fontId="8" fillId="0" borderId="13" xfId="0" applyFont="1" applyBorder="1" applyAlignment="1" applyProtection="1">
      <alignment vertical="center"/>
      <protection/>
    </xf>
    <xf numFmtId="0" fontId="8" fillId="0" borderId="0" xfId="0" applyFont="1" applyBorder="1" applyAlignment="1" applyProtection="1">
      <alignment vertical="center"/>
      <protection/>
    </xf>
    <xf numFmtId="0" fontId="8" fillId="0" borderId="32" xfId="0" applyFont="1" applyBorder="1" applyAlignment="1" applyProtection="1">
      <alignment horizontal="left" vertical="center"/>
      <protection/>
    </xf>
    <xf numFmtId="0" fontId="8" fillId="0" borderId="32" xfId="0" applyFont="1" applyBorder="1" applyAlignment="1" applyProtection="1">
      <alignment vertical="center"/>
      <protection/>
    </xf>
    <xf numFmtId="4" fontId="8" fillId="0" borderId="32" xfId="0" applyNumberFormat="1" applyFont="1" applyBorder="1" applyAlignment="1" applyProtection="1">
      <alignment vertical="center"/>
      <protection/>
    </xf>
    <xf numFmtId="0" fontId="8" fillId="0" borderId="14" xfId="0" applyFont="1" applyBorder="1" applyAlignment="1" applyProtection="1">
      <alignment vertical="center"/>
      <protection/>
    </xf>
    <xf numFmtId="0" fontId="3" fillId="0" borderId="0" xfId="0" applyFont="1" applyAlignment="1" applyProtection="1">
      <alignment horizontal="left" vertical="center"/>
      <protection/>
    </xf>
    <xf numFmtId="165" fontId="3" fillId="0" borderId="0" xfId="0" applyNumberFormat="1" applyFont="1" applyAlignment="1" applyProtection="1">
      <alignment horizontal="left" vertical="center"/>
      <protection/>
    </xf>
    <xf numFmtId="0" fontId="0" fillId="0" borderId="13" xfId="0" applyFont="1" applyBorder="1" applyAlignment="1" applyProtection="1">
      <alignment horizontal="center" vertical="center" wrapText="1"/>
      <protection/>
    </xf>
    <xf numFmtId="0" fontId="3" fillId="5" borderId="26" xfId="0" applyFont="1" applyFill="1" applyBorder="1" applyAlignment="1" applyProtection="1">
      <alignment horizontal="center" vertical="center" wrapText="1"/>
      <protection/>
    </xf>
    <xf numFmtId="0" fontId="3" fillId="5" borderId="27" xfId="0" applyFont="1" applyFill="1" applyBorder="1" applyAlignment="1" applyProtection="1">
      <alignment horizontal="center" vertical="center" wrapText="1"/>
      <protection/>
    </xf>
    <xf numFmtId="0" fontId="3" fillId="5" borderId="28" xfId="0" applyFont="1" applyFill="1" applyBorder="1" applyAlignment="1" applyProtection="1">
      <alignment horizontal="center" vertical="center" wrapText="1"/>
      <protection/>
    </xf>
    <xf numFmtId="0" fontId="0" fillId="0" borderId="0" xfId="0" applyFont="1" applyAlignment="1" applyProtection="1">
      <alignment horizontal="center" vertical="center" wrapText="1"/>
      <protection/>
    </xf>
    <xf numFmtId="4" fontId="24" fillId="0" borderId="0" xfId="0" applyNumberFormat="1" applyFont="1" applyAlignment="1" applyProtection="1">
      <alignment/>
      <protection/>
    </xf>
    <xf numFmtId="166" fontId="35" fillId="0" borderId="22" xfId="0" applyNumberFormat="1" applyFont="1" applyBorder="1" applyAlignment="1" applyProtection="1">
      <alignment/>
      <protection/>
    </xf>
    <xf numFmtId="166" fontId="35" fillId="0" borderId="23" xfId="0" applyNumberFormat="1" applyFont="1" applyBorder="1" applyAlignment="1" applyProtection="1">
      <alignment/>
      <protection/>
    </xf>
    <xf numFmtId="4" fontId="36" fillId="0" borderId="0" xfId="0" applyNumberFormat="1" applyFont="1" applyAlignment="1" applyProtection="1">
      <alignment vertical="center"/>
      <protection/>
    </xf>
    <xf numFmtId="0" fontId="9" fillId="0" borderId="1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4" fontId="7" fillId="0" borderId="0" xfId="0" applyNumberFormat="1" applyFont="1" applyAlignment="1" applyProtection="1">
      <alignment/>
      <protection/>
    </xf>
    <xf numFmtId="0" fontId="9" fillId="0" borderId="30"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24" xfId="0" applyNumberFormat="1" applyFont="1" applyBorder="1" applyAlignment="1" applyProtection="1">
      <alignment/>
      <protection/>
    </xf>
    <xf numFmtId="0" fontId="9" fillId="0" borderId="0" xfId="0" applyFont="1" applyAlignment="1" applyProtection="1">
      <alignment horizontal="center"/>
      <protection/>
    </xf>
    <xf numFmtId="4" fontId="9" fillId="0" borderId="0" xfId="0" applyNumberFormat="1" applyFont="1" applyAlignment="1" applyProtection="1">
      <alignment vertical="center"/>
      <protection/>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0" fillId="0" borderId="1" xfId="0" applyFont="1" applyBorder="1" applyAlignment="1" applyProtection="1">
      <alignment horizontal="center" vertical="center"/>
      <protection/>
    </xf>
    <xf numFmtId="49" fontId="0" fillId="0" borderId="1" xfId="0" applyNumberFormat="1" applyFont="1" applyBorder="1" applyAlignment="1" applyProtection="1">
      <alignment horizontal="left" vertical="center" wrapText="1"/>
      <protection/>
    </xf>
    <xf numFmtId="0" fontId="0" fillId="0" borderId="1" xfId="0" applyFont="1" applyBorder="1" applyAlignment="1" applyProtection="1">
      <alignment horizontal="left" vertical="center" wrapText="1"/>
      <protection/>
    </xf>
    <xf numFmtId="0" fontId="0" fillId="0" borderId="1" xfId="0" applyFont="1" applyBorder="1" applyAlignment="1" applyProtection="1">
      <alignment horizontal="center" vertical="center" wrapText="1"/>
      <protection/>
    </xf>
    <xf numFmtId="167" fontId="0" fillId="0" borderId="1" xfId="0" applyNumberFormat="1" applyFont="1" applyBorder="1" applyAlignment="1" applyProtection="1">
      <alignment vertical="center"/>
      <protection/>
    </xf>
    <xf numFmtId="4" fontId="0" fillId="0" borderId="1" xfId="0" applyNumberFormat="1" applyFont="1" applyBorder="1" applyAlignment="1" applyProtection="1">
      <alignment vertical="center"/>
      <protection/>
    </xf>
    <xf numFmtId="0" fontId="2" fillId="3" borderId="1" xfId="0" applyFont="1" applyFill="1" applyBorder="1" applyAlignment="1" applyProtection="1">
      <alignment horizontal="left" vertical="center"/>
      <protection/>
    </xf>
    <xf numFmtId="0" fontId="2" fillId="0" borderId="0" xfId="0" applyFont="1" applyBorder="1" applyAlignment="1" applyProtection="1">
      <alignment horizontal="center" vertical="center"/>
      <protection/>
    </xf>
    <xf numFmtId="166" fontId="2" fillId="0" borderId="0" xfId="0" applyNumberFormat="1" applyFont="1" applyBorder="1" applyAlignment="1" applyProtection="1">
      <alignment vertical="center"/>
      <protection/>
    </xf>
    <xf numFmtId="166" fontId="2" fillId="0" borderId="24" xfId="0" applyNumberFormat="1" applyFont="1" applyBorder="1" applyAlignment="1" applyProtection="1">
      <alignment vertical="center"/>
      <protection/>
    </xf>
    <xf numFmtId="4" fontId="0" fillId="0" borderId="0" xfId="0" applyNumberFormat="1" applyFont="1" applyAlignment="1" applyProtection="1">
      <alignment vertical="center"/>
      <protection/>
    </xf>
    <xf numFmtId="0" fontId="37" fillId="0" borderId="0" xfId="0" applyFont="1" applyAlignment="1" applyProtection="1">
      <alignment horizontal="left" vertical="center"/>
      <protection/>
    </xf>
    <xf numFmtId="0" fontId="38" fillId="0" borderId="0" xfId="0" applyFont="1" applyAlignment="1" applyProtection="1">
      <alignment horizontal="left" vertical="center" wrapText="1"/>
      <protection/>
    </xf>
    <xf numFmtId="0" fontId="0" fillId="0" borderId="30" xfId="0" applyFont="1" applyBorder="1" applyAlignment="1" applyProtection="1">
      <alignment vertical="center"/>
      <protection/>
    </xf>
    <xf numFmtId="0" fontId="39" fillId="0" borderId="0" xfId="0" applyFont="1" applyAlignment="1" applyProtection="1">
      <alignment vertical="center" wrapText="1"/>
      <protection/>
    </xf>
    <xf numFmtId="0" fontId="10" fillId="0" borderId="1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30"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24" xfId="0" applyFont="1" applyBorder="1" applyAlignment="1" applyProtection="1">
      <alignment vertical="center"/>
      <protection/>
    </xf>
    <xf numFmtId="0" fontId="11" fillId="0" borderId="1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30"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24" xfId="0" applyFont="1" applyBorder="1" applyAlignment="1" applyProtection="1">
      <alignment vertical="center"/>
      <protection/>
    </xf>
    <xf numFmtId="0" fontId="12" fillId="0" borderId="1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0" fontId="12" fillId="0" borderId="30"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24" xfId="0" applyFont="1" applyBorder="1" applyAlignment="1" applyProtection="1">
      <alignment vertical="center"/>
      <protection/>
    </xf>
    <xf numFmtId="0" fontId="40" fillId="0" borderId="1" xfId="0" applyFont="1" applyBorder="1" applyAlignment="1" applyProtection="1">
      <alignment horizontal="center" vertical="center"/>
      <protection/>
    </xf>
    <xf numFmtId="49" fontId="40" fillId="0" borderId="1" xfId="0" applyNumberFormat="1" applyFont="1" applyBorder="1" applyAlignment="1" applyProtection="1">
      <alignment horizontal="left" vertical="center" wrapText="1"/>
      <protection/>
    </xf>
    <xf numFmtId="0" fontId="40" fillId="0" borderId="1" xfId="0" applyFont="1" applyBorder="1" applyAlignment="1" applyProtection="1">
      <alignment horizontal="left" vertical="center" wrapText="1"/>
      <protection/>
    </xf>
    <xf numFmtId="0" fontId="40" fillId="0" borderId="1" xfId="0" applyFont="1" applyBorder="1" applyAlignment="1" applyProtection="1">
      <alignment horizontal="center" vertical="center" wrapText="1"/>
      <protection/>
    </xf>
    <xf numFmtId="167" fontId="40" fillId="0" borderId="1" xfId="0" applyNumberFormat="1" applyFont="1" applyBorder="1" applyAlignment="1" applyProtection="1">
      <alignment vertical="center"/>
      <protection/>
    </xf>
    <xf numFmtId="4" fontId="40" fillId="0" borderId="1" xfId="0" applyNumberFormat="1" applyFont="1" applyBorder="1" applyAlignment="1" applyProtection="1">
      <alignment vertical="center"/>
      <protection/>
    </xf>
    <xf numFmtId="0" fontId="40" fillId="0" borderId="13" xfId="0" applyFont="1" applyBorder="1" applyAlignment="1" applyProtection="1">
      <alignment vertical="center"/>
      <protection/>
    </xf>
    <xf numFmtId="0" fontId="40" fillId="3" borderId="1" xfId="0" applyFont="1" applyFill="1" applyBorder="1" applyAlignment="1" applyProtection="1">
      <alignment horizontal="left" vertical="center"/>
      <protection/>
    </xf>
    <xf numFmtId="0" fontId="40" fillId="0" borderId="0" xfId="0" applyFont="1" applyBorder="1" applyAlignment="1" applyProtection="1">
      <alignment horizontal="center" vertical="center"/>
      <protection/>
    </xf>
    <xf numFmtId="0" fontId="0" fillId="0" borderId="31" xfId="0" applyFont="1" applyBorder="1" applyAlignment="1" applyProtection="1">
      <alignment vertical="center"/>
      <protection/>
    </xf>
    <xf numFmtId="0" fontId="0" fillId="0" borderId="32" xfId="0" applyFont="1" applyBorder="1" applyAlignment="1" applyProtection="1">
      <alignment vertical="center"/>
      <protection/>
    </xf>
    <xf numFmtId="0" fontId="0" fillId="0" borderId="33" xfId="0" applyFont="1" applyBorder="1" applyAlignment="1" applyProtection="1">
      <alignment vertical="center"/>
      <protection/>
    </xf>
    <xf numFmtId="0" fontId="0" fillId="6" borderId="12" xfId="0" applyFill="1" applyBorder="1" applyProtection="1">
      <protection/>
    </xf>
    <xf numFmtId="0" fontId="20" fillId="0" borderId="0" xfId="0" applyFont="1" applyAlignment="1" applyProtection="1">
      <alignment horizontal="left" vertical="top" wrapText="1"/>
      <protection/>
    </xf>
    <xf numFmtId="0" fontId="20" fillId="0" borderId="0" xfId="0" applyFont="1" applyAlignment="1" applyProtection="1">
      <alignment horizontal="left" vertical="center"/>
      <protection/>
    </xf>
    <xf numFmtId="0" fontId="3" fillId="0" borderId="0" xfId="0" applyFont="1" applyBorder="1" applyAlignment="1" applyProtection="1">
      <alignment horizontal="left" vertical="center"/>
      <protection/>
    </xf>
    <xf numFmtId="0" fontId="0" fillId="0" borderId="0" xfId="0" applyBorder="1" applyProtection="1">
      <protection/>
    </xf>
    <xf numFmtId="0" fontId="4" fillId="0" borderId="0" xfId="0" applyFont="1" applyBorder="1" applyAlignment="1" applyProtection="1">
      <alignment horizontal="left" vertical="top" wrapText="1"/>
      <protection/>
    </xf>
    <xf numFmtId="49" fontId="3" fillId="3" borderId="0" xfId="0" applyNumberFormat="1" applyFont="1" applyFill="1" applyBorder="1" applyAlignment="1" applyProtection="1">
      <alignment horizontal="left" vertical="center"/>
      <protection locked="0"/>
    </xf>
    <xf numFmtId="49" fontId="3" fillId="0" borderId="0" xfId="0" applyNumberFormat="1" applyFont="1" applyBorder="1" applyAlignment="1" applyProtection="1">
      <alignment horizontal="left" vertical="center"/>
      <protection locked="0"/>
    </xf>
    <xf numFmtId="0" fontId="3" fillId="0" borderId="0" xfId="0" applyFont="1" applyBorder="1" applyAlignment="1" applyProtection="1">
      <alignment horizontal="left" vertical="center" wrapText="1"/>
      <protection/>
    </xf>
    <xf numFmtId="4" fontId="21" fillId="0" borderId="16" xfId="0" applyNumberFormat="1" applyFont="1" applyBorder="1" applyAlignment="1" applyProtection="1">
      <alignment vertical="center"/>
      <protection/>
    </xf>
    <xf numFmtId="0" fontId="0" fillId="0" borderId="16" xfId="0" applyFont="1" applyBorder="1" applyAlignment="1" applyProtection="1">
      <alignment vertical="center"/>
      <protection/>
    </xf>
    <xf numFmtId="0" fontId="2" fillId="0" borderId="0" xfId="0" applyFont="1" applyBorder="1" applyAlignment="1" applyProtection="1">
      <alignment horizontal="right" vertical="center"/>
      <protection/>
    </xf>
    <xf numFmtId="164" fontId="2" fillId="0" borderId="0" xfId="0" applyNumberFormat="1" applyFont="1" applyBorder="1" applyAlignment="1" applyProtection="1">
      <alignment horizontal="center" vertical="center"/>
      <protection/>
    </xf>
    <xf numFmtId="0" fontId="2" fillId="0" borderId="0" xfId="0" applyFont="1" applyBorder="1" applyAlignment="1" applyProtection="1">
      <alignment vertical="center"/>
      <protection/>
    </xf>
    <xf numFmtId="4" fontId="20" fillId="0" borderId="0" xfId="0" applyNumberFormat="1" applyFont="1" applyBorder="1" applyAlignment="1" applyProtection="1">
      <alignment vertical="center"/>
      <protection/>
    </xf>
    <xf numFmtId="0" fontId="4" fillId="4" borderId="18" xfId="0" applyFont="1" applyFill="1" applyBorder="1" applyAlignment="1" applyProtection="1">
      <alignment horizontal="left" vertical="center"/>
      <protection/>
    </xf>
    <xf numFmtId="0" fontId="0" fillId="4" borderId="18" xfId="0" applyFont="1" applyFill="1" applyBorder="1" applyAlignment="1" applyProtection="1">
      <alignment vertical="center"/>
      <protection/>
    </xf>
    <xf numFmtId="4" fontId="4" fillId="4" borderId="18" xfId="0" applyNumberFormat="1" applyFont="1" applyFill="1" applyBorder="1" applyAlignment="1" applyProtection="1">
      <alignment vertical="center"/>
      <protection/>
    </xf>
    <xf numFmtId="0" fontId="0" fillId="4" borderId="25" xfId="0" applyFont="1" applyFill="1" applyBorder="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protection/>
    </xf>
    <xf numFmtId="0" fontId="23" fillId="0" borderId="29" xfId="0" applyFont="1" applyBorder="1" applyAlignment="1" applyProtection="1">
      <alignment horizontal="center" vertical="center"/>
      <protection/>
    </xf>
    <xf numFmtId="0" fontId="23" fillId="0" borderId="22" xfId="0" applyFont="1" applyBorder="1" applyAlignment="1" applyProtection="1">
      <alignment horizontal="left" vertical="center"/>
      <protection/>
    </xf>
    <xf numFmtId="0" fontId="2" fillId="0" borderId="30" xfId="0" applyFont="1" applyBorder="1" applyAlignment="1" applyProtection="1">
      <alignment horizontal="left" vertical="center"/>
      <protection/>
    </xf>
    <xf numFmtId="0" fontId="2" fillId="0" borderId="0" xfId="0" applyFont="1" applyBorder="1" applyAlignment="1" applyProtection="1">
      <alignment horizontal="left" vertical="center"/>
      <protection/>
    </xf>
    <xf numFmtId="0" fontId="3" fillId="5" borderId="17" xfId="0" applyFont="1" applyFill="1" applyBorder="1" applyAlignment="1" applyProtection="1">
      <alignment horizontal="center" vertical="center"/>
      <protection/>
    </xf>
    <xf numFmtId="0" fontId="3" fillId="5" borderId="18" xfId="0" applyFont="1" applyFill="1" applyBorder="1" applyAlignment="1" applyProtection="1">
      <alignment horizontal="left" vertical="center"/>
      <protection/>
    </xf>
    <xf numFmtId="0" fontId="3" fillId="5" borderId="18" xfId="0" applyFont="1" applyFill="1" applyBorder="1" applyAlignment="1" applyProtection="1">
      <alignment horizontal="center" vertical="center"/>
      <protection/>
    </xf>
    <xf numFmtId="0" fontId="3" fillId="5" borderId="18" xfId="0" applyFont="1" applyFill="1" applyBorder="1" applyAlignment="1" applyProtection="1">
      <alignment horizontal="right" vertical="center"/>
      <protection/>
    </xf>
    <xf numFmtId="0" fontId="16" fillId="7" borderId="0" xfId="0" applyFont="1" applyFill="1" applyAlignment="1" applyProtection="1">
      <alignment horizontal="center" vertical="center"/>
      <protection/>
    </xf>
    <xf numFmtId="0" fontId="0" fillId="0" borderId="0" xfId="0" applyProtection="1">
      <protection/>
    </xf>
    <xf numFmtId="4" fontId="8" fillId="0" borderId="0" xfId="0" applyNumberFormat="1" applyFont="1" applyAlignment="1" applyProtection="1">
      <alignment vertical="center"/>
      <protection/>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24" fillId="0" borderId="0" xfId="0" applyNumberFormat="1" applyFont="1" applyAlignment="1" applyProtection="1">
      <alignment horizontal="right" vertical="center"/>
      <protection/>
    </xf>
    <xf numFmtId="4" fontId="24" fillId="0" borderId="0" xfId="0" applyNumberFormat="1" applyFont="1" applyAlignment="1" applyProtection="1">
      <alignment vertical="center"/>
      <protection/>
    </xf>
    <xf numFmtId="4" fontId="27" fillId="0" borderId="0" xfId="0" applyNumberFormat="1" applyFont="1" applyAlignment="1" applyProtection="1">
      <alignment vertical="center"/>
      <protection/>
    </xf>
    <xf numFmtId="0" fontId="27" fillId="0" borderId="0" xfId="0" applyFont="1" applyAlignment="1" applyProtection="1">
      <alignment vertical="center"/>
      <protection/>
    </xf>
    <xf numFmtId="4" fontId="27" fillId="0" borderId="0" xfId="0" applyNumberFormat="1" applyFont="1" applyAlignment="1" applyProtection="1">
      <alignment horizontal="right" vertical="center"/>
      <protection/>
    </xf>
    <xf numFmtId="0" fontId="26" fillId="0" borderId="0" xfId="0" applyFont="1" applyAlignment="1" applyProtection="1">
      <alignment horizontal="left" vertical="center" wrapText="1"/>
      <protection/>
    </xf>
    <xf numFmtId="0" fontId="4" fillId="0" borderId="0" xfId="0" applyFont="1" applyAlignment="1" applyProtection="1">
      <alignment horizontal="left" vertical="center" wrapText="1"/>
      <protection/>
    </xf>
    <xf numFmtId="0" fontId="4" fillId="0" borderId="0" xfId="0" applyFont="1" applyAlignment="1" applyProtection="1">
      <alignment vertical="center"/>
      <protection/>
    </xf>
    <xf numFmtId="0" fontId="0" fillId="0" borderId="0" xfId="0" applyFont="1" applyAlignment="1" applyProtection="1">
      <alignment vertical="center"/>
      <protection/>
    </xf>
    <xf numFmtId="0" fontId="33" fillId="2" borderId="0" xfId="20" applyFont="1" applyFill="1" applyAlignment="1" applyProtection="1">
      <alignment vertical="center"/>
      <protection/>
    </xf>
    <xf numFmtId="0" fontId="19" fillId="0" borderId="0" xfId="0" applyFont="1" applyBorder="1" applyAlignment="1" applyProtection="1">
      <alignment horizontal="left" vertical="center" wrapText="1"/>
      <protection/>
    </xf>
    <xf numFmtId="0" fontId="0" fillId="0" borderId="0" xfId="0" applyFont="1" applyBorder="1" applyAlignment="1" applyProtection="1">
      <alignment vertical="center"/>
      <protection/>
    </xf>
    <xf numFmtId="0" fontId="4" fillId="0" borderId="0" xfId="0" applyFont="1" applyBorder="1" applyAlignment="1" applyProtection="1">
      <alignment horizontal="left" vertical="center" wrapText="1"/>
      <protection/>
    </xf>
    <xf numFmtId="0" fontId="0" fillId="0" borderId="0" xfId="0" applyFont="1" applyBorder="1" applyAlignment="1" applyProtection="1">
      <alignment horizontal="left" vertical="center"/>
      <protection/>
    </xf>
    <xf numFmtId="0" fontId="19" fillId="0" borderId="0" xfId="0" applyFont="1" applyAlignment="1" applyProtection="1">
      <alignment horizontal="left" vertical="center" wrapText="1"/>
      <protection/>
    </xf>
    <xf numFmtId="0" fontId="19" fillId="0" borderId="0" xfId="0" applyFont="1" applyAlignment="1" applyProtection="1">
      <alignment horizontal="left" vertical="center"/>
      <protection/>
    </xf>
    <xf numFmtId="0" fontId="19" fillId="0" borderId="0" xfId="0" applyFont="1" applyBorder="1" applyAlignment="1" applyProtection="1">
      <alignment horizontal="left" vertical="center"/>
      <protection/>
    </xf>
    <xf numFmtId="0" fontId="17" fillId="0" borderId="0" xfId="0" applyFont="1" applyBorder="1" applyAlignment="1" applyProtection="1">
      <alignment horizontal="center" vertical="center" wrapText="1"/>
      <protection locked="0"/>
    </xf>
    <xf numFmtId="0" fontId="3" fillId="0" borderId="0" xfId="0" applyFont="1" applyBorder="1" applyAlignment="1" applyProtection="1">
      <alignment horizontal="left" vertical="top"/>
      <protection locked="0"/>
    </xf>
    <xf numFmtId="0" fontId="3"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wrapText="1"/>
      <protection locked="0"/>
    </xf>
    <xf numFmtId="49" fontId="3" fillId="0" borderId="0" xfId="0" applyNumberFormat="1" applyFont="1" applyBorder="1" applyAlignment="1" applyProtection="1">
      <alignment horizontal="left" vertical="center" wrapText="1"/>
      <protection locked="0"/>
    </xf>
    <xf numFmtId="0" fontId="17" fillId="0" borderId="0" xfId="0" applyFont="1" applyBorder="1" applyAlignment="1" applyProtection="1">
      <alignment horizontal="center" vertical="center"/>
      <protection locked="0"/>
    </xf>
    <xf numFmtId="0" fontId="28" fillId="0" borderId="8" xfId="0" applyFont="1" applyBorder="1" applyAlignment="1" applyProtection="1">
      <alignment horizontal="left"/>
      <protection locked="0"/>
    </xf>
    <xf numFmtId="0" fontId="28" fillId="0" borderId="8" xfId="0" applyFont="1" applyBorder="1" applyAlignment="1" applyProtection="1">
      <alignment horizontal="left" wrapText="1"/>
      <protection locked="0"/>
    </xf>
  </cellXfs>
  <cellStyles count="7">
    <cellStyle name="Normal" xfId="0"/>
    <cellStyle name="Percent" xfId="15"/>
    <cellStyle name="Currency" xfId="16"/>
    <cellStyle name="Currency [0]" xfId="17"/>
    <cellStyle name="Comma" xfId="18"/>
    <cellStyle name="Comma [0]" xfId="19"/>
    <cellStyle name="Hypertextový odkaz"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266700</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66700" cy="26670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276225</xdr:colOff>
      <xdr:row>1</xdr:row>
      <xdr:rowOff>0</xdr:rowOff>
    </xdr:to>
    <xdr:pic>
      <xdr:nvPicPr>
        <xdr:cNvPr id="2" name="Picture 1">
          <a:hlinkClick r:id="rId3"/>
        </xdr:cNvPr>
        <xdr:cNvPicPr preferRelativeResize="1">
          <a:picLocks noChangeAspect="1"/>
        </xdr:cNvPicPr>
      </xdr:nvPicPr>
      <xdr:blipFill>
        <a:blip r:embed="rId1"/>
        <a:stretch>
          <a:fillRect/>
        </a:stretch>
      </xdr:blipFill>
      <xdr:spPr>
        <a:xfrm>
          <a:off x="0" y="0"/>
          <a:ext cx="276225" cy="276225"/>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M56"/>
  <sheetViews>
    <sheetView showGridLines="0" tabSelected="1" workbookViewId="0" topLeftCell="A1">
      <pane ySplit="1" topLeftCell="A2" activePane="bottomLeft" state="frozen"/>
      <selection pane="topLeft" activeCell="W26" sqref="W26:AE26"/>
      <selection pane="bottomLeft" activeCell="AQ3" sqref="AQ3"/>
    </sheetView>
  </sheetViews>
  <sheetFormatPr defaultColWidth="9.33203125" defaultRowHeight="13.5"/>
  <cols>
    <col min="1" max="1" width="8.33203125" style="95" customWidth="1"/>
    <col min="2" max="2" width="1.66796875" style="95" customWidth="1"/>
    <col min="3" max="3" width="4.16015625" style="95" customWidth="1"/>
    <col min="4" max="33" width="2.66015625" style="95" customWidth="1"/>
    <col min="34" max="34" width="3.33203125" style="95" customWidth="1"/>
    <col min="35" max="35" width="31.66015625" style="95" customWidth="1"/>
    <col min="36" max="37" width="2.5" style="95" customWidth="1"/>
    <col min="38" max="38" width="8.33203125" style="95" customWidth="1"/>
    <col min="39" max="39" width="3.33203125" style="95" customWidth="1"/>
    <col min="40" max="40" width="13.33203125" style="95" customWidth="1"/>
    <col min="41" max="41" width="7.5" style="95" customWidth="1"/>
    <col min="42" max="42" width="4.16015625" style="95" customWidth="1"/>
    <col min="43" max="43" width="15.66015625" style="95" customWidth="1"/>
    <col min="44" max="44" width="13.66015625" style="95" customWidth="1"/>
    <col min="45" max="47" width="25.83203125" style="95" hidden="1" customWidth="1"/>
    <col min="48" max="52" width="21.66015625" style="95" hidden="1" customWidth="1"/>
    <col min="53" max="53" width="19.16015625" style="95" hidden="1" customWidth="1"/>
    <col min="54" max="54" width="25" style="95" hidden="1" customWidth="1"/>
    <col min="55" max="56" width="19.16015625" style="95" hidden="1" customWidth="1"/>
    <col min="57" max="57" width="66.5" style="95" customWidth="1"/>
    <col min="58" max="70" width="9.33203125" style="95" customWidth="1"/>
    <col min="71" max="91" width="9.33203125" style="95" hidden="1" customWidth="1"/>
    <col min="92" max="16384" width="9.33203125" style="95" customWidth="1"/>
  </cols>
  <sheetData>
    <row r="1" spans="1:74" ht="21.4" customHeight="1">
      <c r="A1" s="2" t="s">
        <v>0</v>
      </c>
      <c r="B1" s="3"/>
      <c r="C1" s="3"/>
      <c r="D1" s="4" t="s">
        <v>1</v>
      </c>
      <c r="E1" s="3"/>
      <c r="F1" s="3"/>
      <c r="G1" s="3"/>
      <c r="H1" s="3"/>
      <c r="I1" s="3"/>
      <c r="J1" s="3"/>
      <c r="K1" s="5" t="s">
        <v>2</v>
      </c>
      <c r="L1" s="5"/>
      <c r="M1" s="5"/>
      <c r="N1" s="5"/>
      <c r="O1" s="5"/>
      <c r="P1" s="5"/>
      <c r="Q1" s="5"/>
      <c r="R1" s="5"/>
      <c r="S1" s="5"/>
      <c r="T1" s="3"/>
      <c r="U1" s="3"/>
      <c r="V1" s="3"/>
      <c r="W1" s="5" t="s">
        <v>3</v>
      </c>
      <c r="X1" s="5"/>
      <c r="Y1" s="5"/>
      <c r="Z1" s="5"/>
      <c r="AA1" s="5"/>
      <c r="AB1" s="5"/>
      <c r="AC1" s="5"/>
      <c r="AD1" s="5"/>
      <c r="AE1" s="5"/>
      <c r="AF1" s="5"/>
      <c r="AG1" s="5"/>
      <c r="AH1" s="5"/>
      <c r="AI1" s="93"/>
      <c r="AJ1" s="94"/>
      <c r="AK1" s="94"/>
      <c r="AL1" s="94"/>
      <c r="AM1" s="94"/>
      <c r="AN1" s="94"/>
      <c r="AO1" s="94"/>
      <c r="AP1" s="94"/>
      <c r="AQ1" s="94"/>
      <c r="AR1" s="94"/>
      <c r="AS1" s="94"/>
      <c r="AT1" s="94"/>
      <c r="AU1" s="94"/>
      <c r="AV1" s="94"/>
      <c r="AW1" s="94"/>
      <c r="AX1" s="94"/>
      <c r="AY1" s="94"/>
      <c r="AZ1" s="94"/>
      <c r="BA1" s="2" t="s">
        <v>4</v>
      </c>
      <c r="BB1" s="2" t="s">
        <v>5</v>
      </c>
      <c r="BC1" s="94"/>
      <c r="BD1" s="94"/>
      <c r="BE1" s="94"/>
      <c r="BF1" s="94"/>
      <c r="BG1" s="94"/>
      <c r="BH1" s="94"/>
      <c r="BI1" s="94"/>
      <c r="BJ1" s="94"/>
      <c r="BK1" s="94"/>
      <c r="BL1" s="94"/>
      <c r="BM1" s="94"/>
      <c r="BN1" s="94"/>
      <c r="BO1" s="94"/>
      <c r="BP1" s="94"/>
      <c r="BQ1" s="94"/>
      <c r="BR1" s="94"/>
      <c r="BT1" s="96" t="s">
        <v>6</v>
      </c>
      <c r="BU1" s="96" t="s">
        <v>6</v>
      </c>
      <c r="BV1" s="96" t="s">
        <v>7</v>
      </c>
    </row>
    <row r="2" spans="3:72" ht="36.95" customHeight="1">
      <c r="AR2" s="323" t="s">
        <v>8</v>
      </c>
      <c r="AS2" s="324"/>
      <c r="AT2" s="324"/>
      <c r="AU2" s="324"/>
      <c r="AV2" s="324"/>
      <c r="AW2" s="324"/>
      <c r="AX2" s="324"/>
      <c r="AY2" s="324"/>
      <c r="AZ2" s="324"/>
      <c r="BA2" s="324"/>
      <c r="BB2" s="324"/>
      <c r="BC2" s="324"/>
      <c r="BD2" s="324"/>
      <c r="BE2" s="324"/>
      <c r="BS2" s="97" t="s">
        <v>9</v>
      </c>
      <c r="BT2" s="97" t="s">
        <v>10</v>
      </c>
    </row>
    <row r="3" spans="2:72" ht="6.95" customHeight="1">
      <c r="B3" s="98"/>
      <c r="C3" s="99"/>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294"/>
      <c r="BS3" s="97" t="s">
        <v>9</v>
      </c>
      <c r="BT3" s="97" t="s">
        <v>11</v>
      </c>
    </row>
    <row r="4" spans="2:71" ht="36.95" customHeight="1">
      <c r="B4" s="101"/>
      <c r="C4" s="102"/>
      <c r="D4" s="103" t="s">
        <v>12</v>
      </c>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4"/>
      <c r="AS4" s="105" t="s">
        <v>13</v>
      </c>
      <c r="BE4" s="106" t="s">
        <v>14</v>
      </c>
      <c r="BS4" s="97" t="s">
        <v>15</v>
      </c>
    </row>
    <row r="5" spans="2:71" ht="14.45" customHeight="1">
      <c r="B5" s="101"/>
      <c r="C5" s="102"/>
      <c r="D5" s="107" t="s">
        <v>16</v>
      </c>
      <c r="E5" s="102"/>
      <c r="F5" s="102"/>
      <c r="G5" s="102"/>
      <c r="H5" s="102"/>
      <c r="I5" s="102"/>
      <c r="J5" s="102"/>
      <c r="K5" s="297"/>
      <c r="L5" s="298"/>
      <c r="M5" s="298"/>
      <c r="N5" s="298"/>
      <c r="O5" s="298"/>
      <c r="P5" s="298"/>
      <c r="Q5" s="298"/>
      <c r="R5" s="298"/>
      <c r="S5" s="298"/>
      <c r="T5" s="298"/>
      <c r="U5" s="298"/>
      <c r="V5" s="298"/>
      <c r="W5" s="298"/>
      <c r="X5" s="298"/>
      <c r="Y5" s="298"/>
      <c r="Z5" s="298"/>
      <c r="AA5" s="298"/>
      <c r="AB5" s="298"/>
      <c r="AC5" s="298"/>
      <c r="AD5" s="298"/>
      <c r="AE5" s="298"/>
      <c r="AF5" s="298"/>
      <c r="AG5" s="298"/>
      <c r="AH5" s="298"/>
      <c r="AI5" s="298"/>
      <c r="AJ5" s="298"/>
      <c r="AK5" s="298"/>
      <c r="AL5" s="298"/>
      <c r="AM5" s="298"/>
      <c r="AN5" s="298"/>
      <c r="AO5" s="298"/>
      <c r="AP5" s="102"/>
      <c r="AQ5" s="104"/>
      <c r="BE5" s="295" t="s">
        <v>17</v>
      </c>
      <c r="BS5" s="97" t="s">
        <v>9</v>
      </c>
    </row>
    <row r="6" spans="2:71" ht="36.95" customHeight="1">
      <c r="B6" s="101"/>
      <c r="C6" s="102"/>
      <c r="D6" s="108" t="s">
        <v>18</v>
      </c>
      <c r="E6" s="102"/>
      <c r="F6" s="102"/>
      <c r="G6" s="102"/>
      <c r="H6" s="102"/>
      <c r="I6" s="102"/>
      <c r="J6" s="102"/>
      <c r="K6" s="299" t="s">
        <v>911</v>
      </c>
      <c r="L6" s="298"/>
      <c r="M6" s="298"/>
      <c r="N6" s="298"/>
      <c r="O6" s="298"/>
      <c r="P6" s="298"/>
      <c r="Q6" s="298"/>
      <c r="R6" s="298"/>
      <c r="S6" s="298"/>
      <c r="T6" s="298"/>
      <c r="U6" s="298"/>
      <c r="V6" s="298"/>
      <c r="W6" s="298"/>
      <c r="X6" s="298"/>
      <c r="Y6" s="298"/>
      <c r="Z6" s="298"/>
      <c r="AA6" s="298"/>
      <c r="AB6" s="298"/>
      <c r="AC6" s="298"/>
      <c r="AD6" s="298"/>
      <c r="AE6" s="298"/>
      <c r="AF6" s="298"/>
      <c r="AG6" s="298"/>
      <c r="AH6" s="298"/>
      <c r="AI6" s="298"/>
      <c r="AJ6" s="298"/>
      <c r="AK6" s="298"/>
      <c r="AL6" s="298"/>
      <c r="AM6" s="298"/>
      <c r="AN6" s="298"/>
      <c r="AO6" s="298"/>
      <c r="AP6" s="102"/>
      <c r="AQ6" s="104"/>
      <c r="BE6" s="296"/>
      <c r="BS6" s="97" t="s">
        <v>19</v>
      </c>
    </row>
    <row r="7" spans="2:71" ht="14.45" customHeight="1">
      <c r="B7" s="101"/>
      <c r="C7" s="102"/>
      <c r="D7" s="109" t="s">
        <v>20</v>
      </c>
      <c r="E7" s="102"/>
      <c r="F7" s="102"/>
      <c r="G7" s="102"/>
      <c r="H7" s="102"/>
      <c r="I7" s="102"/>
      <c r="J7" s="102"/>
      <c r="K7" s="110" t="s">
        <v>5</v>
      </c>
      <c r="L7" s="102"/>
      <c r="M7" s="102"/>
      <c r="N7" s="102"/>
      <c r="O7" s="102"/>
      <c r="P7" s="102"/>
      <c r="Q7" s="102"/>
      <c r="R7" s="102"/>
      <c r="S7" s="102"/>
      <c r="T7" s="102"/>
      <c r="U7" s="102"/>
      <c r="V7" s="102"/>
      <c r="W7" s="102"/>
      <c r="X7" s="102"/>
      <c r="Y7" s="102"/>
      <c r="Z7" s="102"/>
      <c r="AA7" s="102"/>
      <c r="AB7" s="102"/>
      <c r="AC7" s="102"/>
      <c r="AD7" s="102"/>
      <c r="AE7" s="102"/>
      <c r="AF7" s="102"/>
      <c r="AG7" s="102"/>
      <c r="AH7" s="102"/>
      <c r="AI7" s="102"/>
      <c r="AJ7" s="102"/>
      <c r="AK7" s="109" t="s">
        <v>21</v>
      </c>
      <c r="AL7" s="102"/>
      <c r="AM7" s="102"/>
      <c r="AN7" s="110" t="s">
        <v>5</v>
      </c>
      <c r="AO7" s="102"/>
      <c r="AP7" s="102"/>
      <c r="AQ7" s="104"/>
      <c r="BE7" s="296"/>
      <c r="BS7" s="97" t="s">
        <v>22</v>
      </c>
    </row>
    <row r="8" spans="2:71" ht="14.45" customHeight="1">
      <c r="B8" s="101"/>
      <c r="C8" s="102"/>
      <c r="D8" s="109" t="s">
        <v>23</v>
      </c>
      <c r="E8" s="102"/>
      <c r="F8" s="102"/>
      <c r="G8" s="102"/>
      <c r="H8" s="102"/>
      <c r="I8" s="102"/>
      <c r="J8" s="102"/>
      <c r="K8" s="110" t="s">
        <v>24</v>
      </c>
      <c r="L8" s="102"/>
      <c r="M8" s="102"/>
      <c r="N8" s="102"/>
      <c r="O8" s="102"/>
      <c r="P8" s="102"/>
      <c r="Q8" s="102"/>
      <c r="R8" s="102"/>
      <c r="S8" s="102"/>
      <c r="T8" s="102"/>
      <c r="U8" s="102"/>
      <c r="V8" s="102"/>
      <c r="W8" s="102"/>
      <c r="X8" s="102"/>
      <c r="Y8" s="102"/>
      <c r="Z8" s="102"/>
      <c r="AA8" s="102"/>
      <c r="AB8" s="102"/>
      <c r="AC8" s="102"/>
      <c r="AD8" s="102"/>
      <c r="AE8" s="102"/>
      <c r="AF8" s="102"/>
      <c r="AG8" s="102"/>
      <c r="AH8" s="102"/>
      <c r="AI8" s="102"/>
      <c r="AJ8" s="102"/>
      <c r="AK8" s="109" t="s">
        <v>25</v>
      </c>
      <c r="AL8" s="102"/>
      <c r="AM8" s="102"/>
      <c r="AN8" s="6" t="s">
        <v>26</v>
      </c>
      <c r="AO8" s="102"/>
      <c r="AP8" s="102"/>
      <c r="AQ8" s="104"/>
      <c r="BE8" s="296"/>
      <c r="BS8" s="97" t="s">
        <v>27</v>
      </c>
    </row>
    <row r="9" spans="2:71" ht="14.45" customHeight="1">
      <c r="B9" s="101"/>
      <c r="C9" s="102"/>
      <c r="D9" s="102"/>
      <c r="E9" s="102"/>
      <c r="F9" s="102"/>
      <c r="G9" s="102"/>
      <c r="H9" s="102"/>
      <c r="I9" s="102"/>
      <c r="J9" s="102"/>
      <c r="K9" s="102"/>
      <c r="L9" s="102"/>
      <c r="M9" s="102"/>
      <c r="N9" s="102"/>
      <c r="O9" s="102"/>
      <c r="P9" s="102"/>
      <c r="Q9" s="102"/>
      <c r="R9" s="102"/>
      <c r="S9" s="102"/>
      <c r="T9" s="102"/>
      <c r="U9" s="102"/>
      <c r="V9" s="102"/>
      <c r="W9" s="102"/>
      <c r="X9" s="102"/>
      <c r="Y9" s="102"/>
      <c r="Z9" s="102"/>
      <c r="AA9" s="102"/>
      <c r="AB9" s="102"/>
      <c r="AC9" s="102"/>
      <c r="AD9" s="102"/>
      <c r="AE9" s="102"/>
      <c r="AF9" s="102"/>
      <c r="AG9" s="102"/>
      <c r="AH9" s="102"/>
      <c r="AI9" s="102"/>
      <c r="AJ9" s="102"/>
      <c r="AK9" s="102"/>
      <c r="AL9" s="102"/>
      <c r="AM9" s="102"/>
      <c r="AN9" s="102"/>
      <c r="AO9" s="102"/>
      <c r="AP9" s="102"/>
      <c r="AQ9" s="104"/>
      <c r="BE9" s="296"/>
      <c r="BS9" s="97" t="s">
        <v>28</v>
      </c>
    </row>
    <row r="10" spans="2:71" ht="14.45" customHeight="1">
      <c r="B10" s="101"/>
      <c r="C10" s="102"/>
      <c r="D10" s="109" t="s">
        <v>29</v>
      </c>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9" t="s">
        <v>30</v>
      </c>
      <c r="AL10" s="102"/>
      <c r="AM10" s="102"/>
      <c r="AN10" s="110" t="s">
        <v>5</v>
      </c>
      <c r="AO10" s="102"/>
      <c r="AP10" s="102"/>
      <c r="AQ10" s="104"/>
      <c r="BE10" s="296"/>
      <c r="BS10" s="97" t="s">
        <v>19</v>
      </c>
    </row>
    <row r="11" spans="2:71" ht="18.4" customHeight="1">
      <c r="B11" s="101"/>
      <c r="C11" s="102"/>
      <c r="D11" s="102"/>
      <c r="E11" s="110" t="s">
        <v>24</v>
      </c>
      <c r="F11" s="102"/>
      <c r="G11" s="102"/>
      <c r="H11" s="102"/>
      <c r="I11" s="102"/>
      <c r="J11" s="102"/>
      <c r="K11" s="102"/>
      <c r="L11" s="102"/>
      <c r="M11" s="102"/>
      <c r="N11" s="102"/>
      <c r="O11" s="102"/>
      <c r="P11" s="102"/>
      <c r="Q11" s="102"/>
      <c r="R11" s="102"/>
      <c r="S11" s="102"/>
      <c r="T11" s="102"/>
      <c r="U11" s="102"/>
      <c r="V11" s="102"/>
      <c r="W11" s="102"/>
      <c r="X11" s="102"/>
      <c r="Y11" s="102"/>
      <c r="Z11" s="102"/>
      <c r="AA11" s="102"/>
      <c r="AB11" s="102"/>
      <c r="AC11" s="102"/>
      <c r="AD11" s="102"/>
      <c r="AE11" s="102"/>
      <c r="AF11" s="102"/>
      <c r="AG11" s="102"/>
      <c r="AH11" s="102"/>
      <c r="AI11" s="102"/>
      <c r="AJ11" s="102"/>
      <c r="AK11" s="109" t="s">
        <v>31</v>
      </c>
      <c r="AL11" s="102"/>
      <c r="AM11" s="102"/>
      <c r="AN11" s="110" t="s">
        <v>5</v>
      </c>
      <c r="AO11" s="102"/>
      <c r="AP11" s="102"/>
      <c r="AQ11" s="104"/>
      <c r="BE11" s="296"/>
      <c r="BS11" s="97" t="s">
        <v>19</v>
      </c>
    </row>
    <row r="12" spans="2:71" ht="6.95" customHeight="1">
      <c r="B12" s="101"/>
      <c r="C12" s="102"/>
      <c r="D12" s="102"/>
      <c r="E12" s="102"/>
      <c r="F12" s="102"/>
      <c r="G12" s="102"/>
      <c r="H12" s="102"/>
      <c r="I12" s="102"/>
      <c r="J12" s="102"/>
      <c r="K12" s="102"/>
      <c r="L12" s="102"/>
      <c r="M12" s="102"/>
      <c r="N12" s="102"/>
      <c r="O12" s="102"/>
      <c r="P12" s="102"/>
      <c r="Q12" s="102"/>
      <c r="R12" s="102"/>
      <c r="S12" s="102"/>
      <c r="T12" s="102"/>
      <c r="U12" s="102"/>
      <c r="V12" s="102"/>
      <c r="W12" s="102"/>
      <c r="X12" s="102"/>
      <c r="Y12" s="102"/>
      <c r="Z12" s="102"/>
      <c r="AA12" s="102"/>
      <c r="AB12" s="102"/>
      <c r="AC12" s="102"/>
      <c r="AD12" s="102"/>
      <c r="AE12" s="102"/>
      <c r="AF12" s="102"/>
      <c r="AG12" s="102"/>
      <c r="AH12" s="102"/>
      <c r="AI12" s="102"/>
      <c r="AJ12" s="102"/>
      <c r="AK12" s="102"/>
      <c r="AL12" s="102"/>
      <c r="AM12" s="102"/>
      <c r="AN12" s="102"/>
      <c r="AO12" s="102"/>
      <c r="AP12" s="102"/>
      <c r="AQ12" s="104"/>
      <c r="BE12" s="296"/>
      <c r="BS12" s="97" t="s">
        <v>19</v>
      </c>
    </row>
    <row r="13" spans="2:71" ht="14.45" customHeight="1">
      <c r="B13" s="101"/>
      <c r="C13" s="102"/>
      <c r="D13" s="109" t="s">
        <v>32</v>
      </c>
      <c r="E13" s="102"/>
      <c r="F13" s="102"/>
      <c r="G13" s="102"/>
      <c r="H13" s="102"/>
      <c r="I13" s="102"/>
      <c r="J13" s="102"/>
      <c r="K13" s="102"/>
      <c r="L13" s="102"/>
      <c r="M13" s="102"/>
      <c r="N13" s="102"/>
      <c r="O13" s="102"/>
      <c r="P13" s="102"/>
      <c r="Q13" s="102"/>
      <c r="R13" s="102"/>
      <c r="S13" s="102"/>
      <c r="T13" s="102"/>
      <c r="U13" s="102"/>
      <c r="V13" s="102"/>
      <c r="W13" s="102"/>
      <c r="X13" s="102"/>
      <c r="Y13" s="102"/>
      <c r="Z13" s="102"/>
      <c r="AA13" s="102"/>
      <c r="AB13" s="102"/>
      <c r="AC13" s="102"/>
      <c r="AD13" s="102"/>
      <c r="AE13" s="102"/>
      <c r="AF13" s="102"/>
      <c r="AG13" s="102"/>
      <c r="AH13" s="102"/>
      <c r="AI13" s="102"/>
      <c r="AJ13" s="102"/>
      <c r="AK13" s="109" t="s">
        <v>30</v>
      </c>
      <c r="AL13" s="102"/>
      <c r="AM13" s="102"/>
      <c r="AN13" s="7" t="s">
        <v>33</v>
      </c>
      <c r="AO13" s="102"/>
      <c r="AP13" s="102"/>
      <c r="AQ13" s="104"/>
      <c r="BE13" s="296"/>
      <c r="BS13" s="97" t="s">
        <v>19</v>
      </c>
    </row>
    <row r="14" spans="2:71" ht="15">
      <c r="B14" s="101"/>
      <c r="C14" s="102"/>
      <c r="D14" s="102"/>
      <c r="E14" s="300" t="s">
        <v>33</v>
      </c>
      <c r="F14" s="301"/>
      <c r="G14" s="301"/>
      <c r="H14" s="301"/>
      <c r="I14" s="301"/>
      <c r="J14" s="301"/>
      <c r="K14" s="301"/>
      <c r="L14" s="301"/>
      <c r="M14" s="301"/>
      <c r="N14" s="301"/>
      <c r="O14" s="301"/>
      <c r="P14" s="301"/>
      <c r="Q14" s="301"/>
      <c r="R14" s="301"/>
      <c r="S14" s="301"/>
      <c r="T14" s="301"/>
      <c r="U14" s="301"/>
      <c r="V14" s="301"/>
      <c r="W14" s="301"/>
      <c r="X14" s="301"/>
      <c r="Y14" s="301"/>
      <c r="Z14" s="301"/>
      <c r="AA14" s="301"/>
      <c r="AB14" s="301"/>
      <c r="AC14" s="301"/>
      <c r="AD14" s="301"/>
      <c r="AE14" s="301"/>
      <c r="AF14" s="301"/>
      <c r="AG14" s="301"/>
      <c r="AH14" s="301"/>
      <c r="AI14" s="301"/>
      <c r="AJ14" s="301"/>
      <c r="AK14" s="109" t="s">
        <v>31</v>
      </c>
      <c r="AL14" s="102"/>
      <c r="AM14" s="102"/>
      <c r="AN14" s="7" t="s">
        <v>33</v>
      </c>
      <c r="AO14" s="102"/>
      <c r="AP14" s="102"/>
      <c r="AQ14" s="104"/>
      <c r="BE14" s="296"/>
      <c r="BS14" s="97" t="s">
        <v>19</v>
      </c>
    </row>
    <row r="15" spans="2:71" ht="6.95" customHeight="1">
      <c r="B15" s="101"/>
      <c r="C15" s="102"/>
      <c r="D15" s="102"/>
      <c r="E15" s="102"/>
      <c r="F15" s="102"/>
      <c r="G15" s="102"/>
      <c r="H15" s="102"/>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2"/>
      <c r="AI15" s="102"/>
      <c r="AJ15" s="102"/>
      <c r="AK15" s="102"/>
      <c r="AL15" s="102"/>
      <c r="AM15" s="102"/>
      <c r="AN15" s="102"/>
      <c r="AO15" s="102"/>
      <c r="AP15" s="102"/>
      <c r="AQ15" s="104"/>
      <c r="BE15" s="296"/>
      <c r="BS15" s="97" t="s">
        <v>6</v>
      </c>
    </row>
    <row r="16" spans="2:71" ht="14.45" customHeight="1">
      <c r="B16" s="101"/>
      <c r="C16" s="102"/>
      <c r="D16" s="109" t="s">
        <v>34</v>
      </c>
      <c r="E16" s="102"/>
      <c r="F16" s="102"/>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9" t="s">
        <v>30</v>
      </c>
      <c r="AL16" s="102"/>
      <c r="AM16" s="102"/>
      <c r="AN16" s="110" t="s">
        <v>5</v>
      </c>
      <c r="AO16" s="102"/>
      <c r="AP16" s="102"/>
      <c r="AQ16" s="104"/>
      <c r="BE16" s="296"/>
      <c r="BS16" s="97" t="s">
        <v>6</v>
      </c>
    </row>
    <row r="17" spans="2:71" ht="18.4" customHeight="1">
      <c r="B17" s="101"/>
      <c r="C17" s="102"/>
      <c r="D17" s="102"/>
      <c r="E17" s="110" t="s">
        <v>24</v>
      </c>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c r="AG17" s="102"/>
      <c r="AH17" s="102"/>
      <c r="AI17" s="102"/>
      <c r="AJ17" s="102"/>
      <c r="AK17" s="109" t="s">
        <v>31</v>
      </c>
      <c r="AL17" s="102"/>
      <c r="AM17" s="102"/>
      <c r="AN17" s="110" t="s">
        <v>5</v>
      </c>
      <c r="AO17" s="102"/>
      <c r="AP17" s="102"/>
      <c r="AQ17" s="104"/>
      <c r="BE17" s="296"/>
      <c r="BS17" s="97" t="s">
        <v>35</v>
      </c>
    </row>
    <row r="18" spans="2:71" ht="6.95" customHeight="1">
      <c r="B18" s="101"/>
      <c r="C18" s="102"/>
      <c r="D18" s="102"/>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4"/>
      <c r="BE18" s="296"/>
      <c r="BS18" s="97" t="s">
        <v>9</v>
      </c>
    </row>
    <row r="19" spans="2:71" ht="14.45" customHeight="1">
      <c r="B19" s="101"/>
      <c r="C19" s="102"/>
      <c r="D19" s="109" t="s">
        <v>36</v>
      </c>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11" t="s">
        <v>910</v>
      </c>
      <c r="AL19" s="102"/>
      <c r="AM19" s="102"/>
      <c r="AN19" s="102"/>
      <c r="AO19" s="102"/>
      <c r="AP19" s="102"/>
      <c r="AQ19" s="104"/>
      <c r="BE19" s="296"/>
      <c r="BS19" s="97" t="s">
        <v>9</v>
      </c>
    </row>
    <row r="20" spans="2:71" ht="16.5" customHeight="1">
      <c r="B20" s="101"/>
      <c r="C20" s="102"/>
      <c r="D20" s="102"/>
      <c r="E20" s="302" t="s">
        <v>5</v>
      </c>
      <c r="F20" s="302"/>
      <c r="G20" s="302"/>
      <c r="H20" s="302"/>
      <c r="I20" s="302"/>
      <c r="J20" s="302"/>
      <c r="K20" s="302"/>
      <c r="L20" s="302"/>
      <c r="M20" s="302"/>
      <c r="N20" s="302"/>
      <c r="O20" s="302"/>
      <c r="P20" s="302"/>
      <c r="Q20" s="302"/>
      <c r="R20" s="302"/>
      <c r="S20" s="302"/>
      <c r="T20" s="302"/>
      <c r="U20" s="302"/>
      <c r="V20" s="302"/>
      <c r="W20" s="302"/>
      <c r="X20" s="302"/>
      <c r="Y20" s="302"/>
      <c r="Z20" s="302"/>
      <c r="AA20" s="302"/>
      <c r="AB20" s="302"/>
      <c r="AC20" s="302"/>
      <c r="AD20" s="302"/>
      <c r="AE20" s="302"/>
      <c r="AF20" s="302"/>
      <c r="AG20" s="302"/>
      <c r="AH20" s="302"/>
      <c r="AI20" s="302"/>
      <c r="AJ20" s="302"/>
      <c r="AK20" s="302"/>
      <c r="AL20" s="302"/>
      <c r="AM20" s="302"/>
      <c r="AN20" s="302"/>
      <c r="AO20" s="102"/>
      <c r="AP20" s="102"/>
      <c r="AQ20" s="104"/>
      <c r="BE20" s="296"/>
      <c r="BS20" s="97" t="s">
        <v>6</v>
      </c>
    </row>
    <row r="21" spans="2:57" ht="6.95" customHeight="1">
      <c r="B21" s="101"/>
      <c r="C21" s="102"/>
      <c r="D21" s="102"/>
      <c r="E21" s="102"/>
      <c r="F21" s="102"/>
      <c r="G21" s="102"/>
      <c r="H21" s="102"/>
      <c r="I21" s="102"/>
      <c r="J21" s="102"/>
      <c r="K21" s="102"/>
      <c r="L21" s="102"/>
      <c r="M21" s="102"/>
      <c r="N21" s="102"/>
      <c r="O21" s="102"/>
      <c r="P21" s="102"/>
      <c r="Q21" s="102"/>
      <c r="R21" s="102"/>
      <c r="S21" s="102"/>
      <c r="T21" s="102"/>
      <c r="U21" s="102"/>
      <c r="V21" s="102"/>
      <c r="W21" s="102"/>
      <c r="X21" s="102"/>
      <c r="Y21" s="102"/>
      <c r="Z21" s="102"/>
      <c r="AA21" s="102"/>
      <c r="AB21" s="102"/>
      <c r="AC21" s="102"/>
      <c r="AD21" s="102"/>
      <c r="AE21" s="102"/>
      <c r="AF21" s="102"/>
      <c r="AG21" s="102"/>
      <c r="AH21" s="102"/>
      <c r="AI21" s="102"/>
      <c r="AJ21" s="102"/>
      <c r="AK21" s="102"/>
      <c r="AL21" s="102"/>
      <c r="AM21" s="102"/>
      <c r="AN21" s="102"/>
      <c r="AO21" s="102"/>
      <c r="AP21" s="102"/>
      <c r="AQ21" s="104"/>
      <c r="BE21" s="296"/>
    </row>
    <row r="22" spans="2:57" ht="6.95" customHeight="1">
      <c r="B22" s="101"/>
      <c r="C22" s="10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c r="AO22" s="112"/>
      <c r="AP22" s="102"/>
      <c r="AQ22" s="104"/>
      <c r="BE22" s="296"/>
    </row>
    <row r="23" spans="2:57" s="118" customFormat="1" ht="25.9" customHeight="1">
      <c r="B23" s="113"/>
      <c r="C23" s="114"/>
      <c r="D23" s="115" t="s">
        <v>37</v>
      </c>
      <c r="E23" s="116"/>
      <c r="F23" s="116"/>
      <c r="G23" s="116"/>
      <c r="H23" s="116"/>
      <c r="I23" s="116"/>
      <c r="J23" s="116"/>
      <c r="K23" s="116"/>
      <c r="L23" s="116"/>
      <c r="M23" s="116"/>
      <c r="N23" s="116"/>
      <c r="O23" s="116"/>
      <c r="P23" s="116"/>
      <c r="Q23" s="116"/>
      <c r="R23" s="116"/>
      <c r="S23" s="116"/>
      <c r="T23" s="116"/>
      <c r="U23" s="116"/>
      <c r="V23" s="116"/>
      <c r="W23" s="116"/>
      <c r="X23" s="116"/>
      <c r="Y23" s="116"/>
      <c r="Z23" s="116"/>
      <c r="AA23" s="116"/>
      <c r="AB23" s="116"/>
      <c r="AC23" s="116"/>
      <c r="AD23" s="116"/>
      <c r="AE23" s="116"/>
      <c r="AF23" s="116"/>
      <c r="AG23" s="116"/>
      <c r="AH23" s="116"/>
      <c r="AI23" s="116"/>
      <c r="AJ23" s="116"/>
      <c r="AK23" s="303">
        <f>ROUND(AG51,2)</f>
        <v>0</v>
      </c>
      <c r="AL23" s="304"/>
      <c r="AM23" s="304"/>
      <c r="AN23" s="304"/>
      <c r="AO23" s="304"/>
      <c r="AP23" s="114"/>
      <c r="AQ23" s="117"/>
      <c r="BE23" s="296"/>
    </row>
    <row r="24" spans="2:57" s="118" customFormat="1" ht="6.95" customHeight="1">
      <c r="B24" s="113"/>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c r="AO24" s="114"/>
      <c r="AP24" s="114"/>
      <c r="AQ24" s="117"/>
      <c r="BE24" s="296"/>
    </row>
    <row r="25" spans="2:57" s="118" customFormat="1" ht="13.5">
      <c r="B25" s="113"/>
      <c r="C25" s="114"/>
      <c r="D25" s="114"/>
      <c r="E25" s="114"/>
      <c r="F25" s="114"/>
      <c r="G25" s="114"/>
      <c r="H25" s="114"/>
      <c r="I25" s="114"/>
      <c r="J25" s="114"/>
      <c r="K25" s="114"/>
      <c r="L25" s="305" t="s">
        <v>38</v>
      </c>
      <c r="M25" s="305"/>
      <c r="N25" s="305"/>
      <c r="O25" s="305"/>
      <c r="P25" s="114"/>
      <c r="Q25" s="114"/>
      <c r="R25" s="114"/>
      <c r="S25" s="114"/>
      <c r="T25" s="114"/>
      <c r="U25" s="114"/>
      <c r="V25" s="114"/>
      <c r="W25" s="305" t="s">
        <v>39</v>
      </c>
      <c r="X25" s="305"/>
      <c r="Y25" s="305"/>
      <c r="Z25" s="305"/>
      <c r="AA25" s="305"/>
      <c r="AB25" s="305"/>
      <c r="AC25" s="305"/>
      <c r="AD25" s="305"/>
      <c r="AE25" s="305"/>
      <c r="AF25" s="114"/>
      <c r="AG25" s="114"/>
      <c r="AH25" s="114"/>
      <c r="AI25" s="114"/>
      <c r="AJ25" s="114"/>
      <c r="AK25" s="305" t="s">
        <v>40</v>
      </c>
      <c r="AL25" s="305"/>
      <c r="AM25" s="305"/>
      <c r="AN25" s="305"/>
      <c r="AO25" s="305"/>
      <c r="AP25" s="114"/>
      <c r="AQ25" s="117"/>
      <c r="BE25" s="296"/>
    </row>
    <row r="26" spans="2:57" s="123" customFormat="1" ht="14.45" customHeight="1">
      <c r="B26" s="119"/>
      <c r="C26" s="120"/>
      <c r="D26" s="121" t="s">
        <v>41</v>
      </c>
      <c r="E26" s="120"/>
      <c r="F26" s="121" t="s">
        <v>42</v>
      </c>
      <c r="G26" s="120"/>
      <c r="H26" s="120"/>
      <c r="I26" s="120"/>
      <c r="J26" s="120"/>
      <c r="K26" s="120"/>
      <c r="L26" s="306">
        <v>0.21</v>
      </c>
      <c r="M26" s="307"/>
      <c r="N26" s="307"/>
      <c r="O26" s="307"/>
      <c r="P26" s="120"/>
      <c r="Q26" s="120"/>
      <c r="R26" s="120"/>
      <c r="S26" s="120"/>
      <c r="T26" s="120"/>
      <c r="U26" s="120"/>
      <c r="V26" s="120"/>
      <c r="W26" s="308">
        <f>ROUND(AZ51,2)</f>
        <v>0</v>
      </c>
      <c r="X26" s="307"/>
      <c r="Y26" s="307"/>
      <c r="Z26" s="307"/>
      <c r="AA26" s="307"/>
      <c r="AB26" s="307"/>
      <c r="AC26" s="307"/>
      <c r="AD26" s="307"/>
      <c r="AE26" s="307"/>
      <c r="AF26" s="120"/>
      <c r="AG26" s="120"/>
      <c r="AH26" s="120"/>
      <c r="AI26" s="120"/>
      <c r="AJ26" s="120"/>
      <c r="AK26" s="308">
        <f>ROUND(AV51,2)</f>
        <v>0</v>
      </c>
      <c r="AL26" s="307"/>
      <c r="AM26" s="307"/>
      <c r="AN26" s="307"/>
      <c r="AO26" s="307"/>
      <c r="AP26" s="120"/>
      <c r="AQ26" s="122"/>
      <c r="BE26" s="296"/>
    </row>
    <row r="27" spans="2:57" s="123" customFormat="1" ht="14.45" customHeight="1">
      <c r="B27" s="119"/>
      <c r="C27" s="120"/>
      <c r="D27" s="120"/>
      <c r="E27" s="120"/>
      <c r="F27" s="121" t="s">
        <v>43</v>
      </c>
      <c r="G27" s="120"/>
      <c r="H27" s="120"/>
      <c r="I27" s="120"/>
      <c r="J27" s="120"/>
      <c r="K27" s="120"/>
      <c r="L27" s="306">
        <v>0.15</v>
      </c>
      <c r="M27" s="307"/>
      <c r="N27" s="307"/>
      <c r="O27" s="307"/>
      <c r="P27" s="120"/>
      <c r="Q27" s="120"/>
      <c r="R27" s="120"/>
      <c r="S27" s="120"/>
      <c r="T27" s="120"/>
      <c r="U27" s="120"/>
      <c r="V27" s="120"/>
      <c r="W27" s="308">
        <f>ROUND(BA51,2)</f>
        <v>0</v>
      </c>
      <c r="X27" s="307"/>
      <c r="Y27" s="307"/>
      <c r="Z27" s="307"/>
      <c r="AA27" s="307"/>
      <c r="AB27" s="307"/>
      <c r="AC27" s="307"/>
      <c r="AD27" s="307"/>
      <c r="AE27" s="307"/>
      <c r="AF27" s="120"/>
      <c r="AG27" s="120"/>
      <c r="AH27" s="120"/>
      <c r="AI27" s="120"/>
      <c r="AJ27" s="120"/>
      <c r="AK27" s="308">
        <f>ROUND(AW51,2)</f>
        <v>0</v>
      </c>
      <c r="AL27" s="307"/>
      <c r="AM27" s="307"/>
      <c r="AN27" s="307"/>
      <c r="AO27" s="307"/>
      <c r="AP27" s="120"/>
      <c r="AQ27" s="122"/>
      <c r="BE27" s="296"/>
    </row>
    <row r="28" spans="2:57" s="123" customFormat="1" ht="14.45" customHeight="1" hidden="1">
      <c r="B28" s="119"/>
      <c r="C28" s="120"/>
      <c r="D28" s="120"/>
      <c r="E28" s="120"/>
      <c r="F28" s="121" t="s">
        <v>44</v>
      </c>
      <c r="G28" s="120"/>
      <c r="H28" s="120"/>
      <c r="I28" s="120"/>
      <c r="J28" s="120"/>
      <c r="K28" s="120"/>
      <c r="L28" s="306">
        <v>0.21</v>
      </c>
      <c r="M28" s="307"/>
      <c r="N28" s="307"/>
      <c r="O28" s="307"/>
      <c r="P28" s="120"/>
      <c r="Q28" s="120"/>
      <c r="R28" s="120"/>
      <c r="S28" s="120"/>
      <c r="T28" s="120"/>
      <c r="U28" s="120"/>
      <c r="V28" s="120"/>
      <c r="W28" s="308">
        <f>ROUND(BB51,2)</f>
        <v>0</v>
      </c>
      <c r="X28" s="307"/>
      <c r="Y28" s="307"/>
      <c r="Z28" s="307"/>
      <c r="AA28" s="307"/>
      <c r="AB28" s="307"/>
      <c r="AC28" s="307"/>
      <c r="AD28" s="307"/>
      <c r="AE28" s="307"/>
      <c r="AF28" s="120"/>
      <c r="AG28" s="120"/>
      <c r="AH28" s="120"/>
      <c r="AI28" s="120"/>
      <c r="AJ28" s="120"/>
      <c r="AK28" s="308">
        <v>0</v>
      </c>
      <c r="AL28" s="307"/>
      <c r="AM28" s="307"/>
      <c r="AN28" s="307"/>
      <c r="AO28" s="307"/>
      <c r="AP28" s="120"/>
      <c r="AQ28" s="122"/>
      <c r="BE28" s="296"/>
    </row>
    <row r="29" spans="2:57" s="123" customFormat="1" ht="14.45" customHeight="1" hidden="1">
      <c r="B29" s="119"/>
      <c r="C29" s="120"/>
      <c r="D29" s="120"/>
      <c r="E29" s="120"/>
      <c r="F29" s="121" t="s">
        <v>45</v>
      </c>
      <c r="G29" s="120"/>
      <c r="H29" s="120"/>
      <c r="I29" s="120"/>
      <c r="J29" s="120"/>
      <c r="K29" s="120"/>
      <c r="L29" s="306">
        <v>0.15</v>
      </c>
      <c r="M29" s="307"/>
      <c r="N29" s="307"/>
      <c r="O29" s="307"/>
      <c r="P29" s="120"/>
      <c r="Q29" s="120"/>
      <c r="R29" s="120"/>
      <c r="S29" s="120"/>
      <c r="T29" s="120"/>
      <c r="U29" s="120"/>
      <c r="V29" s="120"/>
      <c r="W29" s="308">
        <f>ROUND(BC51,2)</f>
        <v>0</v>
      </c>
      <c r="X29" s="307"/>
      <c r="Y29" s="307"/>
      <c r="Z29" s="307"/>
      <c r="AA29" s="307"/>
      <c r="AB29" s="307"/>
      <c r="AC29" s="307"/>
      <c r="AD29" s="307"/>
      <c r="AE29" s="307"/>
      <c r="AF29" s="120"/>
      <c r="AG29" s="120"/>
      <c r="AH29" s="120"/>
      <c r="AI29" s="120"/>
      <c r="AJ29" s="120"/>
      <c r="AK29" s="308">
        <v>0</v>
      </c>
      <c r="AL29" s="307"/>
      <c r="AM29" s="307"/>
      <c r="AN29" s="307"/>
      <c r="AO29" s="307"/>
      <c r="AP29" s="120"/>
      <c r="AQ29" s="122"/>
      <c r="BE29" s="296"/>
    </row>
    <row r="30" spans="2:57" s="123" customFormat="1" ht="14.45" customHeight="1" hidden="1">
      <c r="B30" s="119"/>
      <c r="C30" s="120"/>
      <c r="D30" s="120"/>
      <c r="E30" s="120"/>
      <c r="F30" s="121" t="s">
        <v>46</v>
      </c>
      <c r="G30" s="120"/>
      <c r="H30" s="120"/>
      <c r="I30" s="120"/>
      <c r="J30" s="120"/>
      <c r="K30" s="120"/>
      <c r="L30" s="306">
        <v>0</v>
      </c>
      <c r="M30" s="307"/>
      <c r="N30" s="307"/>
      <c r="O30" s="307"/>
      <c r="P30" s="120"/>
      <c r="Q30" s="120"/>
      <c r="R30" s="120"/>
      <c r="S30" s="120"/>
      <c r="T30" s="120"/>
      <c r="U30" s="120"/>
      <c r="V30" s="120"/>
      <c r="W30" s="308">
        <f>ROUND(BD51,2)</f>
        <v>0</v>
      </c>
      <c r="X30" s="307"/>
      <c r="Y30" s="307"/>
      <c r="Z30" s="307"/>
      <c r="AA30" s="307"/>
      <c r="AB30" s="307"/>
      <c r="AC30" s="307"/>
      <c r="AD30" s="307"/>
      <c r="AE30" s="307"/>
      <c r="AF30" s="120"/>
      <c r="AG30" s="120"/>
      <c r="AH30" s="120"/>
      <c r="AI30" s="120"/>
      <c r="AJ30" s="120"/>
      <c r="AK30" s="308">
        <v>0</v>
      </c>
      <c r="AL30" s="307"/>
      <c r="AM30" s="307"/>
      <c r="AN30" s="307"/>
      <c r="AO30" s="307"/>
      <c r="AP30" s="120"/>
      <c r="AQ30" s="122"/>
      <c r="BE30" s="296"/>
    </row>
    <row r="31" spans="2:57" s="118" customFormat="1" ht="6.95" customHeight="1">
      <c r="B31" s="113"/>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c r="AO31" s="114"/>
      <c r="AP31" s="114"/>
      <c r="AQ31" s="117"/>
      <c r="BE31" s="296"/>
    </row>
    <row r="32" spans="2:57" s="118" customFormat="1" ht="25.9" customHeight="1">
      <c r="B32" s="113"/>
      <c r="C32" s="124"/>
      <c r="D32" s="125" t="s">
        <v>47</v>
      </c>
      <c r="E32" s="126"/>
      <c r="F32" s="126"/>
      <c r="G32" s="126"/>
      <c r="H32" s="126"/>
      <c r="I32" s="126"/>
      <c r="J32" s="126"/>
      <c r="K32" s="126"/>
      <c r="L32" s="126"/>
      <c r="M32" s="126"/>
      <c r="N32" s="126"/>
      <c r="O32" s="126"/>
      <c r="P32" s="126"/>
      <c r="Q32" s="126"/>
      <c r="R32" s="126"/>
      <c r="S32" s="126"/>
      <c r="T32" s="127" t="s">
        <v>48</v>
      </c>
      <c r="U32" s="126"/>
      <c r="V32" s="126"/>
      <c r="W32" s="126"/>
      <c r="X32" s="309" t="s">
        <v>49</v>
      </c>
      <c r="Y32" s="310"/>
      <c r="Z32" s="310"/>
      <c r="AA32" s="310"/>
      <c r="AB32" s="310"/>
      <c r="AC32" s="126"/>
      <c r="AD32" s="126"/>
      <c r="AE32" s="126"/>
      <c r="AF32" s="126"/>
      <c r="AG32" s="126"/>
      <c r="AH32" s="126"/>
      <c r="AI32" s="126"/>
      <c r="AJ32" s="126"/>
      <c r="AK32" s="311">
        <f>SUM(AK23:AK30)</f>
        <v>0</v>
      </c>
      <c r="AL32" s="310"/>
      <c r="AM32" s="310"/>
      <c r="AN32" s="310"/>
      <c r="AO32" s="312"/>
      <c r="AP32" s="124"/>
      <c r="AQ32" s="128"/>
      <c r="BE32" s="296"/>
    </row>
    <row r="33" spans="2:43" s="118" customFormat="1" ht="6.95" customHeight="1">
      <c r="B33" s="113"/>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c r="AO33" s="114"/>
      <c r="AP33" s="114"/>
      <c r="AQ33" s="117"/>
    </row>
    <row r="34" spans="2:43" s="118" customFormat="1" ht="6.95" customHeight="1">
      <c r="B34" s="129"/>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130"/>
      <c r="AI34" s="130"/>
      <c r="AJ34" s="130"/>
      <c r="AK34" s="130"/>
      <c r="AL34" s="130"/>
      <c r="AM34" s="130"/>
      <c r="AN34" s="130"/>
      <c r="AO34" s="130"/>
      <c r="AP34" s="130"/>
      <c r="AQ34" s="131"/>
    </row>
    <row r="38" spans="2:44" s="118" customFormat="1" ht="6.95" customHeight="1">
      <c r="B38" s="132"/>
      <c r="C38" s="133"/>
      <c r="D38" s="133"/>
      <c r="E38" s="133"/>
      <c r="F38" s="133"/>
      <c r="G38" s="133"/>
      <c r="H38" s="133"/>
      <c r="I38" s="133"/>
      <c r="J38" s="133"/>
      <c r="K38" s="133"/>
      <c r="L38" s="133"/>
      <c r="M38" s="133"/>
      <c r="N38" s="133"/>
      <c r="O38" s="133"/>
      <c r="P38" s="133"/>
      <c r="Q38" s="133"/>
      <c r="R38" s="133"/>
      <c r="S38" s="133"/>
      <c r="T38" s="133"/>
      <c r="U38" s="133"/>
      <c r="V38" s="133"/>
      <c r="W38" s="133"/>
      <c r="X38" s="133"/>
      <c r="Y38" s="133"/>
      <c r="Z38" s="133"/>
      <c r="AA38" s="133"/>
      <c r="AB38" s="133"/>
      <c r="AC38" s="133"/>
      <c r="AD38" s="133"/>
      <c r="AE38" s="133"/>
      <c r="AF38" s="133"/>
      <c r="AG38" s="133"/>
      <c r="AH38" s="133"/>
      <c r="AI38" s="133"/>
      <c r="AJ38" s="133"/>
      <c r="AK38" s="133"/>
      <c r="AL38" s="133"/>
      <c r="AM38" s="133"/>
      <c r="AN38" s="133"/>
      <c r="AO38" s="133"/>
      <c r="AP38" s="133"/>
      <c r="AQ38" s="133"/>
      <c r="AR38" s="113"/>
    </row>
    <row r="39" spans="2:44" s="118" customFormat="1" ht="36.95" customHeight="1">
      <c r="B39" s="113"/>
      <c r="C39" s="134" t="s">
        <v>50</v>
      </c>
      <c r="AR39" s="113"/>
    </row>
    <row r="40" spans="2:44" s="118" customFormat="1" ht="6.95" customHeight="1">
      <c r="B40" s="113"/>
      <c r="AR40" s="113"/>
    </row>
    <row r="41" spans="2:44" s="137" customFormat="1" ht="14.45" customHeight="1">
      <c r="B41" s="135"/>
      <c r="C41" s="136" t="s">
        <v>16</v>
      </c>
      <c r="L41" s="137">
        <f>K5</f>
        <v>0</v>
      </c>
      <c r="AR41" s="135"/>
    </row>
    <row r="42" spans="2:44" s="140" customFormat="1" ht="36.95" customHeight="1">
      <c r="B42" s="138"/>
      <c r="C42" s="139" t="s">
        <v>18</v>
      </c>
      <c r="L42" s="334" t="str">
        <f>K6</f>
        <v>Sanace a rekonstrukce kanalizace na území negativně ovlivněné hornickou činností na katastru města Ostravy - Oprava kanalizace ulice Vilová</v>
      </c>
      <c r="M42" s="335"/>
      <c r="N42" s="335"/>
      <c r="O42" s="335"/>
      <c r="P42" s="335"/>
      <c r="Q42" s="335"/>
      <c r="R42" s="335"/>
      <c r="S42" s="335"/>
      <c r="T42" s="335"/>
      <c r="U42" s="335"/>
      <c r="V42" s="335"/>
      <c r="W42" s="335"/>
      <c r="X42" s="335"/>
      <c r="Y42" s="335"/>
      <c r="Z42" s="335"/>
      <c r="AA42" s="335"/>
      <c r="AB42" s="335"/>
      <c r="AC42" s="335"/>
      <c r="AD42" s="335"/>
      <c r="AE42" s="335"/>
      <c r="AF42" s="335"/>
      <c r="AG42" s="335"/>
      <c r="AH42" s="335"/>
      <c r="AI42" s="335"/>
      <c r="AJ42" s="335"/>
      <c r="AK42" s="335"/>
      <c r="AL42" s="335"/>
      <c r="AM42" s="335"/>
      <c r="AN42" s="335"/>
      <c r="AO42" s="335"/>
      <c r="AR42" s="138"/>
    </row>
    <row r="43" spans="2:44" s="118" customFormat="1" ht="6.95" customHeight="1">
      <c r="B43" s="113"/>
      <c r="AR43" s="113"/>
    </row>
    <row r="44" spans="2:44" s="118" customFormat="1" ht="15">
      <c r="B44" s="113"/>
      <c r="C44" s="136" t="s">
        <v>23</v>
      </c>
      <c r="L44" s="141" t="str">
        <f>IF(K8="","",K8)</f>
        <v xml:space="preserve"> </v>
      </c>
      <c r="AI44" s="136" t="s">
        <v>25</v>
      </c>
      <c r="AM44" s="313" t="str">
        <f>IF(AN8="","",AN8)</f>
        <v>13. 3. 2018</v>
      </c>
      <c r="AN44" s="313"/>
      <c r="AR44" s="113"/>
    </row>
    <row r="45" spans="2:44" s="118" customFormat="1" ht="6.95" customHeight="1">
      <c r="B45" s="113"/>
      <c r="AR45" s="113"/>
    </row>
    <row r="46" spans="2:56" s="118" customFormat="1" ht="15">
      <c r="B46" s="113"/>
      <c r="C46" s="136" t="s">
        <v>29</v>
      </c>
      <c r="L46" s="137" t="str">
        <f>IF(E11="","",E11)</f>
        <v xml:space="preserve"> </v>
      </c>
      <c r="AI46" s="136" t="s">
        <v>34</v>
      </c>
      <c r="AM46" s="314" t="str">
        <f>IF(E17="","",E17)</f>
        <v xml:space="preserve"> </v>
      </c>
      <c r="AN46" s="314"/>
      <c r="AO46" s="314"/>
      <c r="AP46" s="314"/>
      <c r="AR46" s="113"/>
      <c r="AS46" s="315" t="s">
        <v>51</v>
      </c>
      <c r="AT46" s="316"/>
      <c r="AU46" s="142"/>
      <c r="AV46" s="142"/>
      <c r="AW46" s="142"/>
      <c r="AX46" s="142"/>
      <c r="AY46" s="142"/>
      <c r="AZ46" s="142"/>
      <c r="BA46" s="142"/>
      <c r="BB46" s="142"/>
      <c r="BC46" s="142"/>
      <c r="BD46" s="143"/>
    </row>
    <row r="47" spans="2:56" s="118" customFormat="1" ht="15">
      <c r="B47" s="113"/>
      <c r="C47" s="136" t="s">
        <v>32</v>
      </c>
      <c r="L47" s="137" t="str">
        <f>IF(E14="Vyplň údaj","",E14)</f>
        <v/>
      </c>
      <c r="AR47" s="113"/>
      <c r="AS47" s="317"/>
      <c r="AT47" s="318"/>
      <c r="AU47" s="114"/>
      <c r="AV47" s="114"/>
      <c r="AW47" s="114"/>
      <c r="AX47" s="114"/>
      <c r="AY47" s="114"/>
      <c r="AZ47" s="114"/>
      <c r="BA47" s="114"/>
      <c r="BB47" s="114"/>
      <c r="BC47" s="114"/>
      <c r="BD47" s="144"/>
    </row>
    <row r="48" spans="2:56" s="118" customFormat="1" ht="10.9" customHeight="1">
      <c r="B48" s="113"/>
      <c r="AR48" s="113"/>
      <c r="AS48" s="317"/>
      <c r="AT48" s="318"/>
      <c r="AU48" s="114"/>
      <c r="AV48" s="114"/>
      <c r="AW48" s="114"/>
      <c r="AX48" s="114"/>
      <c r="AY48" s="114"/>
      <c r="AZ48" s="114"/>
      <c r="BA48" s="114"/>
      <c r="BB48" s="114"/>
      <c r="BC48" s="114"/>
      <c r="BD48" s="144"/>
    </row>
    <row r="49" spans="2:56" s="118" customFormat="1" ht="29.25" customHeight="1">
      <c r="B49" s="113"/>
      <c r="C49" s="319" t="s">
        <v>52</v>
      </c>
      <c r="D49" s="320"/>
      <c r="E49" s="320"/>
      <c r="F49" s="320"/>
      <c r="G49" s="320"/>
      <c r="H49" s="145"/>
      <c r="I49" s="321" t="s">
        <v>53</v>
      </c>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2" t="s">
        <v>54</v>
      </c>
      <c r="AH49" s="320"/>
      <c r="AI49" s="320"/>
      <c r="AJ49" s="320"/>
      <c r="AK49" s="320"/>
      <c r="AL49" s="320"/>
      <c r="AM49" s="320"/>
      <c r="AN49" s="321" t="s">
        <v>55</v>
      </c>
      <c r="AO49" s="320"/>
      <c r="AP49" s="320"/>
      <c r="AQ49" s="146" t="s">
        <v>56</v>
      </c>
      <c r="AR49" s="113"/>
      <c r="AS49" s="147" t="s">
        <v>57</v>
      </c>
      <c r="AT49" s="148" t="s">
        <v>58</v>
      </c>
      <c r="AU49" s="148" t="s">
        <v>59</v>
      </c>
      <c r="AV49" s="148" t="s">
        <v>60</v>
      </c>
      <c r="AW49" s="148" t="s">
        <v>61</v>
      </c>
      <c r="AX49" s="148" t="s">
        <v>62</v>
      </c>
      <c r="AY49" s="148" t="s">
        <v>63</v>
      </c>
      <c r="AZ49" s="148" t="s">
        <v>64</v>
      </c>
      <c r="BA49" s="148" t="s">
        <v>65</v>
      </c>
      <c r="BB49" s="148" t="s">
        <v>66</v>
      </c>
      <c r="BC49" s="148" t="s">
        <v>67</v>
      </c>
      <c r="BD49" s="149" t="s">
        <v>68</v>
      </c>
    </row>
    <row r="50" spans="2:56" s="118" customFormat="1" ht="10.9" customHeight="1">
      <c r="B50" s="113"/>
      <c r="AR50" s="113"/>
      <c r="AS50" s="150"/>
      <c r="AT50" s="142"/>
      <c r="AU50" s="142"/>
      <c r="AV50" s="142"/>
      <c r="AW50" s="142"/>
      <c r="AX50" s="142"/>
      <c r="AY50" s="142"/>
      <c r="AZ50" s="142"/>
      <c r="BA50" s="142"/>
      <c r="BB50" s="142"/>
      <c r="BC50" s="142"/>
      <c r="BD50" s="143"/>
    </row>
    <row r="51" spans="2:90" s="140" customFormat="1" ht="32.45" customHeight="1">
      <c r="B51" s="138"/>
      <c r="C51" s="151" t="s">
        <v>69</v>
      </c>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328">
        <f>ROUND(AG52,2)</f>
        <v>0</v>
      </c>
      <c r="AH51" s="328"/>
      <c r="AI51" s="328"/>
      <c r="AJ51" s="328"/>
      <c r="AK51" s="328"/>
      <c r="AL51" s="328"/>
      <c r="AM51" s="328"/>
      <c r="AN51" s="329">
        <f>SUM(AG51,AT51)</f>
        <v>0</v>
      </c>
      <c r="AO51" s="329"/>
      <c r="AP51" s="329"/>
      <c r="AQ51" s="153" t="s">
        <v>5</v>
      </c>
      <c r="AR51" s="138"/>
      <c r="AS51" s="154">
        <f>ROUND(AS52,2)</f>
        <v>0</v>
      </c>
      <c r="AT51" s="155">
        <f>ROUND(SUM(AV51:AW51),2)</f>
        <v>0</v>
      </c>
      <c r="AU51" s="156">
        <f>ROUND(AU52,5)</f>
        <v>0</v>
      </c>
      <c r="AV51" s="155">
        <f>ROUND(AZ51*L26,2)</f>
        <v>0</v>
      </c>
      <c r="AW51" s="155">
        <f>ROUND(BA51*L27,2)</f>
        <v>0</v>
      </c>
      <c r="AX51" s="155">
        <f>ROUND(BB51*L26,2)</f>
        <v>0</v>
      </c>
      <c r="AY51" s="155">
        <f>ROUND(BC51*L27,2)</f>
        <v>0</v>
      </c>
      <c r="AZ51" s="155">
        <f>ROUND(AZ52,2)</f>
        <v>0</v>
      </c>
      <c r="BA51" s="155">
        <f>ROUND(BA52,2)</f>
        <v>0</v>
      </c>
      <c r="BB51" s="155">
        <f>ROUND(BB52,2)</f>
        <v>0</v>
      </c>
      <c r="BC51" s="155">
        <f>ROUND(BC52,2)</f>
        <v>0</v>
      </c>
      <c r="BD51" s="157">
        <f>ROUND(BD52,2)</f>
        <v>0</v>
      </c>
      <c r="BS51" s="139" t="s">
        <v>70</v>
      </c>
      <c r="BT51" s="139" t="s">
        <v>71</v>
      </c>
      <c r="BU51" s="158" t="s">
        <v>72</v>
      </c>
      <c r="BV51" s="139" t="s">
        <v>73</v>
      </c>
      <c r="BW51" s="139" t="s">
        <v>7</v>
      </c>
      <c r="BX51" s="139" t="s">
        <v>74</v>
      </c>
      <c r="CL51" s="139" t="s">
        <v>5</v>
      </c>
    </row>
    <row r="52" spans="2:91" s="159" customFormat="1" ht="16.5" customHeight="1">
      <c r="B52" s="160"/>
      <c r="C52" s="161"/>
      <c r="D52" s="333" t="s">
        <v>75</v>
      </c>
      <c r="E52" s="333"/>
      <c r="F52" s="333"/>
      <c r="G52" s="333"/>
      <c r="H52" s="333"/>
      <c r="I52" s="162"/>
      <c r="J52" s="333" t="s">
        <v>76</v>
      </c>
      <c r="K52" s="333"/>
      <c r="L52" s="333"/>
      <c r="M52" s="333"/>
      <c r="N52" s="333"/>
      <c r="O52" s="333"/>
      <c r="P52" s="333"/>
      <c r="Q52" s="333"/>
      <c r="R52" s="333"/>
      <c r="S52" s="333"/>
      <c r="T52" s="333"/>
      <c r="U52" s="333"/>
      <c r="V52" s="333"/>
      <c r="W52" s="333"/>
      <c r="X52" s="333"/>
      <c r="Y52" s="333"/>
      <c r="Z52" s="333"/>
      <c r="AA52" s="333"/>
      <c r="AB52" s="333"/>
      <c r="AC52" s="333"/>
      <c r="AD52" s="333"/>
      <c r="AE52" s="333"/>
      <c r="AF52" s="333"/>
      <c r="AG52" s="332">
        <f>ROUND(SUM(AG53:AG54),2)</f>
        <v>0</v>
      </c>
      <c r="AH52" s="331"/>
      <c r="AI52" s="331"/>
      <c r="AJ52" s="331"/>
      <c r="AK52" s="331"/>
      <c r="AL52" s="331"/>
      <c r="AM52" s="331"/>
      <c r="AN52" s="330">
        <f>SUM(AG52,AT52)</f>
        <v>0</v>
      </c>
      <c r="AO52" s="331"/>
      <c r="AP52" s="331"/>
      <c r="AQ52" s="163" t="s">
        <v>77</v>
      </c>
      <c r="AR52" s="160"/>
      <c r="AS52" s="164">
        <f>ROUND(SUM(AS53:AS54),2)</f>
        <v>0</v>
      </c>
      <c r="AT52" s="165">
        <f>ROUND(SUM(AV52:AW52),2)</f>
        <v>0</v>
      </c>
      <c r="AU52" s="166">
        <f>ROUND(SUM(AU53:AU54),5)</f>
        <v>0</v>
      </c>
      <c r="AV52" s="165">
        <f>ROUND(AZ52*L26,2)</f>
        <v>0</v>
      </c>
      <c r="AW52" s="165">
        <f>ROUND(BA52*L27,2)</f>
        <v>0</v>
      </c>
      <c r="AX52" s="165">
        <f>ROUND(BB52*L26,2)</f>
        <v>0</v>
      </c>
      <c r="AY52" s="165">
        <f>ROUND(BC52*L27,2)</f>
        <v>0</v>
      </c>
      <c r="AZ52" s="165">
        <f>ROUND(SUM(AZ53:AZ54),2)</f>
        <v>0</v>
      </c>
      <c r="BA52" s="165">
        <f>ROUND(SUM(BA53:BA54),2)</f>
        <v>0</v>
      </c>
      <c r="BB52" s="165">
        <f>ROUND(SUM(BB53:BB54),2)</f>
        <v>0</v>
      </c>
      <c r="BC52" s="165">
        <f>ROUND(SUM(BC53:BC54),2)</f>
        <v>0</v>
      </c>
      <c r="BD52" s="167">
        <f>ROUND(SUM(BD53:BD54),2)</f>
        <v>0</v>
      </c>
      <c r="BS52" s="168" t="s">
        <v>70</v>
      </c>
      <c r="BT52" s="168" t="s">
        <v>22</v>
      </c>
      <c r="BU52" s="168" t="s">
        <v>72</v>
      </c>
      <c r="BV52" s="168" t="s">
        <v>73</v>
      </c>
      <c r="BW52" s="168" t="s">
        <v>78</v>
      </c>
      <c r="BX52" s="168" t="s">
        <v>7</v>
      </c>
      <c r="CL52" s="168" t="s">
        <v>5</v>
      </c>
      <c r="CM52" s="168" t="s">
        <v>79</v>
      </c>
    </row>
    <row r="53" spans="1:90" s="177" customFormat="1" ht="16.5" customHeight="1">
      <c r="A53" s="169" t="s">
        <v>80</v>
      </c>
      <c r="B53" s="170"/>
      <c r="C53" s="171"/>
      <c r="D53" s="171"/>
      <c r="E53" s="327" t="s">
        <v>81</v>
      </c>
      <c r="F53" s="327"/>
      <c r="G53" s="327"/>
      <c r="H53" s="327"/>
      <c r="I53" s="327"/>
      <c r="J53" s="171"/>
      <c r="K53" s="327" t="s">
        <v>82</v>
      </c>
      <c r="L53" s="327"/>
      <c r="M53" s="327"/>
      <c r="N53" s="327"/>
      <c r="O53" s="327"/>
      <c r="P53" s="327"/>
      <c r="Q53" s="327"/>
      <c r="R53" s="327"/>
      <c r="S53" s="327"/>
      <c r="T53" s="327"/>
      <c r="U53" s="327"/>
      <c r="V53" s="327"/>
      <c r="W53" s="327"/>
      <c r="X53" s="327"/>
      <c r="Y53" s="327"/>
      <c r="Z53" s="327"/>
      <c r="AA53" s="327"/>
      <c r="AB53" s="327"/>
      <c r="AC53" s="327"/>
      <c r="AD53" s="327"/>
      <c r="AE53" s="327"/>
      <c r="AF53" s="327"/>
      <c r="AG53" s="325">
        <f>'001 - IO 01 Oprava kanali...'!J29</f>
        <v>0</v>
      </c>
      <c r="AH53" s="326"/>
      <c r="AI53" s="326"/>
      <c r="AJ53" s="326"/>
      <c r="AK53" s="326"/>
      <c r="AL53" s="326"/>
      <c r="AM53" s="326"/>
      <c r="AN53" s="325">
        <f>SUM(AG53,AT53)</f>
        <v>0</v>
      </c>
      <c r="AO53" s="326"/>
      <c r="AP53" s="326"/>
      <c r="AQ53" s="172" t="s">
        <v>83</v>
      </c>
      <c r="AR53" s="170"/>
      <c r="AS53" s="173">
        <v>0</v>
      </c>
      <c r="AT53" s="174">
        <f>ROUND(SUM(AV53:AW53),2)</f>
        <v>0</v>
      </c>
      <c r="AU53" s="175">
        <f>'001 - IO 01 Oprava kanali...'!P91</f>
        <v>0</v>
      </c>
      <c r="AV53" s="174">
        <f>'001 - IO 01 Oprava kanali...'!J32</f>
        <v>0</v>
      </c>
      <c r="AW53" s="174">
        <f>'001 - IO 01 Oprava kanali...'!J33</f>
        <v>0</v>
      </c>
      <c r="AX53" s="174">
        <f>'001 - IO 01 Oprava kanali...'!J34</f>
        <v>0</v>
      </c>
      <c r="AY53" s="174">
        <f>'001 - IO 01 Oprava kanali...'!J35</f>
        <v>0</v>
      </c>
      <c r="AZ53" s="174">
        <f>'001 - IO 01 Oprava kanali...'!F32</f>
        <v>0</v>
      </c>
      <c r="BA53" s="174">
        <f>'001 - IO 01 Oprava kanali...'!F33</f>
        <v>0</v>
      </c>
      <c r="BB53" s="174">
        <f>'001 - IO 01 Oprava kanali...'!F34</f>
        <v>0</v>
      </c>
      <c r="BC53" s="174">
        <f>'001 - IO 01 Oprava kanali...'!F35</f>
        <v>0</v>
      </c>
      <c r="BD53" s="176">
        <f>'001 - IO 01 Oprava kanali...'!F36</f>
        <v>0</v>
      </c>
      <c r="BT53" s="178" t="s">
        <v>79</v>
      </c>
      <c r="BV53" s="178" t="s">
        <v>73</v>
      </c>
      <c r="BW53" s="178" t="s">
        <v>84</v>
      </c>
      <c r="BX53" s="178" t="s">
        <v>78</v>
      </c>
      <c r="CL53" s="178" t="s">
        <v>5</v>
      </c>
    </row>
    <row r="54" spans="1:90" s="177" customFormat="1" ht="16.5" customHeight="1">
      <c r="A54" s="169" t="s">
        <v>80</v>
      </c>
      <c r="B54" s="170"/>
      <c r="C54" s="171"/>
      <c r="D54" s="171"/>
      <c r="E54" s="327" t="s">
        <v>85</v>
      </c>
      <c r="F54" s="327"/>
      <c r="G54" s="327"/>
      <c r="H54" s="327"/>
      <c r="I54" s="327"/>
      <c r="J54" s="171"/>
      <c r="K54" s="327" t="s">
        <v>86</v>
      </c>
      <c r="L54" s="327"/>
      <c r="M54" s="327"/>
      <c r="N54" s="327"/>
      <c r="O54" s="327"/>
      <c r="P54" s="327"/>
      <c r="Q54" s="327"/>
      <c r="R54" s="327"/>
      <c r="S54" s="327"/>
      <c r="T54" s="327"/>
      <c r="U54" s="327"/>
      <c r="V54" s="327"/>
      <c r="W54" s="327"/>
      <c r="X54" s="327"/>
      <c r="Y54" s="327"/>
      <c r="Z54" s="327"/>
      <c r="AA54" s="327"/>
      <c r="AB54" s="327"/>
      <c r="AC54" s="327"/>
      <c r="AD54" s="327"/>
      <c r="AE54" s="327"/>
      <c r="AF54" s="327"/>
      <c r="AG54" s="325">
        <f>'002 - Ostatní a vedlejší ...'!J29</f>
        <v>0</v>
      </c>
      <c r="AH54" s="326"/>
      <c r="AI54" s="326"/>
      <c r="AJ54" s="326"/>
      <c r="AK54" s="326"/>
      <c r="AL54" s="326"/>
      <c r="AM54" s="326"/>
      <c r="AN54" s="325">
        <f>SUM(AG54,AT54)</f>
        <v>0</v>
      </c>
      <c r="AO54" s="326"/>
      <c r="AP54" s="326"/>
      <c r="AQ54" s="172" t="s">
        <v>83</v>
      </c>
      <c r="AR54" s="170"/>
      <c r="AS54" s="179">
        <v>0</v>
      </c>
      <c r="AT54" s="180">
        <f>ROUND(SUM(AV54:AW54),2)</f>
        <v>0</v>
      </c>
      <c r="AU54" s="181">
        <f>'002 - Ostatní a vedlejší ...'!P86</f>
        <v>0</v>
      </c>
      <c r="AV54" s="180">
        <f>'002 - Ostatní a vedlejší ...'!J32</f>
        <v>0</v>
      </c>
      <c r="AW54" s="180">
        <f>'002 - Ostatní a vedlejší ...'!J33</f>
        <v>0</v>
      </c>
      <c r="AX54" s="180">
        <f>'002 - Ostatní a vedlejší ...'!J34</f>
        <v>0</v>
      </c>
      <c r="AY54" s="180">
        <f>'002 - Ostatní a vedlejší ...'!J35</f>
        <v>0</v>
      </c>
      <c r="AZ54" s="180">
        <f>'002 - Ostatní a vedlejší ...'!F32</f>
        <v>0</v>
      </c>
      <c r="BA54" s="180">
        <f>'002 - Ostatní a vedlejší ...'!F33</f>
        <v>0</v>
      </c>
      <c r="BB54" s="180">
        <f>'002 - Ostatní a vedlejší ...'!F34</f>
        <v>0</v>
      </c>
      <c r="BC54" s="180">
        <f>'002 - Ostatní a vedlejší ...'!F35</f>
        <v>0</v>
      </c>
      <c r="BD54" s="182">
        <f>'002 - Ostatní a vedlejší ...'!F36</f>
        <v>0</v>
      </c>
      <c r="BT54" s="178" t="s">
        <v>79</v>
      </c>
      <c r="BV54" s="178" t="s">
        <v>73</v>
      </c>
      <c r="BW54" s="178" t="s">
        <v>87</v>
      </c>
      <c r="BX54" s="178" t="s">
        <v>78</v>
      </c>
      <c r="CL54" s="178" t="s">
        <v>5</v>
      </c>
    </row>
    <row r="55" spans="2:44" s="118" customFormat="1" ht="30" customHeight="1">
      <c r="B55" s="113"/>
      <c r="AR55" s="113"/>
    </row>
    <row r="56" spans="2:44" s="118" customFormat="1" ht="6.95" customHeight="1">
      <c r="B56" s="129"/>
      <c r="C56" s="130"/>
      <c r="D56" s="130"/>
      <c r="E56" s="130"/>
      <c r="F56" s="130"/>
      <c r="G56" s="130"/>
      <c r="H56" s="130"/>
      <c r="I56" s="130"/>
      <c r="J56" s="130"/>
      <c r="K56" s="130"/>
      <c r="L56" s="130"/>
      <c r="M56" s="130"/>
      <c r="N56" s="130"/>
      <c r="O56" s="130"/>
      <c r="P56" s="130"/>
      <c r="Q56" s="130"/>
      <c r="R56" s="130"/>
      <c r="S56" s="130"/>
      <c r="T56" s="130"/>
      <c r="U56" s="130"/>
      <c r="V56" s="130"/>
      <c r="W56" s="130"/>
      <c r="X56" s="130"/>
      <c r="Y56" s="130"/>
      <c r="Z56" s="130"/>
      <c r="AA56" s="130"/>
      <c r="AB56" s="130"/>
      <c r="AC56" s="130"/>
      <c r="AD56" s="130"/>
      <c r="AE56" s="130"/>
      <c r="AF56" s="130"/>
      <c r="AG56" s="130"/>
      <c r="AH56" s="130"/>
      <c r="AI56" s="130"/>
      <c r="AJ56" s="130"/>
      <c r="AK56" s="130"/>
      <c r="AL56" s="130"/>
      <c r="AM56" s="130"/>
      <c r="AN56" s="130"/>
      <c r="AO56" s="130"/>
      <c r="AP56" s="130"/>
      <c r="AQ56" s="130"/>
      <c r="AR56" s="113"/>
    </row>
  </sheetData>
  <sheetProtection password="CE88" sheet="1" objects="1" scenarios="1"/>
  <mergeCells count="49">
    <mergeCell ref="AR2:BE2"/>
    <mergeCell ref="AN54:AP54"/>
    <mergeCell ref="AG54:AM54"/>
    <mergeCell ref="E54:I54"/>
    <mergeCell ref="K54:AF54"/>
    <mergeCell ref="AG51:AM51"/>
    <mergeCell ref="AN51:AP51"/>
    <mergeCell ref="AN52:AP52"/>
    <mergeCell ref="AG52:AM52"/>
    <mergeCell ref="D52:H52"/>
    <mergeCell ref="J52:AF52"/>
    <mergeCell ref="AN53:AP53"/>
    <mergeCell ref="AG53:AM53"/>
    <mergeCell ref="E53:I53"/>
    <mergeCell ref="K53:AF53"/>
    <mergeCell ref="L42:AO42"/>
    <mergeCell ref="AM44:AN44"/>
    <mergeCell ref="AM46:AP46"/>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3" location="'001 - IO 01 Oprava kanali...'!C2" display="/"/>
    <hyperlink ref="A54" location="'002 - Ostatní a vedlejší ...'!C2" displa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04"/>
  <sheetViews>
    <sheetView showGridLines="0" workbookViewId="0" topLeftCell="A1">
      <pane ySplit="1" topLeftCell="A2" activePane="bottomLeft" state="frozen"/>
      <selection pane="topLeft" activeCell="W26" sqref="W26:AE26"/>
      <selection pane="bottomLeft" activeCell="K7" sqref="K7"/>
    </sheetView>
  </sheetViews>
  <sheetFormatPr defaultColWidth="9.33203125" defaultRowHeight="13.5"/>
  <cols>
    <col min="1" max="1" width="8.33203125" style="95" customWidth="1"/>
    <col min="2" max="2" width="1.66796875" style="95" customWidth="1"/>
    <col min="3" max="3" width="4.16015625" style="95" customWidth="1"/>
    <col min="4" max="4" width="4.33203125" style="95" customWidth="1"/>
    <col min="5" max="5" width="17.16015625" style="95" customWidth="1"/>
    <col min="6" max="6" width="75" style="95" customWidth="1"/>
    <col min="7" max="7" width="8.66015625" style="95" customWidth="1"/>
    <col min="8" max="8" width="11.16015625" style="95" customWidth="1"/>
    <col min="9" max="9" width="12.66015625" style="95" customWidth="1"/>
    <col min="10" max="10" width="23.5" style="95" customWidth="1"/>
    <col min="11" max="11" width="15.5" style="95" customWidth="1"/>
    <col min="12" max="12" width="9.33203125" style="95" customWidth="1"/>
    <col min="13" max="18" width="9.33203125" style="95" hidden="1" customWidth="1"/>
    <col min="19" max="19" width="8.16015625" style="95" hidden="1" customWidth="1"/>
    <col min="20" max="20" width="29.66015625" style="95" hidden="1" customWidth="1"/>
    <col min="21" max="21" width="16.33203125" style="95" hidden="1" customWidth="1"/>
    <col min="22" max="22" width="12.33203125" style="95" customWidth="1"/>
    <col min="23" max="23" width="16.33203125" style="95" customWidth="1"/>
    <col min="24" max="24" width="12.33203125" style="95" customWidth="1"/>
    <col min="25" max="25" width="15" style="95" customWidth="1"/>
    <col min="26" max="26" width="11" style="95" customWidth="1"/>
    <col min="27" max="27" width="15" style="95" customWidth="1"/>
    <col min="28" max="28" width="16.33203125" style="95" customWidth="1"/>
    <col min="29" max="29" width="11" style="95" customWidth="1"/>
    <col min="30" max="30" width="15" style="95" customWidth="1"/>
    <col min="31" max="31" width="16.33203125" style="95" customWidth="1"/>
    <col min="32" max="43" width="9.33203125" style="95" customWidth="1"/>
    <col min="44" max="65" width="9.33203125" style="95" hidden="1" customWidth="1"/>
    <col min="66" max="16384" width="9.33203125" style="95" customWidth="1"/>
  </cols>
  <sheetData>
    <row r="1" spans="1:70" ht="21.75" customHeight="1">
      <c r="A1" s="94"/>
      <c r="B1" s="3"/>
      <c r="C1" s="3"/>
      <c r="D1" s="4" t="s">
        <v>1</v>
      </c>
      <c r="E1" s="3"/>
      <c r="F1" s="183" t="s">
        <v>88</v>
      </c>
      <c r="G1" s="337" t="s">
        <v>89</v>
      </c>
      <c r="H1" s="337"/>
      <c r="I1" s="3"/>
      <c r="J1" s="183" t="s">
        <v>90</v>
      </c>
      <c r="K1" s="4" t="s">
        <v>91</v>
      </c>
      <c r="L1" s="183" t="s">
        <v>92</v>
      </c>
      <c r="M1" s="183"/>
      <c r="N1" s="183"/>
      <c r="O1" s="183"/>
      <c r="P1" s="183"/>
      <c r="Q1" s="183"/>
      <c r="R1" s="183"/>
      <c r="S1" s="183"/>
      <c r="T1" s="183"/>
      <c r="U1" s="93"/>
      <c r="V1" s="93"/>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row>
    <row r="2" spans="3:46" ht="36.95" customHeight="1">
      <c r="L2" s="323" t="s">
        <v>8</v>
      </c>
      <c r="M2" s="324"/>
      <c r="N2" s="324"/>
      <c r="O2" s="324"/>
      <c r="P2" s="324"/>
      <c r="Q2" s="324"/>
      <c r="R2" s="324"/>
      <c r="S2" s="324"/>
      <c r="T2" s="324"/>
      <c r="U2" s="324"/>
      <c r="V2" s="324"/>
      <c r="AT2" s="97" t="s">
        <v>84</v>
      </c>
    </row>
    <row r="3" spans="2:46" ht="6.95" customHeight="1">
      <c r="B3" s="98"/>
      <c r="C3" s="99"/>
      <c r="D3" s="99"/>
      <c r="E3" s="99"/>
      <c r="F3" s="99"/>
      <c r="G3" s="99"/>
      <c r="H3" s="99"/>
      <c r="I3" s="99"/>
      <c r="J3" s="99"/>
      <c r="K3" s="100"/>
      <c r="AT3" s="97" t="s">
        <v>79</v>
      </c>
    </row>
    <row r="4" spans="2:46" ht="36.95" customHeight="1">
      <c r="B4" s="101"/>
      <c r="C4" s="102"/>
      <c r="D4" s="103" t="s">
        <v>93</v>
      </c>
      <c r="E4" s="102"/>
      <c r="F4" s="102"/>
      <c r="G4" s="102"/>
      <c r="H4" s="102"/>
      <c r="I4" s="102"/>
      <c r="J4" s="102"/>
      <c r="K4" s="104"/>
      <c r="M4" s="105" t="s">
        <v>13</v>
      </c>
      <c r="AT4" s="97" t="s">
        <v>6</v>
      </c>
    </row>
    <row r="5" spans="2:11" ht="6.95" customHeight="1">
      <c r="B5" s="101"/>
      <c r="C5" s="102"/>
      <c r="D5" s="102"/>
      <c r="E5" s="102"/>
      <c r="F5" s="102"/>
      <c r="G5" s="102"/>
      <c r="H5" s="102"/>
      <c r="I5" s="102"/>
      <c r="J5" s="102"/>
      <c r="K5" s="104"/>
    </row>
    <row r="6" spans="2:11" ht="15">
      <c r="B6" s="101"/>
      <c r="C6" s="102"/>
      <c r="D6" s="109" t="s">
        <v>18</v>
      </c>
      <c r="E6" s="102"/>
      <c r="F6" s="102"/>
      <c r="G6" s="102"/>
      <c r="H6" s="102"/>
      <c r="I6" s="102"/>
      <c r="J6" s="102"/>
      <c r="K6" s="104"/>
    </row>
    <row r="7" spans="2:11" ht="32.25" customHeight="1">
      <c r="B7" s="101"/>
      <c r="C7" s="102"/>
      <c r="D7" s="102"/>
      <c r="E7" s="338" t="str">
        <f>'Rekapitulace stavby'!K6</f>
        <v>Sanace a rekonstrukce kanalizace na území negativně ovlivněné hornickou činností na katastru města Ostravy - Oprava kanalizace ulice Vilová</v>
      </c>
      <c r="F7" s="344"/>
      <c r="G7" s="344"/>
      <c r="H7" s="344"/>
      <c r="I7" s="102"/>
      <c r="J7" s="102"/>
      <c r="K7" s="104"/>
    </row>
    <row r="8" spans="2:11" ht="15">
      <c r="B8" s="101"/>
      <c r="C8" s="102"/>
      <c r="D8" s="109" t="s">
        <v>94</v>
      </c>
      <c r="E8" s="102"/>
      <c r="F8" s="102"/>
      <c r="G8" s="102"/>
      <c r="H8" s="102"/>
      <c r="I8" s="102"/>
      <c r="J8" s="102"/>
      <c r="K8" s="104"/>
    </row>
    <row r="9" spans="2:11" s="118" customFormat="1" ht="16.5" customHeight="1">
      <c r="B9" s="113"/>
      <c r="C9" s="114"/>
      <c r="D9" s="114"/>
      <c r="E9" s="338" t="s">
        <v>95</v>
      </c>
      <c r="F9" s="339"/>
      <c r="G9" s="339"/>
      <c r="H9" s="339"/>
      <c r="I9" s="114"/>
      <c r="J9" s="114"/>
      <c r="K9" s="117"/>
    </row>
    <row r="10" spans="2:11" s="118" customFormat="1" ht="15">
      <c r="B10" s="113"/>
      <c r="C10" s="114"/>
      <c r="D10" s="109" t="s">
        <v>96</v>
      </c>
      <c r="E10" s="114"/>
      <c r="F10" s="114"/>
      <c r="G10" s="114"/>
      <c r="H10" s="114"/>
      <c r="I10" s="114"/>
      <c r="J10" s="114"/>
      <c r="K10" s="117"/>
    </row>
    <row r="11" spans="2:11" s="118" customFormat="1" ht="36.95" customHeight="1">
      <c r="B11" s="113"/>
      <c r="C11" s="114"/>
      <c r="D11" s="114"/>
      <c r="E11" s="340" t="s">
        <v>97</v>
      </c>
      <c r="F11" s="339"/>
      <c r="G11" s="339"/>
      <c r="H11" s="339"/>
      <c r="I11" s="114"/>
      <c r="J11" s="114"/>
      <c r="K11" s="117"/>
    </row>
    <row r="12" spans="2:11" s="118" customFormat="1" ht="13.5">
      <c r="B12" s="113"/>
      <c r="C12" s="114"/>
      <c r="D12" s="114"/>
      <c r="E12" s="114"/>
      <c r="F12" s="114"/>
      <c r="G12" s="114"/>
      <c r="H12" s="114"/>
      <c r="I12" s="114"/>
      <c r="J12" s="114"/>
      <c r="K12" s="117"/>
    </row>
    <row r="13" spans="2:11" s="118" customFormat="1" ht="14.45" customHeight="1">
      <c r="B13" s="113"/>
      <c r="C13" s="114"/>
      <c r="D13" s="109" t="s">
        <v>20</v>
      </c>
      <c r="E13" s="114"/>
      <c r="F13" s="110" t="s">
        <v>5</v>
      </c>
      <c r="G13" s="114"/>
      <c r="H13" s="114"/>
      <c r="I13" s="109" t="s">
        <v>21</v>
      </c>
      <c r="J13" s="110" t="s">
        <v>98</v>
      </c>
      <c r="K13" s="117"/>
    </row>
    <row r="14" spans="2:11" s="118" customFormat="1" ht="14.45" customHeight="1">
      <c r="B14" s="113"/>
      <c r="C14" s="114"/>
      <c r="D14" s="109" t="s">
        <v>23</v>
      </c>
      <c r="E14" s="114"/>
      <c r="F14" s="110" t="s">
        <v>24</v>
      </c>
      <c r="G14" s="114"/>
      <c r="H14" s="114"/>
      <c r="I14" s="109" t="s">
        <v>25</v>
      </c>
      <c r="J14" s="184" t="str">
        <f>'Rekapitulace stavby'!AN8</f>
        <v>13. 3. 2018</v>
      </c>
      <c r="K14" s="117"/>
    </row>
    <row r="15" spans="2:11" s="118" customFormat="1" ht="21.75" customHeight="1">
      <c r="B15" s="113"/>
      <c r="C15" s="114"/>
      <c r="D15" s="107" t="s">
        <v>99</v>
      </c>
      <c r="E15" s="114"/>
      <c r="F15" s="185" t="s">
        <v>100</v>
      </c>
      <c r="G15" s="114"/>
      <c r="H15" s="114"/>
      <c r="I15" s="114"/>
      <c r="J15" s="114"/>
      <c r="K15" s="117"/>
    </row>
    <row r="16" spans="2:11" s="118" customFormat="1" ht="14.45" customHeight="1">
      <c r="B16" s="113"/>
      <c r="C16" s="114"/>
      <c r="D16" s="109" t="s">
        <v>29</v>
      </c>
      <c r="E16" s="114"/>
      <c r="F16" s="114"/>
      <c r="G16" s="114"/>
      <c r="H16" s="114"/>
      <c r="I16" s="109" t="s">
        <v>30</v>
      </c>
      <c r="J16" s="110" t="str">
        <f>IF('Rekapitulace stavby'!AN10="","",'Rekapitulace stavby'!AN10)</f>
        <v/>
      </c>
      <c r="K16" s="117"/>
    </row>
    <row r="17" spans="2:11" s="118" customFormat="1" ht="18" customHeight="1">
      <c r="B17" s="113"/>
      <c r="C17" s="114"/>
      <c r="D17" s="114"/>
      <c r="E17" s="110" t="str">
        <f>IF('Rekapitulace stavby'!E11="","",'Rekapitulace stavby'!E11)</f>
        <v xml:space="preserve"> </v>
      </c>
      <c r="F17" s="114"/>
      <c r="G17" s="114"/>
      <c r="H17" s="114"/>
      <c r="I17" s="109" t="s">
        <v>31</v>
      </c>
      <c r="J17" s="110" t="str">
        <f>IF('Rekapitulace stavby'!AN11="","",'Rekapitulace stavby'!AN11)</f>
        <v/>
      </c>
      <c r="K17" s="117"/>
    </row>
    <row r="18" spans="2:11" s="118" customFormat="1" ht="6.95" customHeight="1">
      <c r="B18" s="113"/>
      <c r="C18" s="114"/>
      <c r="D18" s="114"/>
      <c r="E18" s="114"/>
      <c r="F18" s="114"/>
      <c r="G18" s="114"/>
      <c r="H18" s="114"/>
      <c r="I18" s="114"/>
      <c r="J18" s="114"/>
      <c r="K18" s="117"/>
    </row>
    <row r="19" spans="2:11" s="118" customFormat="1" ht="14.45" customHeight="1">
      <c r="B19" s="113"/>
      <c r="C19" s="114"/>
      <c r="D19" s="109" t="s">
        <v>32</v>
      </c>
      <c r="E19" s="114"/>
      <c r="F19" s="114"/>
      <c r="G19" s="114"/>
      <c r="H19" s="114"/>
      <c r="I19" s="109" t="s">
        <v>30</v>
      </c>
      <c r="J19" s="110" t="str">
        <f>IF('Rekapitulace stavby'!AN13="Vyplň údaj","",IF('Rekapitulace stavby'!AN13="","",'Rekapitulace stavby'!AN13))</f>
        <v/>
      </c>
      <c r="K19" s="117"/>
    </row>
    <row r="20" spans="2:11" s="118" customFormat="1" ht="18" customHeight="1">
      <c r="B20" s="113"/>
      <c r="C20" s="114"/>
      <c r="D20" s="114"/>
      <c r="E20" s="110" t="str">
        <f>IF('Rekapitulace stavby'!E14="Vyplň údaj","",IF('Rekapitulace stavby'!E14="","",'Rekapitulace stavby'!E14))</f>
        <v/>
      </c>
      <c r="F20" s="114"/>
      <c r="G20" s="114"/>
      <c r="H20" s="114"/>
      <c r="I20" s="109" t="s">
        <v>31</v>
      </c>
      <c r="J20" s="110" t="str">
        <f>IF('Rekapitulace stavby'!AN14="Vyplň údaj","",IF('Rekapitulace stavby'!AN14="","",'Rekapitulace stavby'!AN14))</f>
        <v/>
      </c>
      <c r="K20" s="117"/>
    </row>
    <row r="21" spans="2:11" s="118" customFormat="1" ht="6.95" customHeight="1">
      <c r="B21" s="113"/>
      <c r="C21" s="114"/>
      <c r="D21" s="114"/>
      <c r="E21" s="114"/>
      <c r="F21" s="114"/>
      <c r="G21" s="114"/>
      <c r="H21" s="114"/>
      <c r="I21" s="114"/>
      <c r="J21" s="114"/>
      <c r="K21" s="117"/>
    </row>
    <row r="22" spans="2:11" s="118" customFormat="1" ht="14.45" customHeight="1">
      <c r="B22" s="113"/>
      <c r="C22" s="114"/>
      <c r="D22" s="109" t="s">
        <v>34</v>
      </c>
      <c r="E22" s="114"/>
      <c r="F22" s="114"/>
      <c r="G22" s="114"/>
      <c r="H22" s="114"/>
      <c r="I22" s="109" t="s">
        <v>30</v>
      </c>
      <c r="J22" s="110" t="str">
        <f>IF('Rekapitulace stavby'!AN16="","",'Rekapitulace stavby'!AN16)</f>
        <v/>
      </c>
      <c r="K22" s="117"/>
    </row>
    <row r="23" spans="2:11" s="118" customFormat="1" ht="18" customHeight="1">
      <c r="B23" s="113"/>
      <c r="C23" s="114"/>
      <c r="D23" s="114"/>
      <c r="E23" s="110" t="str">
        <f>IF('Rekapitulace stavby'!E17="","",'Rekapitulace stavby'!E17)</f>
        <v xml:space="preserve"> </v>
      </c>
      <c r="F23" s="114"/>
      <c r="G23" s="114"/>
      <c r="H23" s="114"/>
      <c r="I23" s="109" t="s">
        <v>31</v>
      </c>
      <c r="J23" s="110" t="str">
        <f>IF('Rekapitulace stavby'!AN17="","",'Rekapitulace stavby'!AN17)</f>
        <v/>
      </c>
      <c r="K23" s="117"/>
    </row>
    <row r="24" spans="2:11" s="118" customFormat="1" ht="6.95" customHeight="1">
      <c r="B24" s="113"/>
      <c r="C24" s="114"/>
      <c r="D24" s="114"/>
      <c r="E24" s="114"/>
      <c r="F24" s="114"/>
      <c r="G24" s="114"/>
      <c r="H24" s="114"/>
      <c r="I24" s="114"/>
      <c r="J24" s="114"/>
      <c r="K24" s="117"/>
    </row>
    <row r="25" spans="2:11" s="118" customFormat="1" ht="14.45" customHeight="1">
      <c r="B25" s="113"/>
      <c r="C25" s="114"/>
      <c r="D25" s="109" t="s">
        <v>36</v>
      </c>
      <c r="E25" s="114"/>
      <c r="F25" s="114"/>
      <c r="G25" s="114"/>
      <c r="H25" s="114"/>
      <c r="I25" s="111" t="s">
        <v>910</v>
      </c>
      <c r="J25" s="114"/>
      <c r="K25" s="117"/>
    </row>
    <row r="26" spans="2:11" s="189" customFormat="1" ht="16.5" customHeight="1">
      <c r="B26" s="186"/>
      <c r="C26" s="187"/>
      <c r="D26" s="187"/>
      <c r="E26" s="302" t="s">
        <v>5</v>
      </c>
      <c r="F26" s="302"/>
      <c r="G26" s="302"/>
      <c r="H26" s="302"/>
      <c r="I26" s="187"/>
      <c r="J26" s="187"/>
      <c r="K26" s="188"/>
    </row>
    <row r="27" spans="2:11" s="118" customFormat="1" ht="6.95" customHeight="1">
      <c r="B27" s="113"/>
      <c r="C27" s="114"/>
      <c r="D27" s="114"/>
      <c r="E27" s="114"/>
      <c r="F27" s="114"/>
      <c r="G27" s="114"/>
      <c r="H27" s="114"/>
      <c r="I27" s="114"/>
      <c r="J27" s="114"/>
      <c r="K27" s="117"/>
    </row>
    <row r="28" spans="2:11" s="118" customFormat="1" ht="6.95" customHeight="1">
      <c r="B28" s="113"/>
      <c r="C28" s="114"/>
      <c r="D28" s="142"/>
      <c r="E28" s="142"/>
      <c r="F28" s="142"/>
      <c r="G28" s="142"/>
      <c r="H28" s="142"/>
      <c r="I28" s="142"/>
      <c r="J28" s="142"/>
      <c r="K28" s="190"/>
    </row>
    <row r="29" spans="2:11" s="118" customFormat="1" ht="25.35" customHeight="1">
      <c r="B29" s="113"/>
      <c r="C29" s="114"/>
      <c r="D29" s="191" t="s">
        <v>37</v>
      </c>
      <c r="E29" s="114"/>
      <c r="F29" s="114"/>
      <c r="G29" s="114"/>
      <c r="H29" s="114"/>
      <c r="I29" s="114"/>
      <c r="J29" s="192">
        <f>ROUND(J91,2)</f>
        <v>0</v>
      </c>
      <c r="K29" s="117"/>
    </row>
    <row r="30" spans="2:11" s="118" customFormat="1" ht="6.95" customHeight="1">
      <c r="B30" s="113"/>
      <c r="C30" s="114"/>
      <c r="D30" s="142"/>
      <c r="E30" s="142"/>
      <c r="F30" s="142"/>
      <c r="G30" s="142"/>
      <c r="H30" s="142"/>
      <c r="I30" s="142"/>
      <c r="J30" s="142"/>
      <c r="K30" s="190"/>
    </row>
    <row r="31" spans="2:11" s="118" customFormat="1" ht="14.45" customHeight="1">
      <c r="B31" s="113"/>
      <c r="C31" s="114"/>
      <c r="D31" s="114"/>
      <c r="E31" s="114"/>
      <c r="F31" s="193" t="s">
        <v>39</v>
      </c>
      <c r="G31" s="114"/>
      <c r="H31" s="114"/>
      <c r="I31" s="193" t="s">
        <v>38</v>
      </c>
      <c r="J31" s="193" t="s">
        <v>40</v>
      </c>
      <c r="K31" s="117"/>
    </row>
    <row r="32" spans="2:11" s="118" customFormat="1" ht="14.45" customHeight="1">
      <c r="B32" s="113"/>
      <c r="C32" s="114"/>
      <c r="D32" s="121" t="s">
        <v>41</v>
      </c>
      <c r="E32" s="121" t="s">
        <v>42</v>
      </c>
      <c r="F32" s="194">
        <f>ROUND(SUM(BE91:BE403),2)</f>
        <v>0</v>
      </c>
      <c r="G32" s="114"/>
      <c r="H32" s="114"/>
      <c r="I32" s="195">
        <v>0.21</v>
      </c>
      <c r="J32" s="194">
        <f>ROUND(ROUND((SUM(BE91:BE403)),2)*I32,2)</f>
        <v>0</v>
      </c>
      <c r="K32" s="117"/>
    </row>
    <row r="33" spans="2:11" s="118" customFormat="1" ht="14.45" customHeight="1">
      <c r="B33" s="113"/>
      <c r="C33" s="114"/>
      <c r="D33" s="114"/>
      <c r="E33" s="121" t="s">
        <v>43</v>
      </c>
      <c r="F33" s="194">
        <f>ROUND(SUM(BF91:BF403),2)</f>
        <v>0</v>
      </c>
      <c r="G33" s="114"/>
      <c r="H33" s="114"/>
      <c r="I33" s="195">
        <v>0.15</v>
      </c>
      <c r="J33" s="194">
        <f>ROUND(ROUND((SUM(BF91:BF403)),2)*I33,2)</f>
        <v>0</v>
      </c>
      <c r="K33" s="117"/>
    </row>
    <row r="34" spans="2:11" s="118" customFormat="1" ht="14.45" customHeight="1" hidden="1">
      <c r="B34" s="113"/>
      <c r="C34" s="114"/>
      <c r="D34" s="114"/>
      <c r="E34" s="121" t="s">
        <v>44</v>
      </c>
      <c r="F34" s="194">
        <f>ROUND(SUM(BG91:BG403),2)</f>
        <v>0</v>
      </c>
      <c r="G34" s="114"/>
      <c r="H34" s="114"/>
      <c r="I34" s="195">
        <v>0.21</v>
      </c>
      <c r="J34" s="194">
        <v>0</v>
      </c>
      <c r="K34" s="117"/>
    </row>
    <row r="35" spans="2:11" s="118" customFormat="1" ht="14.45" customHeight="1" hidden="1">
      <c r="B35" s="113"/>
      <c r="C35" s="114"/>
      <c r="D35" s="114"/>
      <c r="E35" s="121" t="s">
        <v>45</v>
      </c>
      <c r="F35" s="194">
        <f>ROUND(SUM(BH91:BH403),2)</f>
        <v>0</v>
      </c>
      <c r="G35" s="114"/>
      <c r="H35" s="114"/>
      <c r="I35" s="195">
        <v>0.15</v>
      </c>
      <c r="J35" s="194">
        <v>0</v>
      </c>
      <c r="K35" s="117"/>
    </row>
    <row r="36" spans="2:11" s="118" customFormat="1" ht="14.45" customHeight="1" hidden="1">
      <c r="B36" s="113"/>
      <c r="C36" s="114"/>
      <c r="D36" s="114"/>
      <c r="E36" s="121" t="s">
        <v>46</v>
      </c>
      <c r="F36" s="194">
        <f>ROUND(SUM(BI91:BI403),2)</f>
        <v>0</v>
      </c>
      <c r="G36" s="114"/>
      <c r="H36" s="114"/>
      <c r="I36" s="195">
        <v>0</v>
      </c>
      <c r="J36" s="194">
        <v>0</v>
      </c>
      <c r="K36" s="117"/>
    </row>
    <row r="37" spans="2:11" s="118" customFormat="1" ht="6.95" customHeight="1">
      <c r="B37" s="113"/>
      <c r="C37" s="114"/>
      <c r="D37" s="114"/>
      <c r="E37" s="114"/>
      <c r="F37" s="114"/>
      <c r="G37" s="114"/>
      <c r="H37" s="114"/>
      <c r="I37" s="114"/>
      <c r="J37" s="114"/>
      <c r="K37" s="117"/>
    </row>
    <row r="38" spans="2:11" s="118" customFormat="1" ht="25.35" customHeight="1">
      <c r="B38" s="113"/>
      <c r="C38" s="196"/>
      <c r="D38" s="197" t="s">
        <v>47</v>
      </c>
      <c r="E38" s="145"/>
      <c r="F38" s="145"/>
      <c r="G38" s="198" t="s">
        <v>48</v>
      </c>
      <c r="H38" s="199" t="s">
        <v>49</v>
      </c>
      <c r="I38" s="145"/>
      <c r="J38" s="200">
        <f>SUM(J29:J36)</f>
        <v>0</v>
      </c>
      <c r="K38" s="201"/>
    </row>
    <row r="39" spans="2:11" s="118" customFormat="1" ht="14.45" customHeight="1">
      <c r="B39" s="129"/>
      <c r="C39" s="130"/>
      <c r="D39" s="130"/>
      <c r="E39" s="130"/>
      <c r="F39" s="130"/>
      <c r="G39" s="130"/>
      <c r="H39" s="130"/>
      <c r="I39" s="130"/>
      <c r="J39" s="130"/>
      <c r="K39" s="131"/>
    </row>
    <row r="43" spans="2:11" s="118" customFormat="1" ht="6.95" customHeight="1">
      <c r="B43" s="132"/>
      <c r="C43" s="133"/>
      <c r="D43" s="133"/>
      <c r="E43" s="133"/>
      <c r="F43" s="133"/>
      <c r="G43" s="133"/>
      <c r="H43" s="133"/>
      <c r="I43" s="133"/>
      <c r="J43" s="133"/>
      <c r="K43" s="202"/>
    </row>
    <row r="44" spans="2:11" s="118" customFormat="1" ht="36.95" customHeight="1">
      <c r="B44" s="113"/>
      <c r="C44" s="103" t="s">
        <v>101</v>
      </c>
      <c r="D44" s="114"/>
      <c r="E44" s="114"/>
      <c r="F44" s="114"/>
      <c r="G44" s="114"/>
      <c r="H44" s="114"/>
      <c r="I44" s="114"/>
      <c r="J44" s="114"/>
      <c r="K44" s="117"/>
    </row>
    <row r="45" spans="2:11" s="118" customFormat="1" ht="6.95" customHeight="1">
      <c r="B45" s="113"/>
      <c r="C45" s="114"/>
      <c r="D45" s="114"/>
      <c r="E45" s="114"/>
      <c r="F45" s="114"/>
      <c r="G45" s="114"/>
      <c r="H45" s="114"/>
      <c r="I45" s="114"/>
      <c r="J45" s="114"/>
      <c r="K45" s="117"/>
    </row>
    <row r="46" spans="2:11" s="118" customFormat="1" ht="14.45" customHeight="1">
      <c r="B46" s="113"/>
      <c r="C46" s="109" t="s">
        <v>18</v>
      </c>
      <c r="D46" s="114"/>
      <c r="E46" s="114"/>
      <c r="F46" s="114"/>
      <c r="G46" s="114"/>
      <c r="H46" s="114"/>
      <c r="I46" s="114"/>
      <c r="J46" s="114"/>
      <c r="K46" s="117"/>
    </row>
    <row r="47" spans="2:11" s="118" customFormat="1" ht="22.5" customHeight="1">
      <c r="B47" s="113"/>
      <c r="C47" s="114"/>
      <c r="D47" s="114"/>
      <c r="E47" s="338" t="str">
        <f>E7</f>
        <v>Sanace a rekonstrukce kanalizace na území negativně ovlivněné hornickou činností na katastru města Ostravy - Oprava kanalizace ulice Vilová</v>
      </c>
      <c r="F47" s="344"/>
      <c r="G47" s="344"/>
      <c r="H47" s="344"/>
      <c r="I47" s="114"/>
      <c r="J47" s="114"/>
      <c r="K47" s="117"/>
    </row>
    <row r="48" spans="2:11" ht="15">
      <c r="B48" s="101"/>
      <c r="C48" s="109" t="s">
        <v>94</v>
      </c>
      <c r="D48" s="102"/>
      <c r="E48" s="102"/>
      <c r="F48" s="102"/>
      <c r="G48" s="102"/>
      <c r="H48" s="102"/>
      <c r="I48" s="102"/>
      <c r="J48" s="102"/>
      <c r="K48" s="104"/>
    </row>
    <row r="49" spans="2:11" s="118" customFormat="1" ht="16.5" customHeight="1">
      <c r="B49" s="113"/>
      <c r="C49" s="114"/>
      <c r="D49" s="114"/>
      <c r="E49" s="338" t="s">
        <v>95</v>
      </c>
      <c r="F49" s="339"/>
      <c r="G49" s="339"/>
      <c r="H49" s="339"/>
      <c r="I49" s="114"/>
      <c r="J49" s="114"/>
      <c r="K49" s="117"/>
    </row>
    <row r="50" spans="2:11" s="118" customFormat="1" ht="14.45" customHeight="1">
      <c r="B50" s="113"/>
      <c r="C50" s="109" t="s">
        <v>96</v>
      </c>
      <c r="D50" s="114"/>
      <c r="E50" s="114"/>
      <c r="F50" s="114"/>
      <c r="G50" s="114"/>
      <c r="H50" s="114"/>
      <c r="I50" s="114"/>
      <c r="J50" s="114"/>
      <c r="K50" s="117"/>
    </row>
    <row r="51" spans="2:11" s="118" customFormat="1" ht="17.25" customHeight="1">
      <c r="B51" s="113"/>
      <c r="C51" s="114"/>
      <c r="D51" s="114"/>
      <c r="E51" s="340" t="str">
        <f>E11</f>
        <v>001 - IO 01 Oprava kanalizace</v>
      </c>
      <c r="F51" s="339"/>
      <c r="G51" s="339"/>
      <c r="H51" s="339"/>
      <c r="I51" s="114"/>
      <c r="J51" s="114"/>
      <c r="K51" s="117"/>
    </row>
    <row r="52" spans="2:11" s="118" customFormat="1" ht="6.95" customHeight="1">
      <c r="B52" s="113"/>
      <c r="C52" s="114"/>
      <c r="D52" s="114"/>
      <c r="E52" s="114"/>
      <c r="F52" s="114"/>
      <c r="G52" s="114"/>
      <c r="H52" s="114"/>
      <c r="I52" s="114"/>
      <c r="J52" s="114"/>
      <c r="K52" s="117"/>
    </row>
    <row r="53" spans="2:11" s="118" customFormat="1" ht="18" customHeight="1">
      <c r="B53" s="113"/>
      <c r="C53" s="109" t="s">
        <v>23</v>
      </c>
      <c r="D53" s="114"/>
      <c r="E53" s="114"/>
      <c r="F53" s="110" t="str">
        <f>F14</f>
        <v xml:space="preserve"> </v>
      </c>
      <c r="G53" s="114"/>
      <c r="H53" s="114"/>
      <c r="I53" s="109" t="s">
        <v>25</v>
      </c>
      <c r="J53" s="184" t="str">
        <f>IF(J14="","",J14)</f>
        <v>13. 3. 2018</v>
      </c>
      <c r="K53" s="117"/>
    </row>
    <row r="54" spans="2:11" s="118" customFormat="1" ht="6.95" customHeight="1">
      <c r="B54" s="113"/>
      <c r="C54" s="114"/>
      <c r="D54" s="114"/>
      <c r="E54" s="114"/>
      <c r="F54" s="114"/>
      <c r="G54" s="114"/>
      <c r="H54" s="114"/>
      <c r="I54" s="114"/>
      <c r="J54" s="114"/>
      <c r="K54" s="117"/>
    </row>
    <row r="55" spans="2:11" s="118" customFormat="1" ht="15">
      <c r="B55" s="113"/>
      <c r="C55" s="109" t="s">
        <v>29</v>
      </c>
      <c r="D55" s="114"/>
      <c r="E55" s="114"/>
      <c r="F55" s="110" t="str">
        <f>E17</f>
        <v xml:space="preserve"> </v>
      </c>
      <c r="G55" s="114"/>
      <c r="H55" s="114"/>
      <c r="I55" s="109" t="s">
        <v>34</v>
      </c>
      <c r="J55" s="302" t="str">
        <f>E23</f>
        <v xml:space="preserve"> </v>
      </c>
      <c r="K55" s="117"/>
    </row>
    <row r="56" spans="2:11" s="118" customFormat="1" ht="14.45" customHeight="1">
      <c r="B56" s="113"/>
      <c r="C56" s="109" t="s">
        <v>32</v>
      </c>
      <c r="D56" s="114"/>
      <c r="E56" s="114"/>
      <c r="F56" s="110" t="str">
        <f>IF(E20="","",E20)</f>
        <v/>
      </c>
      <c r="G56" s="114"/>
      <c r="H56" s="114"/>
      <c r="I56" s="114"/>
      <c r="J56" s="341"/>
      <c r="K56" s="117"/>
    </row>
    <row r="57" spans="2:11" s="118" customFormat="1" ht="10.35" customHeight="1">
      <c r="B57" s="113"/>
      <c r="C57" s="114"/>
      <c r="D57" s="114"/>
      <c r="E57" s="114"/>
      <c r="F57" s="114"/>
      <c r="G57" s="114"/>
      <c r="H57" s="114"/>
      <c r="I57" s="114"/>
      <c r="J57" s="114"/>
      <c r="K57" s="117"/>
    </row>
    <row r="58" spans="2:11" s="118" customFormat="1" ht="29.25" customHeight="1">
      <c r="B58" s="113"/>
      <c r="C58" s="203" t="s">
        <v>102</v>
      </c>
      <c r="D58" s="196"/>
      <c r="E58" s="196"/>
      <c r="F58" s="196"/>
      <c r="G58" s="196"/>
      <c r="H58" s="196"/>
      <c r="I58" s="196"/>
      <c r="J58" s="204" t="s">
        <v>103</v>
      </c>
      <c r="K58" s="205"/>
    </row>
    <row r="59" spans="2:11" s="118" customFormat="1" ht="10.35" customHeight="1">
      <c r="B59" s="113"/>
      <c r="C59" s="114"/>
      <c r="D59" s="114"/>
      <c r="E59" s="114"/>
      <c r="F59" s="114"/>
      <c r="G59" s="114"/>
      <c r="H59" s="114"/>
      <c r="I59" s="114"/>
      <c r="J59" s="114"/>
      <c r="K59" s="117"/>
    </row>
    <row r="60" spans="2:47" s="118" customFormat="1" ht="29.25" customHeight="1">
      <c r="B60" s="113"/>
      <c r="C60" s="206" t="s">
        <v>104</v>
      </c>
      <c r="D60" s="114"/>
      <c r="E60" s="114"/>
      <c r="F60" s="114"/>
      <c r="G60" s="114"/>
      <c r="H60" s="114"/>
      <c r="I60" s="114"/>
      <c r="J60" s="192">
        <f>J91</f>
        <v>0</v>
      </c>
      <c r="K60" s="117"/>
      <c r="AU60" s="97" t="s">
        <v>105</v>
      </c>
    </row>
    <row r="61" spans="2:11" s="213" customFormat="1" ht="24.95" customHeight="1">
      <c r="B61" s="207"/>
      <c r="C61" s="208"/>
      <c r="D61" s="209" t="s">
        <v>106</v>
      </c>
      <c r="E61" s="210"/>
      <c r="F61" s="210"/>
      <c r="G61" s="210"/>
      <c r="H61" s="210"/>
      <c r="I61" s="210"/>
      <c r="J61" s="211">
        <f>J92</f>
        <v>0</v>
      </c>
      <c r="K61" s="212"/>
    </row>
    <row r="62" spans="2:11" s="171" customFormat="1" ht="19.9" customHeight="1">
      <c r="B62" s="214"/>
      <c r="C62" s="215"/>
      <c r="D62" s="216" t="s">
        <v>107</v>
      </c>
      <c r="E62" s="217"/>
      <c r="F62" s="217"/>
      <c r="G62" s="217"/>
      <c r="H62" s="217"/>
      <c r="I62" s="217"/>
      <c r="J62" s="218">
        <f>J93</f>
        <v>0</v>
      </c>
      <c r="K62" s="219"/>
    </row>
    <row r="63" spans="2:11" s="171" customFormat="1" ht="19.9" customHeight="1">
      <c r="B63" s="214"/>
      <c r="C63" s="215"/>
      <c r="D63" s="216" t="s">
        <v>108</v>
      </c>
      <c r="E63" s="217"/>
      <c r="F63" s="217"/>
      <c r="G63" s="217"/>
      <c r="H63" s="217"/>
      <c r="I63" s="217"/>
      <c r="J63" s="218">
        <f>J192</f>
        <v>0</v>
      </c>
      <c r="K63" s="219"/>
    </row>
    <row r="64" spans="2:11" s="171" customFormat="1" ht="19.9" customHeight="1">
      <c r="B64" s="214"/>
      <c r="C64" s="215"/>
      <c r="D64" s="216" t="s">
        <v>109</v>
      </c>
      <c r="E64" s="217"/>
      <c r="F64" s="217"/>
      <c r="G64" s="217"/>
      <c r="H64" s="217"/>
      <c r="I64" s="217"/>
      <c r="J64" s="218">
        <f>J199</f>
        <v>0</v>
      </c>
      <c r="K64" s="219"/>
    </row>
    <row r="65" spans="2:11" s="171" customFormat="1" ht="19.9" customHeight="1">
      <c r="B65" s="214"/>
      <c r="C65" s="215"/>
      <c r="D65" s="216" t="s">
        <v>110</v>
      </c>
      <c r="E65" s="217"/>
      <c r="F65" s="217"/>
      <c r="G65" s="217"/>
      <c r="H65" s="217"/>
      <c r="I65" s="217"/>
      <c r="J65" s="218">
        <f>J232</f>
        <v>0</v>
      </c>
      <c r="K65" s="219"/>
    </row>
    <row r="66" spans="2:11" s="171" customFormat="1" ht="19.9" customHeight="1">
      <c r="B66" s="214"/>
      <c r="C66" s="215"/>
      <c r="D66" s="216" t="s">
        <v>111</v>
      </c>
      <c r="E66" s="217"/>
      <c r="F66" s="217"/>
      <c r="G66" s="217"/>
      <c r="H66" s="217"/>
      <c r="I66" s="217"/>
      <c r="J66" s="218">
        <f>J243</f>
        <v>0</v>
      </c>
      <c r="K66" s="219"/>
    </row>
    <row r="67" spans="2:11" s="171" customFormat="1" ht="19.9" customHeight="1">
      <c r="B67" s="214"/>
      <c r="C67" s="215"/>
      <c r="D67" s="216" t="s">
        <v>112</v>
      </c>
      <c r="E67" s="217"/>
      <c r="F67" s="217"/>
      <c r="G67" s="217"/>
      <c r="H67" s="217"/>
      <c r="I67" s="217"/>
      <c r="J67" s="218">
        <f>J364</f>
        <v>0</v>
      </c>
      <c r="K67" s="219"/>
    </row>
    <row r="68" spans="2:11" s="171" customFormat="1" ht="19.9" customHeight="1">
      <c r="B68" s="214"/>
      <c r="C68" s="215"/>
      <c r="D68" s="216" t="s">
        <v>113</v>
      </c>
      <c r="E68" s="217"/>
      <c r="F68" s="217"/>
      <c r="G68" s="217"/>
      <c r="H68" s="217"/>
      <c r="I68" s="217"/>
      <c r="J68" s="218">
        <f>J383</f>
        <v>0</v>
      </c>
      <c r="K68" s="219"/>
    </row>
    <row r="69" spans="2:11" s="171" customFormat="1" ht="19.9" customHeight="1">
      <c r="B69" s="214"/>
      <c r="C69" s="215"/>
      <c r="D69" s="216" t="s">
        <v>114</v>
      </c>
      <c r="E69" s="217"/>
      <c r="F69" s="217"/>
      <c r="G69" s="217"/>
      <c r="H69" s="217"/>
      <c r="I69" s="217"/>
      <c r="J69" s="218">
        <f>J401</f>
        <v>0</v>
      </c>
      <c r="K69" s="219"/>
    </row>
    <row r="70" spans="2:11" s="118" customFormat="1" ht="21.75" customHeight="1">
      <c r="B70" s="113"/>
      <c r="C70" s="114"/>
      <c r="D70" s="114"/>
      <c r="E70" s="114"/>
      <c r="F70" s="114"/>
      <c r="G70" s="114"/>
      <c r="H70" s="114"/>
      <c r="I70" s="114"/>
      <c r="J70" s="114"/>
      <c r="K70" s="117"/>
    </row>
    <row r="71" spans="2:11" s="118" customFormat="1" ht="6.95" customHeight="1">
      <c r="B71" s="129"/>
      <c r="C71" s="130"/>
      <c r="D71" s="130"/>
      <c r="E71" s="130"/>
      <c r="F71" s="130"/>
      <c r="G71" s="130"/>
      <c r="H71" s="130"/>
      <c r="I71" s="130"/>
      <c r="J71" s="130"/>
      <c r="K71" s="131"/>
    </row>
    <row r="75" spans="2:12" s="118" customFormat="1" ht="6.95" customHeight="1">
      <c r="B75" s="132"/>
      <c r="C75" s="133"/>
      <c r="D75" s="133"/>
      <c r="E75" s="133"/>
      <c r="F75" s="133"/>
      <c r="G75" s="133"/>
      <c r="H75" s="133"/>
      <c r="I75" s="133"/>
      <c r="J75" s="133"/>
      <c r="K75" s="133"/>
      <c r="L75" s="113"/>
    </row>
    <row r="76" spans="2:12" s="118" customFormat="1" ht="36.95" customHeight="1">
      <c r="B76" s="113"/>
      <c r="C76" s="134" t="s">
        <v>115</v>
      </c>
      <c r="L76" s="113"/>
    </row>
    <row r="77" spans="2:12" s="118" customFormat="1" ht="6.95" customHeight="1">
      <c r="B77" s="113"/>
      <c r="L77" s="113"/>
    </row>
    <row r="78" spans="2:12" s="118" customFormat="1" ht="14.45" customHeight="1">
      <c r="B78" s="113"/>
      <c r="C78" s="136" t="s">
        <v>18</v>
      </c>
      <c r="L78" s="113"/>
    </row>
    <row r="79" spans="2:12" s="118" customFormat="1" ht="27.75" customHeight="1">
      <c r="B79" s="113"/>
      <c r="E79" s="342" t="str">
        <f>E7</f>
        <v>Sanace a rekonstrukce kanalizace na území negativně ovlivněné hornickou činností na katastru města Ostravy - Oprava kanalizace ulice Vilová</v>
      </c>
      <c r="F79" s="343"/>
      <c r="G79" s="343"/>
      <c r="H79" s="343"/>
      <c r="L79" s="113"/>
    </row>
    <row r="80" spans="2:12" ht="15">
      <c r="B80" s="101"/>
      <c r="C80" s="136" t="s">
        <v>94</v>
      </c>
      <c r="L80" s="101"/>
    </row>
    <row r="81" spans="2:12" s="118" customFormat="1" ht="16.5" customHeight="1">
      <c r="B81" s="113"/>
      <c r="E81" s="342" t="s">
        <v>95</v>
      </c>
      <c r="F81" s="336"/>
      <c r="G81" s="336"/>
      <c r="H81" s="336"/>
      <c r="L81" s="113"/>
    </row>
    <row r="82" spans="2:12" s="118" customFormat="1" ht="14.45" customHeight="1">
      <c r="B82" s="113"/>
      <c r="C82" s="136" t="s">
        <v>96</v>
      </c>
      <c r="L82" s="113"/>
    </row>
    <row r="83" spans="2:12" s="118" customFormat="1" ht="17.25" customHeight="1">
      <c r="B83" s="113"/>
      <c r="E83" s="334" t="str">
        <f>E11</f>
        <v>001 - IO 01 Oprava kanalizace</v>
      </c>
      <c r="F83" s="336"/>
      <c r="G83" s="336"/>
      <c r="H83" s="336"/>
      <c r="L83" s="113"/>
    </row>
    <row r="84" spans="2:12" s="118" customFormat="1" ht="6.95" customHeight="1">
      <c r="B84" s="113"/>
      <c r="L84" s="113"/>
    </row>
    <row r="85" spans="2:12" s="118" customFormat="1" ht="18" customHeight="1">
      <c r="B85" s="113"/>
      <c r="C85" s="136" t="s">
        <v>23</v>
      </c>
      <c r="F85" s="220" t="str">
        <f>F14</f>
        <v xml:space="preserve"> </v>
      </c>
      <c r="I85" s="136" t="s">
        <v>25</v>
      </c>
      <c r="J85" s="221" t="str">
        <f>IF(J14="","",J14)</f>
        <v>13. 3. 2018</v>
      </c>
      <c r="L85" s="113"/>
    </row>
    <row r="86" spans="2:12" s="118" customFormat="1" ht="6.95" customHeight="1">
      <c r="B86" s="113"/>
      <c r="L86" s="113"/>
    </row>
    <row r="87" spans="2:12" s="118" customFormat="1" ht="15">
      <c r="B87" s="113"/>
      <c r="C87" s="136" t="s">
        <v>29</v>
      </c>
      <c r="F87" s="220" t="str">
        <f>E17</f>
        <v xml:space="preserve"> </v>
      </c>
      <c r="I87" s="136" t="s">
        <v>34</v>
      </c>
      <c r="J87" s="220" t="str">
        <f>E23</f>
        <v xml:space="preserve"> </v>
      </c>
      <c r="L87" s="113"/>
    </row>
    <row r="88" spans="2:12" s="118" customFormat="1" ht="14.45" customHeight="1">
      <c r="B88" s="113"/>
      <c r="C88" s="136" t="s">
        <v>32</v>
      </c>
      <c r="F88" s="220" t="str">
        <f>IF(E20="","",E20)</f>
        <v/>
      </c>
      <c r="L88" s="113"/>
    </row>
    <row r="89" spans="2:12" s="118" customFormat="1" ht="10.35" customHeight="1">
      <c r="B89" s="113"/>
      <c r="L89" s="113"/>
    </row>
    <row r="90" spans="2:20" s="226" customFormat="1" ht="29.25" customHeight="1">
      <c r="B90" s="222"/>
      <c r="C90" s="223" t="s">
        <v>116</v>
      </c>
      <c r="D90" s="224" t="s">
        <v>56</v>
      </c>
      <c r="E90" s="224" t="s">
        <v>52</v>
      </c>
      <c r="F90" s="224" t="s">
        <v>117</v>
      </c>
      <c r="G90" s="224" t="s">
        <v>118</v>
      </c>
      <c r="H90" s="224" t="s">
        <v>119</v>
      </c>
      <c r="I90" s="224" t="s">
        <v>120</v>
      </c>
      <c r="J90" s="224" t="s">
        <v>103</v>
      </c>
      <c r="K90" s="225" t="s">
        <v>121</v>
      </c>
      <c r="L90" s="222"/>
      <c r="M90" s="147" t="s">
        <v>122</v>
      </c>
      <c r="N90" s="148" t="s">
        <v>41</v>
      </c>
      <c r="O90" s="148" t="s">
        <v>123</v>
      </c>
      <c r="P90" s="148" t="s">
        <v>124</v>
      </c>
      <c r="Q90" s="148" t="s">
        <v>125</v>
      </c>
      <c r="R90" s="148" t="s">
        <v>126</v>
      </c>
      <c r="S90" s="148" t="s">
        <v>127</v>
      </c>
      <c r="T90" s="149" t="s">
        <v>128</v>
      </c>
    </row>
    <row r="91" spans="2:63" s="118" customFormat="1" ht="29.25" customHeight="1">
      <c r="B91" s="113"/>
      <c r="C91" s="151" t="s">
        <v>104</v>
      </c>
      <c r="J91" s="227">
        <f>BK91</f>
        <v>0</v>
      </c>
      <c r="L91" s="113"/>
      <c r="M91" s="150"/>
      <c r="N91" s="142"/>
      <c r="O91" s="142"/>
      <c r="P91" s="228">
        <f>P92</f>
        <v>0</v>
      </c>
      <c r="Q91" s="142"/>
      <c r="R91" s="228">
        <f>R92</f>
        <v>286.12260359999993</v>
      </c>
      <c r="S91" s="142"/>
      <c r="T91" s="229">
        <f>T92</f>
        <v>116.07999999999998</v>
      </c>
      <c r="AT91" s="97" t="s">
        <v>70</v>
      </c>
      <c r="AU91" s="97" t="s">
        <v>105</v>
      </c>
      <c r="BK91" s="230">
        <f>BK92</f>
        <v>0</v>
      </c>
    </row>
    <row r="92" spans="2:63" s="232" customFormat="1" ht="37.35" customHeight="1">
      <c r="B92" s="231"/>
      <c r="D92" s="233" t="s">
        <v>70</v>
      </c>
      <c r="E92" s="234" t="s">
        <v>129</v>
      </c>
      <c r="F92" s="234" t="s">
        <v>130</v>
      </c>
      <c r="J92" s="235">
        <f>BK92</f>
        <v>0</v>
      </c>
      <c r="L92" s="231"/>
      <c r="M92" s="236"/>
      <c r="N92" s="237"/>
      <c r="O92" s="237"/>
      <c r="P92" s="238">
        <f>P93+P192+P199+P232+P243+P364+P383+P401</f>
        <v>0</v>
      </c>
      <c r="Q92" s="237"/>
      <c r="R92" s="238">
        <f>R93+R192+R199+R232+R243+R364+R383+R401</f>
        <v>286.12260359999993</v>
      </c>
      <c r="S92" s="237"/>
      <c r="T92" s="239">
        <f>T93+T192+T199+T232+T243+T364+T383+T401</f>
        <v>116.07999999999998</v>
      </c>
      <c r="AR92" s="233" t="s">
        <v>22</v>
      </c>
      <c r="AT92" s="240" t="s">
        <v>70</v>
      </c>
      <c r="AU92" s="240" t="s">
        <v>71</v>
      </c>
      <c r="AY92" s="233" t="s">
        <v>131</v>
      </c>
      <c r="BK92" s="241">
        <f>BK93+BK192+BK199+BK232+BK243+BK364+BK383+BK401</f>
        <v>0</v>
      </c>
    </row>
    <row r="93" spans="2:63" s="232" customFormat="1" ht="19.9" customHeight="1">
      <c r="B93" s="231"/>
      <c r="D93" s="233" t="s">
        <v>70</v>
      </c>
      <c r="E93" s="242" t="s">
        <v>22</v>
      </c>
      <c r="F93" s="242" t="s">
        <v>132</v>
      </c>
      <c r="J93" s="243">
        <f>BK93</f>
        <v>0</v>
      </c>
      <c r="L93" s="231"/>
      <c r="M93" s="236"/>
      <c r="N93" s="237"/>
      <c r="O93" s="237"/>
      <c r="P93" s="238">
        <f>SUM(P94:P191)</f>
        <v>0</v>
      </c>
      <c r="Q93" s="237"/>
      <c r="R93" s="238">
        <f>SUM(R94:R191)</f>
        <v>270.90119119999997</v>
      </c>
      <c r="S93" s="237"/>
      <c r="T93" s="239">
        <f>SUM(T94:T191)</f>
        <v>86.25999999999999</v>
      </c>
      <c r="AR93" s="233" t="s">
        <v>22</v>
      </c>
      <c r="AT93" s="240" t="s">
        <v>70</v>
      </c>
      <c r="AU93" s="240" t="s">
        <v>22</v>
      </c>
      <c r="AY93" s="233" t="s">
        <v>131</v>
      </c>
      <c r="BK93" s="241">
        <f>SUM(BK94:BK191)</f>
        <v>0</v>
      </c>
    </row>
    <row r="94" spans="2:65" s="118" customFormat="1" ht="16.5" customHeight="1">
      <c r="B94" s="113"/>
      <c r="C94" s="244" t="s">
        <v>22</v>
      </c>
      <c r="D94" s="244" t="s">
        <v>133</v>
      </c>
      <c r="E94" s="245" t="s">
        <v>134</v>
      </c>
      <c r="F94" s="246" t="s">
        <v>135</v>
      </c>
      <c r="G94" s="247" t="s">
        <v>136</v>
      </c>
      <c r="H94" s="248">
        <v>90</v>
      </c>
      <c r="I94" s="9"/>
      <c r="J94" s="249">
        <f>ROUND(I94*H94,2)</f>
        <v>0</v>
      </c>
      <c r="K94" s="246" t="s">
        <v>222</v>
      </c>
      <c r="L94" s="113"/>
      <c r="M94" s="250" t="s">
        <v>5</v>
      </c>
      <c r="N94" s="251" t="s">
        <v>42</v>
      </c>
      <c r="O94" s="114"/>
      <c r="P94" s="252">
        <f>O94*H94</f>
        <v>0</v>
      </c>
      <c r="Q94" s="252">
        <v>0</v>
      </c>
      <c r="R94" s="252">
        <f>Q94*H94</f>
        <v>0</v>
      </c>
      <c r="S94" s="252">
        <v>0.56</v>
      </c>
      <c r="T94" s="253">
        <f>S94*H94</f>
        <v>50.400000000000006</v>
      </c>
      <c r="AR94" s="97" t="s">
        <v>137</v>
      </c>
      <c r="AT94" s="97" t="s">
        <v>133</v>
      </c>
      <c r="AU94" s="97" t="s">
        <v>79</v>
      </c>
      <c r="AY94" s="97" t="s">
        <v>131</v>
      </c>
      <c r="BE94" s="254">
        <f>IF(N94="základní",J94,0)</f>
        <v>0</v>
      </c>
      <c r="BF94" s="254">
        <f>IF(N94="snížená",J94,0)</f>
        <v>0</v>
      </c>
      <c r="BG94" s="254">
        <f>IF(N94="zákl. přenesená",J94,0)</f>
        <v>0</v>
      </c>
      <c r="BH94" s="254">
        <f>IF(N94="sníž. přenesená",J94,0)</f>
        <v>0</v>
      </c>
      <c r="BI94" s="254">
        <f>IF(N94="nulová",J94,0)</f>
        <v>0</v>
      </c>
      <c r="BJ94" s="97" t="s">
        <v>22</v>
      </c>
      <c r="BK94" s="254">
        <f>ROUND(I94*H94,2)</f>
        <v>0</v>
      </c>
      <c r="BL94" s="97" t="s">
        <v>137</v>
      </c>
      <c r="BM94" s="97" t="s">
        <v>138</v>
      </c>
    </row>
    <row r="95" spans="2:47" s="118" customFormat="1" ht="40.5">
      <c r="B95" s="113"/>
      <c r="D95" s="255" t="s">
        <v>139</v>
      </c>
      <c r="F95" s="256" t="s">
        <v>140</v>
      </c>
      <c r="I95" s="10"/>
      <c r="L95" s="113"/>
      <c r="M95" s="257"/>
      <c r="N95" s="114"/>
      <c r="O95" s="114"/>
      <c r="P95" s="114"/>
      <c r="Q95" s="114"/>
      <c r="R95" s="114"/>
      <c r="S95" s="114"/>
      <c r="T95" s="144"/>
      <c r="AT95" s="97" t="s">
        <v>139</v>
      </c>
      <c r="AU95" s="97" t="s">
        <v>79</v>
      </c>
    </row>
    <row r="96" spans="2:47" s="118" customFormat="1" ht="27">
      <c r="B96" s="113"/>
      <c r="D96" s="255" t="s">
        <v>141</v>
      </c>
      <c r="F96" s="258" t="s">
        <v>142</v>
      </c>
      <c r="I96" s="10"/>
      <c r="L96" s="113"/>
      <c r="M96" s="257"/>
      <c r="N96" s="114"/>
      <c r="O96" s="114"/>
      <c r="P96" s="114"/>
      <c r="Q96" s="114"/>
      <c r="R96" s="114"/>
      <c r="S96" s="114"/>
      <c r="T96" s="144"/>
      <c r="AT96" s="97" t="s">
        <v>141</v>
      </c>
      <c r="AU96" s="97" t="s">
        <v>79</v>
      </c>
    </row>
    <row r="97" spans="2:51" s="260" customFormat="1" ht="13.5">
      <c r="B97" s="259"/>
      <c r="D97" s="255" t="s">
        <v>143</v>
      </c>
      <c r="E97" s="261" t="s">
        <v>5</v>
      </c>
      <c r="F97" s="262" t="s">
        <v>144</v>
      </c>
      <c r="H97" s="263">
        <v>90</v>
      </c>
      <c r="I97" s="11"/>
      <c r="L97" s="259"/>
      <c r="M97" s="264"/>
      <c r="N97" s="265"/>
      <c r="O97" s="265"/>
      <c r="P97" s="265"/>
      <c r="Q97" s="265"/>
      <c r="R97" s="265"/>
      <c r="S97" s="265"/>
      <c r="T97" s="266"/>
      <c r="AT97" s="261" t="s">
        <v>143</v>
      </c>
      <c r="AU97" s="261" t="s">
        <v>79</v>
      </c>
      <c r="AV97" s="260" t="s">
        <v>79</v>
      </c>
      <c r="AW97" s="260" t="s">
        <v>35</v>
      </c>
      <c r="AX97" s="260" t="s">
        <v>22</v>
      </c>
      <c r="AY97" s="261" t="s">
        <v>131</v>
      </c>
    </row>
    <row r="98" spans="2:65" s="118" customFormat="1" ht="16.5" customHeight="1">
      <c r="B98" s="113"/>
      <c r="C98" s="244" t="s">
        <v>79</v>
      </c>
      <c r="D98" s="244" t="s">
        <v>133</v>
      </c>
      <c r="E98" s="245" t="s">
        <v>145</v>
      </c>
      <c r="F98" s="246" t="s">
        <v>146</v>
      </c>
      <c r="G98" s="247" t="s">
        <v>136</v>
      </c>
      <c r="H98" s="248">
        <v>90</v>
      </c>
      <c r="I98" s="9"/>
      <c r="J98" s="249">
        <f>ROUND(I98*H98,2)</f>
        <v>0</v>
      </c>
      <c r="K98" s="246" t="s">
        <v>222</v>
      </c>
      <c r="L98" s="113"/>
      <c r="M98" s="250" t="s">
        <v>5</v>
      </c>
      <c r="N98" s="251" t="s">
        <v>42</v>
      </c>
      <c r="O98" s="114"/>
      <c r="P98" s="252">
        <f>O98*H98</f>
        <v>0</v>
      </c>
      <c r="Q98" s="252">
        <v>0</v>
      </c>
      <c r="R98" s="252">
        <f>Q98*H98</f>
        <v>0</v>
      </c>
      <c r="S98" s="252">
        <v>0.181</v>
      </c>
      <c r="T98" s="253">
        <f>S98*H98</f>
        <v>16.29</v>
      </c>
      <c r="AR98" s="97" t="s">
        <v>137</v>
      </c>
      <c r="AT98" s="97" t="s">
        <v>133</v>
      </c>
      <c r="AU98" s="97" t="s">
        <v>79</v>
      </c>
      <c r="AY98" s="97" t="s">
        <v>131</v>
      </c>
      <c r="BE98" s="254">
        <f>IF(N98="základní",J98,0)</f>
        <v>0</v>
      </c>
      <c r="BF98" s="254">
        <f>IF(N98="snížená",J98,0)</f>
        <v>0</v>
      </c>
      <c r="BG98" s="254">
        <f>IF(N98="zákl. přenesená",J98,0)</f>
        <v>0</v>
      </c>
      <c r="BH98" s="254">
        <f>IF(N98="sníž. přenesená",J98,0)</f>
        <v>0</v>
      </c>
      <c r="BI98" s="254">
        <f>IF(N98="nulová",J98,0)</f>
        <v>0</v>
      </c>
      <c r="BJ98" s="97" t="s">
        <v>22</v>
      </c>
      <c r="BK98" s="254">
        <f>ROUND(I98*H98,2)</f>
        <v>0</v>
      </c>
      <c r="BL98" s="97" t="s">
        <v>137</v>
      </c>
      <c r="BM98" s="97" t="s">
        <v>147</v>
      </c>
    </row>
    <row r="99" spans="2:47" s="118" customFormat="1" ht="40.5">
      <c r="B99" s="113"/>
      <c r="D99" s="255" t="s">
        <v>139</v>
      </c>
      <c r="F99" s="256" t="s">
        <v>148</v>
      </c>
      <c r="I99" s="10"/>
      <c r="L99" s="113"/>
      <c r="M99" s="257"/>
      <c r="N99" s="114"/>
      <c r="O99" s="114"/>
      <c r="P99" s="114"/>
      <c r="Q99" s="114"/>
      <c r="R99" s="114"/>
      <c r="S99" s="114"/>
      <c r="T99" s="144"/>
      <c r="AT99" s="97" t="s">
        <v>139</v>
      </c>
      <c r="AU99" s="97" t="s">
        <v>79</v>
      </c>
    </row>
    <row r="100" spans="2:65" s="118" customFormat="1" ht="25.5" customHeight="1">
      <c r="B100" s="113"/>
      <c r="C100" s="244" t="s">
        <v>149</v>
      </c>
      <c r="D100" s="244" t="s">
        <v>133</v>
      </c>
      <c r="E100" s="245" t="s">
        <v>150</v>
      </c>
      <c r="F100" s="246" t="s">
        <v>151</v>
      </c>
      <c r="G100" s="247" t="s">
        <v>136</v>
      </c>
      <c r="H100" s="248">
        <v>190</v>
      </c>
      <c r="I100" s="9"/>
      <c r="J100" s="249">
        <f>ROUND(I100*H100,2)</f>
        <v>0</v>
      </c>
      <c r="K100" s="246" t="s">
        <v>222</v>
      </c>
      <c r="L100" s="113"/>
      <c r="M100" s="250" t="s">
        <v>5</v>
      </c>
      <c r="N100" s="251" t="s">
        <v>42</v>
      </c>
      <c r="O100" s="114"/>
      <c r="P100" s="252">
        <f>O100*H100</f>
        <v>0</v>
      </c>
      <c r="Q100" s="252">
        <v>4E-05</v>
      </c>
      <c r="R100" s="252">
        <f>Q100*H100</f>
        <v>0.007600000000000001</v>
      </c>
      <c r="S100" s="252">
        <v>0.103</v>
      </c>
      <c r="T100" s="253">
        <f>S100*H100</f>
        <v>19.57</v>
      </c>
      <c r="AR100" s="97" t="s">
        <v>137</v>
      </c>
      <c r="AT100" s="97" t="s">
        <v>133</v>
      </c>
      <c r="AU100" s="97" t="s">
        <v>79</v>
      </c>
      <c r="AY100" s="97" t="s">
        <v>131</v>
      </c>
      <c r="BE100" s="254">
        <f>IF(N100="základní",J100,0)</f>
        <v>0</v>
      </c>
      <c r="BF100" s="254">
        <f>IF(N100="snížená",J100,0)</f>
        <v>0</v>
      </c>
      <c r="BG100" s="254">
        <f>IF(N100="zákl. přenesená",J100,0)</f>
        <v>0</v>
      </c>
      <c r="BH100" s="254">
        <f>IF(N100="sníž. přenesená",J100,0)</f>
        <v>0</v>
      </c>
      <c r="BI100" s="254">
        <f>IF(N100="nulová",J100,0)</f>
        <v>0</v>
      </c>
      <c r="BJ100" s="97" t="s">
        <v>22</v>
      </c>
      <c r="BK100" s="254">
        <f>ROUND(I100*H100,2)</f>
        <v>0</v>
      </c>
      <c r="BL100" s="97" t="s">
        <v>137</v>
      </c>
      <c r="BM100" s="97" t="s">
        <v>152</v>
      </c>
    </row>
    <row r="101" spans="2:47" s="118" customFormat="1" ht="27">
      <c r="B101" s="113"/>
      <c r="D101" s="255" t="s">
        <v>139</v>
      </c>
      <c r="F101" s="256" t="s">
        <v>153</v>
      </c>
      <c r="I101" s="10"/>
      <c r="L101" s="113"/>
      <c r="M101" s="257"/>
      <c r="N101" s="114"/>
      <c r="O101" s="114"/>
      <c r="P101" s="114"/>
      <c r="Q101" s="114"/>
      <c r="R101" s="114"/>
      <c r="S101" s="114"/>
      <c r="T101" s="144"/>
      <c r="AT101" s="97" t="s">
        <v>139</v>
      </c>
      <c r="AU101" s="97" t="s">
        <v>79</v>
      </c>
    </row>
    <row r="102" spans="2:47" s="118" customFormat="1" ht="27">
      <c r="B102" s="113"/>
      <c r="D102" s="255" t="s">
        <v>141</v>
      </c>
      <c r="F102" s="258" t="s">
        <v>142</v>
      </c>
      <c r="I102" s="10"/>
      <c r="L102" s="113"/>
      <c r="M102" s="257"/>
      <c r="N102" s="114"/>
      <c r="O102" s="114"/>
      <c r="P102" s="114"/>
      <c r="Q102" s="114"/>
      <c r="R102" s="114"/>
      <c r="S102" s="114"/>
      <c r="T102" s="144"/>
      <c r="AT102" s="97" t="s">
        <v>141</v>
      </c>
      <c r="AU102" s="97" t="s">
        <v>79</v>
      </c>
    </row>
    <row r="103" spans="2:51" s="260" customFormat="1" ht="13.5">
      <c r="B103" s="259"/>
      <c r="D103" s="255" t="s">
        <v>143</v>
      </c>
      <c r="E103" s="261" t="s">
        <v>5</v>
      </c>
      <c r="F103" s="262" t="s">
        <v>154</v>
      </c>
      <c r="H103" s="263">
        <v>190</v>
      </c>
      <c r="I103" s="11"/>
      <c r="L103" s="259"/>
      <c r="M103" s="264"/>
      <c r="N103" s="265"/>
      <c r="O103" s="265"/>
      <c r="P103" s="265"/>
      <c r="Q103" s="265"/>
      <c r="R103" s="265"/>
      <c r="S103" s="265"/>
      <c r="T103" s="266"/>
      <c r="AT103" s="261" t="s">
        <v>143</v>
      </c>
      <c r="AU103" s="261" t="s">
        <v>79</v>
      </c>
      <c r="AV103" s="260" t="s">
        <v>79</v>
      </c>
      <c r="AW103" s="260" t="s">
        <v>35</v>
      </c>
      <c r="AX103" s="260" t="s">
        <v>22</v>
      </c>
      <c r="AY103" s="261" t="s">
        <v>131</v>
      </c>
    </row>
    <row r="104" spans="2:65" s="118" customFormat="1" ht="16.5" customHeight="1">
      <c r="B104" s="113"/>
      <c r="C104" s="244" t="s">
        <v>137</v>
      </c>
      <c r="D104" s="244" t="s">
        <v>133</v>
      </c>
      <c r="E104" s="245" t="s">
        <v>155</v>
      </c>
      <c r="F104" s="246" t="s">
        <v>156</v>
      </c>
      <c r="G104" s="247" t="s">
        <v>157</v>
      </c>
      <c r="H104" s="248">
        <v>85.2</v>
      </c>
      <c r="I104" s="9"/>
      <c r="J104" s="249">
        <f>ROUND(I104*H104,2)</f>
        <v>0</v>
      </c>
      <c r="K104" s="246" t="s">
        <v>222</v>
      </c>
      <c r="L104" s="113"/>
      <c r="M104" s="250" t="s">
        <v>5</v>
      </c>
      <c r="N104" s="251" t="s">
        <v>42</v>
      </c>
      <c r="O104" s="114"/>
      <c r="P104" s="252">
        <f>O104*H104</f>
        <v>0</v>
      </c>
      <c r="Q104" s="252">
        <v>0.00727</v>
      </c>
      <c r="R104" s="252">
        <f>Q104*H104</f>
        <v>0.6194040000000001</v>
      </c>
      <c r="S104" s="252">
        <v>0</v>
      </c>
      <c r="T104" s="253">
        <f>S104*H104</f>
        <v>0</v>
      </c>
      <c r="AR104" s="97" t="s">
        <v>137</v>
      </c>
      <c r="AT104" s="97" t="s">
        <v>133</v>
      </c>
      <c r="AU104" s="97" t="s">
        <v>79</v>
      </c>
      <c r="AY104" s="97" t="s">
        <v>131</v>
      </c>
      <c r="BE104" s="254">
        <f>IF(N104="základní",J104,0)</f>
        <v>0</v>
      </c>
      <c r="BF104" s="254">
        <f>IF(N104="snížená",J104,0)</f>
        <v>0</v>
      </c>
      <c r="BG104" s="254">
        <f>IF(N104="zákl. přenesená",J104,0)</f>
        <v>0</v>
      </c>
      <c r="BH104" s="254">
        <f>IF(N104="sníž. přenesená",J104,0)</f>
        <v>0</v>
      </c>
      <c r="BI104" s="254">
        <f>IF(N104="nulová",J104,0)</f>
        <v>0</v>
      </c>
      <c r="BJ104" s="97" t="s">
        <v>22</v>
      </c>
      <c r="BK104" s="254">
        <f>ROUND(I104*H104,2)</f>
        <v>0</v>
      </c>
      <c r="BL104" s="97" t="s">
        <v>137</v>
      </c>
      <c r="BM104" s="97" t="s">
        <v>158</v>
      </c>
    </row>
    <row r="105" spans="2:47" s="118" customFormat="1" ht="13.5">
      <c r="B105" s="113"/>
      <c r="D105" s="255" t="s">
        <v>139</v>
      </c>
      <c r="F105" s="256" t="s">
        <v>159</v>
      </c>
      <c r="I105" s="10"/>
      <c r="L105" s="113"/>
      <c r="M105" s="257"/>
      <c r="N105" s="114"/>
      <c r="O105" s="114"/>
      <c r="P105" s="114"/>
      <c r="Q105" s="114"/>
      <c r="R105" s="114"/>
      <c r="S105" s="114"/>
      <c r="T105" s="144"/>
      <c r="AT105" s="97" t="s">
        <v>139</v>
      </c>
      <c r="AU105" s="97" t="s">
        <v>79</v>
      </c>
    </row>
    <row r="106" spans="2:65" s="118" customFormat="1" ht="16.5" customHeight="1">
      <c r="B106" s="113"/>
      <c r="C106" s="244" t="s">
        <v>160</v>
      </c>
      <c r="D106" s="244" t="s">
        <v>133</v>
      </c>
      <c r="E106" s="245" t="s">
        <v>161</v>
      </c>
      <c r="F106" s="246" t="s">
        <v>162</v>
      </c>
      <c r="G106" s="247" t="s">
        <v>163</v>
      </c>
      <c r="H106" s="248">
        <v>200</v>
      </c>
      <c r="I106" s="9"/>
      <c r="J106" s="249">
        <f>ROUND(I106*H106,2)</f>
        <v>0</v>
      </c>
      <c r="K106" s="246" t="s">
        <v>222</v>
      </c>
      <c r="L106" s="113"/>
      <c r="M106" s="250" t="s">
        <v>5</v>
      </c>
      <c r="N106" s="251" t="s">
        <v>42</v>
      </c>
      <c r="O106" s="114"/>
      <c r="P106" s="252">
        <f>O106*H106</f>
        <v>0</v>
      </c>
      <c r="Q106" s="252">
        <v>0</v>
      </c>
      <c r="R106" s="252">
        <f>Q106*H106</f>
        <v>0</v>
      </c>
      <c r="S106" s="252">
        <v>0</v>
      </c>
      <c r="T106" s="253">
        <f>S106*H106</f>
        <v>0</v>
      </c>
      <c r="AR106" s="97" t="s">
        <v>137</v>
      </c>
      <c r="AT106" s="97" t="s">
        <v>133</v>
      </c>
      <c r="AU106" s="97" t="s">
        <v>79</v>
      </c>
      <c r="AY106" s="97" t="s">
        <v>131</v>
      </c>
      <c r="BE106" s="254">
        <f>IF(N106="základní",J106,0)</f>
        <v>0</v>
      </c>
      <c r="BF106" s="254">
        <f>IF(N106="snížená",J106,0)</f>
        <v>0</v>
      </c>
      <c r="BG106" s="254">
        <f>IF(N106="zákl. přenesená",J106,0)</f>
        <v>0</v>
      </c>
      <c r="BH106" s="254">
        <f>IF(N106="sníž. přenesená",J106,0)</f>
        <v>0</v>
      </c>
      <c r="BI106" s="254">
        <f>IF(N106="nulová",J106,0)</f>
        <v>0</v>
      </c>
      <c r="BJ106" s="97" t="s">
        <v>22</v>
      </c>
      <c r="BK106" s="254">
        <f>ROUND(I106*H106,2)</f>
        <v>0</v>
      </c>
      <c r="BL106" s="97" t="s">
        <v>137</v>
      </c>
      <c r="BM106" s="97" t="s">
        <v>164</v>
      </c>
    </row>
    <row r="107" spans="2:47" s="118" customFormat="1" ht="13.5">
      <c r="B107" s="113"/>
      <c r="D107" s="255" t="s">
        <v>139</v>
      </c>
      <c r="F107" s="256" t="s">
        <v>165</v>
      </c>
      <c r="I107" s="10"/>
      <c r="L107" s="113"/>
      <c r="M107" s="257"/>
      <c r="N107" s="114"/>
      <c r="O107" s="114"/>
      <c r="P107" s="114"/>
      <c r="Q107" s="114"/>
      <c r="R107" s="114"/>
      <c r="S107" s="114"/>
      <c r="T107" s="144"/>
      <c r="AT107" s="97" t="s">
        <v>139</v>
      </c>
      <c r="AU107" s="97" t="s">
        <v>79</v>
      </c>
    </row>
    <row r="108" spans="2:47" s="118" customFormat="1" ht="27">
      <c r="B108" s="113"/>
      <c r="D108" s="255" t="s">
        <v>141</v>
      </c>
      <c r="F108" s="258" t="s">
        <v>142</v>
      </c>
      <c r="I108" s="10"/>
      <c r="L108" s="113"/>
      <c r="M108" s="257"/>
      <c r="N108" s="114"/>
      <c r="O108" s="114"/>
      <c r="P108" s="114"/>
      <c r="Q108" s="114"/>
      <c r="R108" s="114"/>
      <c r="S108" s="114"/>
      <c r="T108" s="144"/>
      <c r="AT108" s="97" t="s">
        <v>141</v>
      </c>
      <c r="AU108" s="97" t="s">
        <v>79</v>
      </c>
    </row>
    <row r="109" spans="2:51" s="260" customFormat="1" ht="13.5">
      <c r="B109" s="259"/>
      <c r="D109" s="255" t="s">
        <v>143</v>
      </c>
      <c r="E109" s="261" t="s">
        <v>5</v>
      </c>
      <c r="F109" s="262" t="s">
        <v>166</v>
      </c>
      <c r="H109" s="263">
        <v>200</v>
      </c>
      <c r="I109" s="11"/>
      <c r="L109" s="259"/>
      <c r="M109" s="264"/>
      <c r="N109" s="265"/>
      <c r="O109" s="265"/>
      <c r="P109" s="265"/>
      <c r="Q109" s="265"/>
      <c r="R109" s="265"/>
      <c r="S109" s="265"/>
      <c r="T109" s="266"/>
      <c r="AT109" s="261" t="s">
        <v>143</v>
      </c>
      <c r="AU109" s="261" t="s">
        <v>79</v>
      </c>
      <c r="AV109" s="260" t="s">
        <v>79</v>
      </c>
      <c r="AW109" s="260" t="s">
        <v>35</v>
      </c>
      <c r="AX109" s="260" t="s">
        <v>22</v>
      </c>
      <c r="AY109" s="261" t="s">
        <v>131</v>
      </c>
    </row>
    <row r="110" spans="2:65" s="118" customFormat="1" ht="25.5" customHeight="1">
      <c r="B110" s="113"/>
      <c r="C110" s="244" t="s">
        <v>167</v>
      </c>
      <c r="D110" s="244" t="s">
        <v>133</v>
      </c>
      <c r="E110" s="245" t="s">
        <v>168</v>
      </c>
      <c r="F110" s="246" t="s">
        <v>169</v>
      </c>
      <c r="G110" s="247" t="s">
        <v>170</v>
      </c>
      <c r="H110" s="248">
        <v>20</v>
      </c>
      <c r="I110" s="9"/>
      <c r="J110" s="249">
        <f>ROUND(I110*H110,2)</f>
        <v>0</v>
      </c>
      <c r="K110" s="246" t="s">
        <v>222</v>
      </c>
      <c r="L110" s="113"/>
      <c r="M110" s="250" t="s">
        <v>5</v>
      </c>
      <c r="N110" s="251" t="s">
        <v>42</v>
      </c>
      <c r="O110" s="114"/>
      <c r="P110" s="252">
        <f>O110*H110</f>
        <v>0</v>
      </c>
      <c r="Q110" s="252">
        <v>0</v>
      </c>
      <c r="R110" s="252">
        <f>Q110*H110</f>
        <v>0</v>
      </c>
      <c r="S110" s="252">
        <v>0</v>
      </c>
      <c r="T110" s="253">
        <f>S110*H110</f>
        <v>0</v>
      </c>
      <c r="AR110" s="97" t="s">
        <v>137</v>
      </c>
      <c r="AT110" s="97" t="s">
        <v>133</v>
      </c>
      <c r="AU110" s="97" t="s">
        <v>79</v>
      </c>
      <c r="AY110" s="97" t="s">
        <v>131</v>
      </c>
      <c r="BE110" s="254">
        <f>IF(N110="základní",J110,0)</f>
        <v>0</v>
      </c>
      <c r="BF110" s="254">
        <f>IF(N110="snížená",J110,0)</f>
        <v>0</v>
      </c>
      <c r="BG110" s="254">
        <f>IF(N110="zákl. přenesená",J110,0)</f>
        <v>0</v>
      </c>
      <c r="BH110" s="254">
        <f>IF(N110="sníž. přenesená",J110,0)</f>
        <v>0</v>
      </c>
      <c r="BI110" s="254">
        <f>IF(N110="nulová",J110,0)</f>
        <v>0</v>
      </c>
      <c r="BJ110" s="97" t="s">
        <v>22</v>
      </c>
      <c r="BK110" s="254">
        <f>ROUND(I110*H110,2)</f>
        <v>0</v>
      </c>
      <c r="BL110" s="97" t="s">
        <v>137</v>
      </c>
      <c r="BM110" s="97" t="s">
        <v>171</v>
      </c>
    </row>
    <row r="111" spans="2:47" s="118" customFormat="1" ht="27">
      <c r="B111" s="113"/>
      <c r="D111" s="255" t="s">
        <v>139</v>
      </c>
      <c r="F111" s="256" t="s">
        <v>172</v>
      </c>
      <c r="I111" s="10"/>
      <c r="L111" s="113"/>
      <c r="M111" s="257"/>
      <c r="N111" s="114"/>
      <c r="O111" s="114"/>
      <c r="P111" s="114"/>
      <c r="Q111" s="114"/>
      <c r="R111" s="114"/>
      <c r="S111" s="114"/>
      <c r="T111" s="144"/>
      <c r="AT111" s="97" t="s">
        <v>139</v>
      </c>
      <c r="AU111" s="97" t="s">
        <v>79</v>
      </c>
    </row>
    <row r="112" spans="2:65" s="118" customFormat="1" ht="16.5" customHeight="1">
      <c r="B112" s="113"/>
      <c r="C112" s="244" t="s">
        <v>173</v>
      </c>
      <c r="D112" s="244" t="s">
        <v>133</v>
      </c>
      <c r="E112" s="245" t="s">
        <v>174</v>
      </c>
      <c r="F112" s="246" t="s">
        <v>175</v>
      </c>
      <c r="G112" s="247" t="s">
        <v>157</v>
      </c>
      <c r="H112" s="248">
        <v>3</v>
      </c>
      <c r="I112" s="9"/>
      <c r="J112" s="249">
        <f>ROUND(I112*H112,2)</f>
        <v>0</v>
      </c>
      <c r="K112" s="246" t="s">
        <v>222</v>
      </c>
      <c r="L112" s="113"/>
      <c r="M112" s="250" t="s">
        <v>5</v>
      </c>
      <c r="N112" s="251" t="s">
        <v>42</v>
      </c>
      <c r="O112" s="114"/>
      <c r="P112" s="252">
        <f>O112*H112</f>
        <v>0</v>
      </c>
      <c r="Q112" s="252">
        <v>0.00868</v>
      </c>
      <c r="R112" s="252">
        <f>Q112*H112</f>
        <v>0.02604</v>
      </c>
      <c r="S112" s="252">
        <v>0</v>
      </c>
      <c r="T112" s="253">
        <f>S112*H112</f>
        <v>0</v>
      </c>
      <c r="AR112" s="97" t="s">
        <v>137</v>
      </c>
      <c r="AT112" s="97" t="s">
        <v>133</v>
      </c>
      <c r="AU112" s="97" t="s">
        <v>79</v>
      </c>
      <c r="AY112" s="97" t="s">
        <v>131</v>
      </c>
      <c r="BE112" s="254">
        <f>IF(N112="základní",J112,0)</f>
        <v>0</v>
      </c>
      <c r="BF112" s="254">
        <f>IF(N112="snížená",J112,0)</f>
        <v>0</v>
      </c>
      <c r="BG112" s="254">
        <f>IF(N112="zákl. přenesená",J112,0)</f>
        <v>0</v>
      </c>
      <c r="BH112" s="254">
        <f>IF(N112="sníž. přenesená",J112,0)</f>
        <v>0</v>
      </c>
      <c r="BI112" s="254">
        <f>IF(N112="nulová",J112,0)</f>
        <v>0</v>
      </c>
      <c r="BJ112" s="97" t="s">
        <v>22</v>
      </c>
      <c r="BK112" s="254">
        <f>ROUND(I112*H112,2)</f>
        <v>0</v>
      </c>
      <c r="BL112" s="97" t="s">
        <v>137</v>
      </c>
      <c r="BM112" s="97" t="s">
        <v>176</v>
      </c>
    </row>
    <row r="113" spans="2:47" s="118" customFormat="1" ht="54">
      <c r="B113" s="113"/>
      <c r="D113" s="255" t="s">
        <v>139</v>
      </c>
      <c r="F113" s="256" t="s">
        <v>177</v>
      </c>
      <c r="I113" s="10"/>
      <c r="L113" s="113"/>
      <c r="M113" s="257"/>
      <c r="N113" s="114"/>
      <c r="O113" s="114"/>
      <c r="P113" s="114"/>
      <c r="Q113" s="114"/>
      <c r="R113" s="114"/>
      <c r="S113" s="114"/>
      <c r="T113" s="144"/>
      <c r="AT113" s="97" t="s">
        <v>139</v>
      </c>
      <c r="AU113" s="97" t="s">
        <v>79</v>
      </c>
    </row>
    <row r="114" spans="2:47" s="118" customFormat="1" ht="27">
      <c r="B114" s="113"/>
      <c r="D114" s="255" t="s">
        <v>141</v>
      </c>
      <c r="F114" s="258" t="s">
        <v>142</v>
      </c>
      <c r="I114" s="10"/>
      <c r="L114" s="113"/>
      <c r="M114" s="257"/>
      <c r="N114" s="114"/>
      <c r="O114" s="114"/>
      <c r="P114" s="114"/>
      <c r="Q114" s="114"/>
      <c r="R114" s="114"/>
      <c r="S114" s="114"/>
      <c r="T114" s="144"/>
      <c r="AT114" s="97" t="s">
        <v>141</v>
      </c>
      <c r="AU114" s="97" t="s">
        <v>79</v>
      </c>
    </row>
    <row r="115" spans="2:51" s="260" customFormat="1" ht="13.5">
      <c r="B115" s="259"/>
      <c r="D115" s="255" t="s">
        <v>143</v>
      </c>
      <c r="E115" s="261" t="s">
        <v>5</v>
      </c>
      <c r="F115" s="262" t="s">
        <v>178</v>
      </c>
      <c r="H115" s="263">
        <v>3</v>
      </c>
      <c r="I115" s="11"/>
      <c r="L115" s="259"/>
      <c r="M115" s="264"/>
      <c r="N115" s="265"/>
      <c r="O115" s="265"/>
      <c r="P115" s="265"/>
      <c r="Q115" s="265"/>
      <c r="R115" s="265"/>
      <c r="S115" s="265"/>
      <c r="T115" s="266"/>
      <c r="AT115" s="261" t="s">
        <v>143</v>
      </c>
      <c r="AU115" s="261" t="s">
        <v>79</v>
      </c>
      <c r="AV115" s="260" t="s">
        <v>79</v>
      </c>
      <c r="AW115" s="260" t="s">
        <v>35</v>
      </c>
      <c r="AX115" s="260" t="s">
        <v>22</v>
      </c>
      <c r="AY115" s="261" t="s">
        <v>131</v>
      </c>
    </row>
    <row r="116" spans="2:65" s="118" customFormat="1" ht="16.5" customHeight="1">
      <c r="B116" s="113"/>
      <c r="C116" s="244" t="s">
        <v>179</v>
      </c>
      <c r="D116" s="244" t="s">
        <v>133</v>
      </c>
      <c r="E116" s="245" t="s">
        <v>180</v>
      </c>
      <c r="F116" s="246" t="s">
        <v>181</v>
      </c>
      <c r="G116" s="247" t="s">
        <v>157</v>
      </c>
      <c r="H116" s="248">
        <v>4</v>
      </c>
      <c r="I116" s="9"/>
      <c r="J116" s="249">
        <f>ROUND(I116*H116,2)</f>
        <v>0</v>
      </c>
      <c r="K116" s="246" t="s">
        <v>222</v>
      </c>
      <c r="L116" s="113"/>
      <c r="M116" s="250" t="s">
        <v>5</v>
      </c>
      <c r="N116" s="251" t="s">
        <v>42</v>
      </c>
      <c r="O116" s="114"/>
      <c r="P116" s="252">
        <f>O116*H116</f>
        <v>0</v>
      </c>
      <c r="Q116" s="252">
        <v>0.0369</v>
      </c>
      <c r="R116" s="252">
        <f>Q116*H116</f>
        <v>0.1476</v>
      </c>
      <c r="S116" s="252">
        <v>0</v>
      </c>
      <c r="T116" s="253">
        <f>S116*H116</f>
        <v>0</v>
      </c>
      <c r="AR116" s="97" t="s">
        <v>137</v>
      </c>
      <c r="AT116" s="97" t="s">
        <v>133</v>
      </c>
      <c r="AU116" s="97" t="s">
        <v>79</v>
      </c>
      <c r="AY116" s="97" t="s">
        <v>131</v>
      </c>
      <c r="BE116" s="254">
        <f>IF(N116="základní",J116,0)</f>
        <v>0</v>
      </c>
      <c r="BF116" s="254">
        <f>IF(N116="snížená",J116,0)</f>
        <v>0</v>
      </c>
      <c r="BG116" s="254">
        <f>IF(N116="zákl. přenesená",J116,0)</f>
        <v>0</v>
      </c>
      <c r="BH116" s="254">
        <f>IF(N116="sníž. přenesená",J116,0)</f>
        <v>0</v>
      </c>
      <c r="BI116" s="254">
        <f>IF(N116="nulová",J116,0)</f>
        <v>0</v>
      </c>
      <c r="BJ116" s="97" t="s">
        <v>22</v>
      </c>
      <c r="BK116" s="254">
        <f>ROUND(I116*H116,2)</f>
        <v>0</v>
      </c>
      <c r="BL116" s="97" t="s">
        <v>137</v>
      </c>
      <c r="BM116" s="97" t="s">
        <v>182</v>
      </c>
    </row>
    <row r="117" spans="2:47" s="118" customFormat="1" ht="54">
      <c r="B117" s="113"/>
      <c r="D117" s="255" t="s">
        <v>139</v>
      </c>
      <c r="F117" s="256" t="s">
        <v>183</v>
      </c>
      <c r="I117" s="10"/>
      <c r="L117" s="113"/>
      <c r="M117" s="257"/>
      <c r="N117" s="114"/>
      <c r="O117" s="114"/>
      <c r="P117" s="114"/>
      <c r="Q117" s="114"/>
      <c r="R117" s="114"/>
      <c r="S117" s="114"/>
      <c r="T117" s="144"/>
      <c r="AT117" s="97" t="s">
        <v>139</v>
      </c>
      <c r="AU117" s="97" t="s">
        <v>79</v>
      </c>
    </row>
    <row r="118" spans="2:47" s="118" customFormat="1" ht="27">
      <c r="B118" s="113"/>
      <c r="D118" s="255" t="s">
        <v>141</v>
      </c>
      <c r="F118" s="258" t="s">
        <v>142</v>
      </c>
      <c r="I118" s="10"/>
      <c r="L118" s="113"/>
      <c r="M118" s="257"/>
      <c r="N118" s="114"/>
      <c r="O118" s="114"/>
      <c r="P118" s="114"/>
      <c r="Q118" s="114"/>
      <c r="R118" s="114"/>
      <c r="S118" s="114"/>
      <c r="T118" s="144"/>
      <c r="AT118" s="97" t="s">
        <v>141</v>
      </c>
      <c r="AU118" s="97" t="s">
        <v>79</v>
      </c>
    </row>
    <row r="119" spans="2:51" s="260" customFormat="1" ht="13.5">
      <c r="B119" s="259"/>
      <c r="D119" s="255" t="s">
        <v>143</v>
      </c>
      <c r="E119" s="261" t="s">
        <v>5</v>
      </c>
      <c r="F119" s="262" t="s">
        <v>184</v>
      </c>
      <c r="H119" s="263">
        <v>4</v>
      </c>
      <c r="I119" s="11"/>
      <c r="L119" s="259"/>
      <c r="M119" s="264"/>
      <c r="N119" s="265"/>
      <c r="O119" s="265"/>
      <c r="P119" s="265"/>
      <c r="Q119" s="265"/>
      <c r="R119" s="265"/>
      <c r="S119" s="265"/>
      <c r="T119" s="266"/>
      <c r="AT119" s="261" t="s">
        <v>143</v>
      </c>
      <c r="AU119" s="261" t="s">
        <v>79</v>
      </c>
      <c r="AV119" s="260" t="s">
        <v>79</v>
      </c>
      <c r="AW119" s="260" t="s">
        <v>35</v>
      </c>
      <c r="AX119" s="260" t="s">
        <v>22</v>
      </c>
      <c r="AY119" s="261" t="s">
        <v>131</v>
      </c>
    </row>
    <row r="120" spans="2:65" s="118" customFormat="1" ht="16.5" customHeight="1">
      <c r="B120" s="113"/>
      <c r="C120" s="244" t="s">
        <v>185</v>
      </c>
      <c r="D120" s="244" t="s">
        <v>133</v>
      </c>
      <c r="E120" s="245" t="s">
        <v>186</v>
      </c>
      <c r="F120" s="246" t="s">
        <v>187</v>
      </c>
      <c r="G120" s="247" t="s">
        <v>188</v>
      </c>
      <c r="H120" s="248">
        <v>14.7</v>
      </c>
      <c r="I120" s="9"/>
      <c r="J120" s="249">
        <f>ROUND(I120*H120,2)</f>
        <v>0</v>
      </c>
      <c r="K120" s="246" t="s">
        <v>222</v>
      </c>
      <c r="L120" s="113"/>
      <c r="M120" s="250" t="s">
        <v>5</v>
      </c>
      <c r="N120" s="251" t="s">
        <v>42</v>
      </c>
      <c r="O120" s="114"/>
      <c r="P120" s="252">
        <f>O120*H120</f>
        <v>0</v>
      </c>
      <c r="Q120" s="252">
        <v>0</v>
      </c>
      <c r="R120" s="252">
        <f>Q120*H120</f>
        <v>0</v>
      </c>
      <c r="S120" s="252">
        <v>0</v>
      </c>
      <c r="T120" s="253">
        <f>S120*H120</f>
        <v>0</v>
      </c>
      <c r="AR120" s="97" t="s">
        <v>137</v>
      </c>
      <c r="AT120" s="97" t="s">
        <v>133</v>
      </c>
      <c r="AU120" s="97" t="s">
        <v>79</v>
      </c>
      <c r="AY120" s="97" t="s">
        <v>131</v>
      </c>
      <c r="BE120" s="254">
        <f>IF(N120="základní",J120,0)</f>
        <v>0</v>
      </c>
      <c r="BF120" s="254">
        <f>IF(N120="snížená",J120,0)</f>
        <v>0</v>
      </c>
      <c r="BG120" s="254">
        <f>IF(N120="zákl. přenesená",J120,0)</f>
        <v>0</v>
      </c>
      <c r="BH120" s="254">
        <f>IF(N120="sníž. přenesená",J120,0)</f>
        <v>0</v>
      </c>
      <c r="BI120" s="254">
        <f>IF(N120="nulová",J120,0)</f>
        <v>0</v>
      </c>
      <c r="BJ120" s="97" t="s">
        <v>22</v>
      </c>
      <c r="BK120" s="254">
        <f>ROUND(I120*H120,2)</f>
        <v>0</v>
      </c>
      <c r="BL120" s="97" t="s">
        <v>137</v>
      </c>
      <c r="BM120" s="97" t="s">
        <v>189</v>
      </c>
    </row>
    <row r="121" spans="2:47" s="118" customFormat="1" ht="27">
      <c r="B121" s="113"/>
      <c r="D121" s="255" t="s">
        <v>139</v>
      </c>
      <c r="F121" s="256" t="s">
        <v>190</v>
      </c>
      <c r="I121" s="10"/>
      <c r="L121" s="113"/>
      <c r="M121" s="257"/>
      <c r="N121" s="114"/>
      <c r="O121" s="114"/>
      <c r="P121" s="114"/>
      <c r="Q121" s="114"/>
      <c r="R121" s="114"/>
      <c r="S121" s="114"/>
      <c r="T121" s="144"/>
      <c r="AT121" s="97" t="s">
        <v>139</v>
      </c>
      <c r="AU121" s="97" t="s">
        <v>79</v>
      </c>
    </row>
    <row r="122" spans="2:47" s="118" customFormat="1" ht="27">
      <c r="B122" s="113"/>
      <c r="D122" s="255" t="s">
        <v>141</v>
      </c>
      <c r="F122" s="258" t="s">
        <v>142</v>
      </c>
      <c r="I122" s="10"/>
      <c r="L122" s="113"/>
      <c r="M122" s="257"/>
      <c r="N122" s="114"/>
      <c r="O122" s="114"/>
      <c r="P122" s="114"/>
      <c r="Q122" s="114"/>
      <c r="R122" s="114"/>
      <c r="S122" s="114"/>
      <c r="T122" s="144"/>
      <c r="AT122" s="97" t="s">
        <v>141</v>
      </c>
      <c r="AU122" s="97" t="s">
        <v>79</v>
      </c>
    </row>
    <row r="123" spans="2:51" s="260" customFormat="1" ht="13.5">
      <c r="B123" s="259"/>
      <c r="D123" s="255" t="s">
        <v>143</v>
      </c>
      <c r="E123" s="261" t="s">
        <v>5</v>
      </c>
      <c r="F123" s="262" t="s">
        <v>191</v>
      </c>
      <c r="H123" s="263">
        <v>6.3</v>
      </c>
      <c r="I123" s="11"/>
      <c r="L123" s="259"/>
      <c r="M123" s="264"/>
      <c r="N123" s="265"/>
      <c r="O123" s="265"/>
      <c r="P123" s="265"/>
      <c r="Q123" s="265"/>
      <c r="R123" s="265"/>
      <c r="S123" s="265"/>
      <c r="T123" s="266"/>
      <c r="AT123" s="261" t="s">
        <v>143</v>
      </c>
      <c r="AU123" s="261" t="s">
        <v>79</v>
      </c>
      <c r="AV123" s="260" t="s">
        <v>79</v>
      </c>
      <c r="AW123" s="260" t="s">
        <v>35</v>
      </c>
      <c r="AX123" s="260" t="s">
        <v>71</v>
      </c>
      <c r="AY123" s="261" t="s">
        <v>131</v>
      </c>
    </row>
    <row r="124" spans="2:51" s="260" customFormat="1" ht="13.5">
      <c r="B124" s="259"/>
      <c r="D124" s="255" t="s">
        <v>143</v>
      </c>
      <c r="E124" s="261" t="s">
        <v>5</v>
      </c>
      <c r="F124" s="262" t="s">
        <v>192</v>
      </c>
      <c r="H124" s="263">
        <v>8.4</v>
      </c>
      <c r="I124" s="11"/>
      <c r="L124" s="259"/>
      <c r="M124" s="264"/>
      <c r="N124" s="265"/>
      <c r="O124" s="265"/>
      <c r="P124" s="265"/>
      <c r="Q124" s="265"/>
      <c r="R124" s="265"/>
      <c r="S124" s="265"/>
      <c r="T124" s="266"/>
      <c r="AT124" s="261" t="s">
        <v>143</v>
      </c>
      <c r="AU124" s="261" t="s">
        <v>79</v>
      </c>
      <c r="AV124" s="260" t="s">
        <v>79</v>
      </c>
      <c r="AW124" s="260" t="s">
        <v>35</v>
      </c>
      <c r="AX124" s="260" t="s">
        <v>71</v>
      </c>
      <c r="AY124" s="261" t="s">
        <v>131</v>
      </c>
    </row>
    <row r="125" spans="2:51" s="268" customFormat="1" ht="13.5">
      <c r="B125" s="267"/>
      <c r="D125" s="255" t="s">
        <v>143</v>
      </c>
      <c r="E125" s="269" t="s">
        <v>5</v>
      </c>
      <c r="F125" s="270" t="s">
        <v>193</v>
      </c>
      <c r="H125" s="271">
        <v>14.7</v>
      </c>
      <c r="I125" s="12"/>
      <c r="L125" s="267"/>
      <c r="M125" s="272"/>
      <c r="N125" s="273"/>
      <c r="O125" s="273"/>
      <c r="P125" s="273"/>
      <c r="Q125" s="273"/>
      <c r="R125" s="273"/>
      <c r="S125" s="273"/>
      <c r="T125" s="274"/>
      <c r="AT125" s="269" t="s">
        <v>143</v>
      </c>
      <c r="AU125" s="269" t="s">
        <v>79</v>
      </c>
      <c r="AV125" s="268" t="s">
        <v>137</v>
      </c>
      <c r="AW125" s="268" t="s">
        <v>35</v>
      </c>
      <c r="AX125" s="268" t="s">
        <v>22</v>
      </c>
      <c r="AY125" s="269" t="s">
        <v>131</v>
      </c>
    </row>
    <row r="126" spans="2:65" s="118" customFormat="1" ht="16.5" customHeight="1">
      <c r="B126" s="113"/>
      <c r="C126" s="244" t="s">
        <v>27</v>
      </c>
      <c r="D126" s="244" t="s">
        <v>133</v>
      </c>
      <c r="E126" s="245" t="s">
        <v>194</v>
      </c>
      <c r="F126" s="246" t="s">
        <v>195</v>
      </c>
      <c r="G126" s="247" t="s">
        <v>188</v>
      </c>
      <c r="H126" s="248">
        <v>81.799</v>
      </c>
      <c r="I126" s="9"/>
      <c r="J126" s="249">
        <f>ROUND(I126*H126,2)</f>
        <v>0</v>
      </c>
      <c r="K126" s="246" t="s">
        <v>222</v>
      </c>
      <c r="L126" s="113"/>
      <c r="M126" s="250" t="s">
        <v>5</v>
      </c>
      <c r="N126" s="251" t="s">
        <v>42</v>
      </c>
      <c r="O126" s="114"/>
      <c r="P126" s="252">
        <f>O126*H126</f>
        <v>0</v>
      </c>
      <c r="Q126" s="252">
        <v>0</v>
      </c>
      <c r="R126" s="252">
        <f>Q126*H126</f>
        <v>0</v>
      </c>
      <c r="S126" s="252">
        <v>0</v>
      </c>
      <c r="T126" s="253">
        <f>S126*H126</f>
        <v>0</v>
      </c>
      <c r="AR126" s="97" t="s">
        <v>137</v>
      </c>
      <c r="AT126" s="97" t="s">
        <v>133</v>
      </c>
      <c r="AU126" s="97" t="s">
        <v>79</v>
      </c>
      <c r="AY126" s="97" t="s">
        <v>131</v>
      </c>
      <c r="BE126" s="254">
        <f>IF(N126="základní",J126,0)</f>
        <v>0</v>
      </c>
      <c r="BF126" s="254">
        <f>IF(N126="snížená",J126,0)</f>
        <v>0</v>
      </c>
      <c r="BG126" s="254">
        <f>IF(N126="zákl. přenesená",J126,0)</f>
        <v>0</v>
      </c>
      <c r="BH126" s="254">
        <f>IF(N126="sníž. přenesená",J126,0)</f>
        <v>0</v>
      </c>
      <c r="BI126" s="254">
        <f>IF(N126="nulová",J126,0)</f>
        <v>0</v>
      </c>
      <c r="BJ126" s="97" t="s">
        <v>22</v>
      </c>
      <c r="BK126" s="254">
        <f>ROUND(I126*H126,2)</f>
        <v>0</v>
      </c>
      <c r="BL126" s="97" t="s">
        <v>137</v>
      </c>
      <c r="BM126" s="97" t="s">
        <v>196</v>
      </c>
    </row>
    <row r="127" spans="2:47" s="118" customFormat="1" ht="27">
      <c r="B127" s="113"/>
      <c r="D127" s="255" t="s">
        <v>139</v>
      </c>
      <c r="F127" s="256" t="s">
        <v>197</v>
      </c>
      <c r="I127" s="10"/>
      <c r="L127" s="113"/>
      <c r="M127" s="257"/>
      <c r="N127" s="114"/>
      <c r="O127" s="114"/>
      <c r="P127" s="114"/>
      <c r="Q127" s="114"/>
      <c r="R127" s="114"/>
      <c r="S127" s="114"/>
      <c r="T127" s="144"/>
      <c r="AT127" s="97" t="s">
        <v>139</v>
      </c>
      <c r="AU127" s="97" t="s">
        <v>79</v>
      </c>
    </row>
    <row r="128" spans="2:47" s="118" customFormat="1" ht="40.5">
      <c r="B128" s="113"/>
      <c r="D128" s="255" t="s">
        <v>141</v>
      </c>
      <c r="F128" s="258" t="s">
        <v>198</v>
      </c>
      <c r="I128" s="10"/>
      <c r="L128" s="113"/>
      <c r="M128" s="257"/>
      <c r="N128" s="114"/>
      <c r="O128" s="114"/>
      <c r="P128" s="114"/>
      <c r="Q128" s="114"/>
      <c r="R128" s="114"/>
      <c r="S128" s="114"/>
      <c r="T128" s="144"/>
      <c r="AT128" s="97" t="s">
        <v>141</v>
      </c>
      <c r="AU128" s="97" t="s">
        <v>79</v>
      </c>
    </row>
    <row r="129" spans="2:51" s="276" customFormat="1" ht="13.5">
      <c r="B129" s="275"/>
      <c r="D129" s="255" t="s">
        <v>143</v>
      </c>
      <c r="E129" s="277" t="s">
        <v>5</v>
      </c>
      <c r="F129" s="278" t="s">
        <v>199</v>
      </c>
      <c r="H129" s="277" t="s">
        <v>5</v>
      </c>
      <c r="I129" s="13"/>
      <c r="L129" s="275"/>
      <c r="M129" s="279"/>
      <c r="N129" s="280"/>
      <c r="O129" s="280"/>
      <c r="P129" s="280"/>
      <c r="Q129" s="280"/>
      <c r="R129" s="280"/>
      <c r="S129" s="280"/>
      <c r="T129" s="281"/>
      <c r="AT129" s="277" t="s">
        <v>143</v>
      </c>
      <c r="AU129" s="277" t="s">
        <v>79</v>
      </c>
      <c r="AV129" s="276" t="s">
        <v>22</v>
      </c>
      <c r="AW129" s="276" t="s">
        <v>35</v>
      </c>
      <c r="AX129" s="276" t="s">
        <v>71</v>
      </c>
      <c r="AY129" s="277" t="s">
        <v>131</v>
      </c>
    </row>
    <row r="130" spans="2:51" s="260" customFormat="1" ht="13.5">
      <c r="B130" s="259"/>
      <c r="D130" s="255" t="s">
        <v>143</v>
      </c>
      <c r="E130" s="261" t="s">
        <v>5</v>
      </c>
      <c r="F130" s="262" t="s">
        <v>200</v>
      </c>
      <c r="H130" s="263">
        <v>70.29</v>
      </c>
      <c r="I130" s="11"/>
      <c r="L130" s="259"/>
      <c r="M130" s="264"/>
      <c r="N130" s="265"/>
      <c r="O130" s="265"/>
      <c r="P130" s="265"/>
      <c r="Q130" s="265"/>
      <c r="R130" s="265"/>
      <c r="S130" s="265"/>
      <c r="T130" s="266"/>
      <c r="AT130" s="261" t="s">
        <v>143</v>
      </c>
      <c r="AU130" s="261" t="s">
        <v>79</v>
      </c>
      <c r="AV130" s="260" t="s">
        <v>79</v>
      </c>
      <c r="AW130" s="260" t="s">
        <v>35</v>
      </c>
      <c r="AX130" s="260" t="s">
        <v>71</v>
      </c>
      <c r="AY130" s="261" t="s">
        <v>131</v>
      </c>
    </row>
    <row r="131" spans="2:51" s="276" customFormat="1" ht="13.5">
      <c r="B131" s="275"/>
      <c r="D131" s="255" t="s">
        <v>143</v>
      </c>
      <c r="E131" s="277" t="s">
        <v>5</v>
      </c>
      <c r="F131" s="278" t="s">
        <v>201</v>
      </c>
      <c r="H131" s="277" t="s">
        <v>5</v>
      </c>
      <c r="I131" s="13"/>
      <c r="L131" s="275"/>
      <c r="M131" s="279"/>
      <c r="N131" s="280"/>
      <c r="O131" s="280"/>
      <c r="P131" s="280"/>
      <c r="Q131" s="280"/>
      <c r="R131" s="280"/>
      <c r="S131" s="280"/>
      <c r="T131" s="281"/>
      <c r="AT131" s="277" t="s">
        <v>143</v>
      </c>
      <c r="AU131" s="277" t="s">
        <v>79</v>
      </c>
      <c r="AV131" s="276" t="s">
        <v>22</v>
      </c>
      <c r="AW131" s="276" t="s">
        <v>35</v>
      </c>
      <c r="AX131" s="276" t="s">
        <v>71</v>
      </c>
      <c r="AY131" s="277" t="s">
        <v>131</v>
      </c>
    </row>
    <row r="132" spans="2:51" s="260" customFormat="1" ht="13.5">
      <c r="B132" s="259"/>
      <c r="D132" s="255" t="s">
        <v>143</v>
      </c>
      <c r="E132" s="261" t="s">
        <v>5</v>
      </c>
      <c r="F132" s="262" t="s">
        <v>202</v>
      </c>
      <c r="H132" s="263">
        <v>11.509</v>
      </c>
      <c r="I132" s="11"/>
      <c r="L132" s="259"/>
      <c r="M132" s="264"/>
      <c r="N132" s="265"/>
      <c r="O132" s="265"/>
      <c r="P132" s="265"/>
      <c r="Q132" s="265"/>
      <c r="R132" s="265"/>
      <c r="S132" s="265"/>
      <c r="T132" s="266"/>
      <c r="AT132" s="261" t="s">
        <v>143</v>
      </c>
      <c r="AU132" s="261" t="s">
        <v>79</v>
      </c>
      <c r="AV132" s="260" t="s">
        <v>79</v>
      </c>
      <c r="AW132" s="260" t="s">
        <v>35</v>
      </c>
      <c r="AX132" s="260" t="s">
        <v>71</v>
      </c>
      <c r="AY132" s="261" t="s">
        <v>131</v>
      </c>
    </row>
    <row r="133" spans="2:51" s="268" customFormat="1" ht="13.5">
      <c r="B133" s="267"/>
      <c r="D133" s="255" t="s">
        <v>143</v>
      </c>
      <c r="E133" s="269" t="s">
        <v>5</v>
      </c>
      <c r="F133" s="270" t="s">
        <v>193</v>
      </c>
      <c r="H133" s="271">
        <v>81.799</v>
      </c>
      <c r="I133" s="12"/>
      <c r="L133" s="267"/>
      <c r="M133" s="272"/>
      <c r="N133" s="273"/>
      <c r="O133" s="273"/>
      <c r="P133" s="273"/>
      <c r="Q133" s="273"/>
      <c r="R133" s="273"/>
      <c r="S133" s="273"/>
      <c r="T133" s="274"/>
      <c r="AT133" s="269" t="s">
        <v>143</v>
      </c>
      <c r="AU133" s="269" t="s">
        <v>79</v>
      </c>
      <c r="AV133" s="268" t="s">
        <v>137</v>
      </c>
      <c r="AW133" s="268" t="s">
        <v>35</v>
      </c>
      <c r="AX133" s="268" t="s">
        <v>22</v>
      </c>
      <c r="AY133" s="269" t="s">
        <v>131</v>
      </c>
    </row>
    <row r="134" spans="2:65" s="118" customFormat="1" ht="16.5" customHeight="1">
      <c r="B134" s="113"/>
      <c r="C134" s="244" t="s">
        <v>203</v>
      </c>
      <c r="D134" s="244" t="s">
        <v>133</v>
      </c>
      <c r="E134" s="245" t="s">
        <v>204</v>
      </c>
      <c r="F134" s="246" t="s">
        <v>205</v>
      </c>
      <c r="G134" s="247" t="s">
        <v>188</v>
      </c>
      <c r="H134" s="248">
        <v>40.9</v>
      </c>
      <c r="I134" s="9"/>
      <c r="J134" s="249">
        <f>ROUND(I134*H134,2)</f>
        <v>0</v>
      </c>
      <c r="K134" s="246" t="s">
        <v>222</v>
      </c>
      <c r="L134" s="113"/>
      <c r="M134" s="250" t="s">
        <v>5</v>
      </c>
      <c r="N134" s="251" t="s">
        <v>42</v>
      </c>
      <c r="O134" s="114"/>
      <c r="P134" s="252">
        <f>O134*H134</f>
        <v>0</v>
      </c>
      <c r="Q134" s="252">
        <v>0</v>
      </c>
      <c r="R134" s="252">
        <f>Q134*H134</f>
        <v>0</v>
      </c>
      <c r="S134" s="252">
        <v>0</v>
      </c>
      <c r="T134" s="253">
        <f>S134*H134</f>
        <v>0</v>
      </c>
      <c r="AR134" s="97" t="s">
        <v>137</v>
      </c>
      <c r="AT134" s="97" t="s">
        <v>133</v>
      </c>
      <c r="AU134" s="97" t="s">
        <v>79</v>
      </c>
      <c r="AY134" s="97" t="s">
        <v>131</v>
      </c>
      <c r="BE134" s="254">
        <f>IF(N134="základní",J134,0)</f>
        <v>0</v>
      </c>
      <c r="BF134" s="254">
        <f>IF(N134="snížená",J134,0)</f>
        <v>0</v>
      </c>
      <c r="BG134" s="254">
        <f>IF(N134="zákl. přenesená",J134,0)</f>
        <v>0</v>
      </c>
      <c r="BH134" s="254">
        <f>IF(N134="sníž. přenesená",J134,0)</f>
        <v>0</v>
      </c>
      <c r="BI134" s="254">
        <f>IF(N134="nulová",J134,0)</f>
        <v>0</v>
      </c>
      <c r="BJ134" s="97" t="s">
        <v>22</v>
      </c>
      <c r="BK134" s="254">
        <f>ROUND(I134*H134,2)</f>
        <v>0</v>
      </c>
      <c r="BL134" s="97" t="s">
        <v>137</v>
      </c>
      <c r="BM134" s="97" t="s">
        <v>206</v>
      </c>
    </row>
    <row r="135" spans="2:47" s="118" customFormat="1" ht="27">
      <c r="B135" s="113"/>
      <c r="D135" s="255" t="s">
        <v>139</v>
      </c>
      <c r="F135" s="256" t="s">
        <v>207</v>
      </c>
      <c r="I135" s="10"/>
      <c r="L135" s="113"/>
      <c r="M135" s="257"/>
      <c r="N135" s="114"/>
      <c r="O135" s="114"/>
      <c r="P135" s="114"/>
      <c r="Q135" s="114"/>
      <c r="R135" s="114"/>
      <c r="S135" s="114"/>
      <c r="T135" s="144"/>
      <c r="AT135" s="97" t="s">
        <v>139</v>
      </c>
      <c r="AU135" s="97" t="s">
        <v>79</v>
      </c>
    </row>
    <row r="136" spans="2:51" s="260" customFormat="1" ht="13.5">
      <c r="B136" s="259"/>
      <c r="D136" s="255" t="s">
        <v>143</v>
      </c>
      <c r="E136" s="261" t="s">
        <v>5</v>
      </c>
      <c r="F136" s="262" t="s">
        <v>208</v>
      </c>
      <c r="H136" s="263">
        <v>40.9</v>
      </c>
      <c r="I136" s="11"/>
      <c r="L136" s="259"/>
      <c r="M136" s="264"/>
      <c r="N136" s="265"/>
      <c r="O136" s="265"/>
      <c r="P136" s="265"/>
      <c r="Q136" s="265"/>
      <c r="R136" s="265"/>
      <c r="S136" s="265"/>
      <c r="T136" s="266"/>
      <c r="AT136" s="261" t="s">
        <v>143</v>
      </c>
      <c r="AU136" s="261" t="s">
        <v>79</v>
      </c>
      <c r="AV136" s="260" t="s">
        <v>79</v>
      </c>
      <c r="AW136" s="260" t="s">
        <v>35</v>
      </c>
      <c r="AX136" s="260" t="s">
        <v>22</v>
      </c>
      <c r="AY136" s="261" t="s">
        <v>131</v>
      </c>
    </row>
    <row r="137" spans="2:65" s="118" customFormat="1" ht="16.5" customHeight="1">
      <c r="B137" s="113"/>
      <c r="C137" s="244" t="s">
        <v>209</v>
      </c>
      <c r="D137" s="244" t="s">
        <v>133</v>
      </c>
      <c r="E137" s="245" t="s">
        <v>210</v>
      </c>
      <c r="F137" s="246" t="s">
        <v>211</v>
      </c>
      <c r="G137" s="247" t="s">
        <v>188</v>
      </c>
      <c r="H137" s="248">
        <v>81.799</v>
      </c>
      <c r="I137" s="9"/>
      <c r="J137" s="249">
        <f>ROUND(I137*H137,2)</f>
        <v>0</v>
      </c>
      <c r="K137" s="246" t="s">
        <v>222</v>
      </c>
      <c r="L137" s="113"/>
      <c r="M137" s="250" t="s">
        <v>5</v>
      </c>
      <c r="N137" s="251" t="s">
        <v>42</v>
      </c>
      <c r="O137" s="114"/>
      <c r="P137" s="252">
        <f>O137*H137</f>
        <v>0</v>
      </c>
      <c r="Q137" s="252">
        <v>0</v>
      </c>
      <c r="R137" s="252">
        <f>Q137*H137</f>
        <v>0</v>
      </c>
      <c r="S137" s="252">
        <v>0</v>
      </c>
      <c r="T137" s="253">
        <f>S137*H137</f>
        <v>0</v>
      </c>
      <c r="AR137" s="97" t="s">
        <v>137</v>
      </c>
      <c r="AT137" s="97" t="s">
        <v>133</v>
      </c>
      <c r="AU137" s="97" t="s">
        <v>79</v>
      </c>
      <c r="AY137" s="97" t="s">
        <v>131</v>
      </c>
      <c r="BE137" s="254">
        <f>IF(N137="základní",J137,0)</f>
        <v>0</v>
      </c>
      <c r="BF137" s="254">
        <f>IF(N137="snížená",J137,0)</f>
        <v>0</v>
      </c>
      <c r="BG137" s="254">
        <f>IF(N137="zákl. přenesená",J137,0)</f>
        <v>0</v>
      </c>
      <c r="BH137" s="254">
        <f>IF(N137="sníž. přenesená",J137,0)</f>
        <v>0</v>
      </c>
      <c r="BI137" s="254">
        <f>IF(N137="nulová",J137,0)</f>
        <v>0</v>
      </c>
      <c r="BJ137" s="97" t="s">
        <v>22</v>
      </c>
      <c r="BK137" s="254">
        <f>ROUND(I137*H137,2)</f>
        <v>0</v>
      </c>
      <c r="BL137" s="97" t="s">
        <v>137</v>
      </c>
      <c r="BM137" s="97" t="s">
        <v>212</v>
      </c>
    </row>
    <row r="138" spans="2:47" s="118" customFormat="1" ht="27">
      <c r="B138" s="113"/>
      <c r="D138" s="255" t="s">
        <v>139</v>
      </c>
      <c r="F138" s="256" t="s">
        <v>213</v>
      </c>
      <c r="I138" s="10"/>
      <c r="L138" s="113"/>
      <c r="M138" s="257"/>
      <c r="N138" s="114"/>
      <c r="O138" s="114"/>
      <c r="P138" s="114"/>
      <c r="Q138" s="114"/>
      <c r="R138" s="114"/>
      <c r="S138" s="114"/>
      <c r="T138" s="144"/>
      <c r="AT138" s="97" t="s">
        <v>139</v>
      </c>
      <c r="AU138" s="97" t="s">
        <v>79</v>
      </c>
    </row>
    <row r="139" spans="2:47" s="118" customFormat="1" ht="40.5">
      <c r="B139" s="113"/>
      <c r="D139" s="255" t="s">
        <v>141</v>
      </c>
      <c r="F139" s="258" t="s">
        <v>198</v>
      </c>
      <c r="I139" s="10"/>
      <c r="L139" s="113"/>
      <c r="M139" s="257"/>
      <c r="N139" s="114"/>
      <c r="O139" s="114"/>
      <c r="P139" s="114"/>
      <c r="Q139" s="114"/>
      <c r="R139" s="114"/>
      <c r="S139" s="114"/>
      <c r="T139" s="144"/>
      <c r="AT139" s="97" t="s">
        <v>141</v>
      </c>
      <c r="AU139" s="97" t="s">
        <v>79</v>
      </c>
    </row>
    <row r="140" spans="2:65" s="118" customFormat="1" ht="16.5" customHeight="1">
      <c r="B140" s="113"/>
      <c r="C140" s="244" t="s">
        <v>214</v>
      </c>
      <c r="D140" s="244" t="s">
        <v>133</v>
      </c>
      <c r="E140" s="245" t="s">
        <v>215</v>
      </c>
      <c r="F140" s="246" t="s">
        <v>216</v>
      </c>
      <c r="G140" s="247" t="s">
        <v>188</v>
      </c>
      <c r="H140" s="248">
        <v>40.9</v>
      </c>
      <c r="I140" s="9"/>
      <c r="J140" s="249">
        <f>ROUND(I140*H140,2)</f>
        <v>0</v>
      </c>
      <c r="K140" s="246" t="s">
        <v>222</v>
      </c>
      <c r="L140" s="113"/>
      <c r="M140" s="250" t="s">
        <v>5</v>
      </c>
      <c r="N140" s="251" t="s">
        <v>42</v>
      </c>
      <c r="O140" s="114"/>
      <c r="P140" s="252">
        <f>O140*H140</f>
        <v>0</v>
      </c>
      <c r="Q140" s="252">
        <v>0</v>
      </c>
      <c r="R140" s="252">
        <f>Q140*H140</f>
        <v>0</v>
      </c>
      <c r="S140" s="252">
        <v>0</v>
      </c>
      <c r="T140" s="253">
        <f>S140*H140</f>
        <v>0</v>
      </c>
      <c r="AR140" s="97" t="s">
        <v>137</v>
      </c>
      <c r="AT140" s="97" t="s">
        <v>133</v>
      </c>
      <c r="AU140" s="97" t="s">
        <v>79</v>
      </c>
      <c r="AY140" s="97" t="s">
        <v>131</v>
      </c>
      <c r="BE140" s="254">
        <f>IF(N140="základní",J140,0)</f>
        <v>0</v>
      </c>
      <c r="BF140" s="254">
        <f>IF(N140="snížená",J140,0)</f>
        <v>0</v>
      </c>
      <c r="BG140" s="254">
        <f>IF(N140="zákl. přenesená",J140,0)</f>
        <v>0</v>
      </c>
      <c r="BH140" s="254">
        <f>IF(N140="sníž. přenesená",J140,0)</f>
        <v>0</v>
      </c>
      <c r="BI140" s="254">
        <f>IF(N140="nulová",J140,0)</f>
        <v>0</v>
      </c>
      <c r="BJ140" s="97" t="s">
        <v>22</v>
      </c>
      <c r="BK140" s="254">
        <f>ROUND(I140*H140,2)</f>
        <v>0</v>
      </c>
      <c r="BL140" s="97" t="s">
        <v>137</v>
      </c>
      <c r="BM140" s="97" t="s">
        <v>217</v>
      </c>
    </row>
    <row r="141" spans="2:47" s="118" customFormat="1" ht="27">
      <c r="B141" s="113"/>
      <c r="D141" s="255" t="s">
        <v>139</v>
      </c>
      <c r="F141" s="256" t="s">
        <v>218</v>
      </c>
      <c r="I141" s="10"/>
      <c r="L141" s="113"/>
      <c r="M141" s="257"/>
      <c r="N141" s="114"/>
      <c r="O141" s="114"/>
      <c r="P141" s="114"/>
      <c r="Q141" s="114"/>
      <c r="R141" s="114"/>
      <c r="S141" s="114"/>
      <c r="T141" s="144"/>
      <c r="AT141" s="97" t="s">
        <v>139</v>
      </c>
      <c r="AU141" s="97" t="s">
        <v>79</v>
      </c>
    </row>
    <row r="142" spans="2:65" s="118" customFormat="1" ht="16.5" customHeight="1">
      <c r="B142" s="113"/>
      <c r="C142" s="244" t="s">
        <v>219</v>
      </c>
      <c r="D142" s="244" t="s">
        <v>133</v>
      </c>
      <c r="E142" s="245" t="s">
        <v>220</v>
      </c>
      <c r="F142" s="246" t="s">
        <v>221</v>
      </c>
      <c r="G142" s="247" t="s">
        <v>136</v>
      </c>
      <c r="H142" s="248">
        <v>357.84</v>
      </c>
      <c r="I142" s="9"/>
      <c r="J142" s="249">
        <f>ROUND(I142*H142,2)</f>
        <v>0</v>
      </c>
      <c r="K142" s="246" t="s">
        <v>222</v>
      </c>
      <c r="L142" s="113"/>
      <c r="M142" s="250" t="s">
        <v>5</v>
      </c>
      <c r="N142" s="251" t="s">
        <v>42</v>
      </c>
      <c r="O142" s="114"/>
      <c r="P142" s="252">
        <f>O142*H142</f>
        <v>0</v>
      </c>
      <c r="Q142" s="252">
        <v>0.00058</v>
      </c>
      <c r="R142" s="252">
        <f>Q142*H142</f>
        <v>0.2075472</v>
      </c>
      <c r="S142" s="252">
        <v>0</v>
      </c>
      <c r="T142" s="253">
        <f>S142*H142</f>
        <v>0</v>
      </c>
      <c r="AR142" s="97" t="s">
        <v>137</v>
      </c>
      <c r="AT142" s="97" t="s">
        <v>133</v>
      </c>
      <c r="AU142" s="97" t="s">
        <v>79</v>
      </c>
      <c r="AY142" s="97" t="s">
        <v>131</v>
      </c>
      <c r="BE142" s="254">
        <f>IF(N142="základní",J142,0)</f>
        <v>0</v>
      </c>
      <c r="BF142" s="254">
        <f>IF(N142="snížená",J142,0)</f>
        <v>0</v>
      </c>
      <c r="BG142" s="254">
        <f>IF(N142="zákl. přenesená",J142,0)</f>
        <v>0</v>
      </c>
      <c r="BH142" s="254">
        <f>IF(N142="sníž. přenesená",J142,0)</f>
        <v>0</v>
      </c>
      <c r="BI142" s="254">
        <f>IF(N142="nulová",J142,0)</f>
        <v>0</v>
      </c>
      <c r="BJ142" s="97" t="s">
        <v>22</v>
      </c>
      <c r="BK142" s="254">
        <f>ROUND(I142*H142,2)</f>
        <v>0</v>
      </c>
      <c r="BL142" s="97" t="s">
        <v>137</v>
      </c>
      <c r="BM142" s="97" t="s">
        <v>223</v>
      </c>
    </row>
    <row r="143" spans="2:47" s="118" customFormat="1" ht="27">
      <c r="B143" s="113"/>
      <c r="D143" s="255" t="s">
        <v>139</v>
      </c>
      <c r="F143" s="256" t="s">
        <v>224</v>
      </c>
      <c r="I143" s="10"/>
      <c r="L143" s="113"/>
      <c r="M143" s="257"/>
      <c r="N143" s="114"/>
      <c r="O143" s="114"/>
      <c r="P143" s="114"/>
      <c r="Q143" s="114"/>
      <c r="R143" s="114"/>
      <c r="S143" s="114"/>
      <c r="T143" s="144"/>
      <c r="AT143" s="97" t="s">
        <v>139</v>
      </c>
      <c r="AU143" s="97" t="s">
        <v>79</v>
      </c>
    </row>
    <row r="144" spans="2:47" s="118" customFormat="1" ht="27">
      <c r="B144" s="113"/>
      <c r="D144" s="255" t="s">
        <v>141</v>
      </c>
      <c r="F144" s="258" t="s">
        <v>142</v>
      </c>
      <c r="I144" s="10"/>
      <c r="L144" s="113"/>
      <c r="M144" s="257"/>
      <c r="N144" s="114"/>
      <c r="O144" s="114"/>
      <c r="P144" s="114"/>
      <c r="Q144" s="114"/>
      <c r="R144" s="114"/>
      <c r="S144" s="114"/>
      <c r="T144" s="144"/>
      <c r="AT144" s="97" t="s">
        <v>141</v>
      </c>
      <c r="AU144" s="97" t="s">
        <v>79</v>
      </c>
    </row>
    <row r="145" spans="2:51" s="260" customFormat="1" ht="13.5">
      <c r="B145" s="259"/>
      <c r="D145" s="255" t="s">
        <v>143</v>
      </c>
      <c r="E145" s="261" t="s">
        <v>5</v>
      </c>
      <c r="F145" s="262" t="s">
        <v>225</v>
      </c>
      <c r="H145" s="263">
        <v>357.84</v>
      </c>
      <c r="I145" s="11"/>
      <c r="L145" s="259"/>
      <c r="M145" s="264"/>
      <c r="N145" s="265"/>
      <c r="O145" s="265"/>
      <c r="P145" s="265"/>
      <c r="Q145" s="265"/>
      <c r="R145" s="265"/>
      <c r="S145" s="265"/>
      <c r="T145" s="266"/>
      <c r="AT145" s="261" t="s">
        <v>143</v>
      </c>
      <c r="AU145" s="261" t="s">
        <v>79</v>
      </c>
      <c r="AV145" s="260" t="s">
        <v>79</v>
      </c>
      <c r="AW145" s="260" t="s">
        <v>35</v>
      </c>
      <c r="AX145" s="260" t="s">
        <v>22</v>
      </c>
      <c r="AY145" s="261" t="s">
        <v>131</v>
      </c>
    </row>
    <row r="146" spans="2:65" s="118" customFormat="1" ht="16.5" customHeight="1">
      <c r="B146" s="113"/>
      <c r="C146" s="244" t="s">
        <v>11</v>
      </c>
      <c r="D146" s="244" t="s">
        <v>133</v>
      </c>
      <c r="E146" s="245" t="s">
        <v>226</v>
      </c>
      <c r="F146" s="246" t="s">
        <v>227</v>
      </c>
      <c r="G146" s="247" t="s">
        <v>136</v>
      </c>
      <c r="H146" s="248">
        <v>357.84</v>
      </c>
      <c r="I146" s="9"/>
      <c r="J146" s="249">
        <f>ROUND(I146*H146,2)</f>
        <v>0</v>
      </c>
      <c r="K146" s="246" t="s">
        <v>222</v>
      </c>
      <c r="L146" s="113"/>
      <c r="M146" s="250" t="s">
        <v>5</v>
      </c>
      <c r="N146" s="251" t="s">
        <v>42</v>
      </c>
      <c r="O146" s="114"/>
      <c r="P146" s="252">
        <f>O146*H146</f>
        <v>0</v>
      </c>
      <c r="Q146" s="252">
        <v>0</v>
      </c>
      <c r="R146" s="252">
        <f>Q146*H146</f>
        <v>0</v>
      </c>
      <c r="S146" s="252">
        <v>0</v>
      </c>
      <c r="T146" s="253">
        <f>S146*H146</f>
        <v>0</v>
      </c>
      <c r="AR146" s="97" t="s">
        <v>137</v>
      </c>
      <c r="AT146" s="97" t="s">
        <v>133</v>
      </c>
      <c r="AU146" s="97" t="s">
        <v>79</v>
      </c>
      <c r="AY146" s="97" t="s">
        <v>131</v>
      </c>
      <c r="BE146" s="254">
        <f>IF(N146="základní",J146,0)</f>
        <v>0</v>
      </c>
      <c r="BF146" s="254">
        <f>IF(N146="snížená",J146,0)</f>
        <v>0</v>
      </c>
      <c r="BG146" s="254">
        <f>IF(N146="zákl. přenesená",J146,0)</f>
        <v>0</v>
      </c>
      <c r="BH146" s="254">
        <f>IF(N146="sníž. přenesená",J146,0)</f>
        <v>0</v>
      </c>
      <c r="BI146" s="254">
        <f>IF(N146="nulová",J146,0)</f>
        <v>0</v>
      </c>
      <c r="BJ146" s="97" t="s">
        <v>22</v>
      </c>
      <c r="BK146" s="254">
        <f>ROUND(I146*H146,2)</f>
        <v>0</v>
      </c>
      <c r="BL146" s="97" t="s">
        <v>137</v>
      </c>
      <c r="BM146" s="97" t="s">
        <v>228</v>
      </c>
    </row>
    <row r="147" spans="2:47" s="118" customFormat="1" ht="27">
      <c r="B147" s="113"/>
      <c r="D147" s="255" t="s">
        <v>139</v>
      </c>
      <c r="F147" s="256" t="s">
        <v>229</v>
      </c>
      <c r="I147" s="10"/>
      <c r="L147" s="113"/>
      <c r="M147" s="257"/>
      <c r="N147" s="114"/>
      <c r="O147" s="114"/>
      <c r="P147" s="114"/>
      <c r="Q147" s="114"/>
      <c r="R147" s="114"/>
      <c r="S147" s="114"/>
      <c r="T147" s="144"/>
      <c r="AT147" s="97" t="s">
        <v>139</v>
      </c>
      <c r="AU147" s="97" t="s">
        <v>79</v>
      </c>
    </row>
    <row r="148" spans="2:65" s="118" customFormat="1" ht="16.5" customHeight="1">
      <c r="B148" s="113"/>
      <c r="C148" s="244" t="s">
        <v>230</v>
      </c>
      <c r="D148" s="244" t="s">
        <v>133</v>
      </c>
      <c r="E148" s="245" t="s">
        <v>231</v>
      </c>
      <c r="F148" s="246" t="s">
        <v>232</v>
      </c>
      <c r="G148" s="247" t="s">
        <v>188</v>
      </c>
      <c r="H148" s="248">
        <v>89.979</v>
      </c>
      <c r="I148" s="9"/>
      <c r="J148" s="249">
        <f>ROUND(I148*H148,2)</f>
        <v>0</v>
      </c>
      <c r="K148" s="246" t="s">
        <v>222</v>
      </c>
      <c r="L148" s="113"/>
      <c r="M148" s="250" t="s">
        <v>5</v>
      </c>
      <c r="N148" s="251" t="s">
        <v>42</v>
      </c>
      <c r="O148" s="114"/>
      <c r="P148" s="252">
        <f>O148*H148</f>
        <v>0</v>
      </c>
      <c r="Q148" s="252">
        <v>0</v>
      </c>
      <c r="R148" s="252">
        <f>Q148*H148</f>
        <v>0</v>
      </c>
      <c r="S148" s="252">
        <v>0</v>
      </c>
      <c r="T148" s="253">
        <f>S148*H148</f>
        <v>0</v>
      </c>
      <c r="AR148" s="97" t="s">
        <v>137</v>
      </c>
      <c r="AT148" s="97" t="s">
        <v>133</v>
      </c>
      <c r="AU148" s="97" t="s">
        <v>79</v>
      </c>
      <c r="AY148" s="97" t="s">
        <v>131</v>
      </c>
      <c r="BE148" s="254">
        <f>IF(N148="základní",J148,0)</f>
        <v>0</v>
      </c>
      <c r="BF148" s="254">
        <f>IF(N148="snížená",J148,0)</f>
        <v>0</v>
      </c>
      <c r="BG148" s="254">
        <f>IF(N148="zákl. přenesená",J148,0)</f>
        <v>0</v>
      </c>
      <c r="BH148" s="254">
        <f>IF(N148="sníž. přenesená",J148,0)</f>
        <v>0</v>
      </c>
      <c r="BI148" s="254">
        <f>IF(N148="nulová",J148,0)</f>
        <v>0</v>
      </c>
      <c r="BJ148" s="97" t="s">
        <v>22</v>
      </c>
      <c r="BK148" s="254">
        <f>ROUND(I148*H148,2)</f>
        <v>0</v>
      </c>
      <c r="BL148" s="97" t="s">
        <v>137</v>
      </c>
      <c r="BM148" s="97" t="s">
        <v>233</v>
      </c>
    </row>
    <row r="149" spans="2:47" s="118" customFormat="1" ht="40.5">
      <c r="B149" s="113"/>
      <c r="D149" s="255" t="s">
        <v>139</v>
      </c>
      <c r="F149" s="256" t="s">
        <v>234</v>
      </c>
      <c r="I149" s="10"/>
      <c r="L149" s="113"/>
      <c r="M149" s="257"/>
      <c r="N149" s="114"/>
      <c r="O149" s="114"/>
      <c r="P149" s="114"/>
      <c r="Q149" s="114"/>
      <c r="R149" s="114"/>
      <c r="S149" s="114"/>
      <c r="T149" s="144"/>
      <c r="AT149" s="97" t="s">
        <v>139</v>
      </c>
      <c r="AU149" s="97" t="s">
        <v>79</v>
      </c>
    </row>
    <row r="150" spans="2:51" s="260" customFormat="1" ht="13.5">
      <c r="B150" s="259"/>
      <c r="D150" s="255" t="s">
        <v>143</v>
      </c>
      <c r="E150" s="261" t="s">
        <v>5</v>
      </c>
      <c r="F150" s="262" t="s">
        <v>235</v>
      </c>
      <c r="H150" s="263">
        <v>89.979</v>
      </c>
      <c r="I150" s="11"/>
      <c r="L150" s="259"/>
      <c r="M150" s="264"/>
      <c r="N150" s="265"/>
      <c r="O150" s="265"/>
      <c r="P150" s="265"/>
      <c r="Q150" s="265"/>
      <c r="R150" s="265"/>
      <c r="S150" s="265"/>
      <c r="T150" s="266"/>
      <c r="AT150" s="261" t="s">
        <v>143</v>
      </c>
      <c r="AU150" s="261" t="s">
        <v>79</v>
      </c>
      <c r="AV150" s="260" t="s">
        <v>79</v>
      </c>
      <c r="AW150" s="260" t="s">
        <v>35</v>
      </c>
      <c r="AX150" s="260" t="s">
        <v>22</v>
      </c>
      <c r="AY150" s="261" t="s">
        <v>131</v>
      </c>
    </row>
    <row r="151" spans="2:65" s="118" customFormat="1" ht="16.5" customHeight="1">
      <c r="B151" s="113"/>
      <c r="C151" s="244" t="s">
        <v>236</v>
      </c>
      <c r="D151" s="244" t="s">
        <v>133</v>
      </c>
      <c r="E151" s="245" t="s">
        <v>237</v>
      </c>
      <c r="F151" s="246" t="s">
        <v>238</v>
      </c>
      <c r="G151" s="247" t="s">
        <v>188</v>
      </c>
      <c r="H151" s="248">
        <v>163.598</v>
      </c>
      <c r="I151" s="9"/>
      <c r="J151" s="249">
        <f>ROUND(I151*H151,2)</f>
        <v>0</v>
      </c>
      <c r="K151" s="246" t="s">
        <v>222</v>
      </c>
      <c r="L151" s="113"/>
      <c r="M151" s="250" t="s">
        <v>5</v>
      </c>
      <c r="N151" s="251" t="s">
        <v>42</v>
      </c>
      <c r="O151" s="114"/>
      <c r="P151" s="252">
        <f>O151*H151</f>
        <v>0</v>
      </c>
      <c r="Q151" s="252">
        <v>0</v>
      </c>
      <c r="R151" s="252">
        <f>Q151*H151</f>
        <v>0</v>
      </c>
      <c r="S151" s="252">
        <v>0</v>
      </c>
      <c r="T151" s="253">
        <f>S151*H151</f>
        <v>0</v>
      </c>
      <c r="AR151" s="97" t="s">
        <v>137</v>
      </c>
      <c r="AT151" s="97" t="s">
        <v>133</v>
      </c>
      <c r="AU151" s="97" t="s">
        <v>79</v>
      </c>
      <c r="AY151" s="97" t="s">
        <v>131</v>
      </c>
      <c r="BE151" s="254">
        <f>IF(N151="základní",J151,0)</f>
        <v>0</v>
      </c>
      <c r="BF151" s="254">
        <f>IF(N151="snížená",J151,0)</f>
        <v>0</v>
      </c>
      <c r="BG151" s="254">
        <f>IF(N151="zákl. přenesená",J151,0)</f>
        <v>0</v>
      </c>
      <c r="BH151" s="254">
        <f>IF(N151="sníž. přenesená",J151,0)</f>
        <v>0</v>
      </c>
      <c r="BI151" s="254">
        <f>IF(N151="nulová",J151,0)</f>
        <v>0</v>
      </c>
      <c r="BJ151" s="97" t="s">
        <v>22</v>
      </c>
      <c r="BK151" s="254">
        <f>ROUND(I151*H151,2)</f>
        <v>0</v>
      </c>
      <c r="BL151" s="97" t="s">
        <v>137</v>
      </c>
      <c r="BM151" s="97" t="s">
        <v>239</v>
      </c>
    </row>
    <row r="152" spans="2:47" s="118" customFormat="1" ht="40.5">
      <c r="B152" s="113"/>
      <c r="D152" s="255" t="s">
        <v>139</v>
      </c>
      <c r="F152" s="256" t="s">
        <v>240</v>
      </c>
      <c r="I152" s="10"/>
      <c r="L152" s="113"/>
      <c r="M152" s="257"/>
      <c r="N152" s="114"/>
      <c r="O152" s="114"/>
      <c r="P152" s="114"/>
      <c r="Q152" s="114"/>
      <c r="R152" s="114"/>
      <c r="S152" s="114"/>
      <c r="T152" s="144"/>
      <c r="AT152" s="97" t="s">
        <v>139</v>
      </c>
      <c r="AU152" s="97" t="s">
        <v>79</v>
      </c>
    </row>
    <row r="153" spans="2:51" s="276" customFormat="1" ht="13.5">
      <c r="B153" s="275"/>
      <c r="D153" s="255" t="s">
        <v>143</v>
      </c>
      <c r="E153" s="277" t="s">
        <v>5</v>
      </c>
      <c r="F153" s="278" t="s">
        <v>241</v>
      </c>
      <c r="H153" s="277" t="s">
        <v>5</v>
      </c>
      <c r="I153" s="13"/>
      <c r="L153" s="275"/>
      <c r="M153" s="279"/>
      <c r="N153" s="280"/>
      <c r="O153" s="280"/>
      <c r="P153" s="280"/>
      <c r="Q153" s="280"/>
      <c r="R153" s="280"/>
      <c r="S153" s="280"/>
      <c r="T153" s="281"/>
      <c r="AT153" s="277" t="s">
        <v>143</v>
      </c>
      <c r="AU153" s="277" t="s">
        <v>79</v>
      </c>
      <c r="AV153" s="276" t="s">
        <v>22</v>
      </c>
      <c r="AW153" s="276" t="s">
        <v>35</v>
      </c>
      <c r="AX153" s="276" t="s">
        <v>71</v>
      </c>
      <c r="AY153" s="277" t="s">
        <v>131</v>
      </c>
    </row>
    <row r="154" spans="2:51" s="260" customFormat="1" ht="13.5">
      <c r="B154" s="259"/>
      <c r="D154" s="255" t="s">
        <v>143</v>
      </c>
      <c r="E154" s="261" t="s">
        <v>5</v>
      </c>
      <c r="F154" s="262" t="s">
        <v>242</v>
      </c>
      <c r="H154" s="263">
        <v>163.598</v>
      </c>
      <c r="I154" s="11"/>
      <c r="L154" s="259"/>
      <c r="M154" s="264"/>
      <c r="N154" s="265"/>
      <c r="O154" s="265"/>
      <c r="P154" s="265"/>
      <c r="Q154" s="265"/>
      <c r="R154" s="265"/>
      <c r="S154" s="265"/>
      <c r="T154" s="266"/>
      <c r="AT154" s="261" t="s">
        <v>143</v>
      </c>
      <c r="AU154" s="261" t="s">
        <v>79</v>
      </c>
      <c r="AV154" s="260" t="s">
        <v>79</v>
      </c>
      <c r="AW154" s="260" t="s">
        <v>35</v>
      </c>
      <c r="AX154" s="260" t="s">
        <v>22</v>
      </c>
      <c r="AY154" s="261" t="s">
        <v>131</v>
      </c>
    </row>
    <row r="155" spans="2:65" s="118" customFormat="1" ht="25.5" customHeight="1">
      <c r="B155" s="113"/>
      <c r="C155" s="244" t="s">
        <v>243</v>
      </c>
      <c r="D155" s="244" t="s">
        <v>133</v>
      </c>
      <c r="E155" s="245" t="s">
        <v>244</v>
      </c>
      <c r="F155" s="246" t="s">
        <v>245</v>
      </c>
      <c r="G155" s="247" t="s">
        <v>188</v>
      </c>
      <c r="H155" s="248">
        <v>817.99</v>
      </c>
      <c r="I155" s="9"/>
      <c r="J155" s="249">
        <f>ROUND(I155*H155,2)</f>
        <v>0</v>
      </c>
      <c r="K155" s="246" t="s">
        <v>222</v>
      </c>
      <c r="L155" s="113"/>
      <c r="M155" s="250" t="s">
        <v>5</v>
      </c>
      <c r="N155" s="251" t="s">
        <v>42</v>
      </c>
      <c r="O155" s="114"/>
      <c r="P155" s="252">
        <f>O155*H155</f>
        <v>0</v>
      </c>
      <c r="Q155" s="252">
        <v>0</v>
      </c>
      <c r="R155" s="252">
        <f>Q155*H155</f>
        <v>0</v>
      </c>
      <c r="S155" s="252">
        <v>0</v>
      </c>
      <c r="T155" s="253">
        <f>S155*H155</f>
        <v>0</v>
      </c>
      <c r="AR155" s="97" t="s">
        <v>137</v>
      </c>
      <c r="AT155" s="97" t="s">
        <v>133</v>
      </c>
      <c r="AU155" s="97" t="s">
        <v>79</v>
      </c>
      <c r="AY155" s="97" t="s">
        <v>131</v>
      </c>
      <c r="BE155" s="254">
        <f>IF(N155="základní",J155,0)</f>
        <v>0</v>
      </c>
      <c r="BF155" s="254">
        <f>IF(N155="snížená",J155,0)</f>
        <v>0</v>
      </c>
      <c r="BG155" s="254">
        <f>IF(N155="zákl. přenesená",J155,0)</f>
        <v>0</v>
      </c>
      <c r="BH155" s="254">
        <f>IF(N155="sníž. přenesená",J155,0)</f>
        <v>0</v>
      </c>
      <c r="BI155" s="254">
        <f>IF(N155="nulová",J155,0)</f>
        <v>0</v>
      </c>
      <c r="BJ155" s="97" t="s">
        <v>22</v>
      </c>
      <c r="BK155" s="254">
        <f>ROUND(I155*H155,2)</f>
        <v>0</v>
      </c>
      <c r="BL155" s="97" t="s">
        <v>137</v>
      </c>
      <c r="BM155" s="97" t="s">
        <v>246</v>
      </c>
    </row>
    <row r="156" spans="2:47" s="118" customFormat="1" ht="40.5">
      <c r="B156" s="113"/>
      <c r="D156" s="255" t="s">
        <v>139</v>
      </c>
      <c r="F156" s="256" t="s">
        <v>247</v>
      </c>
      <c r="I156" s="10"/>
      <c r="L156" s="113"/>
      <c r="M156" s="257"/>
      <c r="N156" s="114"/>
      <c r="O156" s="114"/>
      <c r="P156" s="114"/>
      <c r="Q156" s="114"/>
      <c r="R156" s="114"/>
      <c r="S156" s="114"/>
      <c r="T156" s="144"/>
      <c r="AT156" s="97" t="s">
        <v>139</v>
      </c>
      <c r="AU156" s="97" t="s">
        <v>79</v>
      </c>
    </row>
    <row r="157" spans="2:51" s="260" customFormat="1" ht="13.5">
      <c r="B157" s="259"/>
      <c r="D157" s="255" t="s">
        <v>143</v>
      </c>
      <c r="F157" s="262" t="s">
        <v>248</v>
      </c>
      <c r="H157" s="263">
        <v>817.99</v>
      </c>
      <c r="I157" s="11"/>
      <c r="L157" s="259"/>
      <c r="M157" s="264"/>
      <c r="N157" s="265"/>
      <c r="O157" s="265"/>
      <c r="P157" s="265"/>
      <c r="Q157" s="265"/>
      <c r="R157" s="265"/>
      <c r="S157" s="265"/>
      <c r="T157" s="266"/>
      <c r="AT157" s="261" t="s">
        <v>143</v>
      </c>
      <c r="AU157" s="261" t="s">
        <v>79</v>
      </c>
      <c r="AV157" s="260" t="s">
        <v>79</v>
      </c>
      <c r="AW157" s="260" t="s">
        <v>6</v>
      </c>
      <c r="AX157" s="260" t="s">
        <v>22</v>
      </c>
      <c r="AY157" s="261" t="s">
        <v>131</v>
      </c>
    </row>
    <row r="158" spans="2:65" s="118" customFormat="1" ht="16.5" customHeight="1">
      <c r="B158" s="113"/>
      <c r="C158" s="244" t="s">
        <v>249</v>
      </c>
      <c r="D158" s="244" t="s">
        <v>133</v>
      </c>
      <c r="E158" s="245" t="s">
        <v>250</v>
      </c>
      <c r="F158" s="246" t="s">
        <v>251</v>
      </c>
      <c r="G158" s="247" t="s">
        <v>188</v>
      </c>
      <c r="H158" s="248">
        <v>163.598</v>
      </c>
      <c r="I158" s="9"/>
      <c r="J158" s="249">
        <f>ROUND(I158*H158,2)</f>
        <v>0</v>
      </c>
      <c r="K158" s="246" t="s">
        <v>222</v>
      </c>
      <c r="L158" s="113"/>
      <c r="M158" s="250" t="s">
        <v>5</v>
      </c>
      <c r="N158" s="251" t="s">
        <v>42</v>
      </c>
      <c r="O158" s="114"/>
      <c r="P158" s="252">
        <f>O158*H158</f>
        <v>0</v>
      </c>
      <c r="Q158" s="252">
        <v>0</v>
      </c>
      <c r="R158" s="252">
        <f>Q158*H158</f>
        <v>0</v>
      </c>
      <c r="S158" s="252">
        <v>0</v>
      </c>
      <c r="T158" s="253">
        <f>S158*H158</f>
        <v>0</v>
      </c>
      <c r="AR158" s="97" t="s">
        <v>137</v>
      </c>
      <c r="AT158" s="97" t="s">
        <v>133</v>
      </c>
      <c r="AU158" s="97" t="s">
        <v>79</v>
      </c>
      <c r="AY158" s="97" t="s">
        <v>131</v>
      </c>
      <c r="BE158" s="254">
        <f>IF(N158="základní",J158,0)</f>
        <v>0</v>
      </c>
      <c r="BF158" s="254">
        <f>IF(N158="snížená",J158,0)</f>
        <v>0</v>
      </c>
      <c r="BG158" s="254">
        <f>IF(N158="zákl. přenesená",J158,0)</f>
        <v>0</v>
      </c>
      <c r="BH158" s="254">
        <f>IF(N158="sníž. přenesená",J158,0)</f>
        <v>0</v>
      </c>
      <c r="BI158" s="254">
        <f>IF(N158="nulová",J158,0)</f>
        <v>0</v>
      </c>
      <c r="BJ158" s="97" t="s">
        <v>22</v>
      </c>
      <c r="BK158" s="254">
        <f>ROUND(I158*H158,2)</f>
        <v>0</v>
      </c>
      <c r="BL158" s="97" t="s">
        <v>137</v>
      </c>
      <c r="BM158" s="97" t="s">
        <v>252</v>
      </c>
    </row>
    <row r="159" spans="2:47" s="118" customFormat="1" ht="13.5">
      <c r="B159" s="113"/>
      <c r="D159" s="255" t="s">
        <v>139</v>
      </c>
      <c r="F159" s="256" t="s">
        <v>251</v>
      </c>
      <c r="I159" s="10"/>
      <c r="L159" s="113"/>
      <c r="M159" s="257"/>
      <c r="N159" s="114"/>
      <c r="O159" s="114"/>
      <c r="P159" s="114"/>
      <c r="Q159" s="114"/>
      <c r="R159" s="114"/>
      <c r="S159" s="114"/>
      <c r="T159" s="144"/>
      <c r="AT159" s="97" t="s">
        <v>139</v>
      </c>
      <c r="AU159" s="97" t="s">
        <v>79</v>
      </c>
    </row>
    <row r="160" spans="2:65" s="118" customFormat="1" ht="16.5" customHeight="1">
      <c r="B160" s="113"/>
      <c r="C160" s="244" t="s">
        <v>253</v>
      </c>
      <c r="D160" s="244" t="s">
        <v>133</v>
      </c>
      <c r="E160" s="245" t="s">
        <v>254</v>
      </c>
      <c r="F160" s="246" t="s">
        <v>255</v>
      </c>
      <c r="G160" s="247" t="s">
        <v>256</v>
      </c>
      <c r="H160" s="248">
        <v>294.476</v>
      </c>
      <c r="I160" s="9"/>
      <c r="J160" s="249">
        <f>ROUND(I160*H160,2)</f>
        <v>0</v>
      </c>
      <c r="K160" s="246" t="s">
        <v>222</v>
      </c>
      <c r="L160" s="113"/>
      <c r="M160" s="250" t="s">
        <v>5</v>
      </c>
      <c r="N160" s="251" t="s">
        <v>42</v>
      </c>
      <c r="O160" s="114"/>
      <c r="P160" s="252">
        <f>O160*H160</f>
        <v>0</v>
      </c>
      <c r="Q160" s="252">
        <v>0</v>
      </c>
      <c r="R160" s="252">
        <f>Q160*H160</f>
        <v>0</v>
      </c>
      <c r="S160" s="252">
        <v>0</v>
      </c>
      <c r="T160" s="253">
        <f>S160*H160</f>
        <v>0</v>
      </c>
      <c r="AR160" s="97" t="s">
        <v>137</v>
      </c>
      <c r="AT160" s="97" t="s">
        <v>133</v>
      </c>
      <c r="AU160" s="97" t="s">
        <v>79</v>
      </c>
      <c r="AY160" s="97" t="s">
        <v>131</v>
      </c>
      <c r="BE160" s="254">
        <f>IF(N160="základní",J160,0)</f>
        <v>0</v>
      </c>
      <c r="BF160" s="254">
        <f>IF(N160="snížená",J160,0)</f>
        <v>0</v>
      </c>
      <c r="BG160" s="254">
        <f>IF(N160="zákl. přenesená",J160,0)</f>
        <v>0</v>
      </c>
      <c r="BH160" s="254">
        <f>IF(N160="sníž. přenesená",J160,0)</f>
        <v>0</v>
      </c>
      <c r="BI160" s="254">
        <f>IF(N160="nulová",J160,0)</f>
        <v>0</v>
      </c>
      <c r="BJ160" s="97" t="s">
        <v>22</v>
      </c>
      <c r="BK160" s="254">
        <f>ROUND(I160*H160,2)</f>
        <v>0</v>
      </c>
      <c r="BL160" s="97" t="s">
        <v>137</v>
      </c>
      <c r="BM160" s="97" t="s">
        <v>257</v>
      </c>
    </row>
    <row r="161" spans="2:47" s="118" customFormat="1" ht="13.5">
      <c r="B161" s="113"/>
      <c r="D161" s="255" t="s">
        <v>139</v>
      </c>
      <c r="F161" s="256" t="s">
        <v>258</v>
      </c>
      <c r="I161" s="10"/>
      <c r="L161" s="113"/>
      <c r="M161" s="257"/>
      <c r="N161" s="114"/>
      <c r="O161" s="114"/>
      <c r="P161" s="114"/>
      <c r="Q161" s="114"/>
      <c r="R161" s="114"/>
      <c r="S161" s="114"/>
      <c r="T161" s="144"/>
      <c r="AT161" s="97" t="s">
        <v>139</v>
      </c>
      <c r="AU161" s="97" t="s">
        <v>79</v>
      </c>
    </row>
    <row r="162" spans="2:51" s="260" customFormat="1" ht="13.5">
      <c r="B162" s="259"/>
      <c r="D162" s="255" t="s">
        <v>143</v>
      </c>
      <c r="F162" s="262" t="s">
        <v>259</v>
      </c>
      <c r="H162" s="263">
        <v>294.476</v>
      </c>
      <c r="I162" s="11"/>
      <c r="L162" s="259"/>
      <c r="M162" s="264"/>
      <c r="N162" s="265"/>
      <c r="O162" s="265"/>
      <c r="P162" s="265"/>
      <c r="Q162" s="265"/>
      <c r="R162" s="265"/>
      <c r="S162" s="265"/>
      <c r="T162" s="266"/>
      <c r="AT162" s="261" t="s">
        <v>143</v>
      </c>
      <c r="AU162" s="261" t="s">
        <v>79</v>
      </c>
      <c r="AV162" s="260" t="s">
        <v>79</v>
      </c>
      <c r="AW162" s="260" t="s">
        <v>6</v>
      </c>
      <c r="AX162" s="260" t="s">
        <v>22</v>
      </c>
      <c r="AY162" s="261" t="s">
        <v>131</v>
      </c>
    </row>
    <row r="163" spans="2:65" s="118" customFormat="1" ht="16.5" customHeight="1">
      <c r="B163" s="113"/>
      <c r="C163" s="244" t="s">
        <v>10</v>
      </c>
      <c r="D163" s="244" t="s">
        <v>133</v>
      </c>
      <c r="E163" s="245" t="s">
        <v>260</v>
      </c>
      <c r="F163" s="246" t="s">
        <v>261</v>
      </c>
      <c r="G163" s="247" t="s">
        <v>188</v>
      </c>
      <c r="H163" s="248">
        <v>73.649</v>
      </c>
      <c r="I163" s="9"/>
      <c r="J163" s="249">
        <f>ROUND(I163*H163,2)</f>
        <v>0</v>
      </c>
      <c r="K163" s="246" t="s">
        <v>222</v>
      </c>
      <c r="L163" s="113"/>
      <c r="M163" s="250" t="s">
        <v>5</v>
      </c>
      <c r="N163" s="251" t="s">
        <v>42</v>
      </c>
      <c r="O163" s="114"/>
      <c r="P163" s="252">
        <f>O163*H163</f>
        <v>0</v>
      </c>
      <c r="Q163" s="252">
        <v>0</v>
      </c>
      <c r="R163" s="252">
        <f>Q163*H163</f>
        <v>0</v>
      </c>
      <c r="S163" s="252">
        <v>0</v>
      </c>
      <c r="T163" s="253">
        <f>S163*H163</f>
        <v>0</v>
      </c>
      <c r="AR163" s="97" t="s">
        <v>137</v>
      </c>
      <c r="AT163" s="97" t="s">
        <v>133</v>
      </c>
      <c r="AU163" s="97" t="s">
        <v>79</v>
      </c>
      <c r="AY163" s="97" t="s">
        <v>131</v>
      </c>
      <c r="BE163" s="254">
        <f>IF(N163="základní",J163,0)</f>
        <v>0</v>
      </c>
      <c r="BF163" s="254">
        <f>IF(N163="snížená",J163,0)</f>
        <v>0</v>
      </c>
      <c r="BG163" s="254">
        <f>IF(N163="zákl. přenesená",J163,0)</f>
        <v>0</v>
      </c>
      <c r="BH163" s="254">
        <f>IF(N163="sníž. přenesená",J163,0)</f>
        <v>0</v>
      </c>
      <c r="BI163" s="254">
        <f>IF(N163="nulová",J163,0)</f>
        <v>0</v>
      </c>
      <c r="BJ163" s="97" t="s">
        <v>22</v>
      </c>
      <c r="BK163" s="254">
        <f>ROUND(I163*H163,2)</f>
        <v>0</v>
      </c>
      <c r="BL163" s="97" t="s">
        <v>137</v>
      </c>
      <c r="BM163" s="97" t="s">
        <v>262</v>
      </c>
    </row>
    <row r="164" spans="2:47" s="118" customFormat="1" ht="27">
      <c r="B164" s="113"/>
      <c r="D164" s="255" t="s">
        <v>139</v>
      </c>
      <c r="F164" s="256" t="s">
        <v>263</v>
      </c>
      <c r="I164" s="10"/>
      <c r="L164" s="113"/>
      <c r="M164" s="257"/>
      <c r="N164" s="114"/>
      <c r="O164" s="114"/>
      <c r="P164" s="114"/>
      <c r="Q164" s="114"/>
      <c r="R164" s="114"/>
      <c r="S164" s="114"/>
      <c r="T164" s="144"/>
      <c r="AT164" s="97" t="s">
        <v>139</v>
      </c>
      <c r="AU164" s="97" t="s">
        <v>79</v>
      </c>
    </row>
    <row r="165" spans="2:51" s="276" customFormat="1" ht="13.5">
      <c r="B165" s="275"/>
      <c r="D165" s="255" t="s">
        <v>143</v>
      </c>
      <c r="E165" s="277" t="s">
        <v>5</v>
      </c>
      <c r="F165" s="278" t="s">
        <v>241</v>
      </c>
      <c r="H165" s="277" t="s">
        <v>5</v>
      </c>
      <c r="I165" s="13"/>
      <c r="L165" s="275"/>
      <c r="M165" s="279"/>
      <c r="N165" s="280"/>
      <c r="O165" s="280"/>
      <c r="P165" s="280"/>
      <c r="Q165" s="280"/>
      <c r="R165" s="280"/>
      <c r="S165" s="280"/>
      <c r="T165" s="281"/>
      <c r="AT165" s="277" t="s">
        <v>143</v>
      </c>
      <c r="AU165" s="277" t="s">
        <v>79</v>
      </c>
      <c r="AV165" s="276" t="s">
        <v>22</v>
      </c>
      <c r="AW165" s="276" t="s">
        <v>35</v>
      </c>
      <c r="AX165" s="276" t="s">
        <v>71</v>
      </c>
      <c r="AY165" s="277" t="s">
        <v>131</v>
      </c>
    </row>
    <row r="166" spans="2:51" s="260" customFormat="1" ht="13.5">
      <c r="B166" s="259"/>
      <c r="D166" s="255" t="s">
        <v>143</v>
      </c>
      <c r="E166" s="261" t="s">
        <v>5</v>
      </c>
      <c r="F166" s="262" t="s">
        <v>242</v>
      </c>
      <c r="H166" s="263">
        <v>163.598</v>
      </c>
      <c r="I166" s="11"/>
      <c r="L166" s="259"/>
      <c r="M166" s="264"/>
      <c r="N166" s="265"/>
      <c r="O166" s="265"/>
      <c r="P166" s="265"/>
      <c r="Q166" s="265"/>
      <c r="R166" s="265"/>
      <c r="S166" s="265"/>
      <c r="T166" s="266"/>
      <c r="AT166" s="261" t="s">
        <v>143</v>
      </c>
      <c r="AU166" s="261" t="s">
        <v>79</v>
      </c>
      <c r="AV166" s="260" t="s">
        <v>79</v>
      </c>
      <c r="AW166" s="260" t="s">
        <v>35</v>
      </c>
      <c r="AX166" s="260" t="s">
        <v>71</v>
      </c>
      <c r="AY166" s="261" t="s">
        <v>131</v>
      </c>
    </row>
    <row r="167" spans="2:51" s="276" customFormat="1" ht="13.5">
      <c r="B167" s="275"/>
      <c r="D167" s="255" t="s">
        <v>143</v>
      </c>
      <c r="E167" s="277" t="s">
        <v>5</v>
      </c>
      <c r="F167" s="278" t="s">
        <v>264</v>
      </c>
      <c r="H167" s="277" t="s">
        <v>5</v>
      </c>
      <c r="I167" s="13"/>
      <c r="L167" s="275"/>
      <c r="M167" s="279"/>
      <c r="N167" s="280"/>
      <c r="O167" s="280"/>
      <c r="P167" s="280"/>
      <c r="Q167" s="280"/>
      <c r="R167" s="280"/>
      <c r="S167" s="280"/>
      <c r="T167" s="281"/>
      <c r="AT167" s="277" t="s">
        <v>143</v>
      </c>
      <c r="AU167" s="277" t="s">
        <v>79</v>
      </c>
      <c r="AV167" s="276" t="s">
        <v>22</v>
      </c>
      <c r="AW167" s="276" t="s">
        <v>35</v>
      </c>
      <c r="AX167" s="276" t="s">
        <v>71</v>
      </c>
      <c r="AY167" s="277" t="s">
        <v>131</v>
      </c>
    </row>
    <row r="168" spans="2:51" s="260" customFormat="1" ht="13.5">
      <c r="B168" s="259"/>
      <c r="D168" s="255" t="s">
        <v>143</v>
      </c>
      <c r="E168" s="261" t="s">
        <v>5</v>
      </c>
      <c r="F168" s="262" t="s">
        <v>265</v>
      </c>
      <c r="H168" s="263">
        <v>-3.06</v>
      </c>
      <c r="I168" s="11"/>
      <c r="L168" s="259"/>
      <c r="M168" s="264"/>
      <c r="N168" s="265"/>
      <c r="O168" s="265"/>
      <c r="P168" s="265"/>
      <c r="Q168" s="265"/>
      <c r="R168" s="265"/>
      <c r="S168" s="265"/>
      <c r="T168" s="266"/>
      <c r="AT168" s="261" t="s">
        <v>143</v>
      </c>
      <c r="AU168" s="261" t="s">
        <v>79</v>
      </c>
      <c r="AV168" s="260" t="s">
        <v>79</v>
      </c>
      <c r="AW168" s="260" t="s">
        <v>35</v>
      </c>
      <c r="AX168" s="260" t="s">
        <v>71</v>
      </c>
      <c r="AY168" s="261" t="s">
        <v>131</v>
      </c>
    </row>
    <row r="169" spans="2:51" s="276" customFormat="1" ht="13.5">
      <c r="B169" s="275"/>
      <c r="D169" s="255" t="s">
        <v>143</v>
      </c>
      <c r="E169" s="277" t="s">
        <v>5</v>
      </c>
      <c r="F169" s="278" t="s">
        <v>266</v>
      </c>
      <c r="H169" s="277" t="s">
        <v>5</v>
      </c>
      <c r="I169" s="13"/>
      <c r="L169" s="275"/>
      <c r="M169" s="279"/>
      <c r="N169" s="280"/>
      <c r="O169" s="280"/>
      <c r="P169" s="280"/>
      <c r="Q169" s="280"/>
      <c r="R169" s="280"/>
      <c r="S169" s="280"/>
      <c r="T169" s="281"/>
      <c r="AT169" s="277" t="s">
        <v>143</v>
      </c>
      <c r="AU169" s="277" t="s">
        <v>79</v>
      </c>
      <c r="AV169" s="276" t="s">
        <v>22</v>
      </c>
      <c r="AW169" s="276" t="s">
        <v>35</v>
      </c>
      <c r="AX169" s="276" t="s">
        <v>71</v>
      </c>
      <c r="AY169" s="277" t="s">
        <v>131</v>
      </c>
    </row>
    <row r="170" spans="2:51" s="260" customFormat="1" ht="13.5">
      <c r="B170" s="259"/>
      <c r="D170" s="255" t="s">
        <v>143</v>
      </c>
      <c r="E170" s="261" t="s">
        <v>5</v>
      </c>
      <c r="F170" s="262" t="s">
        <v>267</v>
      </c>
      <c r="H170" s="263">
        <v>-13.036</v>
      </c>
      <c r="I170" s="11"/>
      <c r="L170" s="259"/>
      <c r="M170" s="264"/>
      <c r="N170" s="265"/>
      <c r="O170" s="265"/>
      <c r="P170" s="265"/>
      <c r="Q170" s="265"/>
      <c r="R170" s="265"/>
      <c r="S170" s="265"/>
      <c r="T170" s="266"/>
      <c r="AT170" s="261" t="s">
        <v>143</v>
      </c>
      <c r="AU170" s="261" t="s">
        <v>79</v>
      </c>
      <c r="AV170" s="260" t="s">
        <v>79</v>
      </c>
      <c r="AW170" s="260" t="s">
        <v>35</v>
      </c>
      <c r="AX170" s="260" t="s">
        <v>71</v>
      </c>
      <c r="AY170" s="261" t="s">
        <v>131</v>
      </c>
    </row>
    <row r="171" spans="2:51" s="276" customFormat="1" ht="13.5">
      <c r="B171" s="275"/>
      <c r="D171" s="255" t="s">
        <v>143</v>
      </c>
      <c r="E171" s="277" t="s">
        <v>5</v>
      </c>
      <c r="F171" s="278" t="s">
        <v>268</v>
      </c>
      <c r="H171" s="277" t="s">
        <v>5</v>
      </c>
      <c r="I171" s="13"/>
      <c r="L171" s="275"/>
      <c r="M171" s="279"/>
      <c r="N171" s="280"/>
      <c r="O171" s="280"/>
      <c r="P171" s="280"/>
      <c r="Q171" s="280"/>
      <c r="R171" s="280"/>
      <c r="S171" s="280"/>
      <c r="T171" s="281"/>
      <c r="AT171" s="277" t="s">
        <v>143</v>
      </c>
      <c r="AU171" s="277" t="s">
        <v>79</v>
      </c>
      <c r="AV171" s="276" t="s">
        <v>22</v>
      </c>
      <c r="AW171" s="276" t="s">
        <v>35</v>
      </c>
      <c r="AX171" s="276" t="s">
        <v>71</v>
      </c>
      <c r="AY171" s="277" t="s">
        <v>131</v>
      </c>
    </row>
    <row r="172" spans="2:51" s="260" customFormat="1" ht="13.5">
      <c r="B172" s="259"/>
      <c r="D172" s="255" t="s">
        <v>143</v>
      </c>
      <c r="E172" s="261" t="s">
        <v>5</v>
      </c>
      <c r="F172" s="262" t="s">
        <v>269</v>
      </c>
      <c r="H172" s="263">
        <v>-8.873</v>
      </c>
      <c r="I172" s="11"/>
      <c r="L172" s="259"/>
      <c r="M172" s="264"/>
      <c r="N172" s="265"/>
      <c r="O172" s="265"/>
      <c r="P172" s="265"/>
      <c r="Q172" s="265"/>
      <c r="R172" s="265"/>
      <c r="S172" s="265"/>
      <c r="T172" s="266"/>
      <c r="AT172" s="261" t="s">
        <v>143</v>
      </c>
      <c r="AU172" s="261" t="s">
        <v>79</v>
      </c>
      <c r="AV172" s="260" t="s">
        <v>79</v>
      </c>
      <c r="AW172" s="260" t="s">
        <v>35</v>
      </c>
      <c r="AX172" s="260" t="s">
        <v>71</v>
      </c>
      <c r="AY172" s="261" t="s">
        <v>131</v>
      </c>
    </row>
    <row r="173" spans="2:51" s="276" customFormat="1" ht="13.5">
      <c r="B173" s="275"/>
      <c r="D173" s="255" t="s">
        <v>143</v>
      </c>
      <c r="E173" s="277" t="s">
        <v>5</v>
      </c>
      <c r="F173" s="278" t="s">
        <v>270</v>
      </c>
      <c r="H173" s="277" t="s">
        <v>5</v>
      </c>
      <c r="I173" s="13"/>
      <c r="L173" s="275"/>
      <c r="M173" s="279"/>
      <c r="N173" s="280"/>
      <c r="O173" s="280"/>
      <c r="P173" s="280"/>
      <c r="Q173" s="280"/>
      <c r="R173" s="280"/>
      <c r="S173" s="280"/>
      <c r="T173" s="281"/>
      <c r="AT173" s="277" t="s">
        <v>143</v>
      </c>
      <c r="AU173" s="277" t="s">
        <v>79</v>
      </c>
      <c r="AV173" s="276" t="s">
        <v>22</v>
      </c>
      <c r="AW173" s="276" t="s">
        <v>35</v>
      </c>
      <c r="AX173" s="276" t="s">
        <v>71</v>
      </c>
      <c r="AY173" s="277" t="s">
        <v>131</v>
      </c>
    </row>
    <row r="174" spans="2:51" s="260" customFormat="1" ht="13.5">
      <c r="B174" s="259"/>
      <c r="D174" s="255" t="s">
        <v>143</v>
      </c>
      <c r="E174" s="261" t="s">
        <v>5</v>
      </c>
      <c r="F174" s="262" t="s">
        <v>271</v>
      </c>
      <c r="H174" s="263">
        <v>-64.98</v>
      </c>
      <c r="I174" s="11"/>
      <c r="L174" s="259"/>
      <c r="M174" s="264"/>
      <c r="N174" s="265"/>
      <c r="O174" s="265"/>
      <c r="P174" s="265"/>
      <c r="Q174" s="265"/>
      <c r="R174" s="265"/>
      <c r="S174" s="265"/>
      <c r="T174" s="266"/>
      <c r="AT174" s="261" t="s">
        <v>143</v>
      </c>
      <c r="AU174" s="261" t="s">
        <v>79</v>
      </c>
      <c r="AV174" s="260" t="s">
        <v>79</v>
      </c>
      <c r="AW174" s="260" t="s">
        <v>35</v>
      </c>
      <c r="AX174" s="260" t="s">
        <v>71</v>
      </c>
      <c r="AY174" s="261" t="s">
        <v>131</v>
      </c>
    </row>
    <row r="175" spans="2:51" s="268" customFormat="1" ht="13.5">
      <c r="B175" s="267"/>
      <c r="D175" s="255" t="s">
        <v>143</v>
      </c>
      <c r="E175" s="269" t="s">
        <v>5</v>
      </c>
      <c r="F175" s="270" t="s">
        <v>193</v>
      </c>
      <c r="H175" s="271">
        <v>73.649</v>
      </c>
      <c r="I175" s="12"/>
      <c r="L175" s="267"/>
      <c r="M175" s="272"/>
      <c r="N175" s="273"/>
      <c r="O175" s="273"/>
      <c r="P175" s="273"/>
      <c r="Q175" s="273"/>
      <c r="R175" s="273"/>
      <c r="S175" s="273"/>
      <c r="T175" s="274"/>
      <c r="AT175" s="269" t="s">
        <v>143</v>
      </c>
      <c r="AU175" s="269" t="s">
        <v>79</v>
      </c>
      <c r="AV175" s="268" t="s">
        <v>137</v>
      </c>
      <c r="AW175" s="268" t="s">
        <v>35</v>
      </c>
      <c r="AX175" s="268" t="s">
        <v>22</v>
      </c>
      <c r="AY175" s="269" t="s">
        <v>131</v>
      </c>
    </row>
    <row r="176" spans="2:65" s="118" customFormat="1" ht="16.5" customHeight="1">
      <c r="B176" s="113"/>
      <c r="C176" s="282" t="s">
        <v>272</v>
      </c>
      <c r="D176" s="282" t="s">
        <v>273</v>
      </c>
      <c r="E176" s="283" t="s">
        <v>274</v>
      </c>
      <c r="F176" s="284" t="s">
        <v>275</v>
      </c>
      <c r="G176" s="285" t="s">
        <v>256</v>
      </c>
      <c r="H176" s="286">
        <v>139.933</v>
      </c>
      <c r="I176" s="14"/>
      <c r="J176" s="287">
        <f>ROUND(I176*H176,2)</f>
        <v>0</v>
      </c>
      <c r="K176" s="284" t="s">
        <v>222</v>
      </c>
      <c r="L176" s="288"/>
      <c r="M176" s="289" t="s">
        <v>5</v>
      </c>
      <c r="N176" s="290" t="s">
        <v>42</v>
      </c>
      <c r="O176" s="114"/>
      <c r="P176" s="252">
        <f>O176*H176</f>
        <v>0</v>
      </c>
      <c r="Q176" s="252">
        <v>1</v>
      </c>
      <c r="R176" s="252">
        <f>Q176*H176</f>
        <v>139.933</v>
      </c>
      <c r="S176" s="252">
        <v>0</v>
      </c>
      <c r="T176" s="253">
        <f>S176*H176</f>
        <v>0</v>
      </c>
      <c r="AR176" s="97" t="s">
        <v>179</v>
      </c>
      <c r="AT176" s="97" t="s">
        <v>273</v>
      </c>
      <c r="AU176" s="97" t="s">
        <v>79</v>
      </c>
      <c r="AY176" s="97" t="s">
        <v>131</v>
      </c>
      <c r="BE176" s="254">
        <f>IF(N176="základní",J176,0)</f>
        <v>0</v>
      </c>
      <c r="BF176" s="254">
        <f>IF(N176="snížená",J176,0)</f>
        <v>0</v>
      </c>
      <c r="BG176" s="254">
        <f>IF(N176="zákl. přenesená",J176,0)</f>
        <v>0</v>
      </c>
      <c r="BH176" s="254">
        <f>IF(N176="sníž. přenesená",J176,0)</f>
        <v>0</v>
      </c>
      <c r="BI176" s="254">
        <f>IF(N176="nulová",J176,0)</f>
        <v>0</v>
      </c>
      <c r="BJ176" s="97" t="s">
        <v>22</v>
      </c>
      <c r="BK176" s="254">
        <f>ROUND(I176*H176,2)</f>
        <v>0</v>
      </c>
      <c r="BL176" s="97" t="s">
        <v>137</v>
      </c>
      <c r="BM176" s="97" t="s">
        <v>276</v>
      </c>
    </row>
    <row r="177" spans="2:47" s="118" customFormat="1" ht="54">
      <c r="B177" s="113"/>
      <c r="D177" s="255" t="s">
        <v>139</v>
      </c>
      <c r="F177" s="256" t="s">
        <v>277</v>
      </c>
      <c r="I177" s="10"/>
      <c r="L177" s="113"/>
      <c r="M177" s="257"/>
      <c r="N177" s="114"/>
      <c r="O177" s="114"/>
      <c r="P177" s="114"/>
      <c r="Q177" s="114"/>
      <c r="R177" s="114"/>
      <c r="S177" s="114"/>
      <c r="T177" s="144"/>
      <c r="AT177" s="97" t="s">
        <v>139</v>
      </c>
      <c r="AU177" s="97" t="s">
        <v>79</v>
      </c>
    </row>
    <row r="178" spans="2:51" s="260" customFormat="1" ht="13.5">
      <c r="B178" s="259"/>
      <c r="D178" s="255" t="s">
        <v>143</v>
      </c>
      <c r="F178" s="262" t="s">
        <v>278</v>
      </c>
      <c r="H178" s="263">
        <v>139.933</v>
      </c>
      <c r="I178" s="11"/>
      <c r="L178" s="259"/>
      <c r="M178" s="264"/>
      <c r="N178" s="265"/>
      <c r="O178" s="265"/>
      <c r="P178" s="265"/>
      <c r="Q178" s="265"/>
      <c r="R178" s="265"/>
      <c r="S178" s="265"/>
      <c r="T178" s="266"/>
      <c r="AT178" s="261" t="s">
        <v>143</v>
      </c>
      <c r="AU178" s="261" t="s">
        <v>79</v>
      </c>
      <c r="AV178" s="260" t="s">
        <v>79</v>
      </c>
      <c r="AW178" s="260" t="s">
        <v>6</v>
      </c>
      <c r="AX178" s="260" t="s">
        <v>22</v>
      </c>
      <c r="AY178" s="261" t="s">
        <v>131</v>
      </c>
    </row>
    <row r="179" spans="2:65" s="118" customFormat="1" ht="16.5" customHeight="1">
      <c r="B179" s="113"/>
      <c r="C179" s="244" t="s">
        <v>279</v>
      </c>
      <c r="D179" s="244" t="s">
        <v>133</v>
      </c>
      <c r="E179" s="245" t="s">
        <v>280</v>
      </c>
      <c r="F179" s="246" t="s">
        <v>281</v>
      </c>
      <c r="G179" s="247" t="s">
        <v>188</v>
      </c>
      <c r="H179" s="248">
        <v>64.98</v>
      </c>
      <c r="I179" s="9"/>
      <c r="J179" s="249">
        <f>ROUND(I179*H179,2)</f>
        <v>0</v>
      </c>
      <c r="K179" s="246" t="s">
        <v>222</v>
      </c>
      <c r="L179" s="113"/>
      <c r="M179" s="250" t="s">
        <v>5</v>
      </c>
      <c r="N179" s="251" t="s">
        <v>42</v>
      </c>
      <c r="O179" s="114"/>
      <c r="P179" s="252">
        <f>O179*H179</f>
        <v>0</v>
      </c>
      <c r="Q179" s="252">
        <v>0</v>
      </c>
      <c r="R179" s="252">
        <f>Q179*H179</f>
        <v>0</v>
      </c>
      <c r="S179" s="252">
        <v>0</v>
      </c>
      <c r="T179" s="253">
        <f>S179*H179</f>
        <v>0</v>
      </c>
      <c r="AR179" s="97" t="s">
        <v>137</v>
      </c>
      <c r="AT179" s="97" t="s">
        <v>133</v>
      </c>
      <c r="AU179" s="97" t="s">
        <v>79</v>
      </c>
      <c r="AY179" s="97" t="s">
        <v>131</v>
      </c>
      <c r="BE179" s="254">
        <f>IF(N179="základní",J179,0)</f>
        <v>0</v>
      </c>
      <c r="BF179" s="254">
        <f>IF(N179="snížená",J179,0)</f>
        <v>0</v>
      </c>
      <c r="BG179" s="254">
        <f>IF(N179="zákl. přenesená",J179,0)</f>
        <v>0</v>
      </c>
      <c r="BH179" s="254">
        <f>IF(N179="sníž. přenesená",J179,0)</f>
        <v>0</v>
      </c>
      <c r="BI179" s="254">
        <f>IF(N179="nulová",J179,0)</f>
        <v>0</v>
      </c>
      <c r="BJ179" s="97" t="s">
        <v>22</v>
      </c>
      <c r="BK179" s="254">
        <f>ROUND(I179*H179,2)</f>
        <v>0</v>
      </c>
      <c r="BL179" s="97" t="s">
        <v>137</v>
      </c>
      <c r="BM179" s="97" t="s">
        <v>282</v>
      </c>
    </row>
    <row r="180" spans="2:47" s="118" customFormat="1" ht="40.5">
      <c r="B180" s="113"/>
      <c r="D180" s="255" t="s">
        <v>139</v>
      </c>
      <c r="F180" s="256" t="s">
        <v>283</v>
      </c>
      <c r="I180" s="10"/>
      <c r="L180" s="113"/>
      <c r="M180" s="257"/>
      <c r="N180" s="114"/>
      <c r="O180" s="114"/>
      <c r="P180" s="114"/>
      <c r="Q180" s="114"/>
      <c r="R180" s="114"/>
      <c r="S180" s="114"/>
      <c r="T180" s="144"/>
      <c r="AT180" s="97" t="s">
        <v>139</v>
      </c>
      <c r="AU180" s="97" t="s">
        <v>79</v>
      </c>
    </row>
    <row r="181" spans="2:47" s="118" customFormat="1" ht="27">
      <c r="B181" s="113"/>
      <c r="D181" s="255" t="s">
        <v>141</v>
      </c>
      <c r="F181" s="258" t="s">
        <v>142</v>
      </c>
      <c r="I181" s="10"/>
      <c r="L181" s="113"/>
      <c r="M181" s="257"/>
      <c r="N181" s="114"/>
      <c r="O181" s="114"/>
      <c r="P181" s="114"/>
      <c r="Q181" s="114"/>
      <c r="R181" s="114"/>
      <c r="S181" s="114"/>
      <c r="T181" s="144"/>
      <c r="AT181" s="97" t="s">
        <v>141</v>
      </c>
      <c r="AU181" s="97" t="s">
        <v>79</v>
      </c>
    </row>
    <row r="182" spans="2:51" s="276" customFormat="1" ht="13.5">
      <c r="B182" s="275"/>
      <c r="D182" s="255" t="s">
        <v>143</v>
      </c>
      <c r="E182" s="277" t="s">
        <v>5</v>
      </c>
      <c r="F182" s="278" t="s">
        <v>284</v>
      </c>
      <c r="H182" s="277" t="s">
        <v>5</v>
      </c>
      <c r="I182" s="13"/>
      <c r="L182" s="275"/>
      <c r="M182" s="279"/>
      <c r="N182" s="280"/>
      <c r="O182" s="280"/>
      <c r="P182" s="280"/>
      <c r="Q182" s="280"/>
      <c r="R182" s="280"/>
      <c r="S182" s="280"/>
      <c r="T182" s="281"/>
      <c r="AT182" s="277" t="s">
        <v>143</v>
      </c>
      <c r="AU182" s="277" t="s">
        <v>79</v>
      </c>
      <c r="AV182" s="276" t="s">
        <v>22</v>
      </c>
      <c r="AW182" s="276" t="s">
        <v>35</v>
      </c>
      <c r="AX182" s="276" t="s">
        <v>71</v>
      </c>
      <c r="AY182" s="277" t="s">
        <v>131</v>
      </c>
    </row>
    <row r="183" spans="2:51" s="260" customFormat="1" ht="13.5">
      <c r="B183" s="259"/>
      <c r="D183" s="255" t="s">
        <v>143</v>
      </c>
      <c r="E183" s="261" t="s">
        <v>5</v>
      </c>
      <c r="F183" s="262" t="s">
        <v>285</v>
      </c>
      <c r="H183" s="263">
        <v>51.12</v>
      </c>
      <c r="I183" s="11"/>
      <c r="L183" s="259"/>
      <c r="M183" s="264"/>
      <c r="N183" s="265"/>
      <c r="O183" s="265"/>
      <c r="P183" s="265"/>
      <c r="Q183" s="265"/>
      <c r="R183" s="265"/>
      <c r="S183" s="265"/>
      <c r="T183" s="266"/>
      <c r="AT183" s="261" t="s">
        <v>143</v>
      </c>
      <c r="AU183" s="261" t="s">
        <v>79</v>
      </c>
      <c r="AV183" s="260" t="s">
        <v>79</v>
      </c>
      <c r="AW183" s="260" t="s">
        <v>35</v>
      </c>
      <c r="AX183" s="260" t="s">
        <v>71</v>
      </c>
      <c r="AY183" s="261" t="s">
        <v>131</v>
      </c>
    </row>
    <row r="184" spans="2:51" s="276" customFormat="1" ht="13.5">
      <c r="B184" s="275"/>
      <c r="D184" s="255" t="s">
        <v>143</v>
      </c>
      <c r="E184" s="277" t="s">
        <v>5</v>
      </c>
      <c r="F184" s="278" t="s">
        <v>286</v>
      </c>
      <c r="H184" s="277" t="s">
        <v>5</v>
      </c>
      <c r="I184" s="13"/>
      <c r="L184" s="275"/>
      <c r="M184" s="279"/>
      <c r="N184" s="280"/>
      <c r="O184" s="280"/>
      <c r="P184" s="280"/>
      <c r="Q184" s="280"/>
      <c r="R184" s="280"/>
      <c r="S184" s="280"/>
      <c r="T184" s="281"/>
      <c r="AT184" s="277" t="s">
        <v>143</v>
      </c>
      <c r="AU184" s="277" t="s">
        <v>79</v>
      </c>
      <c r="AV184" s="276" t="s">
        <v>22</v>
      </c>
      <c r="AW184" s="276" t="s">
        <v>35</v>
      </c>
      <c r="AX184" s="276" t="s">
        <v>71</v>
      </c>
      <c r="AY184" s="277" t="s">
        <v>131</v>
      </c>
    </row>
    <row r="185" spans="2:51" s="260" customFormat="1" ht="13.5">
      <c r="B185" s="259"/>
      <c r="D185" s="255" t="s">
        <v>143</v>
      </c>
      <c r="E185" s="261" t="s">
        <v>5</v>
      </c>
      <c r="F185" s="262" t="s">
        <v>287</v>
      </c>
      <c r="H185" s="263">
        <v>5.4</v>
      </c>
      <c r="I185" s="11"/>
      <c r="L185" s="259"/>
      <c r="M185" s="264"/>
      <c r="N185" s="265"/>
      <c r="O185" s="265"/>
      <c r="P185" s="265"/>
      <c r="Q185" s="265"/>
      <c r="R185" s="265"/>
      <c r="S185" s="265"/>
      <c r="T185" s="266"/>
      <c r="AT185" s="261" t="s">
        <v>143</v>
      </c>
      <c r="AU185" s="261" t="s">
        <v>79</v>
      </c>
      <c r="AV185" s="260" t="s">
        <v>79</v>
      </c>
      <c r="AW185" s="260" t="s">
        <v>35</v>
      </c>
      <c r="AX185" s="260" t="s">
        <v>71</v>
      </c>
      <c r="AY185" s="261" t="s">
        <v>131</v>
      </c>
    </row>
    <row r="186" spans="2:51" s="260" customFormat="1" ht="13.5">
      <c r="B186" s="259"/>
      <c r="D186" s="255" t="s">
        <v>143</v>
      </c>
      <c r="E186" s="261" t="s">
        <v>5</v>
      </c>
      <c r="F186" s="262" t="s">
        <v>288</v>
      </c>
      <c r="H186" s="263">
        <v>4.86</v>
      </c>
      <c r="I186" s="11"/>
      <c r="L186" s="259"/>
      <c r="M186" s="264"/>
      <c r="N186" s="265"/>
      <c r="O186" s="265"/>
      <c r="P186" s="265"/>
      <c r="Q186" s="265"/>
      <c r="R186" s="265"/>
      <c r="S186" s="265"/>
      <c r="T186" s="266"/>
      <c r="AT186" s="261" t="s">
        <v>143</v>
      </c>
      <c r="AU186" s="261" t="s">
        <v>79</v>
      </c>
      <c r="AV186" s="260" t="s">
        <v>79</v>
      </c>
      <c r="AW186" s="260" t="s">
        <v>35</v>
      </c>
      <c r="AX186" s="260" t="s">
        <v>71</v>
      </c>
      <c r="AY186" s="261" t="s">
        <v>131</v>
      </c>
    </row>
    <row r="187" spans="2:51" s="260" customFormat="1" ht="13.5">
      <c r="B187" s="259"/>
      <c r="D187" s="255" t="s">
        <v>143</v>
      </c>
      <c r="E187" s="261" t="s">
        <v>5</v>
      </c>
      <c r="F187" s="262" t="s">
        <v>289</v>
      </c>
      <c r="H187" s="263">
        <v>3.6</v>
      </c>
      <c r="I187" s="11"/>
      <c r="L187" s="259"/>
      <c r="M187" s="264"/>
      <c r="N187" s="265"/>
      <c r="O187" s="265"/>
      <c r="P187" s="265"/>
      <c r="Q187" s="265"/>
      <c r="R187" s="265"/>
      <c r="S187" s="265"/>
      <c r="T187" s="266"/>
      <c r="AT187" s="261" t="s">
        <v>143</v>
      </c>
      <c r="AU187" s="261" t="s">
        <v>79</v>
      </c>
      <c r="AV187" s="260" t="s">
        <v>79</v>
      </c>
      <c r="AW187" s="260" t="s">
        <v>35</v>
      </c>
      <c r="AX187" s="260" t="s">
        <v>71</v>
      </c>
      <c r="AY187" s="261" t="s">
        <v>131</v>
      </c>
    </row>
    <row r="188" spans="2:51" s="268" customFormat="1" ht="13.5">
      <c r="B188" s="267"/>
      <c r="D188" s="255" t="s">
        <v>143</v>
      </c>
      <c r="E188" s="269" t="s">
        <v>5</v>
      </c>
      <c r="F188" s="270" t="s">
        <v>193</v>
      </c>
      <c r="H188" s="271">
        <v>64.98</v>
      </c>
      <c r="I188" s="12"/>
      <c r="L188" s="267"/>
      <c r="M188" s="272"/>
      <c r="N188" s="273"/>
      <c r="O188" s="273"/>
      <c r="P188" s="273"/>
      <c r="Q188" s="273"/>
      <c r="R188" s="273"/>
      <c r="S188" s="273"/>
      <c r="T188" s="274"/>
      <c r="AT188" s="269" t="s">
        <v>143</v>
      </c>
      <c r="AU188" s="269" t="s">
        <v>79</v>
      </c>
      <c r="AV188" s="268" t="s">
        <v>137</v>
      </c>
      <c r="AW188" s="268" t="s">
        <v>35</v>
      </c>
      <c r="AX188" s="268" t="s">
        <v>22</v>
      </c>
      <c r="AY188" s="269" t="s">
        <v>131</v>
      </c>
    </row>
    <row r="189" spans="2:65" s="118" customFormat="1" ht="16.5" customHeight="1">
      <c r="B189" s="113"/>
      <c r="C189" s="282" t="s">
        <v>290</v>
      </c>
      <c r="D189" s="282" t="s">
        <v>273</v>
      </c>
      <c r="E189" s="283" t="s">
        <v>291</v>
      </c>
      <c r="F189" s="284" t="s">
        <v>292</v>
      </c>
      <c r="G189" s="285" t="s">
        <v>256</v>
      </c>
      <c r="H189" s="286">
        <v>129.96</v>
      </c>
      <c r="I189" s="14"/>
      <c r="J189" s="287">
        <f>ROUND(I189*H189,2)</f>
        <v>0</v>
      </c>
      <c r="K189" s="284" t="s">
        <v>222</v>
      </c>
      <c r="L189" s="288"/>
      <c r="M189" s="289" t="s">
        <v>5</v>
      </c>
      <c r="N189" s="290" t="s">
        <v>42</v>
      </c>
      <c r="O189" s="114"/>
      <c r="P189" s="252">
        <f>O189*H189</f>
        <v>0</v>
      </c>
      <c r="Q189" s="252">
        <v>1</v>
      </c>
      <c r="R189" s="252">
        <f>Q189*H189</f>
        <v>129.96</v>
      </c>
      <c r="S189" s="252">
        <v>0</v>
      </c>
      <c r="T189" s="253">
        <f>S189*H189</f>
        <v>0</v>
      </c>
      <c r="AR189" s="97" t="s">
        <v>179</v>
      </c>
      <c r="AT189" s="97" t="s">
        <v>273</v>
      </c>
      <c r="AU189" s="97" t="s">
        <v>79</v>
      </c>
      <c r="AY189" s="97" t="s">
        <v>131</v>
      </c>
      <c r="BE189" s="254">
        <f>IF(N189="základní",J189,0)</f>
        <v>0</v>
      </c>
      <c r="BF189" s="254">
        <f>IF(N189="snížená",J189,0)</f>
        <v>0</v>
      </c>
      <c r="BG189" s="254">
        <f>IF(N189="zákl. přenesená",J189,0)</f>
        <v>0</v>
      </c>
      <c r="BH189" s="254">
        <f>IF(N189="sníž. přenesená",J189,0)</f>
        <v>0</v>
      </c>
      <c r="BI189" s="254">
        <f>IF(N189="nulová",J189,0)</f>
        <v>0</v>
      </c>
      <c r="BJ189" s="97" t="s">
        <v>22</v>
      </c>
      <c r="BK189" s="254">
        <f>ROUND(I189*H189,2)</f>
        <v>0</v>
      </c>
      <c r="BL189" s="97" t="s">
        <v>137</v>
      </c>
      <c r="BM189" s="97" t="s">
        <v>293</v>
      </c>
    </row>
    <row r="190" spans="2:47" s="118" customFormat="1" ht="27">
      <c r="B190" s="113"/>
      <c r="D190" s="255" t="s">
        <v>139</v>
      </c>
      <c r="F190" s="256" t="s">
        <v>294</v>
      </c>
      <c r="I190" s="10"/>
      <c r="L190" s="113"/>
      <c r="M190" s="257"/>
      <c r="N190" s="114"/>
      <c r="O190" s="114"/>
      <c r="P190" s="114"/>
      <c r="Q190" s="114"/>
      <c r="R190" s="114"/>
      <c r="S190" s="114"/>
      <c r="T190" s="144"/>
      <c r="AT190" s="97" t="s">
        <v>139</v>
      </c>
      <c r="AU190" s="97" t="s">
        <v>79</v>
      </c>
    </row>
    <row r="191" spans="2:51" s="260" customFormat="1" ht="13.5">
      <c r="B191" s="259"/>
      <c r="D191" s="255" t="s">
        <v>143</v>
      </c>
      <c r="F191" s="262" t="s">
        <v>295</v>
      </c>
      <c r="H191" s="263">
        <v>129.96</v>
      </c>
      <c r="I191" s="11"/>
      <c r="L191" s="259"/>
      <c r="M191" s="264"/>
      <c r="N191" s="265"/>
      <c r="O191" s="265"/>
      <c r="P191" s="265"/>
      <c r="Q191" s="265"/>
      <c r="R191" s="265"/>
      <c r="S191" s="265"/>
      <c r="T191" s="266"/>
      <c r="AT191" s="261" t="s">
        <v>143</v>
      </c>
      <c r="AU191" s="261" t="s">
        <v>79</v>
      </c>
      <c r="AV191" s="260" t="s">
        <v>79</v>
      </c>
      <c r="AW191" s="260" t="s">
        <v>6</v>
      </c>
      <c r="AX191" s="260" t="s">
        <v>22</v>
      </c>
      <c r="AY191" s="261" t="s">
        <v>131</v>
      </c>
    </row>
    <row r="192" spans="2:63" s="232" customFormat="1" ht="29.85" customHeight="1">
      <c r="B192" s="231"/>
      <c r="D192" s="233" t="s">
        <v>70</v>
      </c>
      <c r="E192" s="242" t="s">
        <v>79</v>
      </c>
      <c r="F192" s="242" t="s">
        <v>296</v>
      </c>
      <c r="I192" s="8"/>
      <c r="J192" s="243">
        <f>BK192</f>
        <v>0</v>
      </c>
      <c r="L192" s="231"/>
      <c r="M192" s="236"/>
      <c r="N192" s="237"/>
      <c r="O192" s="237"/>
      <c r="P192" s="238">
        <f>SUM(P193:P198)</f>
        <v>0</v>
      </c>
      <c r="Q192" s="237"/>
      <c r="R192" s="238">
        <f>SUM(R193:R198)</f>
        <v>0</v>
      </c>
      <c r="S192" s="237"/>
      <c r="T192" s="239">
        <f>SUM(T193:T198)</f>
        <v>0</v>
      </c>
      <c r="AR192" s="233" t="s">
        <v>22</v>
      </c>
      <c r="AT192" s="240" t="s">
        <v>70</v>
      </c>
      <c r="AU192" s="240" t="s">
        <v>22</v>
      </c>
      <c r="AY192" s="233" t="s">
        <v>131</v>
      </c>
      <c r="BK192" s="241">
        <f>SUM(BK193:BK198)</f>
        <v>0</v>
      </c>
    </row>
    <row r="193" spans="2:65" s="118" customFormat="1" ht="25.5" customHeight="1">
      <c r="B193" s="113"/>
      <c r="C193" s="244" t="s">
        <v>297</v>
      </c>
      <c r="D193" s="244" t="s">
        <v>133</v>
      </c>
      <c r="E193" s="245" t="s">
        <v>298</v>
      </c>
      <c r="F193" s="246" t="s">
        <v>299</v>
      </c>
      <c r="G193" s="247" t="s">
        <v>136</v>
      </c>
      <c r="H193" s="248">
        <v>115.8</v>
      </c>
      <c r="I193" s="9"/>
      <c r="J193" s="249">
        <f>ROUND(I193*H193,2)</f>
        <v>0</v>
      </c>
      <c r="K193" s="246" t="s">
        <v>222</v>
      </c>
      <c r="L193" s="113"/>
      <c r="M193" s="250" t="s">
        <v>5</v>
      </c>
      <c r="N193" s="251" t="s">
        <v>42</v>
      </c>
      <c r="O193" s="114"/>
      <c r="P193" s="252">
        <f>O193*H193</f>
        <v>0</v>
      </c>
      <c r="Q193" s="252">
        <v>0</v>
      </c>
      <c r="R193" s="252">
        <f>Q193*H193</f>
        <v>0</v>
      </c>
      <c r="S193" s="252">
        <v>0</v>
      </c>
      <c r="T193" s="253">
        <f>S193*H193</f>
        <v>0</v>
      </c>
      <c r="AR193" s="97" t="s">
        <v>137</v>
      </c>
      <c r="AT193" s="97" t="s">
        <v>133</v>
      </c>
      <c r="AU193" s="97" t="s">
        <v>79</v>
      </c>
      <c r="AY193" s="97" t="s">
        <v>131</v>
      </c>
      <c r="BE193" s="254">
        <f>IF(N193="základní",J193,0)</f>
        <v>0</v>
      </c>
      <c r="BF193" s="254">
        <f>IF(N193="snížená",J193,0)</f>
        <v>0</v>
      </c>
      <c r="BG193" s="254">
        <f>IF(N193="zákl. přenesená",J193,0)</f>
        <v>0</v>
      </c>
      <c r="BH193" s="254">
        <f>IF(N193="sníž. přenesená",J193,0)</f>
        <v>0</v>
      </c>
      <c r="BI193" s="254">
        <f>IF(N193="nulová",J193,0)</f>
        <v>0</v>
      </c>
      <c r="BJ193" s="97" t="s">
        <v>22</v>
      </c>
      <c r="BK193" s="254">
        <f>ROUND(I193*H193,2)</f>
        <v>0</v>
      </c>
      <c r="BL193" s="97" t="s">
        <v>137</v>
      </c>
      <c r="BM193" s="97" t="s">
        <v>300</v>
      </c>
    </row>
    <row r="194" spans="2:47" s="118" customFormat="1" ht="27">
      <c r="B194" s="113"/>
      <c r="D194" s="255" t="s">
        <v>139</v>
      </c>
      <c r="F194" s="256" t="s">
        <v>301</v>
      </c>
      <c r="I194" s="10"/>
      <c r="L194" s="113"/>
      <c r="M194" s="257"/>
      <c r="N194" s="114"/>
      <c r="O194" s="114"/>
      <c r="P194" s="114"/>
      <c r="Q194" s="114"/>
      <c r="R194" s="114"/>
      <c r="S194" s="114"/>
      <c r="T194" s="144"/>
      <c r="AT194" s="97" t="s">
        <v>139</v>
      </c>
      <c r="AU194" s="97" t="s">
        <v>79</v>
      </c>
    </row>
    <row r="195" spans="2:47" s="118" customFormat="1" ht="27">
      <c r="B195" s="113"/>
      <c r="D195" s="255" t="s">
        <v>141</v>
      </c>
      <c r="F195" s="258" t="s">
        <v>142</v>
      </c>
      <c r="I195" s="10"/>
      <c r="L195" s="113"/>
      <c r="M195" s="257"/>
      <c r="N195" s="114"/>
      <c r="O195" s="114"/>
      <c r="P195" s="114"/>
      <c r="Q195" s="114"/>
      <c r="R195" s="114"/>
      <c r="S195" s="114"/>
      <c r="T195" s="144"/>
      <c r="AT195" s="97" t="s">
        <v>141</v>
      </c>
      <c r="AU195" s="97" t="s">
        <v>79</v>
      </c>
    </row>
    <row r="196" spans="2:51" s="260" customFormat="1" ht="13.5">
      <c r="B196" s="259"/>
      <c r="D196" s="255" t="s">
        <v>143</v>
      </c>
      <c r="E196" s="261" t="s">
        <v>5</v>
      </c>
      <c r="F196" s="262" t="s">
        <v>302</v>
      </c>
      <c r="H196" s="263">
        <v>85.2</v>
      </c>
      <c r="I196" s="11"/>
      <c r="L196" s="259"/>
      <c r="M196" s="264"/>
      <c r="N196" s="265"/>
      <c r="O196" s="265"/>
      <c r="P196" s="265"/>
      <c r="Q196" s="265"/>
      <c r="R196" s="265"/>
      <c r="S196" s="265"/>
      <c r="T196" s="266"/>
      <c r="AT196" s="261" t="s">
        <v>143</v>
      </c>
      <c r="AU196" s="261" t="s">
        <v>79</v>
      </c>
      <c r="AV196" s="260" t="s">
        <v>79</v>
      </c>
      <c r="AW196" s="260" t="s">
        <v>35</v>
      </c>
      <c r="AX196" s="260" t="s">
        <v>71</v>
      </c>
      <c r="AY196" s="261" t="s">
        <v>131</v>
      </c>
    </row>
    <row r="197" spans="2:51" s="260" customFormat="1" ht="13.5">
      <c r="B197" s="259"/>
      <c r="D197" s="255" t="s">
        <v>143</v>
      </c>
      <c r="E197" s="261" t="s">
        <v>5</v>
      </c>
      <c r="F197" s="262" t="s">
        <v>303</v>
      </c>
      <c r="H197" s="263">
        <v>30.6</v>
      </c>
      <c r="I197" s="11"/>
      <c r="L197" s="259"/>
      <c r="M197" s="264"/>
      <c r="N197" s="265"/>
      <c r="O197" s="265"/>
      <c r="P197" s="265"/>
      <c r="Q197" s="265"/>
      <c r="R197" s="265"/>
      <c r="S197" s="265"/>
      <c r="T197" s="266"/>
      <c r="AT197" s="261" t="s">
        <v>143</v>
      </c>
      <c r="AU197" s="261" t="s">
        <v>79</v>
      </c>
      <c r="AV197" s="260" t="s">
        <v>79</v>
      </c>
      <c r="AW197" s="260" t="s">
        <v>35</v>
      </c>
      <c r="AX197" s="260" t="s">
        <v>71</v>
      </c>
      <c r="AY197" s="261" t="s">
        <v>131</v>
      </c>
    </row>
    <row r="198" spans="2:51" s="268" customFormat="1" ht="13.5">
      <c r="B198" s="267"/>
      <c r="D198" s="255" t="s">
        <v>143</v>
      </c>
      <c r="E198" s="269" t="s">
        <v>5</v>
      </c>
      <c r="F198" s="270" t="s">
        <v>193</v>
      </c>
      <c r="H198" s="271">
        <v>115.8</v>
      </c>
      <c r="I198" s="12"/>
      <c r="L198" s="267"/>
      <c r="M198" s="272"/>
      <c r="N198" s="273"/>
      <c r="O198" s="273"/>
      <c r="P198" s="273"/>
      <c r="Q198" s="273"/>
      <c r="R198" s="273"/>
      <c r="S198" s="273"/>
      <c r="T198" s="274"/>
      <c r="AT198" s="269" t="s">
        <v>143</v>
      </c>
      <c r="AU198" s="269" t="s">
        <v>79</v>
      </c>
      <c r="AV198" s="268" t="s">
        <v>137</v>
      </c>
      <c r="AW198" s="268" t="s">
        <v>35</v>
      </c>
      <c r="AX198" s="268" t="s">
        <v>22</v>
      </c>
      <c r="AY198" s="269" t="s">
        <v>131</v>
      </c>
    </row>
    <row r="199" spans="2:63" s="232" customFormat="1" ht="29.85" customHeight="1">
      <c r="B199" s="231"/>
      <c r="D199" s="233" t="s">
        <v>70</v>
      </c>
      <c r="E199" s="242" t="s">
        <v>137</v>
      </c>
      <c r="F199" s="242" t="s">
        <v>304</v>
      </c>
      <c r="I199" s="8"/>
      <c r="J199" s="243">
        <f>BK199</f>
        <v>0</v>
      </c>
      <c r="L199" s="231"/>
      <c r="M199" s="236"/>
      <c r="N199" s="237"/>
      <c r="O199" s="237"/>
      <c r="P199" s="238">
        <f>SUM(P200:P231)</f>
        <v>0</v>
      </c>
      <c r="Q199" s="237"/>
      <c r="R199" s="238">
        <f>SUM(R200:R231)</f>
        <v>0.22835344</v>
      </c>
      <c r="S199" s="237"/>
      <c r="T199" s="239">
        <f>SUM(T200:T231)</f>
        <v>0</v>
      </c>
      <c r="AR199" s="233" t="s">
        <v>22</v>
      </c>
      <c r="AT199" s="240" t="s">
        <v>70</v>
      </c>
      <c r="AU199" s="240" t="s">
        <v>22</v>
      </c>
      <c r="AY199" s="233" t="s">
        <v>131</v>
      </c>
      <c r="BK199" s="241">
        <f>SUM(BK200:BK231)</f>
        <v>0</v>
      </c>
    </row>
    <row r="200" spans="2:65" s="118" customFormat="1" ht="16.5" customHeight="1">
      <c r="B200" s="113"/>
      <c r="C200" s="244" t="s">
        <v>305</v>
      </c>
      <c r="D200" s="244" t="s">
        <v>133</v>
      </c>
      <c r="E200" s="245" t="s">
        <v>306</v>
      </c>
      <c r="F200" s="246" t="s">
        <v>307</v>
      </c>
      <c r="G200" s="247" t="s">
        <v>188</v>
      </c>
      <c r="H200" s="248">
        <v>3.06</v>
      </c>
      <c r="I200" s="9"/>
      <c r="J200" s="249">
        <f>ROUND(I200*H200,2)</f>
        <v>0</v>
      </c>
      <c r="K200" s="246" t="s">
        <v>222</v>
      </c>
      <c r="L200" s="113"/>
      <c r="M200" s="250" t="s">
        <v>5</v>
      </c>
      <c r="N200" s="251" t="s">
        <v>42</v>
      </c>
      <c r="O200" s="114"/>
      <c r="P200" s="252">
        <f>O200*H200</f>
        <v>0</v>
      </c>
      <c r="Q200" s="252">
        <v>0</v>
      </c>
      <c r="R200" s="252">
        <f>Q200*H200</f>
        <v>0</v>
      </c>
      <c r="S200" s="252">
        <v>0</v>
      </c>
      <c r="T200" s="253">
        <f>S200*H200</f>
        <v>0</v>
      </c>
      <c r="AR200" s="97" t="s">
        <v>137</v>
      </c>
      <c r="AT200" s="97" t="s">
        <v>133</v>
      </c>
      <c r="AU200" s="97" t="s">
        <v>79</v>
      </c>
      <c r="AY200" s="97" t="s">
        <v>131</v>
      </c>
      <c r="BE200" s="254">
        <f>IF(N200="základní",J200,0)</f>
        <v>0</v>
      </c>
      <c r="BF200" s="254">
        <f>IF(N200="snížená",J200,0)</f>
        <v>0</v>
      </c>
      <c r="BG200" s="254">
        <f>IF(N200="zákl. přenesená",J200,0)</f>
        <v>0</v>
      </c>
      <c r="BH200" s="254">
        <f>IF(N200="sníž. přenesená",J200,0)</f>
        <v>0</v>
      </c>
      <c r="BI200" s="254">
        <f>IF(N200="nulová",J200,0)</f>
        <v>0</v>
      </c>
      <c r="BJ200" s="97" t="s">
        <v>22</v>
      </c>
      <c r="BK200" s="254">
        <f>ROUND(I200*H200,2)</f>
        <v>0</v>
      </c>
      <c r="BL200" s="97" t="s">
        <v>137</v>
      </c>
      <c r="BM200" s="97" t="s">
        <v>308</v>
      </c>
    </row>
    <row r="201" spans="2:47" s="118" customFormat="1" ht="13.5">
      <c r="B201" s="113"/>
      <c r="D201" s="255" t="s">
        <v>139</v>
      </c>
      <c r="F201" s="256" t="s">
        <v>309</v>
      </c>
      <c r="I201" s="10"/>
      <c r="L201" s="113"/>
      <c r="M201" s="257"/>
      <c r="N201" s="114"/>
      <c r="O201" s="114"/>
      <c r="P201" s="114"/>
      <c r="Q201" s="114"/>
      <c r="R201" s="114"/>
      <c r="S201" s="114"/>
      <c r="T201" s="144"/>
      <c r="AT201" s="97" t="s">
        <v>139</v>
      </c>
      <c r="AU201" s="97" t="s">
        <v>79</v>
      </c>
    </row>
    <row r="202" spans="2:47" s="118" customFormat="1" ht="27">
      <c r="B202" s="113"/>
      <c r="D202" s="255" t="s">
        <v>141</v>
      </c>
      <c r="F202" s="258" t="s">
        <v>142</v>
      </c>
      <c r="I202" s="10"/>
      <c r="L202" s="113"/>
      <c r="M202" s="257"/>
      <c r="N202" s="114"/>
      <c r="O202" s="114"/>
      <c r="P202" s="114"/>
      <c r="Q202" s="114"/>
      <c r="R202" s="114"/>
      <c r="S202" s="114"/>
      <c r="T202" s="144"/>
      <c r="AT202" s="97" t="s">
        <v>141</v>
      </c>
      <c r="AU202" s="97" t="s">
        <v>79</v>
      </c>
    </row>
    <row r="203" spans="2:51" s="276" customFormat="1" ht="13.5">
      <c r="B203" s="275"/>
      <c r="D203" s="255" t="s">
        <v>143</v>
      </c>
      <c r="E203" s="277" t="s">
        <v>5</v>
      </c>
      <c r="F203" s="278" t="s">
        <v>310</v>
      </c>
      <c r="H203" s="277" t="s">
        <v>5</v>
      </c>
      <c r="I203" s="13"/>
      <c r="L203" s="275"/>
      <c r="M203" s="279"/>
      <c r="N203" s="280"/>
      <c r="O203" s="280"/>
      <c r="P203" s="280"/>
      <c r="Q203" s="280"/>
      <c r="R203" s="280"/>
      <c r="S203" s="280"/>
      <c r="T203" s="281"/>
      <c r="AT203" s="277" t="s">
        <v>143</v>
      </c>
      <c r="AU203" s="277" t="s">
        <v>79</v>
      </c>
      <c r="AV203" s="276" t="s">
        <v>22</v>
      </c>
      <c r="AW203" s="276" t="s">
        <v>35</v>
      </c>
      <c r="AX203" s="276" t="s">
        <v>71</v>
      </c>
      <c r="AY203" s="277" t="s">
        <v>131</v>
      </c>
    </row>
    <row r="204" spans="2:51" s="260" customFormat="1" ht="13.5">
      <c r="B204" s="259"/>
      <c r="D204" s="255" t="s">
        <v>143</v>
      </c>
      <c r="E204" s="261" t="s">
        <v>5</v>
      </c>
      <c r="F204" s="262" t="s">
        <v>311</v>
      </c>
      <c r="H204" s="263">
        <v>3.06</v>
      </c>
      <c r="I204" s="11"/>
      <c r="L204" s="259"/>
      <c r="M204" s="264"/>
      <c r="N204" s="265"/>
      <c r="O204" s="265"/>
      <c r="P204" s="265"/>
      <c r="Q204" s="265"/>
      <c r="R204" s="265"/>
      <c r="S204" s="265"/>
      <c r="T204" s="266"/>
      <c r="AT204" s="261" t="s">
        <v>143</v>
      </c>
      <c r="AU204" s="261" t="s">
        <v>79</v>
      </c>
      <c r="AV204" s="260" t="s">
        <v>79</v>
      </c>
      <c r="AW204" s="260" t="s">
        <v>35</v>
      </c>
      <c r="AX204" s="260" t="s">
        <v>22</v>
      </c>
      <c r="AY204" s="261" t="s">
        <v>131</v>
      </c>
    </row>
    <row r="205" spans="2:65" s="118" customFormat="1" ht="16.5" customHeight="1">
      <c r="B205" s="113"/>
      <c r="C205" s="244" t="s">
        <v>312</v>
      </c>
      <c r="D205" s="244" t="s">
        <v>133</v>
      </c>
      <c r="E205" s="245" t="s">
        <v>313</v>
      </c>
      <c r="F205" s="246" t="s">
        <v>314</v>
      </c>
      <c r="G205" s="247" t="s">
        <v>315</v>
      </c>
      <c r="H205" s="248">
        <v>4</v>
      </c>
      <c r="I205" s="9"/>
      <c r="J205" s="249">
        <f>ROUND(I205*H205,2)</f>
        <v>0</v>
      </c>
      <c r="K205" s="246" t="s">
        <v>222</v>
      </c>
      <c r="L205" s="113"/>
      <c r="M205" s="250" t="s">
        <v>5</v>
      </c>
      <c r="N205" s="251" t="s">
        <v>42</v>
      </c>
      <c r="O205" s="114"/>
      <c r="P205" s="252">
        <f>O205*H205</f>
        <v>0</v>
      </c>
      <c r="Q205" s="252">
        <v>0.0066</v>
      </c>
      <c r="R205" s="252">
        <f>Q205*H205</f>
        <v>0.0264</v>
      </c>
      <c r="S205" s="252">
        <v>0</v>
      </c>
      <c r="T205" s="253">
        <f>S205*H205</f>
        <v>0</v>
      </c>
      <c r="AR205" s="97" t="s">
        <v>137</v>
      </c>
      <c r="AT205" s="97" t="s">
        <v>133</v>
      </c>
      <c r="AU205" s="97" t="s">
        <v>79</v>
      </c>
      <c r="AY205" s="97" t="s">
        <v>131</v>
      </c>
      <c r="BE205" s="254">
        <f>IF(N205="základní",J205,0)</f>
        <v>0</v>
      </c>
      <c r="BF205" s="254">
        <f>IF(N205="snížená",J205,0)</f>
        <v>0</v>
      </c>
      <c r="BG205" s="254">
        <f>IF(N205="zákl. přenesená",J205,0)</f>
        <v>0</v>
      </c>
      <c r="BH205" s="254">
        <f>IF(N205="sníž. přenesená",J205,0)</f>
        <v>0</v>
      </c>
      <c r="BI205" s="254">
        <f>IF(N205="nulová",J205,0)</f>
        <v>0</v>
      </c>
      <c r="BJ205" s="97" t="s">
        <v>22</v>
      </c>
      <c r="BK205" s="254">
        <f>ROUND(I205*H205,2)</f>
        <v>0</v>
      </c>
      <c r="BL205" s="97" t="s">
        <v>137</v>
      </c>
      <c r="BM205" s="97" t="s">
        <v>316</v>
      </c>
    </row>
    <row r="206" spans="2:47" s="118" customFormat="1" ht="13.5">
      <c r="B206" s="113"/>
      <c r="D206" s="255" t="s">
        <v>139</v>
      </c>
      <c r="F206" s="256" t="s">
        <v>317</v>
      </c>
      <c r="I206" s="10"/>
      <c r="L206" s="113"/>
      <c r="M206" s="257"/>
      <c r="N206" s="114"/>
      <c r="O206" s="114"/>
      <c r="P206" s="114"/>
      <c r="Q206" s="114"/>
      <c r="R206" s="114"/>
      <c r="S206" s="114"/>
      <c r="T206" s="144"/>
      <c r="AT206" s="97" t="s">
        <v>139</v>
      </c>
      <c r="AU206" s="97" t="s">
        <v>79</v>
      </c>
    </row>
    <row r="207" spans="2:47" s="118" customFormat="1" ht="27">
      <c r="B207" s="113"/>
      <c r="D207" s="255" t="s">
        <v>141</v>
      </c>
      <c r="F207" s="258" t="s">
        <v>142</v>
      </c>
      <c r="I207" s="10"/>
      <c r="L207" s="113"/>
      <c r="M207" s="257"/>
      <c r="N207" s="114"/>
      <c r="O207" s="114"/>
      <c r="P207" s="114"/>
      <c r="Q207" s="114"/>
      <c r="R207" s="114"/>
      <c r="S207" s="114"/>
      <c r="T207" s="144"/>
      <c r="AT207" s="97" t="s">
        <v>141</v>
      </c>
      <c r="AU207" s="97" t="s">
        <v>79</v>
      </c>
    </row>
    <row r="208" spans="2:51" s="260" customFormat="1" ht="13.5">
      <c r="B208" s="259"/>
      <c r="D208" s="255" t="s">
        <v>143</v>
      </c>
      <c r="E208" s="261" t="s">
        <v>5</v>
      </c>
      <c r="F208" s="262" t="s">
        <v>318</v>
      </c>
      <c r="H208" s="263">
        <v>4</v>
      </c>
      <c r="I208" s="11"/>
      <c r="L208" s="259"/>
      <c r="M208" s="264"/>
      <c r="N208" s="265"/>
      <c r="O208" s="265"/>
      <c r="P208" s="265"/>
      <c r="Q208" s="265"/>
      <c r="R208" s="265"/>
      <c r="S208" s="265"/>
      <c r="T208" s="266"/>
      <c r="AT208" s="261" t="s">
        <v>143</v>
      </c>
      <c r="AU208" s="261" t="s">
        <v>79</v>
      </c>
      <c r="AV208" s="260" t="s">
        <v>79</v>
      </c>
      <c r="AW208" s="260" t="s">
        <v>35</v>
      </c>
      <c r="AX208" s="260" t="s">
        <v>22</v>
      </c>
      <c r="AY208" s="261" t="s">
        <v>131</v>
      </c>
    </row>
    <row r="209" spans="2:65" s="118" customFormat="1" ht="16.5" customHeight="1">
      <c r="B209" s="113"/>
      <c r="C209" s="282" t="s">
        <v>319</v>
      </c>
      <c r="D209" s="282" t="s">
        <v>273</v>
      </c>
      <c r="E209" s="283" t="s">
        <v>320</v>
      </c>
      <c r="F209" s="284" t="s">
        <v>321</v>
      </c>
      <c r="G209" s="285" t="s">
        <v>315</v>
      </c>
      <c r="H209" s="286">
        <v>1</v>
      </c>
      <c r="I209" s="14"/>
      <c r="J209" s="287">
        <f>ROUND(I209*H209,2)</f>
        <v>0</v>
      </c>
      <c r="K209" s="284" t="s">
        <v>5</v>
      </c>
      <c r="L209" s="288"/>
      <c r="M209" s="289" t="s">
        <v>5</v>
      </c>
      <c r="N209" s="290" t="s">
        <v>42</v>
      </c>
      <c r="O209" s="114"/>
      <c r="P209" s="252">
        <f>O209*H209</f>
        <v>0</v>
      </c>
      <c r="Q209" s="252">
        <v>0.035</v>
      </c>
      <c r="R209" s="252">
        <f>Q209*H209</f>
        <v>0.035</v>
      </c>
      <c r="S209" s="252">
        <v>0</v>
      </c>
      <c r="T209" s="253">
        <f>S209*H209</f>
        <v>0</v>
      </c>
      <c r="AR209" s="97" t="s">
        <v>179</v>
      </c>
      <c r="AT209" s="97" t="s">
        <v>273</v>
      </c>
      <c r="AU209" s="97" t="s">
        <v>79</v>
      </c>
      <c r="AY209" s="97" t="s">
        <v>131</v>
      </c>
      <c r="BE209" s="254">
        <f>IF(N209="základní",J209,0)</f>
        <v>0</v>
      </c>
      <c r="BF209" s="254">
        <f>IF(N209="snížená",J209,0)</f>
        <v>0</v>
      </c>
      <c r="BG209" s="254">
        <f>IF(N209="zákl. přenesená",J209,0)</f>
        <v>0</v>
      </c>
      <c r="BH209" s="254">
        <f>IF(N209="sníž. přenesená",J209,0)</f>
        <v>0</v>
      </c>
      <c r="BI209" s="254">
        <f>IF(N209="nulová",J209,0)</f>
        <v>0</v>
      </c>
      <c r="BJ209" s="97" t="s">
        <v>22</v>
      </c>
      <c r="BK209" s="254">
        <f>ROUND(I209*H209,2)</f>
        <v>0</v>
      </c>
      <c r="BL209" s="97" t="s">
        <v>137</v>
      </c>
      <c r="BM209" s="97" t="s">
        <v>322</v>
      </c>
    </row>
    <row r="210" spans="2:47" s="118" customFormat="1" ht="13.5">
      <c r="B210" s="113"/>
      <c r="D210" s="255" t="s">
        <v>139</v>
      </c>
      <c r="F210" s="256" t="s">
        <v>321</v>
      </c>
      <c r="I210" s="10"/>
      <c r="L210" s="113"/>
      <c r="M210" s="257"/>
      <c r="N210" s="114"/>
      <c r="O210" s="114"/>
      <c r="P210" s="114"/>
      <c r="Q210" s="114"/>
      <c r="R210" s="114"/>
      <c r="S210" s="114"/>
      <c r="T210" s="144"/>
      <c r="AT210" s="97" t="s">
        <v>139</v>
      </c>
      <c r="AU210" s="97" t="s">
        <v>79</v>
      </c>
    </row>
    <row r="211" spans="2:65" s="118" customFormat="1" ht="16.5" customHeight="1">
      <c r="B211" s="113"/>
      <c r="C211" s="282" t="s">
        <v>323</v>
      </c>
      <c r="D211" s="282" t="s">
        <v>273</v>
      </c>
      <c r="E211" s="283" t="s">
        <v>324</v>
      </c>
      <c r="F211" s="284" t="s">
        <v>325</v>
      </c>
      <c r="G211" s="285" t="s">
        <v>315</v>
      </c>
      <c r="H211" s="286">
        <v>2</v>
      </c>
      <c r="I211" s="14"/>
      <c r="J211" s="287">
        <f>ROUND(I211*H211,2)</f>
        <v>0</v>
      </c>
      <c r="K211" s="284" t="s">
        <v>222</v>
      </c>
      <c r="L211" s="288"/>
      <c r="M211" s="289" t="s">
        <v>5</v>
      </c>
      <c r="N211" s="290" t="s">
        <v>42</v>
      </c>
      <c r="O211" s="114"/>
      <c r="P211" s="252">
        <f>O211*H211</f>
        <v>0</v>
      </c>
      <c r="Q211" s="252">
        <v>0.051</v>
      </c>
      <c r="R211" s="252">
        <f>Q211*H211</f>
        <v>0.102</v>
      </c>
      <c r="S211" s="252">
        <v>0</v>
      </c>
      <c r="T211" s="253">
        <f>S211*H211</f>
        <v>0</v>
      </c>
      <c r="AR211" s="97" t="s">
        <v>179</v>
      </c>
      <c r="AT211" s="97" t="s">
        <v>273</v>
      </c>
      <c r="AU211" s="97" t="s">
        <v>79</v>
      </c>
      <c r="AY211" s="97" t="s">
        <v>131</v>
      </c>
      <c r="BE211" s="254">
        <f>IF(N211="základní",J211,0)</f>
        <v>0</v>
      </c>
      <c r="BF211" s="254">
        <f>IF(N211="snížená",J211,0)</f>
        <v>0</v>
      </c>
      <c r="BG211" s="254">
        <f>IF(N211="zákl. přenesená",J211,0)</f>
        <v>0</v>
      </c>
      <c r="BH211" s="254">
        <f>IF(N211="sníž. přenesená",J211,0)</f>
        <v>0</v>
      </c>
      <c r="BI211" s="254">
        <f>IF(N211="nulová",J211,0)</f>
        <v>0</v>
      </c>
      <c r="BJ211" s="97" t="s">
        <v>22</v>
      </c>
      <c r="BK211" s="254">
        <f>ROUND(I211*H211,2)</f>
        <v>0</v>
      </c>
      <c r="BL211" s="97" t="s">
        <v>137</v>
      </c>
      <c r="BM211" s="97" t="s">
        <v>326</v>
      </c>
    </row>
    <row r="212" spans="2:47" s="118" customFormat="1" ht="13.5">
      <c r="B212" s="113"/>
      <c r="D212" s="255" t="s">
        <v>139</v>
      </c>
      <c r="F212" s="256" t="s">
        <v>325</v>
      </c>
      <c r="I212" s="10"/>
      <c r="L212" s="113"/>
      <c r="M212" s="257"/>
      <c r="N212" s="114"/>
      <c r="O212" s="114"/>
      <c r="P212" s="114"/>
      <c r="Q212" s="114"/>
      <c r="R212" s="114"/>
      <c r="S212" s="114"/>
      <c r="T212" s="144"/>
      <c r="AT212" s="97" t="s">
        <v>139</v>
      </c>
      <c r="AU212" s="97" t="s">
        <v>79</v>
      </c>
    </row>
    <row r="213" spans="2:65" s="118" customFormat="1" ht="16.5" customHeight="1">
      <c r="B213" s="113"/>
      <c r="C213" s="282" t="s">
        <v>327</v>
      </c>
      <c r="D213" s="282" t="s">
        <v>273</v>
      </c>
      <c r="E213" s="283" t="s">
        <v>328</v>
      </c>
      <c r="F213" s="284" t="s">
        <v>329</v>
      </c>
      <c r="G213" s="285" t="s">
        <v>315</v>
      </c>
      <c r="H213" s="286">
        <v>1</v>
      </c>
      <c r="I213" s="14"/>
      <c r="J213" s="287">
        <f>ROUND(I213*H213,2)</f>
        <v>0</v>
      </c>
      <c r="K213" s="284" t="s">
        <v>5</v>
      </c>
      <c r="L213" s="288"/>
      <c r="M213" s="289" t="s">
        <v>5</v>
      </c>
      <c r="N213" s="290" t="s">
        <v>42</v>
      </c>
      <c r="O213" s="114"/>
      <c r="P213" s="252">
        <f>O213*H213</f>
        <v>0</v>
      </c>
      <c r="Q213" s="252">
        <v>0.059</v>
      </c>
      <c r="R213" s="252">
        <f>Q213*H213</f>
        <v>0.059</v>
      </c>
      <c r="S213" s="252">
        <v>0</v>
      </c>
      <c r="T213" s="253">
        <f>S213*H213</f>
        <v>0</v>
      </c>
      <c r="AR213" s="97" t="s">
        <v>179</v>
      </c>
      <c r="AT213" s="97" t="s">
        <v>273</v>
      </c>
      <c r="AU213" s="97" t="s">
        <v>79</v>
      </c>
      <c r="AY213" s="97" t="s">
        <v>131</v>
      </c>
      <c r="BE213" s="254">
        <f>IF(N213="základní",J213,0)</f>
        <v>0</v>
      </c>
      <c r="BF213" s="254">
        <f>IF(N213="snížená",J213,0)</f>
        <v>0</v>
      </c>
      <c r="BG213" s="254">
        <f>IF(N213="zákl. přenesená",J213,0)</f>
        <v>0</v>
      </c>
      <c r="BH213" s="254">
        <f>IF(N213="sníž. přenesená",J213,0)</f>
        <v>0</v>
      </c>
      <c r="BI213" s="254">
        <f>IF(N213="nulová",J213,0)</f>
        <v>0</v>
      </c>
      <c r="BJ213" s="97" t="s">
        <v>22</v>
      </c>
      <c r="BK213" s="254">
        <f>ROUND(I213*H213,2)</f>
        <v>0</v>
      </c>
      <c r="BL213" s="97" t="s">
        <v>137</v>
      </c>
      <c r="BM213" s="97" t="s">
        <v>330</v>
      </c>
    </row>
    <row r="214" spans="2:47" s="118" customFormat="1" ht="13.5">
      <c r="B214" s="113"/>
      <c r="D214" s="255" t="s">
        <v>139</v>
      </c>
      <c r="F214" s="256" t="s">
        <v>329</v>
      </c>
      <c r="I214" s="10"/>
      <c r="L214" s="113"/>
      <c r="M214" s="257"/>
      <c r="N214" s="114"/>
      <c r="O214" s="114"/>
      <c r="P214" s="114"/>
      <c r="Q214" s="114"/>
      <c r="R214" s="114"/>
      <c r="S214" s="114"/>
      <c r="T214" s="144"/>
      <c r="AT214" s="97" t="s">
        <v>139</v>
      </c>
      <c r="AU214" s="97" t="s">
        <v>79</v>
      </c>
    </row>
    <row r="215" spans="2:65" s="118" customFormat="1" ht="16.5" customHeight="1">
      <c r="B215" s="113"/>
      <c r="C215" s="244" t="s">
        <v>331</v>
      </c>
      <c r="D215" s="244" t="s">
        <v>133</v>
      </c>
      <c r="E215" s="245" t="s">
        <v>332</v>
      </c>
      <c r="F215" s="246" t="s">
        <v>333</v>
      </c>
      <c r="G215" s="247" t="s">
        <v>188</v>
      </c>
      <c r="H215" s="248">
        <v>8.873</v>
      </c>
      <c r="I215" s="9"/>
      <c r="J215" s="249">
        <f>ROUND(I215*H215,2)</f>
        <v>0</v>
      </c>
      <c r="K215" s="246" t="s">
        <v>222</v>
      </c>
      <c r="L215" s="113"/>
      <c r="M215" s="250" t="s">
        <v>5</v>
      </c>
      <c r="N215" s="251" t="s">
        <v>42</v>
      </c>
      <c r="O215" s="114"/>
      <c r="P215" s="252">
        <f>O215*H215</f>
        <v>0</v>
      </c>
      <c r="Q215" s="252">
        <v>0</v>
      </c>
      <c r="R215" s="252">
        <f>Q215*H215</f>
        <v>0</v>
      </c>
      <c r="S215" s="252">
        <v>0</v>
      </c>
      <c r="T215" s="253">
        <f>S215*H215</f>
        <v>0</v>
      </c>
      <c r="AR215" s="97" t="s">
        <v>137</v>
      </c>
      <c r="AT215" s="97" t="s">
        <v>133</v>
      </c>
      <c r="AU215" s="97" t="s">
        <v>79</v>
      </c>
      <c r="AY215" s="97" t="s">
        <v>131</v>
      </c>
      <c r="BE215" s="254">
        <f>IF(N215="základní",J215,0)</f>
        <v>0</v>
      </c>
      <c r="BF215" s="254">
        <f>IF(N215="snížená",J215,0)</f>
        <v>0</v>
      </c>
      <c r="BG215" s="254">
        <f>IF(N215="zákl. přenesená",J215,0)</f>
        <v>0</v>
      </c>
      <c r="BH215" s="254">
        <f>IF(N215="sníž. přenesená",J215,0)</f>
        <v>0</v>
      </c>
      <c r="BI215" s="254">
        <f>IF(N215="nulová",J215,0)</f>
        <v>0</v>
      </c>
      <c r="BJ215" s="97" t="s">
        <v>22</v>
      </c>
      <c r="BK215" s="254">
        <f>ROUND(I215*H215,2)</f>
        <v>0</v>
      </c>
      <c r="BL215" s="97" t="s">
        <v>137</v>
      </c>
      <c r="BM215" s="97" t="s">
        <v>334</v>
      </c>
    </row>
    <row r="216" spans="2:47" s="118" customFormat="1" ht="27">
      <c r="B216" s="113"/>
      <c r="D216" s="255" t="s">
        <v>139</v>
      </c>
      <c r="F216" s="256" t="s">
        <v>335</v>
      </c>
      <c r="I216" s="10"/>
      <c r="L216" s="113"/>
      <c r="M216" s="257"/>
      <c r="N216" s="114"/>
      <c r="O216" s="114"/>
      <c r="P216" s="114"/>
      <c r="Q216" s="114"/>
      <c r="R216" s="114"/>
      <c r="S216" s="114"/>
      <c r="T216" s="144"/>
      <c r="AT216" s="97" t="s">
        <v>139</v>
      </c>
      <c r="AU216" s="97" t="s">
        <v>79</v>
      </c>
    </row>
    <row r="217" spans="2:47" s="118" customFormat="1" ht="27">
      <c r="B217" s="113"/>
      <c r="D217" s="255" t="s">
        <v>141</v>
      </c>
      <c r="F217" s="258" t="s">
        <v>142</v>
      </c>
      <c r="I217" s="10"/>
      <c r="L217" s="113"/>
      <c r="M217" s="257"/>
      <c r="N217" s="114"/>
      <c r="O217" s="114"/>
      <c r="P217" s="114"/>
      <c r="Q217" s="114"/>
      <c r="R217" s="114"/>
      <c r="S217" s="114"/>
      <c r="T217" s="144"/>
      <c r="AT217" s="97" t="s">
        <v>141</v>
      </c>
      <c r="AU217" s="97" t="s">
        <v>79</v>
      </c>
    </row>
    <row r="218" spans="2:51" s="276" customFormat="1" ht="13.5">
      <c r="B218" s="275"/>
      <c r="D218" s="255" t="s">
        <v>143</v>
      </c>
      <c r="E218" s="277" t="s">
        <v>5</v>
      </c>
      <c r="F218" s="278" t="s">
        <v>336</v>
      </c>
      <c r="H218" s="277" t="s">
        <v>5</v>
      </c>
      <c r="I218" s="13"/>
      <c r="L218" s="275"/>
      <c r="M218" s="279"/>
      <c r="N218" s="280"/>
      <c r="O218" s="280"/>
      <c r="P218" s="280"/>
      <c r="Q218" s="280"/>
      <c r="R218" s="280"/>
      <c r="S218" s="280"/>
      <c r="T218" s="281"/>
      <c r="AT218" s="277" t="s">
        <v>143</v>
      </c>
      <c r="AU218" s="277" t="s">
        <v>79</v>
      </c>
      <c r="AV218" s="276" t="s">
        <v>22</v>
      </c>
      <c r="AW218" s="276" t="s">
        <v>35</v>
      </c>
      <c r="AX218" s="276" t="s">
        <v>71</v>
      </c>
      <c r="AY218" s="277" t="s">
        <v>131</v>
      </c>
    </row>
    <row r="219" spans="2:51" s="260" customFormat="1" ht="13.5">
      <c r="B219" s="259"/>
      <c r="D219" s="255" t="s">
        <v>143</v>
      </c>
      <c r="E219" s="261" t="s">
        <v>5</v>
      </c>
      <c r="F219" s="262" t="s">
        <v>337</v>
      </c>
      <c r="H219" s="263">
        <v>8.52</v>
      </c>
      <c r="I219" s="11"/>
      <c r="L219" s="259"/>
      <c r="M219" s="264"/>
      <c r="N219" s="265"/>
      <c r="O219" s="265"/>
      <c r="P219" s="265"/>
      <c r="Q219" s="265"/>
      <c r="R219" s="265"/>
      <c r="S219" s="265"/>
      <c r="T219" s="266"/>
      <c r="AT219" s="261" t="s">
        <v>143</v>
      </c>
      <c r="AU219" s="261" t="s">
        <v>79</v>
      </c>
      <c r="AV219" s="260" t="s">
        <v>79</v>
      </c>
      <c r="AW219" s="260" t="s">
        <v>35</v>
      </c>
      <c r="AX219" s="260" t="s">
        <v>71</v>
      </c>
      <c r="AY219" s="261" t="s">
        <v>131</v>
      </c>
    </row>
    <row r="220" spans="2:51" s="276" customFormat="1" ht="13.5">
      <c r="B220" s="275"/>
      <c r="D220" s="255" t="s">
        <v>143</v>
      </c>
      <c r="E220" s="277" t="s">
        <v>5</v>
      </c>
      <c r="F220" s="278" t="s">
        <v>338</v>
      </c>
      <c r="H220" s="277" t="s">
        <v>5</v>
      </c>
      <c r="I220" s="13"/>
      <c r="L220" s="275"/>
      <c r="M220" s="279"/>
      <c r="N220" s="280"/>
      <c r="O220" s="280"/>
      <c r="P220" s="280"/>
      <c r="Q220" s="280"/>
      <c r="R220" s="280"/>
      <c r="S220" s="280"/>
      <c r="T220" s="281"/>
      <c r="AT220" s="277" t="s">
        <v>143</v>
      </c>
      <c r="AU220" s="277" t="s">
        <v>79</v>
      </c>
      <c r="AV220" s="276" t="s">
        <v>22</v>
      </c>
      <c r="AW220" s="276" t="s">
        <v>35</v>
      </c>
      <c r="AX220" s="276" t="s">
        <v>71</v>
      </c>
      <c r="AY220" s="277" t="s">
        <v>131</v>
      </c>
    </row>
    <row r="221" spans="2:51" s="260" customFormat="1" ht="13.5">
      <c r="B221" s="259"/>
      <c r="D221" s="255" t="s">
        <v>143</v>
      </c>
      <c r="E221" s="261" t="s">
        <v>5</v>
      </c>
      <c r="F221" s="262" t="s">
        <v>339</v>
      </c>
      <c r="H221" s="263">
        <v>0.353</v>
      </c>
      <c r="I221" s="11"/>
      <c r="L221" s="259"/>
      <c r="M221" s="264"/>
      <c r="N221" s="265"/>
      <c r="O221" s="265"/>
      <c r="P221" s="265"/>
      <c r="Q221" s="265"/>
      <c r="R221" s="265"/>
      <c r="S221" s="265"/>
      <c r="T221" s="266"/>
      <c r="AT221" s="261" t="s">
        <v>143</v>
      </c>
      <c r="AU221" s="261" t="s">
        <v>79</v>
      </c>
      <c r="AV221" s="260" t="s">
        <v>79</v>
      </c>
      <c r="AW221" s="260" t="s">
        <v>35</v>
      </c>
      <c r="AX221" s="260" t="s">
        <v>71</v>
      </c>
      <c r="AY221" s="261" t="s">
        <v>131</v>
      </c>
    </row>
    <row r="222" spans="2:51" s="268" customFormat="1" ht="13.5">
      <c r="B222" s="267"/>
      <c r="D222" s="255" t="s">
        <v>143</v>
      </c>
      <c r="E222" s="269" t="s">
        <v>5</v>
      </c>
      <c r="F222" s="270" t="s">
        <v>193</v>
      </c>
      <c r="H222" s="271">
        <v>8.873</v>
      </c>
      <c r="I222" s="12"/>
      <c r="L222" s="267"/>
      <c r="M222" s="272"/>
      <c r="N222" s="273"/>
      <c r="O222" s="273"/>
      <c r="P222" s="273"/>
      <c r="Q222" s="273"/>
      <c r="R222" s="273"/>
      <c r="S222" s="273"/>
      <c r="T222" s="274"/>
      <c r="AT222" s="269" t="s">
        <v>143</v>
      </c>
      <c r="AU222" s="269" t="s">
        <v>79</v>
      </c>
      <c r="AV222" s="268" t="s">
        <v>137</v>
      </c>
      <c r="AW222" s="268" t="s">
        <v>35</v>
      </c>
      <c r="AX222" s="268" t="s">
        <v>22</v>
      </c>
      <c r="AY222" s="269" t="s">
        <v>131</v>
      </c>
    </row>
    <row r="223" spans="2:65" s="118" customFormat="1" ht="16.5" customHeight="1">
      <c r="B223" s="113"/>
      <c r="C223" s="244" t="s">
        <v>340</v>
      </c>
      <c r="D223" s="244" t="s">
        <v>133</v>
      </c>
      <c r="E223" s="245" t="s">
        <v>341</v>
      </c>
      <c r="F223" s="246" t="s">
        <v>342</v>
      </c>
      <c r="G223" s="247" t="s">
        <v>188</v>
      </c>
      <c r="H223" s="248">
        <v>13.036</v>
      </c>
      <c r="I223" s="9"/>
      <c r="J223" s="249">
        <f>ROUND(I223*H223,2)</f>
        <v>0</v>
      </c>
      <c r="K223" s="246" t="s">
        <v>222</v>
      </c>
      <c r="L223" s="113"/>
      <c r="M223" s="250" t="s">
        <v>5</v>
      </c>
      <c r="N223" s="251" t="s">
        <v>42</v>
      </c>
      <c r="O223" s="114"/>
      <c r="P223" s="252">
        <f>O223*H223</f>
        <v>0</v>
      </c>
      <c r="Q223" s="252">
        <v>0</v>
      </c>
      <c r="R223" s="252">
        <f>Q223*H223</f>
        <v>0</v>
      </c>
      <c r="S223" s="252">
        <v>0</v>
      </c>
      <c r="T223" s="253">
        <f>S223*H223</f>
        <v>0</v>
      </c>
      <c r="AR223" s="97" t="s">
        <v>137</v>
      </c>
      <c r="AT223" s="97" t="s">
        <v>133</v>
      </c>
      <c r="AU223" s="97" t="s">
        <v>79</v>
      </c>
      <c r="AY223" s="97" t="s">
        <v>131</v>
      </c>
      <c r="BE223" s="254">
        <f>IF(N223="základní",J223,0)</f>
        <v>0</v>
      </c>
      <c r="BF223" s="254">
        <f>IF(N223="snížená",J223,0)</f>
        <v>0</v>
      </c>
      <c r="BG223" s="254">
        <f>IF(N223="zákl. přenesená",J223,0)</f>
        <v>0</v>
      </c>
      <c r="BH223" s="254">
        <f>IF(N223="sníž. přenesená",J223,0)</f>
        <v>0</v>
      </c>
      <c r="BI223" s="254">
        <f>IF(N223="nulová",J223,0)</f>
        <v>0</v>
      </c>
      <c r="BJ223" s="97" t="s">
        <v>22</v>
      </c>
      <c r="BK223" s="254">
        <f>ROUND(I223*H223,2)</f>
        <v>0</v>
      </c>
      <c r="BL223" s="97" t="s">
        <v>137</v>
      </c>
      <c r="BM223" s="97" t="s">
        <v>343</v>
      </c>
    </row>
    <row r="224" spans="2:47" s="118" customFormat="1" ht="27">
      <c r="B224" s="113"/>
      <c r="D224" s="255" t="s">
        <v>139</v>
      </c>
      <c r="F224" s="256" t="s">
        <v>344</v>
      </c>
      <c r="I224" s="10"/>
      <c r="L224" s="113"/>
      <c r="M224" s="257"/>
      <c r="N224" s="114"/>
      <c r="O224" s="114"/>
      <c r="P224" s="114"/>
      <c r="Q224" s="114"/>
      <c r="R224" s="114"/>
      <c r="S224" s="114"/>
      <c r="T224" s="144"/>
      <c r="AT224" s="97" t="s">
        <v>139</v>
      </c>
      <c r="AU224" s="97" t="s">
        <v>79</v>
      </c>
    </row>
    <row r="225" spans="2:47" s="118" customFormat="1" ht="27">
      <c r="B225" s="113"/>
      <c r="D225" s="255" t="s">
        <v>141</v>
      </c>
      <c r="F225" s="258" t="s">
        <v>142</v>
      </c>
      <c r="I225" s="10"/>
      <c r="L225" s="113"/>
      <c r="M225" s="257"/>
      <c r="N225" s="114"/>
      <c r="O225" s="114"/>
      <c r="P225" s="114"/>
      <c r="Q225" s="114"/>
      <c r="R225" s="114"/>
      <c r="S225" s="114"/>
      <c r="T225" s="144"/>
      <c r="AT225" s="97" t="s">
        <v>141</v>
      </c>
      <c r="AU225" s="97" t="s">
        <v>79</v>
      </c>
    </row>
    <row r="226" spans="2:51" s="260" customFormat="1" ht="13.5">
      <c r="B226" s="259"/>
      <c r="D226" s="255" t="s">
        <v>143</v>
      </c>
      <c r="E226" s="261" t="s">
        <v>5</v>
      </c>
      <c r="F226" s="262" t="s">
        <v>345</v>
      </c>
      <c r="H226" s="263">
        <v>13.036</v>
      </c>
      <c r="I226" s="11"/>
      <c r="L226" s="259"/>
      <c r="M226" s="264"/>
      <c r="N226" s="265"/>
      <c r="O226" s="265"/>
      <c r="P226" s="265"/>
      <c r="Q226" s="265"/>
      <c r="R226" s="265"/>
      <c r="S226" s="265"/>
      <c r="T226" s="266"/>
      <c r="AT226" s="261" t="s">
        <v>143</v>
      </c>
      <c r="AU226" s="261" t="s">
        <v>79</v>
      </c>
      <c r="AV226" s="260" t="s">
        <v>79</v>
      </c>
      <c r="AW226" s="260" t="s">
        <v>35</v>
      </c>
      <c r="AX226" s="260" t="s">
        <v>22</v>
      </c>
      <c r="AY226" s="261" t="s">
        <v>131</v>
      </c>
    </row>
    <row r="227" spans="2:65" s="118" customFormat="1" ht="16.5" customHeight="1">
      <c r="B227" s="113"/>
      <c r="C227" s="244" t="s">
        <v>346</v>
      </c>
      <c r="D227" s="244" t="s">
        <v>133</v>
      </c>
      <c r="E227" s="245" t="s">
        <v>347</v>
      </c>
      <c r="F227" s="246" t="s">
        <v>348</v>
      </c>
      <c r="G227" s="247" t="s">
        <v>136</v>
      </c>
      <c r="H227" s="248">
        <v>0.942</v>
      </c>
      <c r="I227" s="9"/>
      <c r="J227" s="249">
        <f>ROUND(I227*H227,2)</f>
        <v>0</v>
      </c>
      <c r="K227" s="246" t="s">
        <v>222</v>
      </c>
      <c r="L227" s="113"/>
      <c r="M227" s="250" t="s">
        <v>5</v>
      </c>
      <c r="N227" s="251" t="s">
        <v>42</v>
      </c>
      <c r="O227" s="114"/>
      <c r="P227" s="252">
        <f>O227*H227</f>
        <v>0</v>
      </c>
      <c r="Q227" s="252">
        <v>0.00632</v>
      </c>
      <c r="R227" s="252">
        <f>Q227*H227</f>
        <v>0.00595344</v>
      </c>
      <c r="S227" s="252">
        <v>0</v>
      </c>
      <c r="T227" s="253">
        <f>S227*H227</f>
        <v>0</v>
      </c>
      <c r="AR227" s="97" t="s">
        <v>137</v>
      </c>
      <c r="AT227" s="97" t="s">
        <v>133</v>
      </c>
      <c r="AU227" s="97" t="s">
        <v>79</v>
      </c>
      <c r="AY227" s="97" t="s">
        <v>131</v>
      </c>
      <c r="BE227" s="254">
        <f>IF(N227="základní",J227,0)</f>
        <v>0</v>
      </c>
      <c r="BF227" s="254">
        <f>IF(N227="snížená",J227,0)</f>
        <v>0</v>
      </c>
      <c r="BG227" s="254">
        <f>IF(N227="zákl. přenesená",J227,0)</f>
        <v>0</v>
      </c>
      <c r="BH227" s="254">
        <f>IF(N227="sníž. přenesená",J227,0)</f>
        <v>0</v>
      </c>
      <c r="BI227" s="254">
        <f>IF(N227="nulová",J227,0)</f>
        <v>0</v>
      </c>
      <c r="BJ227" s="97" t="s">
        <v>22</v>
      </c>
      <c r="BK227" s="254">
        <f>ROUND(I227*H227,2)</f>
        <v>0</v>
      </c>
      <c r="BL227" s="97" t="s">
        <v>137</v>
      </c>
      <c r="BM227" s="97" t="s">
        <v>349</v>
      </c>
    </row>
    <row r="228" spans="2:47" s="118" customFormat="1" ht="27">
      <c r="B228" s="113"/>
      <c r="D228" s="255" t="s">
        <v>139</v>
      </c>
      <c r="F228" s="256" t="s">
        <v>350</v>
      </c>
      <c r="I228" s="10"/>
      <c r="L228" s="113"/>
      <c r="M228" s="257"/>
      <c r="N228" s="114"/>
      <c r="O228" s="114"/>
      <c r="P228" s="114"/>
      <c r="Q228" s="114"/>
      <c r="R228" s="114"/>
      <c r="S228" s="114"/>
      <c r="T228" s="144"/>
      <c r="AT228" s="97" t="s">
        <v>139</v>
      </c>
      <c r="AU228" s="97" t="s">
        <v>79</v>
      </c>
    </row>
    <row r="229" spans="2:47" s="118" customFormat="1" ht="27">
      <c r="B229" s="113"/>
      <c r="D229" s="255" t="s">
        <v>141</v>
      </c>
      <c r="F229" s="258" t="s">
        <v>142</v>
      </c>
      <c r="I229" s="10"/>
      <c r="L229" s="113"/>
      <c r="M229" s="257"/>
      <c r="N229" s="114"/>
      <c r="O229" s="114"/>
      <c r="P229" s="114"/>
      <c r="Q229" s="114"/>
      <c r="R229" s="114"/>
      <c r="S229" s="114"/>
      <c r="T229" s="144"/>
      <c r="AT229" s="97" t="s">
        <v>141</v>
      </c>
      <c r="AU229" s="97" t="s">
        <v>79</v>
      </c>
    </row>
    <row r="230" spans="2:51" s="276" customFormat="1" ht="13.5">
      <c r="B230" s="275"/>
      <c r="D230" s="255" t="s">
        <v>143</v>
      </c>
      <c r="E230" s="277" t="s">
        <v>5</v>
      </c>
      <c r="F230" s="278" t="s">
        <v>351</v>
      </c>
      <c r="H230" s="277" t="s">
        <v>5</v>
      </c>
      <c r="I230" s="13"/>
      <c r="L230" s="275"/>
      <c r="M230" s="279"/>
      <c r="N230" s="280"/>
      <c r="O230" s="280"/>
      <c r="P230" s="280"/>
      <c r="Q230" s="280"/>
      <c r="R230" s="280"/>
      <c r="S230" s="280"/>
      <c r="T230" s="281"/>
      <c r="AT230" s="277" t="s">
        <v>143</v>
      </c>
      <c r="AU230" s="277" t="s">
        <v>79</v>
      </c>
      <c r="AV230" s="276" t="s">
        <v>22</v>
      </c>
      <c r="AW230" s="276" t="s">
        <v>35</v>
      </c>
      <c r="AX230" s="276" t="s">
        <v>71</v>
      </c>
      <c r="AY230" s="277" t="s">
        <v>131</v>
      </c>
    </row>
    <row r="231" spans="2:51" s="260" customFormat="1" ht="13.5">
      <c r="B231" s="259"/>
      <c r="D231" s="255" t="s">
        <v>143</v>
      </c>
      <c r="E231" s="261" t="s">
        <v>5</v>
      </c>
      <c r="F231" s="262" t="s">
        <v>352</v>
      </c>
      <c r="H231" s="263">
        <v>0.942</v>
      </c>
      <c r="I231" s="11"/>
      <c r="L231" s="259"/>
      <c r="M231" s="264"/>
      <c r="N231" s="265"/>
      <c r="O231" s="265"/>
      <c r="P231" s="265"/>
      <c r="Q231" s="265"/>
      <c r="R231" s="265"/>
      <c r="S231" s="265"/>
      <c r="T231" s="266"/>
      <c r="AT231" s="261" t="s">
        <v>143</v>
      </c>
      <c r="AU231" s="261" t="s">
        <v>79</v>
      </c>
      <c r="AV231" s="260" t="s">
        <v>79</v>
      </c>
      <c r="AW231" s="260" t="s">
        <v>35</v>
      </c>
      <c r="AX231" s="260" t="s">
        <v>22</v>
      </c>
      <c r="AY231" s="261" t="s">
        <v>131</v>
      </c>
    </row>
    <row r="232" spans="2:63" s="232" customFormat="1" ht="29.85" customHeight="1">
      <c r="B232" s="231"/>
      <c r="D232" s="233" t="s">
        <v>70</v>
      </c>
      <c r="E232" s="242" t="s">
        <v>160</v>
      </c>
      <c r="F232" s="242" t="s">
        <v>353</v>
      </c>
      <c r="I232" s="8"/>
      <c r="J232" s="243">
        <f>BK232</f>
        <v>0</v>
      </c>
      <c r="L232" s="231"/>
      <c r="M232" s="236"/>
      <c r="N232" s="237"/>
      <c r="O232" s="237"/>
      <c r="P232" s="238">
        <f>SUM(P233:P242)</f>
        <v>0</v>
      </c>
      <c r="Q232" s="237"/>
      <c r="R232" s="238">
        <f>SUM(R233:R242)</f>
        <v>0</v>
      </c>
      <c r="S232" s="237"/>
      <c r="T232" s="239">
        <f>SUM(T233:T242)</f>
        <v>0</v>
      </c>
      <c r="AR232" s="233" t="s">
        <v>22</v>
      </c>
      <c r="AT232" s="240" t="s">
        <v>70</v>
      </c>
      <c r="AU232" s="240" t="s">
        <v>22</v>
      </c>
      <c r="AY232" s="233" t="s">
        <v>131</v>
      </c>
      <c r="BK232" s="241">
        <f>SUM(BK233:BK242)</f>
        <v>0</v>
      </c>
    </row>
    <row r="233" spans="2:65" s="118" customFormat="1" ht="16.5" customHeight="1">
      <c r="B233" s="113"/>
      <c r="C233" s="244" t="s">
        <v>354</v>
      </c>
      <c r="D233" s="244" t="s">
        <v>133</v>
      </c>
      <c r="E233" s="245" t="s">
        <v>355</v>
      </c>
      <c r="F233" s="246" t="s">
        <v>356</v>
      </c>
      <c r="G233" s="247" t="s">
        <v>136</v>
      </c>
      <c r="H233" s="248">
        <v>90</v>
      </c>
      <c r="I233" s="9"/>
      <c r="J233" s="249">
        <f>ROUND(I233*H233,2)</f>
        <v>0</v>
      </c>
      <c r="K233" s="246" t="s">
        <v>5</v>
      </c>
      <c r="L233" s="113"/>
      <c r="M233" s="250" t="s">
        <v>5</v>
      </c>
      <c r="N233" s="251" t="s">
        <v>42</v>
      </c>
      <c r="O233" s="114"/>
      <c r="P233" s="252">
        <f>O233*H233</f>
        <v>0</v>
      </c>
      <c r="Q233" s="252">
        <v>0</v>
      </c>
      <c r="R233" s="252">
        <f>Q233*H233</f>
        <v>0</v>
      </c>
      <c r="S233" s="252">
        <v>0</v>
      </c>
      <c r="T233" s="253">
        <f>S233*H233</f>
        <v>0</v>
      </c>
      <c r="AR233" s="97" t="s">
        <v>137</v>
      </c>
      <c r="AT233" s="97" t="s">
        <v>133</v>
      </c>
      <c r="AU233" s="97" t="s">
        <v>79</v>
      </c>
      <c r="AY233" s="97" t="s">
        <v>131</v>
      </c>
      <c r="BE233" s="254">
        <f>IF(N233="základní",J233,0)</f>
        <v>0</v>
      </c>
      <c r="BF233" s="254">
        <f>IF(N233="snížená",J233,0)</f>
        <v>0</v>
      </c>
      <c r="BG233" s="254">
        <f>IF(N233="zákl. přenesená",J233,0)</f>
        <v>0</v>
      </c>
      <c r="BH233" s="254">
        <f>IF(N233="sníž. přenesená",J233,0)</f>
        <v>0</v>
      </c>
      <c r="BI233" s="254">
        <f>IF(N233="nulová",J233,0)</f>
        <v>0</v>
      </c>
      <c r="BJ233" s="97" t="s">
        <v>22</v>
      </c>
      <c r="BK233" s="254">
        <f>ROUND(I233*H233,2)</f>
        <v>0</v>
      </c>
      <c r="BL233" s="97" t="s">
        <v>137</v>
      </c>
      <c r="BM233" s="97" t="s">
        <v>357</v>
      </c>
    </row>
    <row r="234" spans="2:47" s="118" customFormat="1" ht="13.5">
      <c r="B234" s="113"/>
      <c r="D234" s="255" t="s">
        <v>139</v>
      </c>
      <c r="F234" s="256" t="s">
        <v>358</v>
      </c>
      <c r="I234" s="10"/>
      <c r="L234" s="113"/>
      <c r="M234" s="257"/>
      <c r="N234" s="114"/>
      <c r="O234" s="114"/>
      <c r="P234" s="114"/>
      <c r="Q234" s="114"/>
      <c r="R234" s="114"/>
      <c r="S234" s="114"/>
      <c r="T234" s="144"/>
      <c r="AT234" s="97" t="s">
        <v>139</v>
      </c>
      <c r="AU234" s="97" t="s">
        <v>79</v>
      </c>
    </row>
    <row r="235" spans="2:47" s="118" customFormat="1" ht="27">
      <c r="B235" s="113"/>
      <c r="D235" s="255" t="s">
        <v>141</v>
      </c>
      <c r="F235" s="258" t="s">
        <v>142</v>
      </c>
      <c r="I235" s="10"/>
      <c r="L235" s="113"/>
      <c r="M235" s="257"/>
      <c r="N235" s="114"/>
      <c r="O235" s="114"/>
      <c r="P235" s="114"/>
      <c r="Q235" s="114"/>
      <c r="R235" s="114"/>
      <c r="S235" s="114"/>
      <c r="T235" s="144"/>
      <c r="AT235" s="97" t="s">
        <v>141</v>
      </c>
      <c r="AU235" s="97" t="s">
        <v>79</v>
      </c>
    </row>
    <row r="236" spans="2:51" s="260" customFormat="1" ht="13.5">
      <c r="B236" s="259"/>
      <c r="D236" s="255" t="s">
        <v>143</v>
      </c>
      <c r="E236" s="261" t="s">
        <v>5</v>
      </c>
      <c r="F236" s="262" t="s">
        <v>144</v>
      </c>
      <c r="H236" s="263">
        <v>90</v>
      </c>
      <c r="I236" s="11"/>
      <c r="L236" s="259"/>
      <c r="M236" s="264"/>
      <c r="N236" s="265"/>
      <c r="O236" s="265"/>
      <c r="P236" s="265"/>
      <c r="Q236" s="265"/>
      <c r="R236" s="265"/>
      <c r="S236" s="265"/>
      <c r="T236" s="266"/>
      <c r="AT236" s="261" t="s">
        <v>143</v>
      </c>
      <c r="AU236" s="261" t="s">
        <v>79</v>
      </c>
      <c r="AV236" s="260" t="s">
        <v>79</v>
      </c>
      <c r="AW236" s="260" t="s">
        <v>35</v>
      </c>
      <c r="AX236" s="260" t="s">
        <v>22</v>
      </c>
      <c r="AY236" s="261" t="s">
        <v>131</v>
      </c>
    </row>
    <row r="237" spans="2:65" s="118" customFormat="1" ht="25.5" customHeight="1">
      <c r="B237" s="113"/>
      <c r="C237" s="244" t="s">
        <v>359</v>
      </c>
      <c r="D237" s="244" t="s">
        <v>133</v>
      </c>
      <c r="E237" s="245" t="s">
        <v>360</v>
      </c>
      <c r="F237" s="246" t="s">
        <v>361</v>
      </c>
      <c r="G237" s="247" t="s">
        <v>136</v>
      </c>
      <c r="H237" s="248">
        <v>90</v>
      </c>
      <c r="I237" s="9"/>
      <c r="J237" s="249">
        <f>ROUND(I237*H237,2)</f>
        <v>0</v>
      </c>
      <c r="K237" s="246" t="s">
        <v>222</v>
      </c>
      <c r="L237" s="113"/>
      <c r="M237" s="250" t="s">
        <v>5</v>
      </c>
      <c r="N237" s="251" t="s">
        <v>42</v>
      </c>
      <c r="O237" s="114"/>
      <c r="P237" s="252">
        <f>O237*H237</f>
        <v>0</v>
      </c>
      <c r="Q237" s="252">
        <v>0</v>
      </c>
      <c r="R237" s="252">
        <f>Q237*H237</f>
        <v>0</v>
      </c>
      <c r="S237" s="252">
        <v>0</v>
      </c>
      <c r="T237" s="253">
        <f>S237*H237</f>
        <v>0</v>
      </c>
      <c r="AR237" s="97" t="s">
        <v>137</v>
      </c>
      <c r="AT237" s="97" t="s">
        <v>133</v>
      </c>
      <c r="AU237" s="97" t="s">
        <v>79</v>
      </c>
      <c r="AY237" s="97" t="s">
        <v>131</v>
      </c>
      <c r="BE237" s="254">
        <f>IF(N237="základní",J237,0)</f>
        <v>0</v>
      </c>
      <c r="BF237" s="254">
        <f>IF(N237="snížená",J237,0)</f>
        <v>0</v>
      </c>
      <c r="BG237" s="254">
        <f>IF(N237="zákl. přenesená",J237,0)</f>
        <v>0</v>
      </c>
      <c r="BH237" s="254">
        <f>IF(N237="sníž. přenesená",J237,0)</f>
        <v>0</v>
      </c>
      <c r="BI237" s="254">
        <f>IF(N237="nulová",J237,0)</f>
        <v>0</v>
      </c>
      <c r="BJ237" s="97" t="s">
        <v>22</v>
      </c>
      <c r="BK237" s="254">
        <f>ROUND(I237*H237,2)</f>
        <v>0</v>
      </c>
      <c r="BL237" s="97" t="s">
        <v>137</v>
      </c>
      <c r="BM237" s="97" t="s">
        <v>362</v>
      </c>
    </row>
    <row r="238" spans="2:47" s="118" customFormat="1" ht="27">
      <c r="B238" s="113"/>
      <c r="D238" s="255" t="s">
        <v>139</v>
      </c>
      <c r="F238" s="256" t="s">
        <v>363</v>
      </c>
      <c r="I238" s="10"/>
      <c r="L238" s="113"/>
      <c r="M238" s="257"/>
      <c r="N238" s="114"/>
      <c r="O238" s="114"/>
      <c r="P238" s="114"/>
      <c r="Q238" s="114"/>
      <c r="R238" s="114"/>
      <c r="S238" s="114"/>
      <c r="T238" s="144"/>
      <c r="AT238" s="97" t="s">
        <v>139</v>
      </c>
      <c r="AU238" s="97" t="s">
        <v>79</v>
      </c>
    </row>
    <row r="239" spans="2:65" s="118" customFormat="1" ht="25.5" customHeight="1">
      <c r="B239" s="113"/>
      <c r="C239" s="244" t="s">
        <v>364</v>
      </c>
      <c r="D239" s="244" t="s">
        <v>133</v>
      </c>
      <c r="E239" s="245" t="s">
        <v>365</v>
      </c>
      <c r="F239" s="246" t="s">
        <v>366</v>
      </c>
      <c r="G239" s="247" t="s">
        <v>136</v>
      </c>
      <c r="H239" s="248">
        <v>190</v>
      </c>
      <c r="I239" s="9"/>
      <c r="J239" s="249">
        <f>ROUND(I239*H239,2)</f>
        <v>0</v>
      </c>
      <c r="K239" s="246" t="s">
        <v>222</v>
      </c>
      <c r="L239" s="113"/>
      <c r="M239" s="250" t="s">
        <v>5</v>
      </c>
      <c r="N239" s="251" t="s">
        <v>42</v>
      </c>
      <c r="O239" s="114"/>
      <c r="P239" s="252">
        <f>O239*H239</f>
        <v>0</v>
      </c>
      <c r="Q239" s="252">
        <v>0</v>
      </c>
      <c r="R239" s="252">
        <f>Q239*H239</f>
        <v>0</v>
      </c>
      <c r="S239" s="252">
        <v>0</v>
      </c>
      <c r="T239" s="253">
        <f>S239*H239</f>
        <v>0</v>
      </c>
      <c r="AR239" s="97" t="s">
        <v>137</v>
      </c>
      <c r="AT239" s="97" t="s">
        <v>133</v>
      </c>
      <c r="AU239" s="97" t="s">
        <v>79</v>
      </c>
      <c r="AY239" s="97" t="s">
        <v>131</v>
      </c>
      <c r="BE239" s="254">
        <f>IF(N239="základní",J239,0)</f>
        <v>0</v>
      </c>
      <c r="BF239" s="254">
        <f>IF(N239="snížená",J239,0)</f>
        <v>0</v>
      </c>
      <c r="BG239" s="254">
        <f>IF(N239="zákl. přenesená",J239,0)</f>
        <v>0</v>
      </c>
      <c r="BH239" s="254">
        <f>IF(N239="sníž. přenesená",J239,0)</f>
        <v>0</v>
      </c>
      <c r="BI239" s="254">
        <f>IF(N239="nulová",J239,0)</f>
        <v>0</v>
      </c>
      <c r="BJ239" s="97" t="s">
        <v>22</v>
      </c>
      <c r="BK239" s="254">
        <f>ROUND(I239*H239,2)</f>
        <v>0</v>
      </c>
      <c r="BL239" s="97" t="s">
        <v>137</v>
      </c>
      <c r="BM239" s="97" t="s">
        <v>367</v>
      </c>
    </row>
    <row r="240" spans="2:47" s="118" customFormat="1" ht="27">
      <c r="B240" s="113"/>
      <c r="D240" s="255" t="s">
        <v>139</v>
      </c>
      <c r="F240" s="256" t="s">
        <v>368</v>
      </c>
      <c r="I240" s="10"/>
      <c r="L240" s="113"/>
      <c r="M240" s="257"/>
      <c r="N240" s="114"/>
      <c r="O240" s="114"/>
      <c r="P240" s="114"/>
      <c r="Q240" s="114"/>
      <c r="R240" s="114"/>
      <c r="S240" s="114"/>
      <c r="T240" s="144"/>
      <c r="AT240" s="97" t="s">
        <v>139</v>
      </c>
      <c r="AU240" s="97" t="s">
        <v>79</v>
      </c>
    </row>
    <row r="241" spans="2:47" s="118" customFormat="1" ht="27">
      <c r="B241" s="113"/>
      <c r="D241" s="255" t="s">
        <v>141</v>
      </c>
      <c r="F241" s="258" t="s">
        <v>142</v>
      </c>
      <c r="I241" s="10"/>
      <c r="L241" s="113"/>
      <c r="M241" s="257"/>
      <c r="N241" s="114"/>
      <c r="O241" s="114"/>
      <c r="P241" s="114"/>
      <c r="Q241" s="114"/>
      <c r="R241" s="114"/>
      <c r="S241" s="114"/>
      <c r="T241" s="144"/>
      <c r="AT241" s="97" t="s">
        <v>141</v>
      </c>
      <c r="AU241" s="97" t="s">
        <v>79</v>
      </c>
    </row>
    <row r="242" spans="2:51" s="260" customFormat="1" ht="13.5">
      <c r="B242" s="259"/>
      <c r="D242" s="255" t="s">
        <v>143</v>
      </c>
      <c r="E242" s="261" t="s">
        <v>5</v>
      </c>
      <c r="F242" s="262" t="s">
        <v>154</v>
      </c>
      <c r="H242" s="263">
        <v>190</v>
      </c>
      <c r="I242" s="11"/>
      <c r="L242" s="259"/>
      <c r="M242" s="264"/>
      <c r="N242" s="265"/>
      <c r="O242" s="265"/>
      <c r="P242" s="265"/>
      <c r="Q242" s="265"/>
      <c r="R242" s="265"/>
      <c r="S242" s="265"/>
      <c r="T242" s="266"/>
      <c r="AT242" s="261" t="s">
        <v>143</v>
      </c>
      <c r="AU242" s="261" t="s">
        <v>79</v>
      </c>
      <c r="AV242" s="260" t="s">
        <v>79</v>
      </c>
      <c r="AW242" s="260" t="s">
        <v>35</v>
      </c>
      <c r="AX242" s="260" t="s">
        <v>22</v>
      </c>
      <c r="AY242" s="261" t="s">
        <v>131</v>
      </c>
    </row>
    <row r="243" spans="2:63" s="232" customFormat="1" ht="29.85" customHeight="1">
      <c r="B243" s="231"/>
      <c r="D243" s="233" t="s">
        <v>70</v>
      </c>
      <c r="E243" s="242" t="s">
        <v>179</v>
      </c>
      <c r="F243" s="242" t="s">
        <v>369</v>
      </c>
      <c r="I243" s="8"/>
      <c r="J243" s="243">
        <f>BK243</f>
        <v>0</v>
      </c>
      <c r="L243" s="231"/>
      <c r="M243" s="236"/>
      <c r="N243" s="237"/>
      <c r="O243" s="237"/>
      <c r="P243" s="238">
        <f>SUM(P244:P363)</f>
        <v>0</v>
      </c>
      <c r="Q243" s="237"/>
      <c r="R243" s="238">
        <f>SUM(R244:R363)</f>
        <v>14.982258959999996</v>
      </c>
      <c r="S243" s="237"/>
      <c r="T243" s="239">
        <f>SUM(T244:T363)</f>
        <v>0</v>
      </c>
      <c r="AR243" s="233" t="s">
        <v>22</v>
      </c>
      <c r="AT243" s="240" t="s">
        <v>70</v>
      </c>
      <c r="AU243" s="240" t="s">
        <v>22</v>
      </c>
      <c r="AY243" s="233" t="s">
        <v>131</v>
      </c>
      <c r="BK243" s="241">
        <f>SUM(BK244:BK363)</f>
        <v>0</v>
      </c>
    </row>
    <row r="244" spans="2:65" s="118" customFormat="1" ht="16.5" customHeight="1">
      <c r="B244" s="113"/>
      <c r="C244" s="244" t="s">
        <v>370</v>
      </c>
      <c r="D244" s="244" t="s">
        <v>133</v>
      </c>
      <c r="E244" s="245" t="s">
        <v>371</v>
      </c>
      <c r="F244" s="246" t="s">
        <v>372</v>
      </c>
      <c r="G244" s="247" t="s">
        <v>315</v>
      </c>
      <c r="H244" s="248">
        <v>11</v>
      </c>
      <c r="I244" s="9"/>
      <c r="J244" s="249">
        <f>ROUND(I244*H244,2)</f>
        <v>0</v>
      </c>
      <c r="K244" s="246" t="s">
        <v>222</v>
      </c>
      <c r="L244" s="113"/>
      <c r="M244" s="250" t="s">
        <v>5</v>
      </c>
      <c r="N244" s="251" t="s">
        <v>42</v>
      </c>
      <c r="O244" s="114"/>
      <c r="P244" s="252">
        <f>O244*H244</f>
        <v>0</v>
      </c>
      <c r="Q244" s="252">
        <v>0.06313</v>
      </c>
      <c r="R244" s="252">
        <f>Q244*H244</f>
        <v>0.6944300000000001</v>
      </c>
      <c r="S244" s="252">
        <v>0</v>
      </c>
      <c r="T244" s="253">
        <f>S244*H244</f>
        <v>0</v>
      </c>
      <c r="AR244" s="97" t="s">
        <v>137</v>
      </c>
      <c r="AT244" s="97" t="s">
        <v>133</v>
      </c>
      <c r="AU244" s="97" t="s">
        <v>79</v>
      </c>
      <c r="AY244" s="97" t="s">
        <v>131</v>
      </c>
      <c r="BE244" s="254">
        <f>IF(N244="základní",J244,0)</f>
        <v>0</v>
      </c>
      <c r="BF244" s="254">
        <f>IF(N244="snížená",J244,0)</f>
        <v>0</v>
      </c>
      <c r="BG244" s="254">
        <f>IF(N244="zákl. přenesená",J244,0)</f>
        <v>0</v>
      </c>
      <c r="BH244" s="254">
        <f>IF(N244="sníž. přenesená",J244,0)</f>
        <v>0</v>
      </c>
      <c r="BI244" s="254">
        <f>IF(N244="nulová",J244,0)</f>
        <v>0</v>
      </c>
      <c r="BJ244" s="97" t="s">
        <v>22</v>
      </c>
      <c r="BK244" s="254">
        <f>ROUND(I244*H244,2)</f>
        <v>0</v>
      </c>
      <c r="BL244" s="97" t="s">
        <v>137</v>
      </c>
      <c r="BM244" s="97" t="s">
        <v>373</v>
      </c>
    </row>
    <row r="245" spans="2:47" s="118" customFormat="1" ht="27">
      <c r="B245" s="113"/>
      <c r="D245" s="255" t="s">
        <v>139</v>
      </c>
      <c r="F245" s="256" t="s">
        <v>374</v>
      </c>
      <c r="I245" s="10"/>
      <c r="L245" s="113"/>
      <c r="M245" s="257"/>
      <c r="N245" s="114"/>
      <c r="O245" s="114"/>
      <c r="P245" s="114"/>
      <c r="Q245" s="114"/>
      <c r="R245" s="114"/>
      <c r="S245" s="114"/>
      <c r="T245" s="144"/>
      <c r="AT245" s="97" t="s">
        <v>139</v>
      </c>
      <c r="AU245" s="97" t="s">
        <v>79</v>
      </c>
    </row>
    <row r="246" spans="2:47" s="118" customFormat="1" ht="27">
      <c r="B246" s="113"/>
      <c r="D246" s="255" t="s">
        <v>141</v>
      </c>
      <c r="F246" s="258" t="s">
        <v>142</v>
      </c>
      <c r="I246" s="10"/>
      <c r="L246" s="113"/>
      <c r="M246" s="257"/>
      <c r="N246" s="114"/>
      <c r="O246" s="114"/>
      <c r="P246" s="114"/>
      <c r="Q246" s="114"/>
      <c r="R246" s="114"/>
      <c r="S246" s="114"/>
      <c r="T246" s="144"/>
      <c r="AT246" s="97" t="s">
        <v>141</v>
      </c>
      <c r="AU246" s="97" t="s">
        <v>79</v>
      </c>
    </row>
    <row r="247" spans="2:51" s="260" customFormat="1" ht="13.5">
      <c r="B247" s="259"/>
      <c r="D247" s="255" t="s">
        <v>143</v>
      </c>
      <c r="E247" s="261" t="s">
        <v>5</v>
      </c>
      <c r="F247" s="262" t="s">
        <v>203</v>
      </c>
      <c r="H247" s="263">
        <v>11</v>
      </c>
      <c r="I247" s="11"/>
      <c r="L247" s="259"/>
      <c r="M247" s="264"/>
      <c r="N247" s="265"/>
      <c r="O247" s="265"/>
      <c r="P247" s="265"/>
      <c r="Q247" s="265"/>
      <c r="R247" s="265"/>
      <c r="S247" s="265"/>
      <c r="T247" s="266"/>
      <c r="AT247" s="261" t="s">
        <v>143</v>
      </c>
      <c r="AU247" s="261" t="s">
        <v>79</v>
      </c>
      <c r="AV247" s="260" t="s">
        <v>79</v>
      </c>
      <c r="AW247" s="260" t="s">
        <v>35</v>
      </c>
      <c r="AX247" s="260" t="s">
        <v>22</v>
      </c>
      <c r="AY247" s="261" t="s">
        <v>131</v>
      </c>
    </row>
    <row r="248" spans="2:65" s="118" customFormat="1" ht="25.5" customHeight="1">
      <c r="B248" s="113"/>
      <c r="C248" s="244" t="s">
        <v>375</v>
      </c>
      <c r="D248" s="244" t="s">
        <v>133</v>
      </c>
      <c r="E248" s="245" t="s">
        <v>376</v>
      </c>
      <c r="F248" s="246" t="s">
        <v>377</v>
      </c>
      <c r="G248" s="247" t="s">
        <v>315</v>
      </c>
      <c r="H248" s="248">
        <v>4</v>
      </c>
      <c r="I248" s="9"/>
      <c r="J248" s="249">
        <f>ROUND(I248*H248,2)</f>
        <v>0</v>
      </c>
      <c r="K248" s="246" t="s">
        <v>222</v>
      </c>
      <c r="L248" s="113"/>
      <c r="M248" s="250" t="s">
        <v>5</v>
      </c>
      <c r="N248" s="251" t="s">
        <v>42</v>
      </c>
      <c r="O248" s="114"/>
      <c r="P248" s="252">
        <f>O248*H248</f>
        <v>0</v>
      </c>
      <c r="Q248" s="252">
        <v>0.00085</v>
      </c>
      <c r="R248" s="252">
        <f>Q248*H248</f>
        <v>0.0034</v>
      </c>
      <c r="S248" s="252">
        <v>0</v>
      </c>
      <c r="T248" s="253">
        <f>S248*H248</f>
        <v>0</v>
      </c>
      <c r="AR248" s="97" t="s">
        <v>137</v>
      </c>
      <c r="AT248" s="97" t="s">
        <v>133</v>
      </c>
      <c r="AU248" s="97" t="s">
        <v>79</v>
      </c>
      <c r="AY248" s="97" t="s">
        <v>131</v>
      </c>
      <c r="BE248" s="254">
        <f>IF(N248="základní",J248,0)</f>
        <v>0</v>
      </c>
      <c r="BF248" s="254">
        <f>IF(N248="snížená",J248,0)</f>
        <v>0</v>
      </c>
      <c r="BG248" s="254">
        <f>IF(N248="zákl. přenesená",J248,0)</f>
        <v>0</v>
      </c>
      <c r="BH248" s="254">
        <f>IF(N248="sníž. přenesená",J248,0)</f>
        <v>0</v>
      </c>
      <c r="BI248" s="254">
        <f>IF(N248="nulová",J248,0)</f>
        <v>0</v>
      </c>
      <c r="BJ248" s="97" t="s">
        <v>22</v>
      </c>
      <c r="BK248" s="254">
        <f>ROUND(I248*H248,2)</f>
        <v>0</v>
      </c>
      <c r="BL248" s="97" t="s">
        <v>137</v>
      </c>
      <c r="BM248" s="97" t="s">
        <v>378</v>
      </c>
    </row>
    <row r="249" spans="2:47" s="118" customFormat="1" ht="40.5">
      <c r="B249" s="113"/>
      <c r="D249" s="255" t="s">
        <v>139</v>
      </c>
      <c r="F249" s="256" t="s">
        <v>379</v>
      </c>
      <c r="I249" s="10"/>
      <c r="L249" s="113"/>
      <c r="M249" s="257"/>
      <c r="N249" s="114"/>
      <c r="O249" s="114"/>
      <c r="P249" s="114"/>
      <c r="Q249" s="114"/>
      <c r="R249" s="114"/>
      <c r="S249" s="114"/>
      <c r="T249" s="144"/>
      <c r="AT249" s="97" t="s">
        <v>139</v>
      </c>
      <c r="AU249" s="97" t="s">
        <v>79</v>
      </c>
    </row>
    <row r="250" spans="2:47" s="118" customFormat="1" ht="27">
      <c r="B250" s="113"/>
      <c r="D250" s="255" t="s">
        <v>141</v>
      </c>
      <c r="F250" s="258" t="s">
        <v>142</v>
      </c>
      <c r="I250" s="10"/>
      <c r="L250" s="113"/>
      <c r="M250" s="257"/>
      <c r="N250" s="114"/>
      <c r="O250" s="114"/>
      <c r="P250" s="114"/>
      <c r="Q250" s="114"/>
      <c r="R250" s="114"/>
      <c r="S250" s="114"/>
      <c r="T250" s="144"/>
      <c r="AT250" s="97" t="s">
        <v>141</v>
      </c>
      <c r="AU250" s="97" t="s">
        <v>79</v>
      </c>
    </row>
    <row r="251" spans="2:51" s="260" customFormat="1" ht="13.5">
      <c r="B251" s="259"/>
      <c r="D251" s="255" t="s">
        <v>143</v>
      </c>
      <c r="E251" s="261" t="s">
        <v>5</v>
      </c>
      <c r="F251" s="262" t="s">
        <v>137</v>
      </c>
      <c r="H251" s="263">
        <v>4</v>
      </c>
      <c r="I251" s="11"/>
      <c r="L251" s="259"/>
      <c r="M251" s="264"/>
      <c r="N251" s="265"/>
      <c r="O251" s="265"/>
      <c r="P251" s="265"/>
      <c r="Q251" s="265"/>
      <c r="R251" s="265"/>
      <c r="S251" s="265"/>
      <c r="T251" s="266"/>
      <c r="AT251" s="261" t="s">
        <v>143</v>
      </c>
      <c r="AU251" s="261" t="s">
        <v>79</v>
      </c>
      <c r="AV251" s="260" t="s">
        <v>79</v>
      </c>
      <c r="AW251" s="260" t="s">
        <v>35</v>
      </c>
      <c r="AX251" s="260" t="s">
        <v>22</v>
      </c>
      <c r="AY251" s="261" t="s">
        <v>131</v>
      </c>
    </row>
    <row r="252" spans="2:65" s="118" customFormat="1" ht="25.5" customHeight="1">
      <c r="B252" s="113"/>
      <c r="C252" s="244" t="s">
        <v>380</v>
      </c>
      <c r="D252" s="244" t="s">
        <v>133</v>
      </c>
      <c r="E252" s="245" t="s">
        <v>381</v>
      </c>
      <c r="F252" s="246" t="s">
        <v>382</v>
      </c>
      <c r="G252" s="247" t="s">
        <v>315</v>
      </c>
      <c r="H252" s="248">
        <v>3</v>
      </c>
      <c r="I252" s="9"/>
      <c r="J252" s="249">
        <f>ROUND(I252*H252,2)</f>
        <v>0</v>
      </c>
      <c r="K252" s="246" t="s">
        <v>222</v>
      </c>
      <c r="L252" s="113"/>
      <c r="M252" s="250" t="s">
        <v>5</v>
      </c>
      <c r="N252" s="251" t="s">
        <v>42</v>
      </c>
      <c r="O252" s="114"/>
      <c r="P252" s="252">
        <f>O252*H252</f>
        <v>0</v>
      </c>
      <c r="Q252" s="252">
        <v>0.001</v>
      </c>
      <c r="R252" s="252">
        <f>Q252*H252</f>
        <v>0.003</v>
      </c>
      <c r="S252" s="252">
        <v>0</v>
      </c>
      <c r="T252" s="253">
        <f>S252*H252</f>
        <v>0</v>
      </c>
      <c r="AR252" s="97" t="s">
        <v>137</v>
      </c>
      <c r="AT252" s="97" t="s">
        <v>133</v>
      </c>
      <c r="AU252" s="97" t="s">
        <v>79</v>
      </c>
      <c r="AY252" s="97" t="s">
        <v>131</v>
      </c>
      <c r="BE252" s="254">
        <f>IF(N252="základní",J252,0)</f>
        <v>0</v>
      </c>
      <c r="BF252" s="254">
        <f>IF(N252="snížená",J252,0)</f>
        <v>0</v>
      </c>
      <c r="BG252" s="254">
        <f>IF(N252="zákl. přenesená",J252,0)</f>
        <v>0</v>
      </c>
      <c r="BH252" s="254">
        <f>IF(N252="sníž. přenesená",J252,0)</f>
        <v>0</v>
      </c>
      <c r="BI252" s="254">
        <f>IF(N252="nulová",J252,0)</f>
        <v>0</v>
      </c>
      <c r="BJ252" s="97" t="s">
        <v>22</v>
      </c>
      <c r="BK252" s="254">
        <f>ROUND(I252*H252,2)</f>
        <v>0</v>
      </c>
      <c r="BL252" s="97" t="s">
        <v>137</v>
      </c>
      <c r="BM252" s="97" t="s">
        <v>383</v>
      </c>
    </row>
    <row r="253" spans="2:47" s="118" customFormat="1" ht="40.5">
      <c r="B253" s="113"/>
      <c r="D253" s="255" t="s">
        <v>139</v>
      </c>
      <c r="F253" s="256" t="s">
        <v>384</v>
      </c>
      <c r="I253" s="10"/>
      <c r="L253" s="113"/>
      <c r="M253" s="257"/>
      <c r="N253" s="114"/>
      <c r="O253" s="114"/>
      <c r="P253" s="114"/>
      <c r="Q253" s="114"/>
      <c r="R253" s="114"/>
      <c r="S253" s="114"/>
      <c r="T253" s="144"/>
      <c r="AT253" s="97" t="s">
        <v>139</v>
      </c>
      <c r="AU253" s="97" t="s">
        <v>79</v>
      </c>
    </row>
    <row r="254" spans="2:47" s="118" customFormat="1" ht="27">
      <c r="B254" s="113"/>
      <c r="D254" s="255" t="s">
        <v>141</v>
      </c>
      <c r="F254" s="258" t="s">
        <v>142</v>
      </c>
      <c r="I254" s="10"/>
      <c r="L254" s="113"/>
      <c r="M254" s="257"/>
      <c r="N254" s="114"/>
      <c r="O254" s="114"/>
      <c r="P254" s="114"/>
      <c r="Q254" s="114"/>
      <c r="R254" s="114"/>
      <c r="S254" s="114"/>
      <c r="T254" s="144"/>
      <c r="AT254" s="97" t="s">
        <v>141</v>
      </c>
      <c r="AU254" s="97" t="s">
        <v>79</v>
      </c>
    </row>
    <row r="255" spans="2:51" s="260" customFormat="1" ht="13.5">
      <c r="B255" s="259"/>
      <c r="D255" s="255" t="s">
        <v>143</v>
      </c>
      <c r="E255" s="261" t="s">
        <v>5</v>
      </c>
      <c r="F255" s="262" t="s">
        <v>149</v>
      </c>
      <c r="H255" s="263">
        <v>3</v>
      </c>
      <c r="I255" s="11"/>
      <c r="L255" s="259"/>
      <c r="M255" s="264"/>
      <c r="N255" s="265"/>
      <c r="O255" s="265"/>
      <c r="P255" s="265"/>
      <c r="Q255" s="265"/>
      <c r="R255" s="265"/>
      <c r="S255" s="265"/>
      <c r="T255" s="266"/>
      <c r="AT255" s="261" t="s">
        <v>143</v>
      </c>
      <c r="AU255" s="261" t="s">
        <v>79</v>
      </c>
      <c r="AV255" s="260" t="s">
        <v>79</v>
      </c>
      <c r="AW255" s="260" t="s">
        <v>35</v>
      </c>
      <c r="AX255" s="260" t="s">
        <v>22</v>
      </c>
      <c r="AY255" s="261" t="s">
        <v>131</v>
      </c>
    </row>
    <row r="256" spans="2:65" s="118" customFormat="1" ht="25.5" customHeight="1">
      <c r="B256" s="113"/>
      <c r="C256" s="244" t="s">
        <v>385</v>
      </c>
      <c r="D256" s="244" t="s">
        <v>133</v>
      </c>
      <c r="E256" s="245" t="s">
        <v>386</v>
      </c>
      <c r="F256" s="246" t="s">
        <v>387</v>
      </c>
      <c r="G256" s="247" t="s">
        <v>315</v>
      </c>
      <c r="H256" s="248">
        <v>1</v>
      </c>
      <c r="I256" s="9"/>
      <c r="J256" s="249">
        <f>ROUND(I256*H256,2)</f>
        <v>0</v>
      </c>
      <c r="K256" s="246" t="s">
        <v>222</v>
      </c>
      <c r="L256" s="113"/>
      <c r="M256" s="250" t="s">
        <v>5</v>
      </c>
      <c r="N256" s="251" t="s">
        <v>42</v>
      </c>
      <c r="O256" s="114"/>
      <c r="P256" s="252">
        <f>O256*H256</f>
        <v>0</v>
      </c>
      <c r="Q256" s="252">
        <v>0.00175</v>
      </c>
      <c r="R256" s="252">
        <f>Q256*H256</f>
        <v>0.00175</v>
      </c>
      <c r="S256" s="252">
        <v>0</v>
      </c>
      <c r="T256" s="253">
        <f>S256*H256</f>
        <v>0</v>
      </c>
      <c r="AR256" s="97" t="s">
        <v>137</v>
      </c>
      <c r="AT256" s="97" t="s">
        <v>133</v>
      </c>
      <c r="AU256" s="97" t="s">
        <v>79</v>
      </c>
      <c r="AY256" s="97" t="s">
        <v>131</v>
      </c>
      <c r="BE256" s="254">
        <f>IF(N256="základní",J256,0)</f>
        <v>0</v>
      </c>
      <c r="BF256" s="254">
        <f>IF(N256="snížená",J256,0)</f>
        <v>0</v>
      </c>
      <c r="BG256" s="254">
        <f>IF(N256="zákl. přenesená",J256,0)</f>
        <v>0</v>
      </c>
      <c r="BH256" s="254">
        <f>IF(N256="sníž. přenesená",J256,0)</f>
        <v>0</v>
      </c>
      <c r="BI256" s="254">
        <f>IF(N256="nulová",J256,0)</f>
        <v>0</v>
      </c>
      <c r="BJ256" s="97" t="s">
        <v>22</v>
      </c>
      <c r="BK256" s="254">
        <f>ROUND(I256*H256,2)</f>
        <v>0</v>
      </c>
      <c r="BL256" s="97" t="s">
        <v>137</v>
      </c>
      <c r="BM256" s="97" t="s">
        <v>388</v>
      </c>
    </row>
    <row r="257" spans="2:47" s="118" customFormat="1" ht="40.5">
      <c r="B257" s="113"/>
      <c r="D257" s="255" t="s">
        <v>139</v>
      </c>
      <c r="F257" s="256" t="s">
        <v>389</v>
      </c>
      <c r="I257" s="10"/>
      <c r="L257" s="113"/>
      <c r="M257" s="257"/>
      <c r="N257" s="114"/>
      <c r="O257" s="114"/>
      <c r="P257" s="114"/>
      <c r="Q257" s="114"/>
      <c r="R257" s="114"/>
      <c r="S257" s="114"/>
      <c r="T257" s="144"/>
      <c r="AT257" s="97" t="s">
        <v>139</v>
      </c>
      <c r="AU257" s="97" t="s">
        <v>79</v>
      </c>
    </row>
    <row r="258" spans="2:47" s="118" customFormat="1" ht="27">
      <c r="B258" s="113"/>
      <c r="D258" s="255" t="s">
        <v>141</v>
      </c>
      <c r="F258" s="258" t="s">
        <v>142</v>
      </c>
      <c r="I258" s="10"/>
      <c r="L258" s="113"/>
      <c r="M258" s="257"/>
      <c r="N258" s="114"/>
      <c r="O258" s="114"/>
      <c r="P258" s="114"/>
      <c r="Q258" s="114"/>
      <c r="R258" s="114"/>
      <c r="S258" s="114"/>
      <c r="T258" s="144"/>
      <c r="AT258" s="97" t="s">
        <v>141</v>
      </c>
      <c r="AU258" s="97" t="s">
        <v>79</v>
      </c>
    </row>
    <row r="259" spans="2:51" s="260" customFormat="1" ht="13.5">
      <c r="B259" s="259"/>
      <c r="D259" s="255" t="s">
        <v>143</v>
      </c>
      <c r="E259" s="261" t="s">
        <v>5</v>
      </c>
      <c r="F259" s="262" t="s">
        <v>22</v>
      </c>
      <c r="H259" s="263">
        <v>1</v>
      </c>
      <c r="I259" s="11"/>
      <c r="L259" s="259"/>
      <c r="M259" s="264"/>
      <c r="N259" s="265"/>
      <c r="O259" s="265"/>
      <c r="P259" s="265"/>
      <c r="Q259" s="265"/>
      <c r="R259" s="265"/>
      <c r="S259" s="265"/>
      <c r="T259" s="266"/>
      <c r="AT259" s="261" t="s">
        <v>143</v>
      </c>
      <c r="AU259" s="261" t="s">
        <v>79</v>
      </c>
      <c r="AV259" s="260" t="s">
        <v>79</v>
      </c>
      <c r="AW259" s="260" t="s">
        <v>35</v>
      </c>
      <c r="AX259" s="260" t="s">
        <v>22</v>
      </c>
      <c r="AY259" s="261" t="s">
        <v>131</v>
      </c>
    </row>
    <row r="260" spans="2:65" s="118" customFormat="1" ht="25.5" customHeight="1">
      <c r="B260" s="113"/>
      <c r="C260" s="244" t="s">
        <v>390</v>
      </c>
      <c r="D260" s="244" t="s">
        <v>133</v>
      </c>
      <c r="E260" s="245" t="s">
        <v>391</v>
      </c>
      <c r="F260" s="246" t="s">
        <v>392</v>
      </c>
      <c r="G260" s="247" t="s">
        <v>157</v>
      </c>
      <c r="H260" s="248">
        <v>85.2</v>
      </c>
      <c r="I260" s="9"/>
      <c r="J260" s="249">
        <f>ROUND(I260*H260,2)</f>
        <v>0</v>
      </c>
      <c r="K260" s="246" t="s">
        <v>222</v>
      </c>
      <c r="L260" s="113"/>
      <c r="M260" s="250" t="s">
        <v>5</v>
      </c>
      <c r="N260" s="251" t="s">
        <v>42</v>
      </c>
      <c r="O260" s="114"/>
      <c r="P260" s="252">
        <f>O260*H260</f>
        <v>0</v>
      </c>
      <c r="Q260" s="252">
        <v>8E-05</v>
      </c>
      <c r="R260" s="252">
        <f>Q260*H260</f>
        <v>0.006816000000000001</v>
      </c>
      <c r="S260" s="252">
        <v>0</v>
      </c>
      <c r="T260" s="253">
        <f>S260*H260</f>
        <v>0</v>
      </c>
      <c r="AR260" s="97" t="s">
        <v>137</v>
      </c>
      <c r="AT260" s="97" t="s">
        <v>133</v>
      </c>
      <c r="AU260" s="97" t="s">
        <v>79</v>
      </c>
      <c r="AY260" s="97" t="s">
        <v>131</v>
      </c>
      <c r="BE260" s="254">
        <f>IF(N260="základní",J260,0)</f>
        <v>0</v>
      </c>
      <c r="BF260" s="254">
        <f>IF(N260="snížená",J260,0)</f>
        <v>0</v>
      </c>
      <c r="BG260" s="254">
        <f>IF(N260="zákl. přenesená",J260,0)</f>
        <v>0</v>
      </c>
      <c r="BH260" s="254">
        <f>IF(N260="sníž. přenesená",J260,0)</f>
        <v>0</v>
      </c>
      <c r="BI260" s="254">
        <f>IF(N260="nulová",J260,0)</f>
        <v>0</v>
      </c>
      <c r="BJ260" s="97" t="s">
        <v>22</v>
      </c>
      <c r="BK260" s="254">
        <f>ROUND(I260*H260,2)</f>
        <v>0</v>
      </c>
      <c r="BL260" s="97" t="s">
        <v>137</v>
      </c>
      <c r="BM260" s="97" t="s">
        <v>393</v>
      </c>
    </row>
    <row r="261" spans="2:47" s="118" customFormat="1" ht="27">
      <c r="B261" s="113"/>
      <c r="D261" s="255" t="s">
        <v>139</v>
      </c>
      <c r="F261" s="256" t="s">
        <v>394</v>
      </c>
      <c r="I261" s="10"/>
      <c r="L261" s="113"/>
      <c r="M261" s="257"/>
      <c r="N261" s="114"/>
      <c r="O261" s="114"/>
      <c r="P261" s="114"/>
      <c r="Q261" s="114"/>
      <c r="R261" s="114"/>
      <c r="S261" s="114"/>
      <c r="T261" s="144"/>
      <c r="AT261" s="97" t="s">
        <v>139</v>
      </c>
      <c r="AU261" s="97" t="s">
        <v>79</v>
      </c>
    </row>
    <row r="262" spans="2:47" s="118" customFormat="1" ht="27">
      <c r="B262" s="113"/>
      <c r="D262" s="255" t="s">
        <v>141</v>
      </c>
      <c r="F262" s="258" t="s">
        <v>142</v>
      </c>
      <c r="I262" s="10"/>
      <c r="L262" s="113"/>
      <c r="M262" s="257"/>
      <c r="N262" s="114"/>
      <c r="O262" s="114"/>
      <c r="P262" s="114"/>
      <c r="Q262" s="114"/>
      <c r="R262" s="114"/>
      <c r="S262" s="114"/>
      <c r="T262" s="144"/>
      <c r="AT262" s="97" t="s">
        <v>141</v>
      </c>
      <c r="AU262" s="97" t="s">
        <v>79</v>
      </c>
    </row>
    <row r="263" spans="2:51" s="260" customFormat="1" ht="13.5">
      <c r="B263" s="259"/>
      <c r="D263" s="255" t="s">
        <v>143</v>
      </c>
      <c r="E263" s="261" t="s">
        <v>5</v>
      </c>
      <c r="F263" s="262" t="s">
        <v>395</v>
      </c>
      <c r="H263" s="263">
        <v>85.2</v>
      </c>
      <c r="I263" s="11"/>
      <c r="L263" s="259"/>
      <c r="M263" s="264"/>
      <c r="N263" s="265"/>
      <c r="O263" s="265"/>
      <c r="P263" s="265"/>
      <c r="Q263" s="265"/>
      <c r="R263" s="265"/>
      <c r="S263" s="265"/>
      <c r="T263" s="266"/>
      <c r="AT263" s="261" t="s">
        <v>143</v>
      </c>
      <c r="AU263" s="261" t="s">
        <v>79</v>
      </c>
      <c r="AV263" s="260" t="s">
        <v>79</v>
      </c>
      <c r="AW263" s="260" t="s">
        <v>35</v>
      </c>
      <c r="AX263" s="260" t="s">
        <v>22</v>
      </c>
      <c r="AY263" s="261" t="s">
        <v>131</v>
      </c>
    </row>
    <row r="264" spans="2:65" s="118" customFormat="1" ht="16.5" customHeight="1">
      <c r="B264" s="113"/>
      <c r="C264" s="282" t="s">
        <v>396</v>
      </c>
      <c r="D264" s="282" t="s">
        <v>273</v>
      </c>
      <c r="E264" s="283" t="s">
        <v>397</v>
      </c>
      <c r="F264" s="284" t="s">
        <v>398</v>
      </c>
      <c r="G264" s="285" t="s">
        <v>157</v>
      </c>
      <c r="H264" s="286">
        <v>90</v>
      </c>
      <c r="I264" s="14"/>
      <c r="J264" s="287">
        <f>ROUND(I264*H264,2)</f>
        <v>0</v>
      </c>
      <c r="K264" s="284" t="s">
        <v>5</v>
      </c>
      <c r="L264" s="288"/>
      <c r="M264" s="289" t="s">
        <v>5</v>
      </c>
      <c r="N264" s="290" t="s">
        <v>42</v>
      </c>
      <c r="O264" s="114"/>
      <c r="P264" s="252">
        <f>O264*H264</f>
        <v>0</v>
      </c>
      <c r="Q264" s="252">
        <v>0.072</v>
      </c>
      <c r="R264" s="252">
        <f>Q264*H264</f>
        <v>6.4799999999999995</v>
      </c>
      <c r="S264" s="252">
        <v>0</v>
      </c>
      <c r="T264" s="253">
        <f>S264*H264</f>
        <v>0</v>
      </c>
      <c r="AR264" s="97" t="s">
        <v>179</v>
      </c>
      <c r="AT264" s="97" t="s">
        <v>273</v>
      </c>
      <c r="AU264" s="97" t="s">
        <v>79</v>
      </c>
      <c r="AY264" s="97" t="s">
        <v>131</v>
      </c>
      <c r="BE264" s="254">
        <f>IF(N264="základní",J264,0)</f>
        <v>0</v>
      </c>
      <c r="BF264" s="254">
        <f>IF(N264="snížená",J264,0)</f>
        <v>0</v>
      </c>
      <c r="BG264" s="254">
        <f>IF(N264="zákl. přenesená",J264,0)</f>
        <v>0</v>
      </c>
      <c r="BH264" s="254">
        <f>IF(N264="sníž. přenesená",J264,0)</f>
        <v>0</v>
      </c>
      <c r="BI264" s="254">
        <f>IF(N264="nulová",J264,0)</f>
        <v>0</v>
      </c>
      <c r="BJ264" s="97" t="s">
        <v>22</v>
      </c>
      <c r="BK264" s="254">
        <f>ROUND(I264*H264,2)</f>
        <v>0</v>
      </c>
      <c r="BL264" s="97" t="s">
        <v>137</v>
      </c>
      <c r="BM264" s="97" t="s">
        <v>399</v>
      </c>
    </row>
    <row r="265" spans="2:47" s="118" customFormat="1" ht="27">
      <c r="B265" s="113"/>
      <c r="D265" s="255" t="s">
        <v>139</v>
      </c>
      <c r="F265" s="256" t="s">
        <v>400</v>
      </c>
      <c r="I265" s="10"/>
      <c r="L265" s="113"/>
      <c r="M265" s="257"/>
      <c r="N265" s="114"/>
      <c r="O265" s="114"/>
      <c r="P265" s="114"/>
      <c r="Q265" s="114"/>
      <c r="R265" s="114"/>
      <c r="S265" s="114"/>
      <c r="T265" s="144"/>
      <c r="AT265" s="97" t="s">
        <v>139</v>
      </c>
      <c r="AU265" s="97" t="s">
        <v>79</v>
      </c>
    </row>
    <row r="266" spans="2:51" s="260" customFormat="1" ht="13.5">
      <c r="B266" s="259"/>
      <c r="D266" s="255" t="s">
        <v>143</v>
      </c>
      <c r="E266" s="261" t="s">
        <v>5</v>
      </c>
      <c r="F266" s="262" t="s">
        <v>401</v>
      </c>
      <c r="H266" s="263">
        <v>90</v>
      </c>
      <c r="I266" s="11"/>
      <c r="L266" s="259"/>
      <c r="M266" s="264"/>
      <c r="N266" s="265"/>
      <c r="O266" s="265"/>
      <c r="P266" s="265"/>
      <c r="Q266" s="265"/>
      <c r="R266" s="265"/>
      <c r="S266" s="265"/>
      <c r="T266" s="266"/>
      <c r="AT266" s="261" t="s">
        <v>143</v>
      </c>
      <c r="AU266" s="261" t="s">
        <v>79</v>
      </c>
      <c r="AV266" s="260" t="s">
        <v>79</v>
      </c>
      <c r="AW266" s="260" t="s">
        <v>35</v>
      </c>
      <c r="AX266" s="260" t="s">
        <v>22</v>
      </c>
      <c r="AY266" s="261" t="s">
        <v>131</v>
      </c>
    </row>
    <row r="267" spans="2:65" s="118" customFormat="1" ht="25.5" customHeight="1">
      <c r="B267" s="113"/>
      <c r="C267" s="244" t="s">
        <v>402</v>
      </c>
      <c r="D267" s="244" t="s">
        <v>133</v>
      </c>
      <c r="E267" s="245" t="s">
        <v>403</v>
      </c>
      <c r="F267" s="246" t="s">
        <v>404</v>
      </c>
      <c r="G267" s="247" t="s">
        <v>315</v>
      </c>
      <c r="H267" s="248">
        <v>7</v>
      </c>
      <c r="I267" s="9"/>
      <c r="J267" s="249">
        <f>ROUND(I267*H267,2)</f>
        <v>0</v>
      </c>
      <c r="K267" s="246" t="s">
        <v>222</v>
      </c>
      <c r="L267" s="113"/>
      <c r="M267" s="250" t="s">
        <v>5</v>
      </c>
      <c r="N267" s="251" t="s">
        <v>42</v>
      </c>
      <c r="O267" s="114"/>
      <c r="P267" s="252">
        <f>O267*H267</f>
        <v>0</v>
      </c>
      <c r="Q267" s="252">
        <v>0.00016</v>
      </c>
      <c r="R267" s="252">
        <f>Q267*H267</f>
        <v>0.0011200000000000001</v>
      </c>
      <c r="S267" s="252">
        <v>0</v>
      </c>
      <c r="T267" s="253">
        <f>S267*H267</f>
        <v>0</v>
      </c>
      <c r="AR267" s="97" t="s">
        <v>137</v>
      </c>
      <c r="AT267" s="97" t="s">
        <v>133</v>
      </c>
      <c r="AU267" s="97" t="s">
        <v>79</v>
      </c>
      <c r="AY267" s="97" t="s">
        <v>131</v>
      </c>
      <c r="BE267" s="254">
        <f>IF(N267="základní",J267,0)</f>
        <v>0</v>
      </c>
      <c r="BF267" s="254">
        <f>IF(N267="snížená",J267,0)</f>
        <v>0</v>
      </c>
      <c r="BG267" s="254">
        <f>IF(N267="zákl. přenesená",J267,0)</f>
        <v>0</v>
      </c>
      <c r="BH267" s="254">
        <f>IF(N267="sníž. přenesená",J267,0)</f>
        <v>0</v>
      </c>
      <c r="BI267" s="254">
        <f>IF(N267="nulová",J267,0)</f>
        <v>0</v>
      </c>
      <c r="BJ267" s="97" t="s">
        <v>22</v>
      </c>
      <c r="BK267" s="254">
        <f>ROUND(I267*H267,2)</f>
        <v>0</v>
      </c>
      <c r="BL267" s="97" t="s">
        <v>137</v>
      </c>
      <c r="BM267" s="97" t="s">
        <v>405</v>
      </c>
    </row>
    <row r="268" spans="2:47" s="118" customFormat="1" ht="27">
      <c r="B268" s="113"/>
      <c r="D268" s="255" t="s">
        <v>139</v>
      </c>
      <c r="F268" s="256" t="s">
        <v>406</v>
      </c>
      <c r="I268" s="10"/>
      <c r="L268" s="113"/>
      <c r="M268" s="257"/>
      <c r="N268" s="114"/>
      <c r="O268" s="114"/>
      <c r="P268" s="114"/>
      <c r="Q268" s="114"/>
      <c r="R268" s="114"/>
      <c r="S268" s="114"/>
      <c r="T268" s="144"/>
      <c r="AT268" s="97" t="s">
        <v>139</v>
      </c>
      <c r="AU268" s="97" t="s">
        <v>79</v>
      </c>
    </row>
    <row r="269" spans="2:47" s="118" customFormat="1" ht="27">
      <c r="B269" s="113"/>
      <c r="D269" s="255" t="s">
        <v>141</v>
      </c>
      <c r="F269" s="258" t="s">
        <v>142</v>
      </c>
      <c r="I269" s="10"/>
      <c r="L269" s="113"/>
      <c r="M269" s="257"/>
      <c r="N269" s="114"/>
      <c r="O269" s="114"/>
      <c r="P269" s="114"/>
      <c r="Q269" s="114"/>
      <c r="R269" s="114"/>
      <c r="S269" s="114"/>
      <c r="T269" s="144"/>
      <c r="AT269" s="97" t="s">
        <v>141</v>
      </c>
      <c r="AU269" s="97" t="s">
        <v>79</v>
      </c>
    </row>
    <row r="270" spans="2:51" s="260" customFormat="1" ht="13.5">
      <c r="B270" s="259"/>
      <c r="D270" s="255" t="s">
        <v>143</v>
      </c>
      <c r="E270" s="261" t="s">
        <v>5</v>
      </c>
      <c r="F270" s="262" t="s">
        <v>407</v>
      </c>
      <c r="H270" s="263">
        <v>7</v>
      </c>
      <c r="I270" s="11"/>
      <c r="L270" s="259"/>
      <c r="M270" s="264"/>
      <c r="N270" s="265"/>
      <c r="O270" s="265"/>
      <c r="P270" s="265"/>
      <c r="Q270" s="265"/>
      <c r="R270" s="265"/>
      <c r="S270" s="265"/>
      <c r="T270" s="266"/>
      <c r="AT270" s="261" t="s">
        <v>143</v>
      </c>
      <c r="AU270" s="261" t="s">
        <v>79</v>
      </c>
      <c r="AV270" s="260" t="s">
        <v>79</v>
      </c>
      <c r="AW270" s="260" t="s">
        <v>35</v>
      </c>
      <c r="AX270" s="260" t="s">
        <v>22</v>
      </c>
      <c r="AY270" s="261" t="s">
        <v>131</v>
      </c>
    </row>
    <row r="271" spans="2:65" s="118" customFormat="1" ht="25.5" customHeight="1">
      <c r="B271" s="113"/>
      <c r="C271" s="282" t="s">
        <v>408</v>
      </c>
      <c r="D271" s="282" t="s">
        <v>273</v>
      </c>
      <c r="E271" s="283" t="s">
        <v>409</v>
      </c>
      <c r="F271" s="284" t="s">
        <v>410</v>
      </c>
      <c r="G271" s="285" t="s">
        <v>315</v>
      </c>
      <c r="H271" s="286">
        <v>4.06</v>
      </c>
      <c r="I271" s="14"/>
      <c r="J271" s="287">
        <f>ROUND(I271*H271,2)</f>
        <v>0</v>
      </c>
      <c r="K271" s="284" t="s">
        <v>5</v>
      </c>
      <c r="L271" s="288"/>
      <c r="M271" s="289" t="s">
        <v>5</v>
      </c>
      <c r="N271" s="290" t="s">
        <v>42</v>
      </c>
      <c r="O271" s="114"/>
      <c r="P271" s="252">
        <f>O271*H271</f>
        <v>0</v>
      </c>
      <c r="Q271" s="252">
        <v>0.073</v>
      </c>
      <c r="R271" s="252">
        <f>Q271*H271</f>
        <v>0.29638</v>
      </c>
      <c r="S271" s="252">
        <v>0</v>
      </c>
      <c r="T271" s="253">
        <f>S271*H271</f>
        <v>0</v>
      </c>
      <c r="AR271" s="97" t="s">
        <v>179</v>
      </c>
      <c r="AT271" s="97" t="s">
        <v>273</v>
      </c>
      <c r="AU271" s="97" t="s">
        <v>79</v>
      </c>
      <c r="AY271" s="97" t="s">
        <v>131</v>
      </c>
      <c r="BE271" s="254">
        <f>IF(N271="základní",J271,0)</f>
        <v>0</v>
      </c>
      <c r="BF271" s="254">
        <f>IF(N271="snížená",J271,0)</f>
        <v>0</v>
      </c>
      <c r="BG271" s="254">
        <f>IF(N271="zákl. přenesená",J271,0)</f>
        <v>0</v>
      </c>
      <c r="BH271" s="254">
        <f>IF(N271="sníž. přenesená",J271,0)</f>
        <v>0</v>
      </c>
      <c r="BI271" s="254">
        <f>IF(N271="nulová",J271,0)</f>
        <v>0</v>
      </c>
      <c r="BJ271" s="97" t="s">
        <v>22</v>
      </c>
      <c r="BK271" s="254">
        <f>ROUND(I271*H271,2)</f>
        <v>0</v>
      </c>
      <c r="BL271" s="97" t="s">
        <v>137</v>
      </c>
      <c r="BM271" s="97" t="s">
        <v>411</v>
      </c>
    </row>
    <row r="272" spans="2:47" s="118" customFormat="1" ht="27">
      <c r="B272" s="113"/>
      <c r="D272" s="255" t="s">
        <v>139</v>
      </c>
      <c r="F272" s="256" t="s">
        <v>412</v>
      </c>
      <c r="I272" s="10"/>
      <c r="L272" s="113"/>
      <c r="M272" s="257"/>
      <c r="N272" s="114"/>
      <c r="O272" s="114"/>
      <c r="P272" s="114"/>
      <c r="Q272" s="114"/>
      <c r="R272" s="114"/>
      <c r="S272" s="114"/>
      <c r="T272" s="144"/>
      <c r="AT272" s="97" t="s">
        <v>139</v>
      </c>
      <c r="AU272" s="97" t="s">
        <v>79</v>
      </c>
    </row>
    <row r="273" spans="2:51" s="260" customFormat="1" ht="13.5">
      <c r="B273" s="259"/>
      <c r="D273" s="255" t="s">
        <v>143</v>
      </c>
      <c r="F273" s="262" t="s">
        <v>413</v>
      </c>
      <c r="H273" s="263">
        <v>4.06</v>
      </c>
      <c r="I273" s="11"/>
      <c r="L273" s="259"/>
      <c r="M273" s="264"/>
      <c r="N273" s="265"/>
      <c r="O273" s="265"/>
      <c r="P273" s="265"/>
      <c r="Q273" s="265"/>
      <c r="R273" s="265"/>
      <c r="S273" s="265"/>
      <c r="T273" s="266"/>
      <c r="AT273" s="261" t="s">
        <v>143</v>
      </c>
      <c r="AU273" s="261" t="s">
        <v>79</v>
      </c>
      <c r="AV273" s="260" t="s">
        <v>79</v>
      </c>
      <c r="AW273" s="260" t="s">
        <v>6</v>
      </c>
      <c r="AX273" s="260" t="s">
        <v>22</v>
      </c>
      <c r="AY273" s="261" t="s">
        <v>131</v>
      </c>
    </row>
    <row r="274" spans="2:65" s="118" customFormat="1" ht="25.5" customHeight="1">
      <c r="B274" s="113"/>
      <c r="C274" s="282" t="s">
        <v>414</v>
      </c>
      <c r="D274" s="282" t="s">
        <v>273</v>
      </c>
      <c r="E274" s="283" t="s">
        <v>415</v>
      </c>
      <c r="F274" s="284" t="s">
        <v>416</v>
      </c>
      <c r="G274" s="285" t="s">
        <v>315</v>
      </c>
      <c r="H274" s="286">
        <v>3.045</v>
      </c>
      <c r="I274" s="14"/>
      <c r="J274" s="287">
        <f>ROUND(I274*H274,2)</f>
        <v>0</v>
      </c>
      <c r="K274" s="284" t="s">
        <v>5</v>
      </c>
      <c r="L274" s="288"/>
      <c r="M274" s="289" t="s">
        <v>5</v>
      </c>
      <c r="N274" s="290" t="s">
        <v>42</v>
      </c>
      <c r="O274" s="114"/>
      <c r="P274" s="252">
        <f>O274*H274</f>
        <v>0</v>
      </c>
      <c r="Q274" s="252">
        <v>0.06</v>
      </c>
      <c r="R274" s="252">
        <f>Q274*H274</f>
        <v>0.1827</v>
      </c>
      <c r="S274" s="252">
        <v>0</v>
      </c>
      <c r="T274" s="253">
        <f>S274*H274</f>
        <v>0</v>
      </c>
      <c r="AR274" s="97" t="s">
        <v>179</v>
      </c>
      <c r="AT274" s="97" t="s">
        <v>273</v>
      </c>
      <c r="AU274" s="97" t="s">
        <v>79</v>
      </c>
      <c r="AY274" s="97" t="s">
        <v>131</v>
      </c>
      <c r="BE274" s="254">
        <f>IF(N274="základní",J274,0)</f>
        <v>0</v>
      </c>
      <c r="BF274" s="254">
        <f>IF(N274="snížená",J274,0)</f>
        <v>0</v>
      </c>
      <c r="BG274" s="254">
        <f>IF(N274="zákl. přenesená",J274,0)</f>
        <v>0</v>
      </c>
      <c r="BH274" s="254">
        <f>IF(N274="sníž. přenesená",J274,0)</f>
        <v>0</v>
      </c>
      <c r="BI274" s="254">
        <f>IF(N274="nulová",J274,0)</f>
        <v>0</v>
      </c>
      <c r="BJ274" s="97" t="s">
        <v>22</v>
      </c>
      <c r="BK274" s="254">
        <f>ROUND(I274*H274,2)</f>
        <v>0</v>
      </c>
      <c r="BL274" s="97" t="s">
        <v>137</v>
      </c>
      <c r="BM274" s="97" t="s">
        <v>417</v>
      </c>
    </row>
    <row r="275" spans="2:47" s="118" customFormat="1" ht="27">
      <c r="B275" s="113"/>
      <c r="D275" s="255" t="s">
        <v>139</v>
      </c>
      <c r="F275" s="256" t="s">
        <v>418</v>
      </c>
      <c r="I275" s="10"/>
      <c r="L275" s="113"/>
      <c r="M275" s="257"/>
      <c r="N275" s="114"/>
      <c r="O275" s="114"/>
      <c r="P275" s="114"/>
      <c r="Q275" s="114"/>
      <c r="R275" s="114"/>
      <c r="S275" s="114"/>
      <c r="T275" s="144"/>
      <c r="AT275" s="97" t="s">
        <v>139</v>
      </c>
      <c r="AU275" s="97" t="s">
        <v>79</v>
      </c>
    </row>
    <row r="276" spans="2:51" s="260" customFormat="1" ht="13.5">
      <c r="B276" s="259"/>
      <c r="D276" s="255" t="s">
        <v>143</v>
      </c>
      <c r="F276" s="262" t="s">
        <v>419</v>
      </c>
      <c r="H276" s="263">
        <v>3.045</v>
      </c>
      <c r="I276" s="11"/>
      <c r="L276" s="259"/>
      <c r="M276" s="264"/>
      <c r="N276" s="265"/>
      <c r="O276" s="265"/>
      <c r="P276" s="265"/>
      <c r="Q276" s="265"/>
      <c r="R276" s="265"/>
      <c r="S276" s="265"/>
      <c r="T276" s="266"/>
      <c r="AT276" s="261" t="s">
        <v>143</v>
      </c>
      <c r="AU276" s="261" t="s">
        <v>79</v>
      </c>
      <c r="AV276" s="260" t="s">
        <v>79</v>
      </c>
      <c r="AW276" s="260" t="s">
        <v>6</v>
      </c>
      <c r="AX276" s="260" t="s">
        <v>22</v>
      </c>
      <c r="AY276" s="261" t="s">
        <v>131</v>
      </c>
    </row>
    <row r="277" spans="2:65" s="118" customFormat="1" ht="25.5" customHeight="1">
      <c r="B277" s="113"/>
      <c r="C277" s="244" t="s">
        <v>420</v>
      </c>
      <c r="D277" s="244" t="s">
        <v>133</v>
      </c>
      <c r="E277" s="245" t="s">
        <v>421</v>
      </c>
      <c r="F277" s="246" t="s">
        <v>422</v>
      </c>
      <c r="G277" s="247" t="s">
        <v>315</v>
      </c>
      <c r="H277" s="248">
        <v>5</v>
      </c>
      <c r="I277" s="9"/>
      <c r="J277" s="249">
        <f>ROUND(I277*H277,2)</f>
        <v>0</v>
      </c>
      <c r="K277" s="246" t="s">
        <v>222</v>
      </c>
      <c r="L277" s="113"/>
      <c r="M277" s="250" t="s">
        <v>5</v>
      </c>
      <c r="N277" s="251" t="s">
        <v>42</v>
      </c>
      <c r="O277" s="114"/>
      <c r="P277" s="252">
        <f>O277*H277</f>
        <v>0</v>
      </c>
      <c r="Q277" s="252">
        <v>9E-05</v>
      </c>
      <c r="R277" s="252">
        <f>Q277*H277</f>
        <v>0.00045000000000000004</v>
      </c>
      <c r="S277" s="252">
        <v>0</v>
      </c>
      <c r="T277" s="253">
        <f>S277*H277</f>
        <v>0</v>
      </c>
      <c r="AR277" s="97" t="s">
        <v>137</v>
      </c>
      <c r="AT277" s="97" t="s">
        <v>133</v>
      </c>
      <c r="AU277" s="97" t="s">
        <v>79</v>
      </c>
      <c r="AY277" s="97" t="s">
        <v>131</v>
      </c>
      <c r="BE277" s="254">
        <f>IF(N277="základní",J277,0)</f>
        <v>0</v>
      </c>
      <c r="BF277" s="254">
        <f>IF(N277="snížená",J277,0)</f>
        <v>0</v>
      </c>
      <c r="BG277" s="254">
        <f>IF(N277="zákl. přenesená",J277,0)</f>
        <v>0</v>
      </c>
      <c r="BH277" s="254">
        <f>IF(N277="sníž. přenesená",J277,0)</f>
        <v>0</v>
      </c>
      <c r="BI277" s="254">
        <f>IF(N277="nulová",J277,0)</f>
        <v>0</v>
      </c>
      <c r="BJ277" s="97" t="s">
        <v>22</v>
      </c>
      <c r="BK277" s="254">
        <f>ROUND(I277*H277,2)</f>
        <v>0</v>
      </c>
      <c r="BL277" s="97" t="s">
        <v>137</v>
      </c>
      <c r="BM277" s="97" t="s">
        <v>423</v>
      </c>
    </row>
    <row r="278" spans="2:47" s="118" customFormat="1" ht="27">
      <c r="B278" s="113"/>
      <c r="D278" s="255" t="s">
        <v>139</v>
      </c>
      <c r="F278" s="256" t="s">
        <v>424</v>
      </c>
      <c r="I278" s="10"/>
      <c r="L278" s="113"/>
      <c r="M278" s="257"/>
      <c r="N278" s="114"/>
      <c r="O278" s="114"/>
      <c r="P278" s="114"/>
      <c r="Q278" s="114"/>
      <c r="R278" s="114"/>
      <c r="S278" s="114"/>
      <c r="T278" s="144"/>
      <c r="AT278" s="97" t="s">
        <v>139</v>
      </c>
      <c r="AU278" s="97" t="s">
        <v>79</v>
      </c>
    </row>
    <row r="279" spans="2:47" s="118" customFormat="1" ht="27">
      <c r="B279" s="113"/>
      <c r="D279" s="255" t="s">
        <v>141</v>
      </c>
      <c r="F279" s="258" t="s">
        <v>142</v>
      </c>
      <c r="I279" s="10"/>
      <c r="L279" s="113"/>
      <c r="M279" s="257"/>
      <c r="N279" s="114"/>
      <c r="O279" s="114"/>
      <c r="P279" s="114"/>
      <c r="Q279" s="114"/>
      <c r="R279" s="114"/>
      <c r="S279" s="114"/>
      <c r="T279" s="144"/>
      <c r="AT279" s="97" t="s">
        <v>141</v>
      </c>
      <c r="AU279" s="97" t="s">
        <v>79</v>
      </c>
    </row>
    <row r="280" spans="2:51" s="260" customFormat="1" ht="13.5">
      <c r="B280" s="259"/>
      <c r="D280" s="255" t="s">
        <v>143</v>
      </c>
      <c r="E280" s="261" t="s">
        <v>5</v>
      </c>
      <c r="F280" s="262" t="s">
        <v>425</v>
      </c>
      <c r="H280" s="263">
        <v>5</v>
      </c>
      <c r="I280" s="11"/>
      <c r="L280" s="259"/>
      <c r="M280" s="264"/>
      <c r="N280" s="265"/>
      <c r="O280" s="265"/>
      <c r="P280" s="265"/>
      <c r="Q280" s="265"/>
      <c r="R280" s="265"/>
      <c r="S280" s="265"/>
      <c r="T280" s="266"/>
      <c r="AT280" s="261" t="s">
        <v>143</v>
      </c>
      <c r="AU280" s="261" t="s">
        <v>79</v>
      </c>
      <c r="AV280" s="260" t="s">
        <v>79</v>
      </c>
      <c r="AW280" s="260" t="s">
        <v>35</v>
      </c>
      <c r="AX280" s="260" t="s">
        <v>22</v>
      </c>
      <c r="AY280" s="261" t="s">
        <v>131</v>
      </c>
    </row>
    <row r="281" spans="2:65" s="118" customFormat="1" ht="25.5" customHeight="1">
      <c r="B281" s="113"/>
      <c r="C281" s="282" t="s">
        <v>426</v>
      </c>
      <c r="D281" s="282" t="s">
        <v>273</v>
      </c>
      <c r="E281" s="283" t="s">
        <v>427</v>
      </c>
      <c r="F281" s="284" t="s">
        <v>428</v>
      </c>
      <c r="G281" s="285" t="s">
        <v>157</v>
      </c>
      <c r="H281" s="286">
        <v>1.523</v>
      </c>
      <c r="I281" s="14"/>
      <c r="J281" s="287">
        <f>ROUND(I281*H281,2)</f>
        <v>0</v>
      </c>
      <c r="K281" s="284" t="s">
        <v>222</v>
      </c>
      <c r="L281" s="288"/>
      <c r="M281" s="289" t="s">
        <v>5</v>
      </c>
      <c r="N281" s="290" t="s">
        <v>42</v>
      </c>
      <c r="O281" s="114"/>
      <c r="P281" s="252">
        <f>O281*H281</f>
        <v>0</v>
      </c>
      <c r="Q281" s="252">
        <v>0.07502</v>
      </c>
      <c r="R281" s="252">
        <f>Q281*H281</f>
        <v>0.11425546</v>
      </c>
      <c r="S281" s="252">
        <v>0</v>
      </c>
      <c r="T281" s="253">
        <f>S281*H281</f>
        <v>0</v>
      </c>
      <c r="AR281" s="97" t="s">
        <v>179</v>
      </c>
      <c r="AT281" s="97" t="s">
        <v>273</v>
      </c>
      <c r="AU281" s="97" t="s">
        <v>79</v>
      </c>
      <c r="AY281" s="97" t="s">
        <v>131</v>
      </c>
      <c r="BE281" s="254">
        <f>IF(N281="základní",J281,0)</f>
        <v>0</v>
      </c>
      <c r="BF281" s="254">
        <f>IF(N281="snížená",J281,0)</f>
        <v>0</v>
      </c>
      <c r="BG281" s="254">
        <f>IF(N281="zákl. přenesená",J281,0)</f>
        <v>0</v>
      </c>
      <c r="BH281" s="254">
        <f>IF(N281="sníž. přenesená",J281,0)</f>
        <v>0</v>
      </c>
      <c r="BI281" s="254">
        <f>IF(N281="nulová",J281,0)</f>
        <v>0</v>
      </c>
      <c r="BJ281" s="97" t="s">
        <v>22</v>
      </c>
      <c r="BK281" s="254">
        <f>ROUND(I281*H281,2)</f>
        <v>0</v>
      </c>
      <c r="BL281" s="97" t="s">
        <v>137</v>
      </c>
      <c r="BM281" s="97" t="s">
        <v>429</v>
      </c>
    </row>
    <row r="282" spans="2:47" s="118" customFormat="1" ht="27">
      <c r="B282" s="113"/>
      <c r="D282" s="255" t="s">
        <v>139</v>
      </c>
      <c r="F282" s="256" t="s">
        <v>428</v>
      </c>
      <c r="I282" s="10"/>
      <c r="L282" s="113"/>
      <c r="M282" s="257"/>
      <c r="N282" s="114"/>
      <c r="O282" s="114"/>
      <c r="P282" s="114"/>
      <c r="Q282" s="114"/>
      <c r="R282" s="114"/>
      <c r="S282" s="114"/>
      <c r="T282" s="144"/>
      <c r="AT282" s="97" t="s">
        <v>139</v>
      </c>
      <c r="AU282" s="97" t="s">
        <v>79</v>
      </c>
    </row>
    <row r="283" spans="2:51" s="260" customFormat="1" ht="13.5">
      <c r="B283" s="259"/>
      <c r="D283" s="255" t="s">
        <v>143</v>
      </c>
      <c r="E283" s="261" t="s">
        <v>5</v>
      </c>
      <c r="F283" s="262" t="s">
        <v>430</v>
      </c>
      <c r="H283" s="263">
        <v>1.5</v>
      </c>
      <c r="I283" s="11"/>
      <c r="L283" s="259"/>
      <c r="M283" s="264"/>
      <c r="N283" s="265"/>
      <c r="O283" s="265"/>
      <c r="P283" s="265"/>
      <c r="Q283" s="265"/>
      <c r="R283" s="265"/>
      <c r="S283" s="265"/>
      <c r="T283" s="266"/>
      <c r="AT283" s="261" t="s">
        <v>143</v>
      </c>
      <c r="AU283" s="261" t="s">
        <v>79</v>
      </c>
      <c r="AV283" s="260" t="s">
        <v>79</v>
      </c>
      <c r="AW283" s="260" t="s">
        <v>35</v>
      </c>
      <c r="AX283" s="260" t="s">
        <v>22</v>
      </c>
      <c r="AY283" s="261" t="s">
        <v>131</v>
      </c>
    </row>
    <row r="284" spans="2:51" s="260" customFormat="1" ht="13.5">
      <c r="B284" s="259"/>
      <c r="D284" s="255" t="s">
        <v>143</v>
      </c>
      <c r="F284" s="262" t="s">
        <v>431</v>
      </c>
      <c r="H284" s="263">
        <v>1.523</v>
      </c>
      <c r="I284" s="11"/>
      <c r="L284" s="259"/>
      <c r="M284" s="264"/>
      <c r="N284" s="265"/>
      <c r="O284" s="265"/>
      <c r="P284" s="265"/>
      <c r="Q284" s="265"/>
      <c r="R284" s="265"/>
      <c r="S284" s="265"/>
      <c r="T284" s="266"/>
      <c r="AT284" s="261" t="s">
        <v>143</v>
      </c>
      <c r="AU284" s="261" t="s">
        <v>79</v>
      </c>
      <c r="AV284" s="260" t="s">
        <v>79</v>
      </c>
      <c r="AW284" s="260" t="s">
        <v>6</v>
      </c>
      <c r="AX284" s="260" t="s">
        <v>22</v>
      </c>
      <c r="AY284" s="261" t="s">
        <v>131</v>
      </c>
    </row>
    <row r="285" spans="2:65" s="118" customFormat="1" ht="16.5" customHeight="1">
      <c r="B285" s="113"/>
      <c r="C285" s="282" t="s">
        <v>432</v>
      </c>
      <c r="D285" s="282" t="s">
        <v>273</v>
      </c>
      <c r="E285" s="283" t="s">
        <v>433</v>
      </c>
      <c r="F285" s="284" t="s">
        <v>434</v>
      </c>
      <c r="G285" s="285" t="s">
        <v>157</v>
      </c>
      <c r="H285" s="286">
        <v>2.25</v>
      </c>
      <c r="I285" s="14"/>
      <c r="J285" s="287">
        <f>ROUND(I285*H285,2)</f>
        <v>0</v>
      </c>
      <c r="K285" s="284" t="s">
        <v>222</v>
      </c>
      <c r="L285" s="288"/>
      <c r="M285" s="289" t="s">
        <v>5</v>
      </c>
      <c r="N285" s="290" t="s">
        <v>42</v>
      </c>
      <c r="O285" s="114"/>
      <c r="P285" s="252">
        <f>O285*H285</f>
        <v>0</v>
      </c>
      <c r="Q285" s="252">
        <v>0.09335</v>
      </c>
      <c r="R285" s="252">
        <f>Q285*H285</f>
        <v>0.21003750000000002</v>
      </c>
      <c r="S285" s="252">
        <v>0</v>
      </c>
      <c r="T285" s="253">
        <f>S285*H285</f>
        <v>0</v>
      </c>
      <c r="AR285" s="97" t="s">
        <v>179</v>
      </c>
      <c r="AT285" s="97" t="s">
        <v>273</v>
      </c>
      <c r="AU285" s="97" t="s">
        <v>79</v>
      </c>
      <c r="AY285" s="97" t="s">
        <v>131</v>
      </c>
      <c r="BE285" s="254">
        <f>IF(N285="základní",J285,0)</f>
        <v>0</v>
      </c>
      <c r="BF285" s="254">
        <f>IF(N285="snížená",J285,0)</f>
        <v>0</v>
      </c>
      <c r="BG285" s="254">
        <f>IF(N285="zákl. přenesená",J285,0)</f>
        <v>0</v>
      </c>
      <c r="BH285" s="254">
        <f>IF(N285="sníž. přenesená",J285,0)</f>
        <v>0</v>
      </c>
      <c r="BI285" s="254">
        <f>IF(N285="nulová",J285,0)</f>
        <v>0</v>
      </c>
      <c r="BJ285" s="97" t="s">
        <v>22</v>
      </c>
      <c r="BK285" s="254">
        <f>ROUND(I285*H285,2)</f>
        <v>0</v>
      </c>
      <c r="BL285" s="97" t="s">
        <v>137</v>
      </c>
      <c r="BM285" s="97" t="s">
        <v>435</v>
      </c>
    </row>
    <row r="286" spans="2:47" s="118" customFormat="1" ht="13.5">
      <c r="B286" s="113"/>
      <c r="D286" s="255" t="s">
        <v>139</v>
      </c>
      <c r="F286" s="256" t="s">
        <v>434</v>
      </c>
      <c r="I286" s="10"/>
      <c r="L286" s="113"/>
      <c r="M286" s="257"/>
      <c r="N286" s="114"/>
      <c r="O286" s="114"/>
      <c r="P286" s="114"/>
      <c r="Q286" s="114"/>
      <c r="R286" s="114"/>
      <c r="S286" s="114"/>
      <c r="T286" s="144"/>
      <c r="AT286" s="97" t="s">
        <v>139</v>
      </c>
      <c r="AU286" s="97" t="s">
        <v>79</v>
      </c>
    </row>
    <row r="287" spans="2:51" s="260" customFormat="1" ht="13.5">
      <c r="B287" s="259"/>
      <c r="D287" s="255" t="s">
        <v>143</v>
      </c>
      <c r="E287" s="261" t="s">
        <v>5</v>
      </c>
      <c r="F287" s="262" t="s">
        <v>436</v>
      </c>
      <c r="H287" s="263">
        <v>2.25</v>
      </c>
      <c r="I287" s="11"/>
      <c r="L287" s="259"/>
      <c r="M287" s="264"/>
      <c r="N287" s="265"/>
      <c r="O287" s="265"/>
      <c r="P287" s="265"/>
      <c r="Q287" s="265"/>
      <c r="R287" s="265"/>
      <c r="S287" s="265"/>
      <c r="T287" s="266"/>
      <c r="AT287" s="261" t="s">
        <v>143</v>
      </c>
      <c r="AU287" s="261" t="s">
        <v>79</v>
      </c>
      <c r="AV287" s="260" t="s">
        <v>79</v>
      </c>
      <c r="AW287" s="260" t="s">
        <v>35</v>
      </c>
      <c r="AX287" s="260" t="s">
        <v>22</v>
      </c>
      <c r="AY287" s="261" t="s">
        <v>131</v>
      </c>
    </row>
    <row r="288" spans="2:65" s="118" customFormat="1" ht="16.5" customHeight="1">
      <c r="B288" s="113"/>
      <c r="C288" s="282" t="s">
        <v>437</v>
      </c>
      <c r="D288" s="282" t="s">
        <v>273</v>
      </c>
      <c r="E288" s="283" t="s">
        <v>438</v>
      </c>
      <c r="F288" s="284" t="s">
        <v>439</v>
      </c>
      <c r="G288" s="285" t="s">
        <v>315</v>
      </c>
      <c r="H288" s="286">
        <v>5</v>
      </c>
      <c r="I288" s="14"/>
      <c r="J288" s="287">
        <f>ROUND(I288*H288,2)</f>
        <v>0</v>
      </c>
      <c r="K288" s="284" t="s">
        <v>5</v>
      </c>
      <c r="L288" s="288"/>
      <c r="M288" s="289" t="s">
        <v>5</v>
      </c>
      <c r="N288" s="290" t="s">
        <v>42</v>
      </c>
      <c r="O288" s="114"/>
      <c r="P288" s="252">
        <f>O288*H288</f>
        <v>0</v>
      </c>
      <c r="Q288" s="252">
        <v>0.0006</v>
      </c>
      <c r="R288" s="252">
        <f>Q288*H288</f>
        <v>0.0029999999999999996</v>
      </c>
      <c r="S288" s="252">
        <v>0</v>
      </c>
      <c r="T288" s="253">
        <f>S288*H288</f>
        <v>0</v>
      </c>
      <c r="AR288" s="97" t="s">
        <v>179</v>
      </c>
      <c r="AT288" s="97" t="s">
        <v>273</v>
      </c>
      <c r="AU288" s="97" t="s">
        <v>79</v>
      </c>
      <c r="AY288" s="97" t="s">
        <v>131</v>
      </c>
      <c r="BE288" s="254">
        <f>IF(N288="základní",J288,0)</f>
        <v>0</v>
      </c>
      <c r="BF288" s="254">
        <f>IF(N288="snížená",J288,0)</f>
        <v>0</v>
      </c>
      <c r="BG288" s="254">
        <f>IF(N288="zákl. přenesená",J288,0)</f>
        <v>0</v>
      </c>
      <c r="BH288" s="254">
        <f>IF(N288="sníž. přenesená",J288,0)</f>
        <v>0</v>
      </c>
      <c r="BI288" s="254">
        <f>IF(N288="nulová",J288,0)</f>
        <v>0</v>
      </c>
      <c r="BJ288" s="97" t="s">
        <v>22</v>
      </c>
      <c r="BK288" s="254">
        <f>ROUND(I288*H288,2)</f>
        <v>0</v>
      </c>
      <c r="BL288" s="97" t="s">
        <v>137</v>
      </c>
      <c r="BM288" s="97" t="s">
        <v>440</v>
      </c>
    </row>
    <row r="289" spans="2:47" s="118" customFormat="1" ht="13.5">
      <c r="B289" s="113"/>
      <c r="D289" s="255" t="s">
        <v>139</v>
      </c>
      <c r="F289" s="256" t="s">
        <v>441</v>
      </c>
      <c r="I289" s="10"/>
      <c r="L289" s="113"/>
      <c r="M289" s="257"/>
      <c r="N289" s="114"/>
      <c r="O289" s="114"/>
      <c r="P289" s="114"/>
      <c r="Q289" s="114"/>
      <c r="R289" s="114"/>
      <c r="S289" s="114"/>
      <c r="T289" s="144"/>
      <c r="AT289" s="97" t="s">
        <v>139</v>
      </c>
      <c r="AU289" s="97" t="s">
        <v>79</v>
      </c>
    </row>
    <row r="290" spans="2:65" s="118" customFormat="1" ht="16.5" customHeight="1">
      <c r="B290" s="113"/>
      <c r="C290" s="244" t="s">
        <v>442</v>
      </c>
      <c r="D290" s="244" t="s">
        <v>133</v>
      </c>
      <c r="E290" s="245" t="s">
        <v>443</v>
      </c>
      <c r="F290" s="246" t="s">
        <v>444</v>
      </c>
      <c r="G290" s="247" t="s">
        <v>157</v>
      </c>
      <c r="H290" s="248">
        <v>10</v>
      </c>
      <c r="I290" s="9"/>
      <c r="J290" s="249">
        <f>ROUND(I290*H290,2)</f>
        <v>0</v>
      </c>
      <c r="K290" s="246" t="s">
        <v>222</v>
      </c>
      <c r="L290" s="113"/>
      <c r="M290" s="250" t="s">
        <v>5</v>
      </c>
      <c r="N290" s="251" t="s">
        <v>42</v>
      </c>
      <c r="O290" s="114"/>
      <c r="P290" s="252">
        <f>O290*H290</f>
        <v>0</v>
      </c>
      <c r="Q290" s="252">
        <v>0.00159</v>
      </c>
      <c r="R290" s="252">
        <f>Q290*H290</f>
        <v>0.0159</v>
      </c>
      <c r="S290" s="252">
        <v>0</v>
      </c>
      <c r="T290" s="253">
        <f>S290*H290</f>
        <v>0</v>
      </c>
      <c r="AR290" s="97" t="s">
        <v>137</v>
      </c>
      <c r="AT290" s="97" t="s">
        <v>133</v>
      </c>
      <c r="AU290" s="97" t="s">
        <v>79</v>
      </c>
      <c r="AY290" s="97" t="s">
        <v>131</v>
      </c>
      <c r="BE290" s="254">
        <f>IF(N290="základní",J290,0)</f>
        <v>0</v>
      </c>
      <c r="BF290" s="254">
        <f>IF(N290="snížená",J290,0)</f>
        <v>0</v>
      </c>
      <c r="BG290" s="254">
        <f>IF(N290="zákl. přenesená",J290,0)</f>
        <v>0</v>
      </c>
      <c r="BH290" s="254">
        <f>IF(N290="sníž. přenesená",J290,0)</f>
        <v>0</v>
      </c>
      <c r="BI290" s="254">
        <f>IF(N290="nulová",J290,0)</f>
        <v>0</v>
      </c>
      <c r="BJ290" s="97" t="s">
        <v>22</v>
      </c>
      <c r="BK290" s="254">
        <f>ROUND(I290*H290,2)</f>
        <v>0</v>
      </c>
      <c r="BL290" s="97" t="s">
        <v>137</v>
      </c>
      <c r="BM290" s="97" t="s">
        <v>445</v>
      </c>
    </row>
    <row r="291" spans="2:47" s="118" customFormat="1" ht="27">
      <c r="B291" s="113"/>
      <c r="D291" s="255" t="s">
        <v>139</v>
      </c>
      <c r="F291" s="256" t="s">
        <v>446</v>
      </c>
      <c r="I291" s="10"/>
      <c r="L291" s="113"/>
      <c r="M291" s="257"/>
      <c r="N291" s="114"/>
      <c r="O291" s="114"/>
      <c r="P291" s="114"/>
      <c r="Q291" s="114"/>
      <c r="R291" s="114"/>
      <c r="S291" s="114"/>
      <c r="T291" s="144"/>
      <c r="AT291" s="97" t="s">
        <v>139</v>
      </c>
      <c r="AU291" s="97" t="s">
        <v>79</v>
      </c>
    </row>
    <row r="292" spans="2:47" s="118" customFormat="1" ht="27">
      <c r="B292" s="113"/>
      <c r="D292" s="255" t="s">
        <v>141</v>
      </c>
      <c r="F292" s="258" t="s">
        <v>142</v>
      </c>
      <c r="I292" s="10"/>
      <c r="L292" s="113"/>
      <c r="M292" s="257"/>
      <c r="N292" s="114"/>
      <c r="O292" s="114"/>
      <c r="P292" s="114"/>
      <c r="Q292" s="114"/>
      <c r="R292" s="114"/>
      <c r="S292" s="114"/>
      <c r="T292" s="144"/>
      <c r="AT292" s="97" t="s">
        <v>141</v>
      </c>
      <c r="AU292" s="97" t="s">
        <v>79</v>
      </c>
    </row>
    <row r="293" spans="2:51" s="260" customFormat="1" ht="13.5">
      <c r="B293" s="259"/>
      <c r="D293" s="255" t="s">
        <v>143</v>
      </c>
      <c r="E293" s="261" t="s">
        <v>5</v>
      </c>
      <c r="F293" s="262" t="s">
        <v>27</v>
      </c>
      <c r="H293" s="263">
        <v>10</v>
      </c>
      <c r="I293" s="11"/>
      <c r="L293" s="259"/>
      <c r="M293" s="264"/>
      <c r="N293" s="265"/>
      <c r="O293" s="265"/>
      <c r="P293" s="265"/>
      <c r="Q293" s="265"/>
      <c r="R293" s="265"/>
      <c r="S293" s="265"/>
      <c r="T293" s="266"/>
      <c r="AT293" s="261" t="s">
        <v>143</v>
      </c>
      <c r="AU293" s="261" t="s">
        <v>79</v>
      </c>
      <c r="AV293" s="260" t="s">
        <v>79</v>
      </c>
      <c r="AW293" s="260" t="s">
        <v>35</v>
      </c>
      <c r="AX293" s="260" t="s">
        <v>22</v>
      </c>
      <c r="AY293" s="261" t="s">
        <v>131</v>
      </c>
    </row>
    <row r="294" spans="2:65" s="118" customFormat="1" ht="16.5" customHeight="1">
      <c r="B294" s="113"/>
      <c r="C294" s="244" t="s">
        <v>447</v>
      </c>
      <c r="D294" s="244" t="s">
        <v>133</v>
      </c>
      <c r="E294" s="245" t="s">
        <v>448</v>
      </c>
      <c r="F294" s="246" t="s">
        <v>449</v>
      </c>
      <c r="G294" s="247" t="s">
        <v>157</v>
      </c>
      <c r="H294" s="248">
        <v>12</v>
      </c>
      <c r="I294" s="9"/>
      <c r="J294" s="249">
        <f>ROUND(I294*H294,2)</f>
        <v>0</v>
      </c>
      <c r="K294" s="246" t="s">
        <v>222</v>
      </c>
      <c r="L294" s="113"/>
      <c r="M294" s="250" t="s">
        <v>5</v>
      </c>
      <c r="N294" s="251" t="s">
        <v>42</v>
      </c>
      <c r="O294" s="114"/>
      <c r="P294" s="252">
        <f>O294*H294</f>
        <v>0</v>
      </c>
      <c r="Q294" s="252">
        <v>0.0033</v>
      </c>
      <c r="R294" s="252">
        <f>Q294*H294</f>
        <v>0.039599999999999996</v>
      </c>
      <c r="S294" s="252">
        <v>0</v>
      </c>
      <c r="T294" s="253">
        <f>S294*H294</f>
        <v>0</v>
      </c>
      <c r="AR294" s="97" t="s">
        <v>137</v>
      </c>
      <c r="AT294" s="97" t="s">
        <v>133</v>
      </c>
      <c r="AU294" s="97" t="s">
        <v>79</v>
      </c>
      <c r="AY294" s="97" t="s">
        <v>131</v>
      </c>
      <c r="BE294" s="254">
        <f>IF(N294="základní",J294,0)</f>
        <v>0</v>
      </c>
      <c r="BF294" s="254">
        <f>IF(N294="snížená",J294,0)</f>
        <v>0</v>
      </c>
      <c r="BG294" s="254">
        <f>IF(N294="zákl. přenesená",J294,0)</f>
        <v>0</v>
      </c>
      <c r="BH294" s="254">
        <f>IF(N294="sníž. přenesená",J294,0)</f>
        <v>0</v>
      </c>
      <c r="BI294" s="254">
        <f>IF(N294="nulová",J294,0)</f>
        <v>0</v>
      </c>
      <c r="BJ294" s="97" t="s">
        <v>22</v>
      </c>
      <c r="BK294" s="254">
        <f>ROUND(I294*H294,2)</f>
        <v>0</v>
      </c>
      <c r="BL294" s="97" t="s">
        <v>137</v>
      </c>
      <c r="BM294" s="97" t="s">
        <v>450</v>
      </c>
    </row>
    <row r="295" spans="2:47" s="118" customFormat="1" ht="27">
      <c r="B295" s="113"/>
      <c r="D295" s="255" t="s">
        <v>139</v>
      </c>
      <c r="F295" s="256" t="s">
        <v>451</v>
      </c>
      <c r="I295" s="10"/>
      <c r="L295" s="113"/>
      <c r="M295" s="257"/>
      <c r="N295" s="114"/>
      <c r="O295" s="114"/>
      <c r="P295" s="114"/>
      <c r="Q295" s="114"/>
      <c r="R295" s="114"/>
      <c r="S295" s="114"/>
      <c r="T295" s="144"/>
      <c r="AT295" s="97" t="s">
        <v>139</v>
      </c>
      <c r="AU295" s="97" t="s">
        <v>79</v>
      </c>
    </row>
    <row r="296" spans="2:47" s="118" customFormat="1" ht="27">
      <c r="B296" s="113"/>
      <c r="D296" s="255" t="s">
        <v>141</v>
      </c>
      <c r="F296" s="258" t="s">
        <v>142</v>
      </c>
      <c r="I296" s="10"/>
      <c r="L296" s="113"/>
      <c r="M296" s="257"/>
      <c r="N296" s="114"/>
      <c r="O296" s="114"/>
      <c r="P296" s="114"/>
      <c r="Q296" s="114"/>
      <c r="R296" s="114"/>
      <c r="S296" s="114"/>
      <c r="T296" s="144"/>
      <c r="AT296" s="97" t="s">
        <v>141</v>
      </c>
      <c r="AU296" s="97" t="s">
        <v>79</v>
      </c>
    </row>
    <row r="297" spans="2:51" s="260" customFormat="1" ht="13.5">
      <c r="B297" s="259"/>
      <c r="D297" s="255" t="s">
        <v>143</v>
      </c>
      <c r="E297" s="261" t="s">
        <v>5</v>
      </c>
      <c r="F297" s="262" t="s">
        <v>209</v>
      </c>
      <c r="H297" s="263">
        <v>12</v>
      </c>
      <c r="I297" s="11"/>
      <c r="L297" s="259"/>
      <c r="M297" s="264"/>
      <c r="N297" s="265"/>
      <c r="O297" s="265"/>
      <c r="P297" s="265"/>
      <c r="Q297" s="265"/>
      <c r="R297" s="265"/>
      <c r="S297" s="265"/>
      <c r="T297" s="266"/>
      <c r="AT297" s="261" t="s">
        <v>143</v>
      </c>
      <c r="AU297" s="261" t="s">
        <v>79</v>
      </c>
      <c r="AV297" s="260" t="s">
        <v>79</v>
      </c>
      <c r="AW297" s="260" t="s">
        <v>35</v>
      </c>
      <c r="AX297" s="260" t="s">
        <v>22</v>
      </c>
      <c r="AY297" s="261" t="s">
        <v>131</v>
      </c>
    </row>
    <row r="298" spans="2:65" s="118" customFormat="1" ht="16.5" customHeight="1">
      <c r="B298" s="113"/>
      <c r="C298" s="244" t="s">
        <v>452</v>
      </c>
      <c r="D298" s="244" t="s">
        <v>133</v>
      </c>
      <c r="E298" s="245" t="s">
        <v>453</v>
      </c>
      <c r="F298" s="246" t="s">
        <v>454</v>
      </c>
      <c r="G298" s="247" t="s">
        <v>157</v>
      </c>
      <c r="H298" s="248">
        <v>30</v>
      </c>
      <c r="I298" s="9"/>
      <c r="J298" s="249">
        <f>ROUND(I298*H298,2)</f>
        <v>0</v>
      </c>
      <c r="K298" s="246" t="s">
        <v>222</v>
      </c>
      <c r="L298" s="113"/>
      <c r="M298" s="250" t="s">
        <v>5</v>
      </c>
      <c r="N298" s="251" t="s">
        <v>42</v>
      </c>
      <c r="O298" s="114"/>
      <c r="P298" s="252">
        <f>O298*H298</f>
        <v>0</v>
      </c>
      <c r="Q298" s="252">
        <v>0.00482</v>
      </c>
      <c r="R298" s="252">
        <f>Q298*H298</f>
        <v>0.14459999999999998</v>
      </c>
      <c r="S298" s="252">
        <v>0</v>
      </c>
      <c r="T298" s="253">
        <f>S298*H298</f>
        <v>0</v>
      </c>
      <c r="AR298" s="97" t="s">
        <v>137</v>
      </c>
      <c r="AT298" s="97" t="s">
        <v>133</v>
      </c>
      <c r="AU298" s="97" t="s">
        <v>79</v>
      </c>
      <c r="AY298" s="97" t="s">
        <v>131</v>
      </c>
      <c r="BE298" s="254">
        <f>IF(N298="základní",J298,0)</f>
        <v>0</v>
      </c>
      <c r="BF298" s="254">
        <f>IF(N298="snížená",J298,0)</f>
        <v>0</v>
      </c>
      <c r="BG298" s="254">
        <f>IF(N298="zákl. přenesená",J298,0)</f>
        <v>0</v>
      </c>
      <c r="BH298" s="254">
        <f>IF(N298="sníž. přenesená",J298,0)</f>
        <v>0</v>
      </c>
      <c r="BI298" s="254">
        <f>IF(N298="nulová",J298,0)</f>
        <v>0</v>
      </c>
      <c r="BJ298" s="97" t="s">
        <v>22</v>
      </c>
      <c r="BK298" s="254">
        <f>ROUND(I298*H298,2)</f>
        <v>0</v>
      </c>
      <c r="BL298" s="97" t="s">
        <v>137</v>
      </c>
      <c r="BM298" s="97" t="s">
        <v>455</v>
      </c>
    </row>
    <row r="299" spans="2:47" s="118" customFormat="1" ht="27">
      <c r="B299" s="113"/>
      <c r="D299" s="255" t="s">
        <v>139</v>
      </c>
      <c r="F299" s="256" t="s">
        <v>456</v>
      </c>
      <c r="I299" s="10"/>
      <c r="L299" s="113"/>
      <c r="M299" s="257"/>
      <c r="N299" s="114"/>
      <c r="O299" s="114"/>
      <c r="P299" s="114"/>
      <c r="Q299" s="114"/>
      <c r="R299" s="114"/>
      <c r="S299" s="114"/>
      <c r="T299" s="144"/>
      <c r="AT299" s="97" t="s">
        <v>139</v>
      </c>
      <c r="AU299" s="97" t="s">
        <v>79</v>
      </c>
    </row>
    <row r="300" spans="2:47" s="118" customFormat="1" ht="27">
      <c r="B300" s="113"/>
      <c r="D300" s="255" t="s">
        <v>141</v>
      </c>
      <c r="F300" s="258" t="s">
        <v>142</v>
      </c>
      <c r="I300" s="10"/>
      <c r="L300" s="113"/>
      <c r="M300" s="257"/>
      <c r="N300" s="114"/>
      <c r="O300" s="114"/>
      <c r="P300" s="114"/>
      <c r="Q300" s="114"/>
      <c r="R300" s="114"/>
      <c r="S300" s="114"/>
      <c r="T300" s="144"/>
      <c r="AT300" s="97" t="s">
        <v>141</v>
      </c>
      <c r="AU300" s="97" t="s">
        <v>79</v>
      </c>
    </row>
    <row r="301" spans="2:51" s="276" customFormat="1" ht="13.5">
      <c r="B301" s="275"/>
      <c r="D301" s="255" t="s">
        <v>143</v>
      </c>
      <c r="E301" s="277" t="s">
        <v>5</v>
      </c>
      <c r="F301" s="278" t="s">
        <v>310</v>
      </c>
      <c r="H301" s="277" t="s">
        <v>5</v>
      </c>
      <c r="I301" s="13"/>
      <c r="L301" s="275"/>
      <c r="M301" s="279"/>
      <c r="N301" s="280"/>
      <c r="O301" s="280"/>
      <c r="P301" s="280"/>
      <c r="Q301" s="280"/>
      <c r="R301" s="280"/>
      <c r="S301" s="280"/>
      <c r="T301" s="281"/>
      <c r="AT301" s="277" t="s">
        <v>143</v>
      </c>
      <c r="AU301" s="277" t="s">
        <v>79</v>
      </c>
      <c r="AV301" s="276" t="s">
        <v>22</v>
      </c>
      <c r="AW301" s="276" t="s">
        <v>35</v>
      </c>
      <c r="AX301" s="276" t="s">
        <v>71</v>
      </c>
      <c r="AY301" s="277" t="s">
        <v>131</v>
      </c>
    </row>
    <row r="302" spans="2:51" s="260" customFormat="1" ht="13.5">
      <c r="B302" s="259"/>
      <c r="D302" s="255" t="s">
        <v>143</v>
      </c>
      <c r="E302" s="261" t="s">
        <v>5</v>
      </c>
      <c r="F302" s="262" t="s">
        <v>209</v>
      </c>
      <c r="H302" s="263">
        <v>12</v>
      </c>
      <c r="I302" s="11"/>
      <c r="L302" s="259"/>
      <c r="M302" s="264"/>
      <c r="N302" s="265"/>
      <c r="O302" s="265"/>
      <c r="P302" s="265"/>
      <c r="Q302" s="265"/>
      <c r="R302" s="265"/>
      <c r="S302" s="265"/>
      <c r="T302" s="266"/>
      <c r="AT302" s="261" t="s">
        <v>143</v>
      </c>
      <c r="AU302" s="261" t="s">
        <v>79</v>
      </c>
      <c r="AV302" s="260" t="s">
        <v>79</v>
      </c>
      <c r="AW302" s="260" t="s">
        <v>35</v>
      </c>
      <c r="AX302" s="260" t="s">
        <v>71</v>
      </c>
      <c r="AY302" s="261" t="s">
        <v>131</v>
      </c>
    </row>
    <row r="303" spans="2:51" s="276" customFormat="1" ht="13.5">
      <c r="B303" s="275"/>
      <c r="D303" s="255" t="s">
        <v>143</v>
      </c>
      <c r="E303" s="277" t="s">
        <v>5</v>
      </c>
      <c r="F303" s="278" t="s">
        <v>457</v>
      </c>
      <c r="H303" s="277" t="s">
        <v>5</v>
      </c>
      <c r="I303" s="13"/>
      <c r="L303" s="275"/>
      <c r="M303" s="279"/>
      <c r="N303" s="280"/>
      <c r="O303" s="280"/>
      <c r="P303" s="280"/>
      <c r="Q303" s="280"/>
      <c r="R303" s="280"/>
      <c r="S303" s="280"/>
      <c r="T303" s="281"/>
      <c r="AT303" s="277" t="s">
        <v>143</v>
      </c>
      <c r="AU303" s="277" t="s">
        <v>79</v>
      </c>
      <c r="AV303" s="276" t="s">
        <v>22</v>
      </c>
      <c r="AW303" s="276" t="s">
        <v>35</v>
      </c>
      <c r="AX303" s="276" t="s">
        <v>71</v>
      </c>
      <c r="AY303" s="277" t="s">
        <v>131</v>
      </c>
    </row>
    <row r="304" spans="2:51" s="260" customFormat="1" ht="13.5">
      <c r="B304" s="259"/>
      <c r="D304" s="255" t="s">
        <v>143</v>
      </c>
      <c r="E304" s="261" t="s">
        <v>5</v>
      </c>
      <c r="F304" s="262" t="s">
        <v>243</v>
      </c>
      <c r="H304" s="263">
        <v>18</v>
      </c>
      <c r="I304" s="11"/>
      <c r="L304" s="259"/>
      <c r="M304" s="264"/>
      <c r="N304" s="265"/>
      <c r="O304" s="265"/>
      <c r="P304" s="265"/>
      <c r="Q304" s="265"/>
      <c r="R304" s="265"/>
      <c r="S304" s="265"/>
      <c r="T304" s="266"/>
      <c r="AT304" s="261" t="s">
        <v>143</v>
      </c>
      <c r="AU304" s="261" t="s">
        <v>79</v>
      </c>
      <c r="AV304" s="260" t="s">
        <v>79</v>
      </c>
      <c r="AW304" s="260" t="s">
        <v>35</v>
      </c>
      <c r="AX304" s="260" t="s">
        <v>71</v>
      </c>
      <c r="AY304" s="261" t="s">
        <v>131</v>
      </c>
    </row>
    <row r="305" spans="2:51" s="268" customFormat="1" ht="13.5">
      <c r="B305" s="267"/>
      <c r="D305" s="255" t="s">
        <v>143</v>
      </c>
      <c r="E305" s="269" t="s">
        <v>5</v>
      </c>
      <c r="F305" s="270" t="s">
        <v>193</v>
      </c>
      <c r="H305" s="271">
        <v>30</v>
      </c>
      <c r="I305" s="12"/>
      <c r="L305" s="267"/>
      <c r="M305" s="272"/>
      <c r="N305" s="273"/>
      <c r="O305" s="273"/>
      <c r="P305" s="273"/>
      <c r="Q305" s="273"/>
      <c r="R305" s="273"/>
      <c r="S305" s="273"/>
      <c r="T305" s="274"/>
      <c r="AT305" s="269" t="s">
        <v>143</v>
      </c>
      <c r="AU305" s="269" t="s">
        <v>79</v>
      </c>
      <c r="AV305" s="268" t="s">
        <v>137</v>
      </c>
      <c r="AW305" s="268" t="s">
        <v>35</v>
      </c>
      <c r="AX305" s="268" t="s">
        <v>22</v>
      </c>
      <c r="AY305" s="269" t="s">
        <v>131</v>
      </c>
    </row>
    <row r="306" spans="2:65" s="118" customFormat="1" ht="25.5" customHeight="1">
      <c r="B306" s="113"/>
      <c r="C306" s="244" t="s">
        <v>458</v>
      </c>
      <c r="D306" s="244" t="s">
        <v>133</v>
      </c>
      <c r="E306" s="245" t="s">
        <v>459</v>
      </c>
      <c r="F306" s="246" t="s">
        <v>460</v>
      </c>
      <c r="G306" s="247" t="s">
        <v>315</v>
      </c>
      <c r="H306" s="248">
        <v>18</v>
      </c>
      <c r="I306" s="9"/>
      <c r="J306" s="249">
        <f>ROUND(I306*H306,2)</f>
        <v>0</v>
      </c>
      <c r="K306" s="246" t="s">
        <v>222</v>
      </c>
      <c r="L306" s="113"/>
      <c r="M306" s="250" t="s">
        <v>5</v>
      </c>
      <c r="N306" s="251" t="s">
        <v>42</v>
      </c>
      <c r="O306" s="114"/>
      <c r="P306" s="252">
        <f>O306*H306</f>
        <v>0</v>
      </c>
      <c r="Q306" s="252">
        <v>0</v>
      </c>
      <c r="R306" s="252">
        <f>Q306*H306</f>
        <v>0</v>
      </c>
      <c r="S306" s="252">
        <v>0</v>
      </c>
      <c r="T306" s="253">
        <f>S306*H306</f>
        <v>0</v>
      </c>
      <c r="AR306" s="97" t="s">
        <v>137</v>
      </c>
      <c r="AT306" s="97" t="s">
        <v>133</v>
      </c>
      <c r="AU306" s="97" t="s">
        <v>79</v>
      </c>
      <c r="AY306" s="97" t="s">
        <v>131</v>
      </c>
      <c r="BE306" s="254">
        <f>IF(N306="základní",J306,0)</f>
        <v>0</v>
      </c>
      <c r="BF306" s="254">
        <f>IF(N306="snížená",J306,0)</f>
        <v>0</v>
      </c>
      <c r="BG306" s="254">
        <f>IF(N306="zákl. přenesená",J306,0)</f>
        <v>0</v>
      </c>
      <c r="BH306" s="254">
        <f>IF(N306="sníž. přenesená",J306,0)</f>
        <v>0</v>
      </c>
      <c r="BI306" s="254">
        <f>IF(N306="nulová",J306,0)</f>
        <v>0</v>
      </c>
      <c r="BJ306" s="97" t="s">
        <v>22</v>
      </c>
      <c r="BK306" s="254">
        <f>ROUND(I306*H306,2)</f>
        <v>0</v>
      </c>
      <c r="BL306" s="97" t="s">
        <v>137</v>
      </c>
      <c r="BM306" s="97" t="s">
        <v>461</v>
      </c>
    </row>
    <row r="307" spans="2:47" s="118" customFormat="1" ht="27">
      <c r="B307" s="113"/>
      <c r="D307" s="255" t="s">
        <v>139</v>
      </c>
      <c r="F307" s="256" t="s">
        <v>462</v>
      </c>
      <c r="I307" s="10"/>
      <c r="L307" s="113"/>
      <c r="M307" s="257"/>
      <c r="N307" s="114"/>
      <c r="O307" s="114"/>
      <c r="P307" s="114"/>
      <c r="Q307" s="114"/>
      <c r="R307" s="114"/>
      <c r="S307" s="114"/>
      <c r="T307" s="144"/>
      <c r="AT307" s="97" t="s">
        <v>139</v>
      </c>
      <c r="AU307" s="97" t="s">
        <v>79</v>
      </c>
    </row>
    <row r="308" spans="2:47" s="118" customFormat="1" ht="27">
      <c r="B308" s="113"/>
      <c r="D308" s="255" t="s">
        <v>141</v>
      </c>
      <c r="F308" s="258" t="s">
        <v>142</v>
      </c>
      <c r="I308" s="10"/>
      <c r="L308" s="113"/>
      <c r="M308" s="257"/>
      <c r="N308" s="114"/>
      <c r="O308" s="114"/>
      <c r="P308" s="114"/>
      <c r="Q308" s="114"/>
      <c r="R308" s="114"/>
      <c r="S308" s="114"/>
      <c r="T308" s="144"/>
      <c r="AT308" s="97" t="s">
        <v>141</v>
      </c>
      <c r="AU308" s="97" t="s">
        <v>79</v>
      </c>
    </row>
    <row r="309" spans="2:51" s="260" customFormat="1" ht="13.5">
      <c r="B309" s="259"/>
      <c r="D309" s="255" t="s">
        <v>143</v>
      </c>
      <c r="E309" s="261" t="s">
        <v>5</v>
      </c>
      <c r="F309" s="262" t="s">
        <v>463</v>
      </c>
      <c r="H309" s="263">
        <v>18</v>
      </c>
      <c r="I309" s="11"/>
      <c r="L309" s="259"/>
      <c r="M309" s="264"/>
      <c r="N309" s="265"/>
      <c r="O309" s="265"/>
      <c r="P309" s="265"/>
      <c r="Q309" s="265"/>
      <c r="R309" s="265"/>
      <c r="S309" s="265"/>
      <c r="T309" s="266"/>
      <c r="AT309" s="261" t="s">
        <v>143</v>
      </c>
      <c r="AU309" s="261" t="s">
        <v>79</v>
      </c>
      <c r="AV309" s="260" t="s">
        <v>79</v>
      </c>
      <c r="AW309" s="260" t="s">
        <v>35</v>
      </c>
      <c r="AX309" s="260" t="s">
        <v>22</v>
      </c>
      <c r="AY309" s="261" t="s">
        <v>131</v>
      </c>
    </row>
    <row r="310" spans="2:65" s="118" customFormat="1" ht="16.5" customHeight="1">
      <c r="B310" s="113"/>
      <c r="C310" s="282" t="s">
        <v>464</v>
      </c>
      <c r="D310" s="282" t="s">
        <v>273</v>
      </c>
      <c r="E310" s="283" t="s">
        <v>465</v>
      </c>
      <c r="F310" s="284" t="s">
        <v>466</v>
      </c>
      <c r="G310" s="285" t="s">
        <v>315</v>
      </c>
      <c r="H310" s="286">
        <v>7</v>
      </c>
      <c r="I310" s="14"/>
      <c r="J310" s="287">
        <f>ROUND(I310*H310,2)</f>
        <v>0</v>
      </c>
      <c r="K310" s="284" t="s">
        <v>5</v>
      </c>
      <c r="L310" s="288"/>
      <c r="M310" s="289" t="s">
        <v>5</v>
      </c>
      <c r="N310" s="290" t="s">
        <v>42</v>
      </c>
      <c r="O310" s="114"/>
      <c r="P310" s="252">
        <f>O310*H310</f>
        <v>0</v>
      </c>
      <c r="Q310" s="252">
        <v>0.00065</v>
      </c>
      <c r="R310" s="252">
        <f>Q310*H310</f>
        <v>0.00455</v>
      </c>
      <c r="S310" s="252">
        <v>0</v>
      </c>
      <c r="T310" s="253">
        <f>S310*H310</f>
        <v>0</v>
      </c>
      <c r="AR310" s="97" t="s">
        <v>179</v>
      </c>
      <c r="AT310" s="97" t="s">
        <v>273</v>
      </c>
      <c r="AU310" s="97" t="s">
        <v>79</v>
      </c>
      <c r="AY310" s="97" t="s">
        <v>131</v>
      </c>
      <c r="BE310" s="254">
        <f>IF(N310="základní",J310,0)</f>
        <v>0</v>
      </c>
      <c r="BF310" s="254">
        <f>IF(N310="snížená",J310,0)</f>
        <v>0</v>
      </c>
      <c r="BG310" s="254">
        <f>IF(N310="zákl. přenesená",J310,0)</f>
        <v>0</v>
      </c>
      <c r="BH310" s="254">
        <f>IF(N310="sníž. přenesená",J310,0)</f>
        <v>0</v>
      </c>
      <c r="BI310" s="254">
        <f>IF(N310="nulová",J310,0)</f>
        <v>0</v>
      </c>
      <c r="BJ310" s="97" t="s">
        <v>22</v>
      </c>
      <c r="BK310" s="254">
        <f>ROUND(I310*H310,2)</f>
        <v>0</v>
      </c>
      <c r="BL310" s="97" t="s">
        <v>137</v>
      </c>
      <c r="BM310" s="97" t="s">
        <v>467</v>
      </c>
    </row>
    <row r="311" spans="2:47" s="118" customFormat="1" ht="13.5">
      <c r="B311" s="113"/>
      <c r="D311" s="255" t="s">
        <v>139</v>
      </c>
      <c r="F311" s="256" t="s">
        <v>466</v>
      </c>
      <c r="I311" s="10"/>
      <c r="L311" s="113"/>
      <c r="M311" s="257"/>
      <c r="N311" s="114"/>
      <c r="O311" s="114"/>
      <c r="P311" s="114"/>
      <c r="Q311" s="114"/>
      <c r="R311" s="114"/>
      <c r="S311" s="114"/>
      <c r="T311" s="144"/>
      <c r="AT311" s="97" t="s">
        <v>139</v>
      </c>
      <c r="AU311" s="97" t="s">
        <v>79</v>
      </c>
    </row>
    <row r="312" spans="2:65" s="118" customFormat="1" ht="16.5" customHeight="1">
      <c r="B312" s="113"/>
      <c r="C312" s="282" t="s">
        <v>468</v>
      </c>
      <c r="D312" s="282" t="s">
        <v>273</v>
      </c>
      <c r="E312" s="283" t="s">
        <v>469</v>
      </c>
      <c r="F312" s="284" t="s">
        <v>470</v>
      </c>
      <c r="G312" s="285" t="s">
        <v>315</v>
      </c>
      <c r="H312" s="286">
        <v>4</v>
      </c>
      <c r="I312" s="14"/>
      <c r="J312" s="287">
        <f>ROUND(I312*H312,2)</f>
        <v>0</v>
      </c>
      <c r="K312" s="284" t="s">
        <v>5</v>
      </c>
      <c r="L312" s="288"/>
      <c r="M312" s="289" t="s">
        <v>5</v>
      </c>
      <c r="N312" s="290" t="s">
        <v>42</v>
      </c>
      <c r="O312" s="114"/>
      <c r="P312" s="252">
        <f>O312*H312</f>
        <v>0</v>
      </c>
      <c r="Q312" s="252">
        <v>0.00066</v>
      </c>
      <c r="R312" s="252">
        <f>Q312*H312</f>
        <v>0.00264</v>
      </c>
      <c r="S312" s="252">
        <v>0</v>
      </c>
      <c r="T312" s="253">
        <f>S312*H312</f>
        <v>0</v>
      </c>
      <c r="AR312" s="97" t="s">
        <v>179</v>
      </c>
      <c r="AT312" s="97" t="s">
        <v>273</v>
      </c>
      <c r="AU312" s="97" t="s">
        <v>79</v>
      </c>
      <c r="AY312" s="97" t="s">
        <v>131</v>
      </c>
      <c r="BE312" s="254">
        <f>IF(N312="základní",J312,0)</f>
        <v>0</v>
      </c>
      <c r="BF312" s="254">
        <f>IF(N312="snížená",J312,0)</f>
        <v>0</v>
      </c>
      <c r="BG312" s="254">
        <f>IF(N312="zákl. přenesená",J312,0)</f>
        <v>0</v>
      </c>
      <c r="BH312" s="254">
        <f>IF(N312="sníž. přenesená",J312,0)</f>
        <v>0</v>
      </c>
      <c r="BI312" s="254">
        <f>IF(N312="nulová",J312,0)</f>
        <v>0</v>
      </c>
      <c r="BJ312" s="97" t="s">
        <v>22</v>
      </c>
      <c r="BK312" s="254">
        <f>ROUND(I312*H312,2)</f>
        <v>0</v>
      </c>
      <c r="BL312" s="97" t="s">
        <v>137</v>
      </c>
      <c r="BM312" s="97" t="s">
        <v>471</v>
      </c>
    </row>
    <row r="313" spans="2:47" s="118" customFormat="1" ht="13.5">
      <c r="B313" s="113"/>
      <c r="D313" s="255" t="s">
        <v>139</v>
      </c>
      <c r="F313" s="256" t="s">
        <v>470</v>
      </c>
      <c r="I313" s="10"/>
      <c r="L313" s="113"/>
      <c r="M313" s="257"/>
      <c r="N313" s="114"/>
      <c r="O313" s="114"/>
      <c r="P313" s="114"/>
      <c r="Q313" s="114"/>
      <c r="R313" s="114"/>
      <c r="S313" s="114"/>
      <c r="T313" s="144"/>
      <c r="AT313" s="97" t="s">
        <v>139</v>
      </c>
      <c r="AU313" s="97" t="s">
        <v>79</v>
      </c>
    </row>
    <row r="314" spans="2:65" s="118" customFormat="1" ht="16.5" customHeight="1">
      <c r="B314" s="113"/>
      <c r="C314" s="282" t="s">
        <v>472</v>
      </c>
      <c r="D314" s="282" t="s">
        <v>273</v>
      </c>
      <c r="E314" s="283" t="s">
        <v>473</v>
      </c>
      <c r="F314" s="284" t="s">
        <v>474</v>
      </c>
      <c r="G314" s="285" t="s">
        <v>315</v>
      </c>
      <c r="H314" s="286">
        <v>7</v>
      </c>
      <c r="I314" s="14"/>
      <c r="J314" s="287">
        <f>ROUND(I314*H314,2)</f>
        <v>0</v>
      </c>
      <c r="K314" s="284" t="s">
        <v>222</v>
      </c>
      <c r="L314" s="288"/>
      <c r="M314" s="289" t="s">
        <v>5</v>
      </c>
      <c r="N314" s="290" t="s">
        <v>42</v>
      </c>
      <c r="O314" s="114"/>
      <c r="P314" s="252">
        <f>O314*H314</f>
        <v>0</v>
      </c>
      <c r="Q314" s="252">
        <v>0.00059</v>
      </c>
      <c r="R314" s="252">
        <f>Q314*H314</f>
        <v>0.00413</v>
      </c>
      <c r="S314" s="252">
        <v>0</v>
      </c>
      <c r="T314" s="253">
        <f>S314*H314</f>
        <v>0</v>
      </c>
      <c r="AR314" s="97" t="s">
        <v>179</v>
      </c>
      <c r="AT314" s="97" t="s">
        <v>273</v>
      </c>
      <c r="AU314" s="97" t="s">
        <v>79</v>
      </c>
      <c r="AY314" s="97" t="s">
        <v>131</v>
      </c>
      <c r="BE314" s="254">
        <f>IF(N314="základní",J314,0)</f>
        <v>0</v>
      </c>
      <c r="BF314" s="254">
        <f>IF(N314="snížená",J314,0)</f>
        <v>0</v>
      </c>
      <c r="BG314" s="254">
        <f>IF(N314="zákl. přenesená",J314,0)</f>
        <v>0</v>
      </c>
      <c r="BH314" s="254">
        <f>IF(N314="sníž. přenesená",J314,0)</f>
        <v>0</v>
      </c>
      <c r="BI314" s="254">
        <f>IF(N314="nulová",J314,0)</f>
        <v>0</v>
      </c>
      <c r="BJ314" s="97" t="s">
        <v>22</v>
      </c>
      <c r="BK314" s="254">
        <f>ROUND(I314*H314,2)</f>
        <v>0</v>
      </c>
      <c r="BL314" s="97" t="s">
        <v>137</v>
      </c>
      <c r="BM314" s="97" t="s">
        <v>475</v>
      </c>
    </row>
    <row r="315" spans="2:47" s="118" customFormat="1" ht="27">
      <c r="B315" s="113"/>
      <c r="D315" s="255" t="s">
        <v>139</v>
      </c>
      <c r="F315" s="256" t="s">
        <v>476</v>
      </c>
      <c r="I315" s="10"/>
      <c r="L315" s="113"/>
      <c r="M315" s="257"/>
      <c r="N315" s="114"/>
      <c r="O315" s="114"/>
      <c r="P315" s="114"/>
      <c r="Q315" s="114"/>
      <c r="R315" s="114"/>
      <c r="S315" s="114"/>
      <c r="T315" s="144"/>
      <c r="AT315" s="97" t="s">
        <v>139</v>
      </c>
      <c r="AU315" s="97" t="s">
        <v>79</v>
      </c>
    </row>
    <row r="316" spans="2:65" s="118" customFormat="1" ht="25.5" customHeight="1">
      <c r="B316" s="113"/>
      <c r="C316" s="244" t="s">
        <v>477</v>
      </c>
      <c r="D316" s="244" t="s">
        <v>133</v>
      </c>
      <c r="E316" s="245" t="s">
        <v>478</v>
      </c>
      <c r="F316" s="246" t="s">
        <v>479</v>
      </c>
      <c r="G316" s="247" t="s">
        <v>315</v>
      </c>
      <c r="H316" s="248">
        <v>19</v>
      </c>
      <c r="I316" s="9"/>
      <c r="J316" s="249">
        <f>ROUND(I316*H316,2)</f>
        <v>0</v>
      </c>
      <c r="K316" s="246" t="s">
        <v>222</v>
      </c>
      <c r="L316" s="113"/>
      <c r="M316" s="250" t="s">
        <v>5</v>
      </c>
      <c r="N316" s="251" t="s">
        <v>42</v>
      </c>
      <c r="O316" s="114"/>
      <c r="P316" s="252">
        <f>O316*H316</f>
        <v>0</v>
      </c>
      <c r="Q316" s="252">
        <v>1E-05</v>
      </c>
      <c r="R316" s="252">
        <f>Q316*H316</f>
        <v>0.00019</v>
      </c>
      <c r="S316" s="252">
        <v>0</v>
      </c>
      <c r="T316" s="253">
        <f>S316*H316</f>
        <v>0</v>
      </c>
      <c r="AR316" s="97" t="s">
        <v>137</v>
      </c>
      <c r="AT316" s="97" t="s">
        <v>133</v>
      </c>
      <c r="AU316" s="97" t="s">
        <v>79</v>
      </c>
      <c r="AY316" s="97" t="s">
        <v>131</v>
      </c>
      <c r="BE316" s="254">
        <f>IF(N316="základní",J316,0)</f>
        <v>0</v>
      </c>
      <c r="BF316" s="254">
        <f>IF(N316="snížená",J316,0)</f>
        <v>0</v>
      </c>
      <c r="BG316" s="254">
        <f>IF(N316="zákl. přenesená",J316,0)</f>
        <v>0</v>
      </c>
      <c r="BH316" s="254">
        <f>IF(N316="sníž. přenesená",J316,0)</f>
        <v>0</v>
      </c>
      <c r="BI316" s="254">
        <f>IF(N316="nulová",J316,0)</f>
        <v>0</v>
      </c>
      <c r="BJ316" s="97" t="s">
        <v>22</v>
      </c>
      <c r="BK316" s="254">
        <f>ROUND(I316*H316,2)</f>
        <v>0</v>
      </c>
      <c r="BL316" s="97" t="s">
        <v>137</v>
      </c>
      <c r="BM316" s="97" t="s">
        <v>480</v>
      </c>
    </row>
    <row r="317" spans="2:47" s="118" customFormat="1" ht="27">
      <c r="B317" s="113"/>
      <c r="D317" s="255" t="s">
        <v>139</v>
      </c>
      <c r="F317" s="256" t="s">
        <v>481</v>
      </c>
      <c r="I317" s="10"/>
      <c r="L317" s="113"/>
      <c r="M317" s="257"/>
      <c r="N317" s="114"/>
      <c r="O317" s="114"/>
      <c r="P317" s="114"/>
      <c r="Q317" s="114"/>
      <c r="R317" s="114"/>
      <c r="S317" s="114"/>
      <c r="T317" s="144"/>
      <c r="AT317" s="97" t="s">
        <v>139</v>
      </c>
      <c r="AU317" s="97" t="s">
        <v>79</v>
      </c>
    </row>
    <row r="318" spans="2:47" s="118" customFormat="1" ht="27">
      <c r="B318" s="113"/>
      <c r="D318" s="255" t="s">
        <v>141</v>
      </c>
      <c r="F318" s="258" t="s">
        <v>142</v>
      </c>
      <c r="I318" s="10"/>
      <c r="L318" s="113"/>
      <c r="M318" s="257"/>
      <c r="N318" s="114"/>
      <c r="O318" s="114"/>
      <c r="P318" s="114"/>
      <c r="Q318" s="114"/>
      <c r="R318" s="114"/>
      <c r="S318" s="114"/>
      <c r="T318" s="144"/>
      <c r="AT318" s="97" t="s">
        <v>141</v>
      </c>
      <c r="AU318" s="97" t="s">
        <v>79</v>
      </c>
    </row>
    <row r="319" spans="2:51" s="260" customFormat="1" ht="13.5">
      <c r="B319" s="259"/>
      <c r="D319" s="255" t="s">
        <v>143</v>
      </c>
      <c r="E319" s="261" t="s">
        <v>5</v>
      </c>
      <c r="F319" s="262" t="s">
        <v>482</v>
      </c>
      <c r="H319" s="263">
        <v>19</v>
      </c>
      <c r="I319" s="11"/>
      <c r="L319" s="259"/>
      <c r="M319" s="264"/>
      <c r="N319" s="265"/>
      <c r="O319" s="265"/>
      <c r="P319" s="265"/>
      <c r="Q319" s="265"/>
      <c r="R319" s="265"/>
      <c r="S319" s="265"/>
      <c r="T319" s="266"/>
      <c r="AT319" s="261" t="s">
        <v>143</v>
      </c>
      <c r="AU319" s="261" t="s">
        <v>79</v>
      </c>
      <c r="AV319" s="260" t="s">
        <v>79</v>
      </c>
      <c r="AW319" s="260" t="s">
        <v>35</v>
      </c>
      <c r="AX319" s="260" t="s">
        <v>22</v>
      </c>
      <c r="AY319" s="261" t="s">
        <v>131</v>
      </c>
    </row>
    <row r="320" spans="2:65" s="118" customFormat="1" ht="16.5" customHeight="1">
      <c r="B320" s="113"/>
      <c r="C320" s="282" t="s">
        <v>483</v>
      </c>
      <c r="D320" s="282" t="s">
        <v>273</v>
      </c>
      <c r="E320" s="283" t="s">
        <v>484</v>
      </c>
      <c r="F320" s="284" t="s">
        <v>485</v>
      </c>
      <c r="G320" s="285" t="s">
        <v>315</v>
      </c>
      <c r="H320" s="286">
        <v>7</v>
      </c>
      <c r="I320" s="14"/>
      <c r="J320" s="287">
        <f>ROUND(I320*H320,2)</f>
        <v>0</v>
      </c>
      <c r="K320" s="284" t="s">
        <v>5</v>
      </c>
      <c r="L320" s="288"/>
      <c r="M320" s="289" t="s">
        <v>5</v>
      </c>
      <c r="N320" s="290" t="s">
        <v>42</v>
      </c>
      <c r="O320" s="114"/>
      <c r="P320" s="252">
        <f>O320*H320</f>
        <v>0</v>
      </c>
      <c r="Q320" s="252">
        <v>0.00125</v>
      </c>
      <c r="R320" s="252">
        <f>Q320*H320</f>
        <v>0.00875</v>
      </c>
      <c r="S320" s="252">
        <v>0</v>
      </c>
      <c r="T320" s="253">
        <f>S320*H320</f>
        <v>0</v>
      </c>
      <c r="AR320" s="97" t="s">
        <v>179</v>
      </c>
      <c r="AT320" s="97" t="s">
        <v>273</v>
      </c>
      <c r="AU320" s="97" t="s">
        <v>79</v>
      </c>
      <c r="AY320" s="97" t="s">
        <v>131</v>
      </c>
      <c r="BE320" s="254">
        <f>IF(N320="základní",J320,0)</f>
        <v>0</v>
      </c>
      <c r="BF320" s="254">
        <f>IF(N320="snížená",J320,0)</f>
        <v>0</v>
      </c>
      <c r="BG320" s="254">
        <f>IF(N320="zákl. přenesená",J320,0)</f>
        <v>0</v>
      </c>
      <c r="BH320" s="254">
        <f>IF(N320="sníž. přenesená",J320,0)</f>
        <v>0</v>
      </c>
      <c r="BI320" s="254">
        <f>IF(N320="nulová",J320,0)</f>
        <v>0</v>
      </c>
      <c r="BJ320" s="97" t="s">
        <v>22</v>
      </c>
      <c r="BK320" s="254">
        <f>ROUND(I320*H320,2)</f>
        <v>0</v>
      </c>
      <c r="BL320" s="97" t="s">
        <v>137</v>
      </c>
      <c r="BM320" s="97" t="s">
        <v>486</v>
      </c>
    </row>
    <row r="321" spans="2:47" s="118" customFormat="1" ht="13.5">
      <c r="B321" s="113"/>
      <c r="D321" s="255" t="s">
        <v>139</v>
      </c>
      <c r="F321" s="256" t="s">
        <v>485</v>
      </c>
      <c r="I321" s="10"/>
      <c r="L321" s="113"/>
      <c r="M321" s="257"/>
      <c r="N321" s="114"/>
      <c r="O321" s="114"/>
      <c r="P321" s="114"/>
      <c r="Q321" s="114"/>
      <c r="R321" s="114"/>
      <c r="S321" s="114"/>
      <c r="T321" s="144"/>
      <c r="AT321" s="97" t="s">
        <v>139</v>
      </c>
      <c r="AU321" s="97" t="s">
        <v>79</v>
      </c>
    </row>
    <row r="322" spans="2:65" s="118" customFormat="1" ht="16.5" customHeight="1">
      <c r="B322" s="113"/>
      <c r="C322" s="282" t="s">
        <v>487</v>
      </c>
      <c r="D322" s="282" t="s">
        <v>273</v>
      </c>
      <c r="E322" s="283" t="s">
        <v>488</v>
      </c>
      <c r="F322" s="284" t="s">
        <v>489</v>
      </c>
      <c r="G322" s="285" t="s">
        <v>315</v>
      </c>
      <c r="H322" s="286">
        <v>3</v>
      </c>
      <c r="I322" s="14"/>
      <c r="J322" s="287">
        <f>ROUND(I322*H322,2)</f>
        <v>0</v>
      </c>
      <c r="K322" s="284" t="s">
        <v>5</v>
      </c>
      <c r="L322" s="288"/>
      <c r="M322" s="289" t="s">
        <v>5</v>
      </c>
      <c r="N322" s="290" t="s">
        <v>42</v>
      </c>
      <c r="O322" s="114"/>
      <c r="P322" s="252">
        <f>O322*H322</f>
        <v>0</v>
      </c>
      <c r="Q322" s="252">
        <v>0.0017</v>
      </c>
      <c r="R322" s="252">
        <f>Q322*H322</f>
        <v>0.0050999999999999995</v>
      </c>
      <c r="S322" s="252">
        <v>0</v>
      </c>
      <c r="T322" s="253">
        <f>S322*H322</f>
        <v>0</v>
      </c>
      <c r="AR322" s="97" t="s">
        <v>179</v>
      </c>
      <c r="AT322" s="97" t="s">
        <v>273</v>
      </c>
      <c r="AU322" s="97" t="s">
        <v>79</v>
      </c>
      <c r="AY322" s="97" t="s">
        <v>131</v>
      </c>
      <c r="BE322" s="254">
        <f>IF(N322="základní",J322,0)</f>
        <v>0</v>
      </c>
      <c r="BF322" s="254">
        <f>IF(N322="snížená",J322,0)</f>
        <v>0</v>
      </c>
      <c r="BG322" s="254">
        <f>IF(N322="zákl. přenesená",J322,0)</f>
        <v>0</v>
      </c>
      <c r="BH322" s="254">
        <f>IF(N322="sníž. přenesená",J322,0)</f>
        <v>0</v>
      </c>
      <c r="BI322" s="254">
        <f>IF(N322="nulová",J322,0)</f>
        <v>0</v>
      </c>
      <c r="BJ322" s="97" t="s">
        <v>22</v>
      </c>
      <c r="BK322" s="254">
        <f>ROUND(I322*H322,2)</f>
        <v>0</v>
      </c>
      <c r="BL322" s="97" t="s">
        <v>137</v>
      </c>
      <c r="BM322" s="97" t="s">
        <v>490</v>
      </c>
    </row>
    <row r="323" spans="2:47" s="118" customFormat="1" ht="13.5">
      <c r="B323" s="113"/>
      <c r="D323" s="255" t="s">
        <v>139</v>
      </c>
      <c r="F323" s="256" t="s">
        <v>489</v>
      </c>
      <c r="I323" s="10"/>
      <c r="L323" s="113"/>
      <c r="M323" s="257"/>
      <c r="N323" s="114"/>
      <c r="O323" s="114"/>
      <c r="P323" s="114"/>
      <c r="Q323" s="114"/>
      <c r="R323" s="114"/>
      <c r="S323" s="114"/>
      <c r="T323" s="144"/>
      <c r="AT323" s="97" t="s">
        <v>139</v>
      </c>
      <c r="AU323" s="97" t="s">
        <v>79</v>
      </c>
    </row>
    <row r="324" spans="2:65" s="118" customFormat="1" ht="16.5" customHeight="1">
      <c r="B324" s="113"/>
      <c r="C324" s="282" t="s">
        <v>491</v>
      </c>
      <c r="D324" s="282" t="s">
        <v>273</v>
      </c>
      <c r="E324" s="283" t="s">
        <v>492</v>
      </c>
      <c r="F324" s="284" t="s">
        <v>493</v>
      </c>
      <c r="G324" s="285" t="s">
        <v>315</v>
      </c>
      <c r="H324" s="286">
        <v>5</v>
      </c>
      <c r="I324" s="14"/>
      <c r="J324" s="287">
        <f>ROUND(I324*H324,2)</f>
        <v>0</v>
      </c>
      <c r="K324" s="284" t="s">
        <v>5</v>
      </c>
      <c r="L324" s="288"/>
      <c r="M324" s="289" t="s">
        <v>5</v>
      </c>
      <c r="N324" s="290" t="s">
        <v>42</v>
      </c>
      <c r="O324" s="114"/>
      <c r="P324" s="252">
        <f>O324*H324</f>
        <v>0</v>
      </c>
      <c r="Q324" s="252">
        <v>0.00116</v>
      </c>
      <c r="R324" s="252">
        <f>Q324*H324</f>
        <v>0.0058</v>
      </c>
      <c r="S324" s="252">
        <v>0</v>
      </c>
      <c r="T324" s="253">
        <f>S324*H324</f>
        <v>0</v>
      </c>
      <c r="AR324" s="97" t="s">
        <v>179</v>
      </c>
      <c r="AT324" s="97" t="s">
        <v>273</v>
      </c>
      <c r="AU324" s="97" t="s">
        <v>79</v>
      </c>
      <c r="AY324" s="97" t="s">
        <v>131</v>
      </c>
      <c r="BE324" s="254">
        <f>IF(N324="základní",J324,0)</f>
        <v>0</v>
      </c>
      <c r="BF324" s="254">
        <f>IF(N324="snížená",J324,0)</f>
        <v>0</v>
      </c>
      <c r="BG324" s="254">
        <f>IF(N324="zákl. přenesená",J324,0)</f>
        <v>0</v>
      </c>
      <c r="BH324" s="254">
        <f>IF(N324="sníž. přenesená",J324,0)</f>
        <v>0</v>
      </c>
      <c r="BI324" s="254">
        <f>IF(N324="nulová",J324,0)</f>
        <v>0</v>
      </c>
      <c r="BJ324" s="97" t="s">
        <v>22</v>
      </c>
      <c r="BK324" s="254">
        <f>ROUND(I324*H324,2)</f>
        <v>0</v>
      </c>
      <c r="BL324" s="97" t="s">
        <v>137</v>
      </c>
      <c r="BM324" s="97" t="s">
        <v>494</v>
      </c>
    </row>
    <row r="325" spans="2:47" s="118" customFormat="1" ht="13.5">
      <c r="B325" s="113"/>
      <c r="D325" s="255" t="s">
        <v>139</v>
      </c>
      <c r="F325" s="256" t="s">
        <v>493</v>
      </c>
      <c r="I325" s="10"/>
      <c r="L325" s="113"/>
      <c r="M325" s="257"/>
      <c r="N325" s="114"/>
      <c r="O325" s="114"/>
      <c r="P325" s="114"/>
      <c r="Q325" s="114"/>
      <c r="R325" s="114"/>
      <c r="S325" s="114"/>
      <c r="T325" s="144"/>
      <c r="AT325" s="97" t="s">
        <v>139</v>
      </c>
      <c r="AU325" s="97" t="s">
        <v>79</v>
      </c>
    </row>
    <row r="326" spans="2:65" s="118" customFormat="1" ht="16.5" customHeight="1">
      <c r="B326" s="113"/>
      <c r="C326" s="282" t="s">
        <v>495</v>
      </c>
      <c r="D326" s="282" t="s">
        <v>273</v>
      </c>
      <c r="E326" s="283" t="s">
        <v>496</v>
      </c>
      <c r="F326" s="284" t="s">
        <v>497</v>
      </c>
      <c r="G326" s="285" t="s">
        <v>315</v>
      </c>
      <c r="H326" s="286">
        <v>4</v>
      </c>
      <c r="I326" s="14"/>
      <c r="J326" s="287">
        <f>ROUND(I326*H326,2)</f>
        <v>0</v>
      </c>
      <c r="K326" s="284" t="s">
        <v>5</v>
      </c>
      <c r="L326" s="288"/>
      <c r="M326" s="289" t="s">
        <v>5</v>
      </c>
      <c r="N326" s="290" t="s">
        <v>42</v>
      </c>
      <c r="O326" s="114"/>
      <c r="P326" s="252">
        <f>O326*H326</f>
        <v>0</v>
      </c>
      <c r="Q326" s="252">
        <v>0.00079</v>
      </c>
      <c r="R326" s="252">
        <f>Q326*H326</f>
        <v>0.00316</v>
      </c>
      <c r="S326" s="252">
        <v>0</v>
      </c>
      <c r="T326" s="253">
        <f>S326*H326</f>
        <v>0</v>
      </c>
      <c r="AR326" s="97" t="s">
        <v>179</v>
      </c>
      <c r="AT326" s="97" t="s">
        <v>273</v>
      </c>
      <c r="AU326" s="97" t="s">
        <v>79</v>
      </c>
      <c r="AY326" s="97" t="s">
        <v>131</v>
      </c>
      <c r="BE326" s="254">
        <f>IF(N326="základní",J326,0)</f>
        <v>0</v>
      </c>
      <c r="BF326" s="254">
        <f>IF(N326="snížená",J326,0)</f>
        <v>0</v>
      </c>
      <c r="BG326" s="254">
        <f>IF(N326="zákl. přenesená",J326,0)</f>
        <v>0</v>
      </c>
      <c r="BH326" s="254">
        <f>IF(N326="sníž. přenesená",J326,0)</f>
        <v>0</v>
      </c>
      <c r="BI326" s="254">
        <f>IF(N326="nulová",J326,0)</f>
        <v>0</v>
      </c>
      <c r="BJ326" s="97" t="s">
        <v>22</v>
      </c>
      <c r="BK326" s="254">
        <f>ROUND(I326*H326,2)</f>
        <v>0</v>
      </c>
      <c r="BL326" s="97" t="s">
        <v>137</v>
      </c>
      <c r="BM326" s="97" t="s">
        <v>498</v>
      </c>
    </row>
    <row r="327" spans="2:47" s="118" customFormat="1" ht="13.5">
      <c r="B327" s="113"/>
      <c r="D327" s="255" t="s">
        <v>139</v>
      </c>
      <c r="F327" s="256" t="s">
        <v>497</v>
      </c>
      <c r="I327" s="10"/>
      <c r="L327" s="113"/>
      <c r="M327" s="257"/>
      <c r="N327" s="114"/>
      <c r="O327" s="114"/>
      <c r="P327" s="114"/>
      <c r="Q327" s="114"/>
      <c r="R327" s="114"/>
      <c r="S327" s="114"/>
      <c r="T327" s="144"/>
      <c r="AT327" s="97" t="s">
        <v>139</v>
      </c>
      <c r="AU327" s="97" t="s">
        <v>79</v>
      </c>
    </row>
    <row r="328" spans="2:65" s="118" customFormat="1" ht="16.5" customHeight="1">
      <c r="B328" s="113"/>
      <c r="C328" s="244" t="s">
        <v>499</v>
      </c>
      <c r="D328" s="244" t="s">
        <v>133</v>
      </c>
      <c r="E328" s="245" t="s">
        <v>500</v>
      </c>
      <c r="F328" s="246" t="s">
        <v>501</v>
      </c>
      <c r="G328" s="247" t="s">
        <v>157</v>
      </c>
      <c r="H328" s="248">
        <v>85.2</v>
      </c>
      <c r="I328" s="9"/>
      <c r="J328" s="249">
        <f>ROUND(I328*H328,2)</f>
        <v>0</v>
      </c>
      <c r="K328" s="246" t="s">
        <v>5</v>
      </c>
      <c r="L328" s="113"/>
      <c r="M328" s="250" t="s">
        <v>5</v>
      </c>
      <c r="N328" s="251" t="s">
        <v>42</v>
      </c>
      <c r="O328" s="114"/>
      <c r="P328" s="252">
        <f>O328*H328</f>
        <v>0</v>
      </c>
      <c r="Q328" s="252">
        <v>0</v>
      </c>
      <c r="R328" s="252">
        <f>Q328*H328</f>
        <v>0</v>
      </c>
      <c r="S328" s="252">
        <v>0</v>
      </c>
      <c r="T328" s="253">
        <f>S328*H328</f>
        <v>0</v>
      </c>
      <c r="AR328" s="97" t="s">
        <v>137</v>
      </c>
      <c r="AT328" s="97" t="s">
        <v>133</v>
      </c>
      <c r="AU328" s="97" t="s">
        <v>79</v>
      </c>
      <c r="AY328" s="97" t="s">
        <v>131</v>
      </c>
      <c r="BE328" s="254">
        <f>IF(N328="základní",J328,0)</f>
        <v>0</v>
      </c>
      <c r="BF328" s="254">
        <f>IF(N328="snížená",J328,0)</f>
        <v>0</v>
      </c>
      <c r="BG328" s="254">
        <f>IF(N328="zákl. přenesená",J328,0)</f>
        <v>0</v>
      </c>
      <c r="BH328" s="254">
        <f>IF(N328="sníž. přenesená",J328,0)</f>
        <v>0</v>
      </c>
      <c r="BI328" s="254">
        <f>IF(N328="nulová",J328,0)</f>
        <v>0</v>
      </c>
      <c r="BJ328" s="97" t="s">
        <v>22</v>
      </c>
      <c r="BK328" s="254">
        <f>ROUND(I328*H328,2)</f>
        <v>0</v>
      </c>
      <c r="BL328" s="97" t="s">
        <v>137</v>
      </c>
      <c r="BM328" s="97" t="s">
        <v>502</v>
      </c>
    </row>
    <row r="329" spans="2:47" s="118" customFormat="1" ht="13.5">
      <c r="B329" s="113"/>
      <c r="D329" s="255" t="s">
        <v>139</v>
      </c>
      <c r="F329" s="256" t="s">
        <v>501</v>
      </c>
      <c r="I329" s="10"/>
      <c r="L329" s="113"/>
      <c r="M329" s="257"/>
      <c r="N329" s="114"/>
      <c r="O329" s="114"/>
      <c r="P329" s="114"/>
      <c r="Q329" s="114"/>
      <c r="R329" s="114"/>
      <c r="S329" s="114"/>
      <c r="T329" s="144"/>
      <c r="AT329" s="97" t="s">
        <v>139</v>
      </c>
      <c r="AU329" s="97" t="s">
        <v>79</v>
      </c>
    </row>
    <row r="330" spans="2:65" s="118" customFormat="1" ht="16.5" customHeight="1">
      <c r="B330" s="113"/>
      <c r="C330" s="244" t="s">
        <v>503</v>
      </c>
      <c r="D330" s="244" t="s">
        <v>133</v>
      </c>
      <c r="E330" s="245" t="s">
        <v>504</v>
      </c>
      <c r="F330" s="246" t="s">
        <v>505</v>
      </c>
      <c r="G330" s="247" t="s">
        <v>315</v>
      </c>
      <c r="H330" s="248">
        <v>2</v>
      </c>
      <c r="I330" s="9"/>
      <c r="J330" s="249">
        <f>ROUND(I330*H330,2)</f>
        <v>0</v>
      </c>
      <c r="K330" s="246" t="s">
        <v>222</v>
      </c>
      <c r="L330" s="113"/>
      <c r="M330" s="250" t="s">
        <v>5</v>
      </c>
      <c r="N330" s="251" t="s">
        <v>42</v>
      </c>
      <c r="O330" s="114"/>
      <c r="P330" s="252">
        <f>O330*H330</f>
        <v>0</v>
      </c>
      <c r="Q330" s="252">
        <v>0.46005</v>
      </c>
      <c r="R330" s="252">
        <f>Q330*H330</f>
        <v>0.9201</v>
      </c>
      <c r="S330" s="252">
        <v>0</v>
      </c>
      <c r="T330" s="253">
        <f>S330*H330</f>
        <v>0</v>
      </c>
      <c r="AR330" s="97" t="s">
        <v>137</v>
      </c>
      <c r="AT330" s="97" t="s">
        <v>133</v>
      </c>
      <c r="AU330" s="97" t="s">
        <v>79</v>
      </c>
      <c r="AY330" s="97" t="s">
        <v>131</v>
      </c>
      <c r="BE330" s="254">
        <f>IF(N330="základní",J330,0)</f>
        <v>0</v>
      </c>
      <c r="BF330" s="254">
        <f>IF(N330="snížená",J330,0)</f>
        <v>0</v>
      </c>
      <c r="BG330" s="254">
        <f>IF(N330="zákl. přenesená",J330,0)</f>
        <v>0</v>
      </c>
      <c r="BH330" s="254">
        <f>IF(N330="sníž. přenesená",J330,0)</f>
        <v>0</v>
      </c>
      <c r="BI330" s="254">
        <f>IF(N330="nulová",J330,0)</f>
        <v>0</v>
      </c>
      <c r="BJ330" s="97" t="s">
        <v>22</v>
      </c>
      <c r="BK330" s="254">
        <f>ROUND(I330*H330,2)</f>
        <v>0</v>
      </c>
      <c r="BL330" s="97" t="s">
        <v>137</v>
      </c>
      <c r="BM330" s="97" t="s">
        <v>506</v>
      </c>
    </row>
    <row r="331" spans="2:47" s="118" customFormat="1" ht="13.5">
      <c r="B331" s="113"/>
      <c r="D331" s="255" t="s">
        <v>139</v>
      </c>
      <c r="F331" s="256" t="s">
        <v>507</v>
      </c>
      <c r="I331" s="10"/>
      <c r="L331" s="113"/>
      <c r="M331" s="257"/>
      <c r="N331" s="114"/>
      <c r="O331" s="114"/>
      <c r="P331" s="114"/>
      <c r="Q331" s="114"/>
      <c r="R331" s="114"/>
      <c r="S331" s="114"/>
      <c r="T331" s="144"/>
      <c r="AT331" s="97" t="s">
        <v>139</v>
      </c>
      <c r="AU331" s="97" t="s">
        <v>79</v>
      </c>
    </row>
    <row r="332" spans="2:65" s="118" customFormat="1" ht="25.5" customHeight="1">
      <c r="B332" s="113"/>
      <c r="C332" s="244" t="s">
        <v>508</v>
      </c>
      <c r="D332" s="244" t="s">
        <v>133</v>
      </c>
      <c r="E332" s="245" t="s">
        <v>509</v>
      </c>
      <c r="F332" s="246" t="s">
        <v>510</v>
      </c>
      <c r="G332" s="247" t="s">
        <v>157</v>
      </c>
      <c r="H332" s="248">
        <v>85.2</v>
      </c>
      <c r="I332" s="9"/>
      <c r="J332" s="249">
        <f>ROUND(I332*H332,2)</f>
        <v>0</v>
      </c>
      <c r="K332" s="246" t="s">
        <v>222</v>
      </c>
      <c r="L332" s="113"/>
      <c r="M332" s="250" t="s">
        <v>5</v>
      </c>
      <c r="N332" s="251" t="s">
        <v>42</v>
      </c>
      <c r="O332" s="114"/>
      <c r="P332" s="252">
        <f>O332*H332</f>
        <v>0</v>
      </c>
      <c r="Q332" s="252">
        <v>0</v>
      </c>
      <c r="R332" s="252">
        <f>Q332*H332</f>
        <v>0</v>
      </c>
      <c r="S332" s="252">
        <v>0</v>
      </c>
      <c r="T332" s="253">
        <f>S332*H332</f>
        <v>0</v>
      </c>
      <c r="AR332" s="97" t="s">
        <v>137</v>
      </c>
      <c r="AT332" s="97" t="s">
        <v>133</v>
      </c>
      <c r="AU332" s="97" t="s">
        <v>79</v>
      </c>
      <c r="AY332" s="97" t="s">
        <v>131</v>
      </c>
      <c r="BE332" s="254">
        <f>IF(N332="základní",J332,0)</f>
        <v>0</v>
      </c>
      <c r="BF332" s="254">
        <f>IF(N332="snížená",J332,0)</f>
        <v>0</v>
      </c>
      <c r="BG332" s="254">
        <f>IF(N332="zákl. přenesená",J332,0)</f>
        <v>0</v>
      </c>
      <c r="BH332" s="254">
        <f>IF(N332="sníž. přenesená",J332,0)</f>
        <v>0</v>
      </c>
      <c r="BI332" s="254">
        <f>IF(N332="nulová",J332,0)</f>
        <v>0</v>
      </c>
      <c r="BJ332" s="97" t="s">
        <v>22</v>
      </c>
      <c r="BK332" s="254">
        <f>ROUND(I332*H332,2)</f>
        <v>0</v>
      </c>
      <c r="BL332" s="97" t="s">
        <v>137</v>
      </c>
      <c r="BM332" s="97" t="s">
        <v>511</v>
      </c>
    </row>
    <row r="333" spans="2:47" s="118" customFormat="1" ht="13.5">
      <c r="B333" s="113"/>
      <c r="D333" s="255" t="s">
        <v>139</v>
      </c>
      <c r="F333" s="256" t="s">
        <v>512</v>
      </c>
      <c r="I333" s="10"/>
      <c r="L333" s="113"/>
      <c r="M333" s="257"/>
      <c r="N333" s="114"/>
      <c r="O333" s="114"/>
      <c r="P333" s="114"/>
      <c r="Q333" s="114"/>
      <c r="R333" s="114"/>
      <c r="S333" s="114"/>
      <c r="T333" s="144"/>
      <c r="AT333" s="97" t="s">
        <v>139</v>
      </c>
      <c r="AU333" s="97" t="s">
        <v>79</v>
      </c>
    </row>
    <row r="334" spans="2:65" s="118" customFormat="1" ht="25.5" customHeight="1">
      <c r="B334" s="113"/>
      <c r="C334" s="244" t="s">
        <v>513</v>
      </c>
      <c r="D334" s="244" t="s">
        <v>133</v>
      </c>
      <c r="E334" s="245" t="s">
        <v>514</v>
      </c>
      <c r="F334" s="246" t="s">
        <v>515</v>
      </c>
      <c r="G334" s="247" t="s">
        <v>315</v>
      </c>
      <c r="H334" s="248">
        <v>2</v>
      </c>
      <c r="I334" s="9"/>
      <c r="J334" s="249">
        <f>ROUND(I334*H334,2)</f>
        <v>0</v>
      </c>
      <c r="K334" s="246" t="s">
        <v>222</v>
      </c>
      <c r="L334" s="113"/>
      <c r="M334" s="250" t="s">
        <v>5</v>
      </c>
      <c r="N334" s="251" t="s">
        <v>42</v>
      </c>
      <c r="O334" s="114"/>
      <c r="P334" s="252">
        <f>O334*H334</f>
        <v>0</v>
      </c>
      <c r="Q334" s="252">
        <v>0.00918</v>
      </c>
      <c r="R334" s="252">
        <f>Q334*H334</f>
        <v>0.01836</v>
      </c>
      <c r="S334" s="252">
        <v>0</v>
      </c>
      <c r="T334" s="253">
        <f>S334*H334</f>
        <v>0</v>
      </c>
      <c r="AR334" s="97" t="s">
        <v>137</v>
      </c>
      <c r="AT334" s="97" t="s">
        <v>133</v>
      </c>
      <c r="AU334" s="97" t="s">
        <v>79</v>
      </c>
      <c r="AY334" s="97" t="s">
        <v>131</v>
      </c>
      <c r="BE334" s="254">
        <f>IF(N334="základní",J334,0)</f>
        <v>0</v>
      </c>
      <c r="BF334" s="254">
        <f>IF(N334="snížená",J334,0)</f>
        <v>0</v>
      </c>
      <c r="BG334" s="254">
        <f>IF(N334="zákl. přenesená",J334,0)</f>
        <v>0</v>
      </c>
      <c r="BH334" s="254">
        <f>IF(N334="sníž. přenesená",J334,0)</f>
        <v>0</v>
      </c>
      <c r="BI334" s="254">
        <f>IF(N334="nulová",J334,0)</f>
        <v>0</v>
      </c>
      <c r="BJ334" s="97" t="s">
        <v>22</v>
      </c>
      <c r="BK334" s="254">
        <f>ROUND(I334*H334,2)</f>
        <v>0</v>
      </c>
      <c r="BL334" s="97" t="s">
        <v>137</v>
      </c>
      <c r="BM334" s="97" t="s">
        <v>516</v>
      </c>
    </row>
    <row r="335" spans="2:47" s="118" customFormat="1" ht="13.5">
      <c r="B335" s="113"/>
      <c r="D335" s="255" t="s">
        <v>139</v>
      </c>
      <c r="F335" s="256" t="s">
        <v>517</v>
      </c>
      <c r="I335" s="10"/>
      <c r="L335" s="113"/>
      <c r="M335" s="257"/>
      <c r="N335" s="114"/>
      <c r="O335" s="114"/>
      <c r="P335" s="114"/>
      <c r="Q335" s="114"/>
      <c r="R335" s="114"/>
      <c r="S335" s="114"/>
      <c r="T335" s="144"/>
      <c r="AT335" s="97" t="s">
        <v>139</v>
      </c>
      <c r="AU335" s="97" t="s">
        <v>79</v>
      </c>
    </row>
    <row r="336" spans="2:47" s="118" customFormat="1" ht="27">
      <c r="B336" s="113"/>
      <c r="D336" s="255" t="s">
        <v>141</v>
      </c>
      <c r="F336" s="258" t="s">
        <v>142</v>
      </c>
      <c r="I336" s="10"/>
      <c r="L336" s="113"/>
      <c r="M336" s="257"/>
      <c r="N336" s="114"/>
      <c r="O336" s="114"/>
      <c r="P336" s="114"/>
      <c r="Q336" s="114"/>
      <c r="R336" s="114"/>
      <c r="S336" s="114"/>
      <c r="T336" s="144"/>
      <c r="AT336" s="97" t="s">
        <v>141</v>
      </c>
      <c r="AU336" s="97" t="s">
        <v>79</v>
      </c>
    </row>
    <row r="337" spans="2:51" s="260" customFormat="1" ht="13.5">
      <c r="B337" s="259"/>
      <c r="D337" s="255" t="s">
        <v>143</v>
      </c>
      <c r="E337" s="261" t="s">
        <v>5</v>
      </c>
      <c r="F337" s="262" t="s">
        <v>518</v>
      </c>
      <c r="H337" s="263">
        <v>2</v>
      </c>
      <c r="I337" s="11"/>
      <c r="L337" s="259"/>
      <c r="M337" s="264"/>
      <c r="N337" s="265"/>
      <c r="O337" s="265"/>
      <c r="P337" s="265"/>
      <c r="Q337" s="265"/>
      <c r="R337" s="265"/>
      <c r="S337" s="265"/>
      <c r="T337" s="266"/>
      <c r="AT337" s="261" t="s">
        <v>143</v>
      </c>
      <c r="AU337" s="261" t="s">
        <v>79</v>
      </c>
      <c r="AV337" s="260" t="s">
        <v>79</v>
      </c>
      <c r="AW337" s="260" t="s">
        <v>35</v>
      </c>
      <c r="AX337" s="260" t="s">
        <v>22</v>
      </c>
      <c r="AY337" s="261" t="s">
        <v>131</v>
      </c>
    </row>
    <row r="338" spans="2:65" s="118" customFormat="1" ht="25.5" customHeight="1">
      <c r="B338" s="113"/>
      <c r="C338" s="282" t="s">
        <v>519</v>
      </c>
      <c r="D338" s="282" t="s">
        <v>273</v>
      </c>
      <c r="E338" s="283" t="s">
        <v>520</v>
      </c>
      <c r="F338" s="284" t="s">
        <v>521</v>
      </c>
      <c r="G338" s="285" t="s">
        <v>315</v>
      </c>
      <c r="H338" s="286">
        <v>2</v>
      </c>
      <c r="I338" s="14"/>
      <c r="J338" s="287">
        <f>ROUND(I338*H338,2)</f>
        <v>0</v>
      </c>
      <c r="K338" s="284" t="s">
        <v>222</v>
      </c>
      <c r="L338" s="288"/>
      <c r="M338" s="289" t="s">
        <v>5</v>
      </c>
      <c r="N338" s="290" t="s">
        <v>42</v>
      </c>
      <c r="O338" s="114"/>
      <c r="P338" s="252">
        <f>O338*H338</f>
        <v>0</v>
      </c>
      <c r="Q338" s="252">
        <v>0.506</v>
      </c>
      <c r="R338" s="252">
        <f>Q338*H338</f>
        <v>1.012</v>
      </c>
      <c r="S338" s="252">
        <v>0</v>
      </c>
      <c r="T338" s="253">
        <f>S338*H338</f>
        <v>0</v>
      </c>
      <c r="AR338" s="97" t="s">
        <v>179</v>
      </c>
      <c r="AT338" s="97" t="s">
        <v>273</v>
      </c>
      <c r="AU338" s="97" t="s">
        <v>79</v>
      </c>
      <c r="AY338" s="97" t="s">
        <v>131</v>
      </c>
      <c r="BE338" s="254">
        <f>IF(N338="základní",J338,0)</f>
        <v>0</v>
      </c>
      <c r="BF338" s="254">
        <f>IF(N338="snížená",J338,0)</f>
        <v>0</v>
      </c>
      <c r="BG338" s="254">
        <f>IF(N338="zákl. přenesená",J338,0)</f>
        <v>0</v>
      </c>
      <c r="BH338" s="254">
        <f>IF(N338="sníž. přenesená",J338,0)</f>
        <v>0</v>
      </c>
      <c r="BI338" s="254">
        <f>IF(N338="nulová",J338,0)</f>
        <v>0</v>
      </c>
      <c r="BJ338" s="97" t="s">
        <v>22</v>
      </c>
      <c r="BK338" s="254">
        <f>ROUND(I338*H338,2)</f>
        <v>0</v>
      </c>
      <c r="BL338" s="97" t="s">
        <v>137</v>
      </c>
      <c r="BM338" s="97" t="s">
        <v>522</v>
      </c>
    </row>
    <row r="339" spans="2:47" s="118" customFormat="1" ht="13.5">
      <c r="B339" s="113"/>
      <c r="D339" s="255" t="s">
        <v>139</v>
      </c>
      <c r="F339" s="256" t="s">
        <v>523</v>
      </c>
      <c r="I339" s="10"/>
      <c r="L339" s="113"/>
      <c r="M339" s="257"/>
      <c r="N339" s="114"/>
      <c r="O339" s="114"/>
      <c r="P339" s="114"/>
      <c r="Q339" s="114"/>
      <c r="R339" s="114"/>
      <c r="S339" s="114"/>
      <c r="T339" s="144"/>
      <c r="AT339" s="97" t="s">
        <v>139</v>
      </c>
      <c r="AU339" s="97" t="s">
        <v>79</v>
      </c>
    </row>
    <row r="340" spans="2:65" s="118" customFormat="1" ht="25.5" customHeight="1">
      <c r="B340" s="113"/>
      <c r="C340" s="244" t="s">
        <v>524</v>
      </c>
      <c r="D340" s="244" t="s">
        <v>133</v>
      </c>
      <c r="E340" s="245" t="s">
        <v>525</v>
      </c>
      <c r="F340" s="246" t="s">
        <v>526</v>
      </c>
      <c r="G340" s="247" t="s">
        <v>315</v>
      </c>
      <c r="H340" s="248">
        <v>2</v>
      </c>
      <c r="I340" s="9"/>
      <c r="J340" s="249">
        <f>ROUND(I340*H340,2)</f>
        <v>0</v>
      </c>
      <c r="K340" s="246" t="s">
        <v>222</v>
      </c>
      <c r="L340" s="113"/>
      <c r="M340" s="250" t="s">
        <v>5</v>
      </c>
      <c r="N340" s="251" t="s">
        <v>42</v>
      </c>
      <c r="O340" s="114"/>
      <c r="P340" s="252">
        <f>O340*H340</f>
        <v>0</v>
      </c>
      <c r="Q340" s="252">
        <v>0.02753</v>
      </c>
      <c r="R340" s="252">
        <f>Q340*H340</f>
        <v>0.05506</v>
      </c>
      <c r="S340" s="252">
        <v>0</v>
      </c>
      <c r="T340" s="253">
        <f>S340*H340</f>
        <v>0</v>
      </c>
      <c r="AR340" s="97" t="s">
        <v>137</v>
      </c>
      <c r="AT340" s="97" t="s">
        <v>133</v>
      </c>
      <c r="AU340" s="97" t="s">
        <v>79</v>
      </c>
      <c r="AY340" s="97" t="s">
        <v>131</v>
      </c>
      <c r="BE340" s="254">
        <f>IF(N340="základní",J340,0)</f>
        <v>0</v>
      </c>
      <c r="BF340" s="254">
        <f>IF(N340="snížená",J340,0)</f>
        <v>0</v>
      </c>
      <c r="BG340" s="254">
        <f>IF(N340="zákl. přenesená",J340,0)</f>
        <v>0</v>
      </c>
      <c r="BH340" s="254">
        <f>IF(N340="sníž. přenesená",J340,0)</f>
        <v>0</v>
      </c>
      <c r="BI340" s="254">
        <f>IF(N340="nulová",J340,0)</f>
        <v>0</v>
      </c>
      <c r="BJ340" s="97" t="s">
        <v>22</v>
      </c>
      <c r="BK340" s="254">
        <f>ROUND(I340*H340,2)</f>
        <v>0</v>
      </c>
      <c r="BL340" s="97" t="s">
        <v>137</v>
      </c>
      <c r="BM340" s="97" t="s">
        <v>527</v>
      </c>
    </row>
    <row r="341" spans="2:47" s="118" customFormat="1" ht="13.5">
      <c r="B341" s="113"/>
      <c r="D341" s="255" t="s">
        <v>139</v>
      </c>
      <c r="F341" s="256" t="s">
        <v>528</v>
      </c>
      <c r="I341" s="10"/>
      <c r="L341" s="113"/>
      <c r="M341" s="257"/>
      <c r="N341" s="114"/>
      <c r="O341" s="114"/>
      <c r="P341" s="114"/>
      <c r="Q341" s="114"/>
      <c r="R341" s="114"/>
      <c r="S341" s="114"/>
      <c r="T341" s="144"/>
      <c r="AT341" s="97" t="s">
        <v>139</v>
      </c>
      <c r="AU341" s="97" t="s">
        <v>79</v>
      </c>
    </row>
    <row r="342" spans="2:47" s="118" customFormat="1" ht="27">
      <c r="B342" s="113"/>
      <c r="D342" s="255" t="s">
        <v>141</v>
      </c>
      <c r="F342" s="258" t="s">
        <v>142</v>
      </c>
      <c r="I342" s="10"/>
      <c r="L342" s="113"/>
      <c r="M342" s="257"/>
      <c r="N342" s="114"/>
      <c r="O342" s="114"/>
      <c r="P342" s="114"/>
      <c r="Q342" s="114"/>
      <c r="R342" s="114"/>
      <c r="S342" s="114"/>
      <c r="T342" s="144"/>
      <c r="AT342" s="97" t="s">
        <v>141</v>
      </c>
      <c r="AU342" s="97" t="s">
        <v>79</v>
      </c>
    </row>
    <row r="343" spans="2:51" s="260" customFormat="1" ht="13.5">
      <c r="B343" s="259"/>
      <c r="D343" s="255" t="s">
        <v>143</v>
      </c>
      <c r="E343" s="261" t="s">
        <v>5</v>
      </c>
      <c r="F343" s="262" t="s">
        <v>79</v>
      </c>
      <c r="H343" s="263">
        <v>2</v>
      </c>
      <c r="I343" s="11"/>
      <c r="L343" s="259"/>
      <c r="M343" s="264"/>
      <c r="N343" s="265"/>
      <c r="O343" s="265"/>
      <c r="P343" s="265"/>
      <c r="Q343" s="265"/>
      <c r="R343" s="265"/>
      <c r="S343" s="265"/>
      <c r="T343" s="266"/>
      <c r="AT343" s="261" t="s">
        <v>143</v>
      </c>
      <c r="AU343" s="261" t="s">
        <v>79</v>
      </c>
      <c r="AV343" s="260" t="s">
        <v>79</v>
      </c>
      <c r="AW343" s="260" t="s">
        <v>35</v>
      </c>
      <c r="AX343" s="260" t="s">
        <v>22</v>
      </c>
      <c r="AY343" s="261" t="s">
        <v>131</v>
      </c>
    </row>
    <row r="344" spans="2:65" s="118" customFormat="1" ht="38.25" customHeight="1">
      <c r="B344" s="113"/>
      <c r="C344" s="282" t="s">
        <v>529</v>
      </c>
      <c r="D344" s="282" t="s">
        <v>273</v>
      </c>
      <c r="E344" s="283" t="s">
        <v>530</v>
      </c>
      <c r="F344" s="284" t="s">
        <v>531</v>
      </c>
      <c r="G344" s="285" t="s">
        <v>315</v>
      </c>
      <c r="H344" s="286">
        <v>2</v>
      </c>
      <c r="I344" s="14"/>
      <c r="J344" s="287">
        <f>ROUND(I344*H344,2)</f>
        <v>0</v>
      </c>
      <c r="K344" s="284" t="s">
        <v>5</v>
      </c>
      <c r="L344" s="288"/>
      <c r="M344" s="289" t="s">
        <v>5</v>
      </c>
      <c r="N344" s="290" t="s">
        <v>42</v>
      </c>
      <c r="O344" s="114"/>
      <c r="P344" s="252">
        <f>O344*H344</f>
        <v>0</v>
      </c>
      <c r="Q344" s="252">
        <v>1.6</v>
      </c>
      <c r="R344" s="252">
        <f>Q344*H344</f>
        <v>3.2</v>
      </c>
      <c r="S344" s="252">
        <v>0</v>
      </c>
      <c r="T344" s="253">
        <f>S344*H344</f>
        <v>0</v>
      </c>
      <c r="AR344" s="97" t="s">
        <v>179</v>
      </c>
      <c r="AT344" s="97" t="s">
        <v>273</v>
      </c>
      <c r="AU344" s="97" t="s">
        <v>79</v>
      </c>
      <c r="AY344" s="97" t="s">
        <v>131</v>
      </c>
      <c r="BE344" s="254">
        <f>IF(N344="základní",J344,0)</f>
        <v>0</v>
      </c>
      <c r="BF344" s="254">
        <f>IF(N344="snížená",J344,0)</f>
        <v>0</v>
      </c>
      <c r="BG344" s="254">
        <f>IF(N344="zákl. přenesená",J344,0)</f>
        <v>0</v>
      </c>
      <c r="BH344" s="254">
        <f>IF(N344="sníž. přenesená",J344,0)</f>
        <v>0</v>
      </c>
      <c r="BI344" s="254">
        <f>IF(N344="nulová",J344,0)</f>
        <v>0</v>
      </c>
      <c r="BJ344" s="97" t="s">
        <v>22</v>
      </c>
      <c r="BK344" s="254">
        <f>ROUND(I344*H344,2)</f>
        <v>0</v>
      </c>
      <c r="BL344" s="97" t="s">
        <v>137</v>
      </c>
      <c r="BM344" s="97" t="s">
        <v>532</v>
      </c>
    </row>
    <row r="345" spans="2:47" s="118" customFormat="1" ht="54">
      <c r="B345" s="113"/>
      <c r="D345" s="255" t="s">
        <v>139</v>
      </c>
      <c r="F345" s="256" t="s">
        <v>533</v>
      </c>
      <c r="I345" s="10"/>
      <c r="L345" s="113"/>
      <c r="M345" s="257"/>
      <c r="N345" s="114"/>
      <c r="O345" s="114"/>
      <c r="P345" s="114"/>
      <c r="Q345" s="114"/>
      <c r="R345" s="114"/>
      <c r="S345" s="114"/>
      <c r="T345" s="144"/>
      <c r="AT345" s="97" t="s">
        <v>139</v>
      </c>
      <c r="AU345" s="97" t="s">
        <v>79</v>
      </c>
    </row>
    <row r="346" spans="2:65" s="118" customFormat="1" ht="16.5" customHeight="1">
      <c r="B346" s="113"/>
      <c r="C346" s="282" t="s">
        <v>534</v>
      </c>
      <c r="D346" s="282" t="s">
        <v>273</v>
      </c>
      <c r="E346" s="283" t="s">
        <v>535</v>
      </c>
      <c r="F346" s="284" t="s">
        <v>536</v>
      </c>
      <c r="G346" s="285" t="s">
        <v>315</v>
      </c>
      <c r="H346" s="286">
        <v>4</v>
      </c>
      <c r="I346" s="14"/>
      <c r="J346" s="287">
        <f>ROUND(I346*H346,2)</f>
        <v>0</v>
      </c>
      <c r="K346" s="284" t="s">
        <v>5</v>
      </c>
      <c r="L346" s="288"/>
      <c r="M346" s="289" t="s">
        <v>5</v>
      </c>
      <c r="N346" s="290" t="s">
        <v>42</v>
      </c>
      <c r="O346" s="114"/>
      <c r="P346" s="252">
        <f>O346*H346</f>
        <v>0</v>
      </c>
      <c r="Q346" s="252">
        <v>0.002</v>
      </c>
      <c r="R346" s="252">
        <f>Q346*H346</f>
        <v>0.008</v>
      </c>
      <c r="S346" s="252">
        <v>0</v>
      </c>
      <c r="T346" s="253">
        <f>S346*H346</f>
        <v>0</v>
      </c>
      <c r="AR346" s="97" t="s">
        <v>179</v>
      </c>
      <c r="AT346" s="97" t="s">
        <v>273</v>
      </c>
      <c r="AU346" s="97" t="s">
        <v>79</v>
      </c>
      <c r="AY346" s="97" t="s">
        <v>131</v>
      </c>
      <c r="BE346" s="254">
        <f>IF(N346="základní",J346,0)</f>
        <v>0</v>
      </c>
      <c r="BF346" s="254">
        <f>IF(N346="snížená",J346,0)</f>
        <v>0</v>
      </c>
      <c r="BG346" s="254">
        <f>IF(N346="zákl. přenesená",J346,0)</f>
        <v>0</v>
      </c>
      <c r="BH346" s="254">
        <f>IF(N346="sníž. přenesená",J346,0)</f>
        <v>0</v>
      </c>
      <c r="BI346" s="254">
        <f>IF(N346="nulová",J346,0)</f>
        <v>0</v>
      </c>
      <c r="BJ346" s="97" t="s">
        <v>22</v>
      </c>
      <c r="BK346" s="254">
        <f>ROUND(I346*H346,2)</f>
        <v>0</v>
      </c>
      <c r="BL346" s="97" t="s">
        <v>137</v>
      </c>
      <c r="BM346" s="97" t="s">
        <v>537</v>
      </c>
    </row>
    <row r="347" spans="2:47" s="118" customFormat="1" ht="40.5">
      <c r="B347" s="113"/>
      <c r="D347" s="255" t="s">
        <v>139</v>
      </c>
      <c r="F347" s="256" t="s">
        <v>538</v>
      </c>
      <c r="I347" s="10"/>
      <c r="L347" s="113"/>
      <c r="M347" s="257"/>
      <c r="N347" s="114"/>
      <c r="O347" s="114"/>
      <c r="P347" s="114"/>
      <c r="Q347" s="114"/>
      <c r="R347" s="114"/>
      <c r="S347" s="114"/>
      <c r="T347" s="144"/>
      <c r="AT347" s="97" t="s">
        <v>139</v>
      </c>
      <c r="AU347" s="97" t="s">
        <v>79</v>
      </c>
    </row>
    <row r="348" spans="2:65" s="118" customFormat="1" ht="16.5" customHeight="1">
      <c r="B348" s="113"/>
      <c r="C348" s="244" t="s">
        <v>539</v>
      </c>
      <c r="D348" s="244" t="s">
        <v>133</v>
      </c>
      <c r="E348" s="245" t="s">
        <v>540</v>
      </c>
      <c r="F348" s="246" t="s">
        <v>541</v>
      </c>
      <c r="G348" s="247" t="s">
        <v>315</v>
      </c>
      <c r="H348" s="248">
        <v>2</v>
      </c>
      <c r="I348" s="9"/>
      <c r="J348" s="249">
        <f>ROUND(I348*H348,2)</f>
        <v>0</v>
      </c>
      <c r="K348" s="246" t="s">
        <v>222</v>
      </c>
      <c r="L348" s="113"/>
      <c r="M348" s="250" t="s">
        <v>5</v>
      </c>
      <c r="N348" s="251" t="s">
        <v>42</v>
      </c>
      <c r="O348" s="114"/>
      <c r="P348" s="252">
        <f>O348*H348</f>
        <v>0</v>
      </c>
      <c r="Q348" s="252">
        <v>0.01147</v>
      </c>
      <c r="R348" s="252">
        <f>Q348*H348</f>
        <v>0.02294</v>
      </c>
      <c r="S348" s="252">
        <v>0</v>
      </c>
      <c r="T348" s="253">
        <f>S348*H348</f>
        <v>0</v>
      </c>
      <c r="AR348" s="97" t="s">
        <v>137</v>
      </c>
      <c r="AT348" s="97" t="s">
        <v>133</v>
      </c>
      <c r="AU348" s="97" t="s">
        <v>79</v>
      </c>
      <c r="AY348" s="97" t="s">
        <v>131</v>
      </c>
      <c r="BE348" s="254">
        <f>IF(N348="základní",J348,0)</f>
        <v>0</v>
      </c>
      <c r="BF348" s="254">
        <f>IF(N348="snížená",J348,0)</f>
        <v>0</v>
      </c>
      <c r="BG348" s="254">
        <f>IF(N348="zákl. přenesená",J348,0)</f>
        <v>0</v>
      </c>
      <c r="BH348" s="254">
        <f>IF(N348="sníž. přenesená",J348,0)</f>
        <v>0</v>
      </c>
      <c r="BI348" s="254">
        <f>IF(N348="nulová",J348,0)</f>
        <v>0</v>
      </c>
      <c r="BJ348" s="97" t="s">
        <v>22</v>
      </c>
      <c r="BK348" s="254">
        <f>ROUND(I348*H348,2)</f>
        <v>0</v>
      </c>
      <c r="BL348" s="97" t="s">
        <v>137</v>
      </c>
      <c r="BM348" s="97" t="s">
        <v>542</v>
      </c>
    </row>
    <row r="349" spans="2:47" s="118" customFormat="1" ht="13.5">
      <c r="B349" s="113"/>
      <c r="D349" s="255" t="s">
        <v>139</v>
      </c>
      <c r="F349" s="256" t="s">
        <v>541</v>
      </c>
      <c r="I349" s="10"/>
      <c r="L349" s="113"/>
      <c r="M349" s="257"/>
      <c r="N349" s="114"/>
      <c r="O349" s="114"/>
      <c r="P349" s="114"/>
      <c r="Q349" s="114"/>
      <c r="R349" s="114"/>
      <c r="S349" s="114"/>
      <c r="T349" s="144"/>
      <c r="AT349" s="97" t="s">
        <v>139</v>
      </c>
      <c r="AU349" s="97" t="s">
        <v>79</v>
      </c>
    </row>
    <row r="350" spans="2:47" s="118" customFormat="1" ht="27">
      <c r="B350" s="113"/>
      <c r="D350" s="255" t="s">
        <v>141</v>
      </c>
      <c r="F350" s="258" t="s">
        <v>142</v>
      </c>
      <c r="I350" s="10"/>
      <c r="L350" s="113"/>
      <c r="M350" s="257"/>
      <c r="N350" s="114"/>
      <c r="O350" s="114"/>
      <c r="P350" s="114"/>
      <c r="Q350" s="114"/>
      <c r="R350" s="114"/>
      <c r="S350" s="114"/>
      <c r="T350" s="144"/>
      <c r="AT350" s="97" t="s">
        <v>141</v>
      </c>
      <c r="AU350" s="97" t="s">
        <v>79</v>
      </c>
    </row>
    <row r="351" spans="2:51" s="260" customFormat="1" ht="13.5">
      <c r="B351" s="259"/>
      <c r="D351" s="255" t="s">
        <v>143</v>
      </c>
      <c r="E351" s="261" t="s">
        <v>5</v>
      </c>
      <c r="F351" s="262" t="s">
        <v>79</v>
      </c>
      <c r="H351" s="263">
        <v>2</v>
      </c>
      <c r="I351" s="11"/>
      <c r="L351" s="259"/>
      <c r="M351" s="264"/>
      <c r="N351" s="265"/>
      <c r="O351" s="265"/>
      <c r="P351" s="265"/>
      <c r="Q351" s="265"/>
      <c r="R351" s="265"/>
      <c r="S351" s="265"/>
      <c r="T351" s="266"/>
      <c r="AT351" s="261" t="s">
        <v>143</v>
      </c>
      <c r="AU351" s="261" t="s">
        <v>79</v>
      </c>
      <c r="AV351" s="260" t="s">
        <v>79</v>
      </c>
      <c r="AW351" s="260" t="s">
        <v>35</v>
      </c>
      <c r="AX351" s="260" t="s">
        <v>22</v>
      </c>
      <c r="AY351" s="261" t="s">
        <v>131</v>
      </c>
    </row>
    <row r="352" spans="2:65" s="118" customFormat="1" ht="16.5" customHeight="1">
      <c r="B352" s="113"/>
      <c r="C352" s="282" t="s">
        <v>543</v>
      </c>
      <c r="D352" s="282" t="s">
        <v>273</v>
      </c>
      <c r="E352" s="283" t="s">
        <v>544</v>
      </c>
      <c r="F352" s="284" t="s">
        <v>545</v>
      </c>
      <c r="G352" s="285" t="s">
        <v>315</v>
      </c>
      <c r="H352" s="286">
        <v>2</v>
      </c>
      <c r="I352" s="14"/>
      <c r="J352" s="287">
        <f>ROUND(I352*H352,2)</f>
        <v>0</v>
      </c>
      <c r="K352" s="284" t="s">
        <v>5</v>
      </c>
      <c r="L352" s="288"/>
      <c r="M352" s="289" t="s">
        <v>5</v>
      </c>
      <c r="N352" s="290" t="s">
        <v>42</v>
      </c>
      <c r="O352" s="114"/>
      <c r="P352" s="252">
        <f>O352*H352</f>
        <v>0</v>
      </c>
      <c r="Q352" s="252">
        <v>0.585</v>
      </c>
      <c r="R352" s="252">
        <f>Q352*H352</f>
        <v>1.17</v>
      </c>
      <c r="S352" s="252">
        <v>0</v>
      </c>
      <c r="T352" s="253">
        <f>S352*H352</f>
        <v>0</v>
      </c>
      <c r="AR352" s="97" t="s">
        <v>179</v>
      </c>
      <c r="AT352" s="97" t="s">
        <v>273</v>
      </c>
      <c r="AU352" s="97" t="s">
        <v>79</v>
      </c>
      <c r="AY352" s="97" t="s">
        <v>131</v>
      </c>
      <c r="BE352" s="254">
        <f>IF(N352="základní",J352,0)</f>
        <v>0</v>
      </c>
      <c r="BF352" s="254">
        <f>IF(N352="snížená",J352,0)</f>
        <v>0</v>
      </c>
      <c r="BG352" s="254">
        <f>IF(N352="zákl. přenesená",J352,0)</f>
        <v>0</v>
      </c>
      <c r="BH352" s="254">
        <f>IF(N352="sníž. přenesená",J352,0)</f>
        <v>0</v>
      </c>
      <c r="BI352" s="254">
        <f>IF(N352="nulová",J352,0)</f>
        <v>0</v>
      </c>
      <c r="BJ352" s="97" t="s">
        <v>22</v>
      </c>
      <c r="BK352" s="254">
        <f>ROUND(I352*H352,2)</f>
        <v>0</v>
      </c>
      <c r="BL352" s="97" t="s">
        <v>137</v>
      </c>
      <c r="BM352" s="97" t="s">
        <v>546</v>
      </c>
    </row>
    <row r="353" spans="2:47" s="118" customFormat="1" ht="40.5">
      <c r="B353" s="113"/>
      <c r="D353" s="255" t="s">
        <v>139</v>
      </c>
      <c r="F353" s="256" t="s">
        <v>547</v>
      </c>
      <c r="I353" s="10"/>
      <c r="L353" s="113"/>
      <c r="M353" s="257"/>
      <c r="N353" s="114"/>
      <c r="O353" s="114"/>
      <c r="P353" s="114"/>
      <c r="Q353" s="114"/>
      <c r="R353" s="114"/>
      <c r="S353" s="114"/>
      <c r="T353" s="144"/>
      <c r="AT353" s="97" t="s">
        <v>139</v>
      </c>
      <c r="AU353" s="97" t="s">
        <v>79</v>
      </c>
    </row>
    <row r="354" spans="2:65" s="118" customFormat="1" ht="25.5" customHeight="1">
      <c r="B354" s="113"/>
      <c r="C354" s="244" t="s">
        <v>548</v>
      </c>
      <c r="D354" s="244" t="s">
        <v>133</v>
      </c>
      <c r="E354" s="245" t="s">
        <v>549</v>
      </c>
      <c r="F354" s="246" t="s">
        <v>550</v>
      </c>
      <c r="G354" s="247" t="s">
        <v>315</v>
      </c>
      <c r="H354" s="248">
        <v>2</v>
      </c>
      <c r="I354" s="9"/>
      <c r="J354" s="249">
        <f>ROUND(I354*H354,2)</f>
        <v>0</v>
      </c>
      <c r="K354" s="246" t="s">
        <v>222</v>
      </c>
      <c r="L354" s="113"/>
      <c r="M354" s="250" t="s">
        <v>5</v>
      </c>
      <c r="N354" s="251" t="s">
        <v>42</v>
      </c>
      <c r="O354" s="114"/>
      <c r="P354" s="252">
        <f>O354*H354</f>
        <v>0</v>
      </c>
      <c r="Q354" s="252">
        <v>0.00702</v>
      </c>
      <c r="R354" s="252">
        <f>Q354*H354</f>
        <v>0.01404</v>
      </c>
      <c r="S354" s="252">
        <v>0</v>
      </c>
      <c r="T354" s="253">
        <f>S354*H354</f>
        <v>0</v>
      </c>
      <c r="AR354" s="97" t="s">
        <v>137</v>
      </c>
      <c r="AT354" s="97" t="s">
        <v>133</v>
      </c>
      <c r="AU354" s="97" t="s">
        <v>79</v>
      </c>
      <c r="AY354" s="97" t="s">
        <v>131</v>
      </c>
      <c r="BE354" s="254">
        <f>IF(N354="základní",J354,0)</f>
        <v>0</v>
      </c>
      <c r="BF354" s="254">
        <f>IF(N354="snížená",J354,0)</f>
        <v>0</v>
      </c>
      <c r="BG354" s="254">
        <f>IF(N354="zákl. přenesená",J354,0)</f>
        <v>0</v>
      </c>
      <c r="BH354" s="254">
        <f>IF(N354="sníž. přenesená",J354,0)</f>
        <v>0</v>
      </c>
      <c r="BI354" s="254">
        <f>IF(N354="nulová",J354,0)</f>
        <v>0</v>
      </c>
      <c r="BJ354" s="97" t="s">
        <v>22</v>
      </c>
      <c r="BK354" s="254">
        <f>ROUND(I354*H354,2)</f>
        <v>0</v>
      </c>
      <c r="BL354" s="97" t="s">
        <v>137</v>
      </c>
      <c r="BM354" s="97" t="s">
        <v>551</v>
      </c>
    </row>
    <row r="355" spans="2:47" s="118" customFormat="1" ht="13.5">
      <c r="B355" s="113"/>
      <c r="D355" s="255" t="s">
        <v>139</v>
      </c>
      <c r="F355" s="256" t="s">
        <v>552</v>
      </c>
      <c r="I355" s="10"/>
      <c r="L355" s="113"/>
      <c r="M355" s="257"/>
      <c r="N355" s="114"/>
      <c r="O355" s="114"/>
      <c r="P355" s="114"/>
      <c r="Q355" s="114"/>
      <c r="R355" s="114"/>
      <c r="S355" s="114"/>
      <c r="T355" s="144"/>
      <c r="AT355" s="97" t="s">
        <v>139</v>
      </c>
      <c r="AU355" s="97" t="s">
        <v>79</v>
      </c>
    </row>
    <row r="356" spans="2:47" s="118" customFormat="1" ht="27">
      <c r="B356" s="113"/>
      <c r="D356" s="255" t="s">
        <v>141</v>
      </c>
      <c r="F356" s="258" t="s">
        <v>142</v>
      </c>
      <c r="I356" s="10"/>
      <c r="L356" s="113"/>
      <c r="M356" s="257"/>
      <c r="N356" s="114"/>
      <c r="O356" s="114"/>
      <c r="P356" s="114"/>
      <c r="Q356" s="114"/>
      <c r="R356" s="114"/>
      <c r="S356" s="114"/>
      <c r="T356" s="144"/>
      <c r="AT356" s="97" t="s">
        <v>141</v>
      </c>
      <c r="AU356" s="97" t="s">
        <v>79</v>
      </c>
    </row>
    <row r="357" spans="2:51" s="260" customFormat="1" ht="13.5">
      <c r="B357" s="259"/>
      <c r="D357" s="255" t="s">
        <v>143</v>
      </c>
      <c r="E357" s="261" t="s">
        <v>5</v>
      </c>
      <c r="F357" s="262" t="s">
        <v>79</v>
      </c>
      <c r="H357" s="263">
        <v>2</v>
      </c>
      <c r="I357" s="11"/>
      <c r="L357" s="259"/>
      <c r="M357" s="264"/>
      <c r="N357" s="265"/>
      <c r="O357" s="265"/>
      <c r="P357" s="265"/>
      <c r="Q357" s="265"/>
      <c r="R357" s="265"/>
      <c r="S357" s="265"/>
      <c r="T357" s="266"/>
      <c r="AT357" s="261" t="s">
        <v>143</v>
      </c>
      <c r="AU357" s="261" t="s">
        <v>79</v>
      </c>
      <c r="AV357" s="260" t="s">
        <v>79</v>
      </c>
      <c r="AW357" s="260" t="s">
        <v>35</v>
      </c>
      <c r="AX357" s="260" t="s">
        <v>22</v>
      </c>
      <c r="AY357" s="261" t="s">
        <v>131</v>
      </c>
    </row>
    <row r="358" spans="2:65" s="118" customFormat="1" ht="25.5" customHeight="1">
      <c r="B358" s="113"/>
      <c r="C358" s="282" t="s">
        <v>553</v>
      </c>
      <c r="D358" s="282" t="s">
        <v>273</v>
      </c>
      <c r="E358" s="283" t="s">
        <v>554</v>
      </c>
      <c r="F358" s="284" t="s">
        <v>555</v>
      </c>
      <c r="G358" s="285" t="s">
        <v>315</v>
      </c>
      <c r="H358" s="286">
        <v>2</v>
      </c>
      <c r="I358" s="14"/>
      <c r="J358" s="287">
        <f>ROUND(I358*H358,2)</f>
        <v>0</v>
      </c>
      <c r="K358" s="284" t="s">
        <v>5</v>
      </c>
      <c r="L358" s="288"/>
      <c r="M358" s="289" t="s">
        <v>5</v>
      </c>
      <c r="N358" s="290" t="s">
        <v>42</v>
      </c>
      <c r="O358" s="114"/>
      <c r="P358" s="252">
        <f>O358*H358</f>
        <v>0</v>
      </c>
      <c r="Q358" s="252">
        <v>0.165</v>
      </c>
      <c r="R358" s="252">
        <f>Q358*H358</f>
        <v>0.33</v>
      </c>
      <c r="S358" s="252">
        <v>0</v>
      </c>
      <c r="T358" s="253">
        <f>S358*H358</f>
        <v>0</v>
      </c>
      <c r="AR358" s="97" t="s">
        <v>179</v>
      </c>
      <c r="AT358" s="97" t="s">
        <v>273</v>
      </c>
      <c r="AU358" s="97" t="s">
        <v>79</v>
      </c>
      <c r="AY358" s="97" t="s">
        <v>131</v>
      </c>
      <c r="BE358" s="254">
        <f>IF(N358="základní",J358,0)</f>
        <v>0</v>
      </c>
      <c r="BF358" s="254">
        <f>IF(N358="snížená",J358,0)</f>
        <v>0</v>
      </c>
      <c r="BG358" s="254">
        <f>IF(N358="zákl. přenesená",J358,0)</f>
        <v>0</v>
      </c>
      <c r="BH358" s="254">
        <f>IF(N358="sníž. přenesená",J358,0)</f>
        <v>0</v>
      </c>
      <c r="BI358" s="254">
        <f>IF(N358="nulová",J358,0)</f>
        <v>0</v>
      </c>
      <c r="BJ358" s="97" t="s">
        <v>22</v>
      </c>
      <c r="BK358" s="254">
        <f>ROUND(I358*H358,2)</f>
        <v>0</v>
      </c>
      <c r="BL358" s="97" t="s">
        <v>137</v>
      </c>
      <c r="BM358" s="97" t="s">
        <v>556</v>
      </c>
    </row>
    <row r="359" spans="2:47" s="118" customFormat="1" ht="27">
      <c r="B359" s="113"/>
      <c r="D359" s="255" t="s">
        <v>139</v>
      </c>
      <c r="F359" s="256" t="s">
        <v>557</v>
      </c>
      <c r="I359" s="10"/>
      <c r="L359" s="113"/>
      <c r="M359" s="257"/>
      <c r="N359" s="114"/>
      <c r="O359" s="114"/>
      <c r="P359" s="114"/>
      <c r="Q359" s="114"/>
      <c r="R359" s="114"/>
      <c r="S359" s="114"/>
      <c r="T359" s="144"/>
      <c r="AT359" s="97" t="s">
        <v>139</v>
      </c>
      <c r="AU359" s="97" t="s">
        <v>79</v>
      </c>
    </row>
    <row r="360" spans="2:65" s="118" customFormat="1" ht="25.5" customHeight="1">
      <c r="B360" s="113"/>
      <c r="C360" s="244" t="s">
        <v>558</v>
      </c>
      <c r="D360" s="244" t="s">
        <v>133</v>
      </c>
      <c r="E360" s="245" t="s">
        <v>559</v>
      </c>
      <c r="F360" s="246" t="s">
        <v>560</v>
      </c>
      <c r="G360" s="247" t="s">
        <v>315</v>
      </c>
      <c r="H360" s="248">
        <v>2</v>
      </c>
      <c r="I360" s="9"/>
      <c r="J360" s="249">
        <f>ROUND(I360*H360,2)</f>
        <v>0</v>
      </c>
      <c r="K360" s="246" t="s">
        <v>222</v>
      </c>
      <c r="L360" s="113"/>
      <c r="M360" s="250" t="s">
        <v>5</v>
      </c>
      <c r="N360" s="251" t="s">
        <v>42</v>
      </c>
      <c r="O360" s="114"/>
      <c r="P360" s="252">
        <f>O360*H360</f>
        <v>0</v>
      </c>
      <c r="Q360" s="252">
        <v>0</v>
      </c>
      <c r="R360" s="252">
        <f>Q360*H360</f>
        <v>0</v>
      </c>
      <c r="S360" s="252">
        <v>0</v>
      </c>
      <c r="T360" s="253">
        <f>S360*H360</f>
        <v>0</v>
      </c>
      <c r="AR360" s="97" t="s">
        <v>137</v>
      </c>
      <c r="AT360" s="97" t="s">
        <v>133</v>
      </c>
      <c r="AU360" s="97" t="s">
        <v>79</v>
      </c>
      <c r="AY360" s="97" t="s">
        <v>131</v>
      </c>
      <c r="BE360" s="254">
        <f>IF(N360="základní",J360,0)</f>
        <v>0</v>
      </c>
      <c r="BF360" s="254">
        <f>IF(N360="snížená",J360,0)</f>
        <v>0</v>
      </c>
      <c r="BG360" s="254">
        <f>IF(N360="zákl. přenesená",J360,0)</f>
        <v>0</v>
      </c>
      <c r="BH360" s="254">
        <f>IF(N360="sníž. přenesená",J360,0)</f>
        <v>0</v>
      </c>
      <c r="BI360" s="254">
        <f>IF(N360="nulová",J360,0)</f>
        <v>0</v>
      </c>
      <c r="BJ360" s="97" t="s">
        <v>22</v>
      </c>
      <c r="BK360" s="254">
        <f>ROUND(I360*H360,2)</f>
        <v>0</v>
      </c>
      <c r="BL360" s="97" t="s">
        <v>137</v>
      </c>
      <c r="BM360" s="97" t="s">
        <v>561</v>
      </c>
    </row>
    <row r="361" spans="2:47" s="118" customFormat="1" ht="13.5">
      <c r="B361" s="113"/>
      <c r="D361" s="255" t="s">
        <v>139</v>
      </c>
      <c r="F361" s="256" t="s">
        <v>562</v>
      </c>
      <c r="I361" s="10"/>
      <c r="L361" s="113"/>
      <c r="M361" s="257"/>
      <c r="N361" s="114"/>
      <c r="O361" s="114"/>
      <c r="P361" s="114"/>
      <c r="Q361" s="114"/>
      <c r="R361" s="114"/>
      <c r="S361" s="114"/>
      <c r="T361" s="144"/>
      <c r="AT361" s="97" t="s">
        <v>139</v>
      </c>
      <c r="AU361" s="97" t="s">
        <v>79</v>
      </c>
    </row>
    <row r="362" spans="2:47" s="118" customFormat="1" ht="27">
      <c r="B362" s="113"/>
      <c r="D362" s="255" t="s">
        <v>141</v>
      </c>
      <c r="F362" s="258" t="s">
        <v>142</v>
      </c>
      <c r="I362" s="10"/>
      <c r="L362" s="113"/>
      <c r="M362" s="257"/>
      <c r="N362" s="114"/>
      <c r="O362" s="114"/>
      <c r="P362" s="114"/>
      <c r="Q362" s="114"/>
      <c r="R362" s="114"/>
      <c r="S362" s="114"/>
      <c r="T362" s="144"/>
      <c r="AT362" s="97" t="s">
        <v>141</v>
      </c>
      <c r="AU362" s="97" t="s">
        <v>79</v>
      </c>
    </row>
    <row r="363" spans="2:51" s="260" customFormat="1" ht="13.5">
      <c r="B363" s="259"/>
      <c r="D363" s="255" t="s">
        <v>143</v>
      </c>
      <c r="E363" s="261" t="s">
        <v>5</v>
      </c>
      <c r="F363" s="262" t="s">
        <v>79</v>
      </c>
      <c r="H363" s="263">
        <v>2</v>
      </c>
      <c r="I363" s="11"/>
      <c r="L363" s="259"/>
      <c r="M363" s="264"/>
      <c r="N363" s="265"/>
      <c r="O363" s="265"/>
      <c r="P363" s="265"/>
      <c r="Q363" s="265"/>
      <c r="R363" s="265"/>
      <c r="S363" s="265"/>
      <c r="T363" s="266"/>
      <c r="AT363" s="261" t="s">
        <v>143</v>
      </c>
      <c r="AU363" s="261" t="s">
        <v>79</v>
      </c>
      <c r="AV363" s="260" t="s">
        <v>79</v>
      </c>
      <c r="AW363" s="260" t="s">
        <v>35</v>
      </c>
      <c r="AX363" s="260" t="s">
        <v>22</v>
      </c>
      <c r="AY363" s="261" t="s">
        <v>131</v>
      </c>
    </row>
    <row r="364" spans="2:63" s="232" customFormat="1" ht="29.85" customHeight="1">
      <c r="B364" s="231"/>
      <c r="D364" s="233" t="s">
        <v>70</v>
      </c>
      <c r="E364" s="242" t="s">
        <v>185</v>
      </c>
      <c r="F364" s="242" t="s">
        <v>563</v>
      </c>
      <c r="I364" s="8"/>
      <c r="J364" s="243">
        <f>BK364</f>
        <v>0</v>
      </c>
      <c r="L364" s="231"/>
      <c r="M364" s="236"/>
      <c r="N364" s="237"/>
      <c r="O364" s="237"/>
      <c r="P364" s="238">
        <f>SUM(P365:P382)</f>
        <v>0</v>
      </c>
      <c r="Q364" s="237"/>
      <c r="R364" s="238">
        <f>SUM(R365:R382)</f>
        <v>0.0108</v>
      </c>
      <c r="S364" s="237"/>
      <c r="T364" s="239">
        <f>SUM(T365:T382)</f>
        <v>29.82</v>
      </c>
      <c r="AR364" s="233" t="s">
        <v>22</v>
      </c>
      <c r="AT364" s="240" t="s">
        <v>70</v>
      </c>
      <c r="AU364" s="240" t="s">
        <v>22</v>
      </c>
      <c r="AY364" s="233" t="s">
        <v>131</v>
      </c>
      <c r="BK364" s="241">
        <f>SUM(BK365:BK382)</f>
        <v>0</v>
      </c>
    </row>
    <row r="365" spans="2:65" s="118" customFormat="1" ht="25.5" customHeight="1">
      <c r="B365" s="113"/>
      <c r="C365" s="244" t="s">
        <v>564</v>
      </c>
      <c r="D365" s="244" t="s">
        <v>133</v>
      </c>
      <c r="E365" s="245" t="s">
        <v>565</v>
      </c>
      <c r="F365" s="246" t="s">
        <v>566</v>
      </c>
      <c r="G365" s="247" t="s">
        <v>567</v>
      </c>
      <c r="H365" s="248">
        <v>1</v>
      </c>
      <c r="I365" s="9"/>
      <c r="J365" s="249">
        <f>ROUND(I365*H365,2)</f>
        <v>0</v>
      </c>
      <c r="K365" s="246" t="s">
        <v>5</v>
      </c>
      <c r="L365" s="113"/>
      <c r="M365" s="250" t="s">
        <v>5</v>
      </c>
      <c r="N365" s="251" t="s">
        <v>42</v>
      </c>
      <c r="O365" s="114"/>
      <c r="P365" s="252">
        <f>O365*H365</f>
        <v>0</v>
      </c>
      <c r="Q365" s="252">
        <v>0</v>
      </c>
      <c r="R365" s="252">
        <f>Q365*H365</f>
        <v>0</v>
      </c>
      <c r="S365" s="252">
        <v>0</v>
      </c>
      <c r="T365" s="253">
        <f>S365*H365</f>
        <v>0</v>
      </c>
      <c r="AR365" s="97" t="s">
        <v>137</v>
      </c>
      <c r="AT365" s="97" t="s">
        <v>133</v>
      </c>
      <c r="AU365" s="97" t="s">
        <v>79</v>
      </c>
      <c r="AY365" s="97" t="s">
        <v>131</v>
      </c>
      <c r="BE365" s="254">
        <f>IF(N365="základní",J365,0)</f>
        <v>0</v>
      </c>
      <c r="BF365" s="254">
        <f>IF(N365="snížená",J365,0)</f>
        <v>0</v>
      </c>
      <c r="BG365" s="254">
        <f>IF(N365="zákl. přenesená",J365,0)</f>
        <v>0</v>
      </c>
      <c r="BH365" s="254">
        <f>IF(N365="sníž. přenesená",J365,0)</f>
        <v>0</v>
      </c>
      <c r="BI365" s="254">
        <f>IF(N365="nulová",J365,0)</f>
        <v>0</v>
      </c>
      <c r="BJ365" s="97" t="s">
        <v>22</v>
      </c>
      <c r="BK365" s="254">
        <f>ROUND(I365*H365,2)</f>
        <v>0</v>
      </c>
      <c r="BL365" s="97" t="s">
        <v>137</v>
      </c>
      <c r="BM365" s="97" t="s">
        <v>568</v>
      </c>
    </row>
    <row r="366" spans="2:47" s="118" customFormat="1" ht="13.5">
      <c r="B366" s="113"/>
      <c r="D366" s="255" t="s">
        <v>139</v>
      </c>
      <c r="F366" s="256" t="s">
        <v>569</v>
      </c>
      <c r="I366" s="10"/>
      <c r="L366" s="113"/>
      <c r="M366" s="257"/>
      <c r="N366" s="114"/>
      <c r="O366" s="114"/>
      <c r="P366" s="114"/>
      <c r="Q366" s="114"/>
      <c r="R366" s="114"/>
      <c r="S366" s="114"/>
      <c r="T366" s="144"/>
      <c r="AT366" s="97" t="s">
        <v>139</v>
      </c>
      <c r="AU366" s="97" t="s">
        <v>79</v>
      </c>
    </row>
    <row r="367" spans="2:47" s="118" customFormat="1" ht="27">
      <c r="B367" s="113"/>
      <c r="D367" s="255" t="s">
        <v>141</v>
      </c>
      <c r="F367" s="258" t="s">
        <v>142</v>
      </c>
      <c r="I367" s="10"/>
      <c r="L367" s="113"/>
      <c r="M367" s="257"/>
      <c r="N367" s="114"/>
      <c r="O367" s="114"/>
      <c r="P367" s="114"/>
      <c r="Q367" s="114"/>
      <c r="R367" s="114"/>
      <c r="S367" s="114"/>
      <c r="T367" s="144"/>
      <c r="AT367" s="97" t="s">
        <v>141</v>
      </c>
      <c r="AU367" s="97" t="s">
        <v>79</v>
      </c>
    </row>
    <row r="368" spans="2:51" s="260" customFormat="1" ht="13.5">
      <c r="B368" s="259"/>
      <c r="D368" s="255" t="s">
        <v>143</v>
      </c>
      <c r="E368" s="261" t="s">
        <v>5</v>
      </c>
      <c r="F368" s="262" t="s">
        <v>22</v>
      </c>
      <c r="H368" s="263">
        <v>1</v>
      </c>
      <c r="I368" s="11"/>
      <c r="L368" s="259"/>
      <c r="M368" s="264"/>
      <c r="N368" s="265"/>
      <c r="O368" s="265"/>
      <c r="P368" s="265"/>
      <c r="Q368" s="265"/>
      <c r="R368" s="265"/>
      <c r="S368" s="265"/>
      <c r="T368" s="266"/>
      <c r="AT368" s="261" t="s">
        <v>143</v>
      </c>
      <c r="AU368" s="261" t="s">
        <v>79</v>
      </c>
      <c r="AV368" s="260" t="s">
        <v>79</v>
      </c>
      <c r="AW368" s="260" t="s">
        <v>35</v>
      </c>
      <c r="AX368" s="260" t="s">
        <v>22</v>
      </c>
      <c r="AY368" s="261" t="s">
        <v>131</v>
      </c>
    </row>
    <row r="369" spans="2:65" s="118" customFormat="1" ht="25.5" customHeight="1">
      <c r="B369" s="113"/>
      <c r="C369" s="244" t="s">
        <v>570</v>
      </c>
      <c r="D369" s="244" t="s">
        <v>133</v>
      </c>
      <c r="E369" s="245" t="s">
        <v>571</v>
      </c>
      <c r="F369" s="246" t="s">
        <v>572</v>
      </c>
      <c r="G369" s="247" t="s">
        <v>157</v>
      </c>
      <c r="H369" s="248">
        <v>180</v>
      </c>
      <c r="I369" s="9"/>
      <c r="J369" s="249">
        <f>ROUND(I369*H369,2)</f>
        <v>0</v>
      </c>
      <c r="K369" s="246" t="s">
        <v>222</v>
      </c>
      <c r="L369" s="113"/>
      <c r="M369" s="250" t="s">
        <v>5</v>
      </c>
      <c r="N369" s="251" t="s">
        <v>42</v>
      </c>
      <c r="O369" s="114"/>
      <c r="P369" s="252">
        <f>O369*H369</f>
        <v>0</v>
      </c>
      <c r="Q369" s="252">
        <v>6E-05</v>
      </c>
      <c r="R369" s="252">
        <f>Q369*H369</f>
        <v>0.0108</v>
      </c>
      <c r="S369" s="252">
        <v>0</v>
      </c>
      <c r="T369" s="253">
        <f>S369*H369</f>
        <v>0</v>
      </c>
      <c r="AR369" s="97" t="s">
        <v>137</v>
      </c>
      <c r="AT369" s="97" t="s">
        <v>133</v>
      </c>
      <c r="AU369" s="97" t="s">
        <v>79</v>
      </c>
      <c r="AY369" s="97" t="s">
        <v>131</v>
      </c>
      <c r="BE369" s="254">
        <f>IF(N369="základní",J369,0)</f>
        <v>0</v>
      </c>
      <c r="BF369" s="254">
        <f>IF(N369="snížená",J369,0)</f>
        <v>0</v>
      </c>
      <c r="BG369" s="254">
        <f>IF(N369="zákl. přenesená",J369,0)</f>
        <v>0</v>
      </c>
      <c r="BH369" s="254">
        <f>IF(N369="sníž. přenesená",J369,0)</f>
        <v>0</v>
      </c>
      <c r="BI369" s="254">
        <f>IF(N369="nulová",J369,0)</f>
        <v>0</v>
      </c>
      <c r="BJ369" s="97" t="s">
        <v>22</v>
      </c>
      <c r="BK369" s="254">
        <f>ROUND(I369*H369,2)</f>
        <v>0</v>
      </c>
      <c r="BL369" s="97" t="s">
        <v>137</v>
      </c>
      <c r="BM369" s="97" t="s">
        <v>573</v>
      </c>
    </row>
    <row r="370" spans="2:47" s="118" customFormat="1" ht="27">
      <c r="B370" s="113"/>
      <c r="D370" s="255" t="s">
        <v>139</v>
      </c>
      <c r="F370" s="256" t="s">
        <v>574</v>
      </c>
      <c r="I370" s="10"/>
      <c r="L370" s="113"/>
      <c r="M370" s="257"/>
      <c r="N370" s="114"/>
      <c r="O370" s="114"/>
      <c r="P370" s="114"/>
      <c r="Q370" s="114"/>
      <c r="R370" s="114"/>
      <c r="S370" s="114"/>
      <c r="T370" s="144"/>
      <c r="AT370" s="97" t="s">
        <v>139</v>
      </c>
      <c r="AU370" s="97" t="s">
        <v>79</v>
      </c>
    </row>
    <row r="371" spans="2:65" s="118" customFormat="1" ht="16.5" customHeight="1">
      <c r="B371" s="113"/>
      <c r="C371" s="244" t="s">
        <v>575</v>
      </c>
      <c r="D371" s="244" t="s">
        <v>133</v>
      </c>
      <c r="E371" s="245" t="s">
        <v>576</v>
      </c>
      <c r="F371" s="246" t="s">
        <v>577</v>
      </c>
      <c r="G371" s="247" t="s">
        <v>157</v>
      </c>
      <c r="H371" s="248">
        <v>180</v>
      </c>
      <c r="I371" s="9"/>
      <c r="J371" s="249">
        <f>ROUND(I371*H371,2)</f>
        <v>0</v>
      </c>
      <c r="K371" s="246" t="s">
        <v>222</v>
      </c>
      <c r="L371" s="113"/>
      <c r="M371" s="250" t="s">
        <v>5</v>
      </c>
      <c r="N371" s="251" t="s">
        <v>42</v>
      </c>
      <c r="O371" s="114"/>
      <c r="P371" s="252">
        <f>O371*H371</f>
        <v>0</v>
      </c>
      <c r="Q371" s="252">
        <v>0</v>
      </c>
      <c r="R371" s="252">
        <f>Q371*H371</f>
        <v>0</v>
      </c>
      <c r="S371" s="252">
        <v>0</v>
      </c>
      <c r="T371" s="253">
        <f>S371*H371</f>
        <v>0</v>
      </c>
      <c r="AR371" s="97" t="s">
        <v>137</v>
      </c>
      <c r="AT371" s="97" t="s">
        <v>133</v>
      </c>
      <c r="AU371" s="97" t="s">
        <v>79</v>
      </c>
      <c r="AY371" s="97" t="s">
        <v>131</v>
      </c>
      <c r="BE371" s="254">
        <f>IF(N371="základní",J371,0)</f>
        <v>0</v>
      </c>
      <c r="BF371" s="254">
        <f>IF(N371="snížená",J371,0)</f>
        <v>0</v>
      </c>
      <c r="BG371" s="254">
        <f>IF(N371="zákl. přenesená",J371,0)</f>
        <v>0</v>
      </c>
      <c r="BH371" s="254">
        <f>IF(N371="sníž. přenesená",J371,0)</f>
        <v>0</v>
      </c>
      <c r="BI371" s="254">
        <f>IF(N371="nulová",J371,0)</f>
        <v>0</v>
      </c>
      <c r="BJ371" s="97" t="s">
        <v>22</v>
      </c>
      <c r="BK371" s="254">
        <f>ROUND(I371*H371,2)</f>
        <v>0</v>
      </c>
      <c r="BL371" s="97" t="s">
        <v>137</v>
      </c>
      <c r="BM371" s="97" t="s">
        <v>578</v>
      </c>
    </row>
    <row r="372" spans="2:47" s="118" customFormat="1" ht="13.5">
      <c r="B372" s="113"/>
      <c r="D372" s="255" t="s">
        <v>139</v>
      </c>
      <c r="F372" s="256" t="s">
        <v>579</v>
      </c>
      <c r="I372" s="10"/>
      <c r="L372" s="113"/>
      <c r="M372" s="257"/>
      <c r="N372" s="114"/>
      <c r="O372" s="114"/>
      <c r="P372" s="114"/>
      <c r="Q372" s="114"/>
      <c r="R372" s="114"/>
      <c r="S372" s="114"/>
      <c r="T372" s="144"/>
      <c r="AT372" s="97" t="s">
        <v>139</v>
      </c>
      <c r="AU372" s="97" t="s">
        <v>79</v>
      </c>
    </row>
    <row r="373" spans="2:47" s="118" customFormat="1" ht="27">
      <c r="B373" s="113"/>
      <c r="D373" s="255" t="s">
        <v>141</v>
      </c>
      <c r="F373" s="258" t="s">
        <v>142</v>
      </c>
      <c r="I373" s="10"/>
      <c r="L373" s="113"/>
      <c r="M373" s="257"/>
      <c r="N373" s="114"/>
      <c r="O373" s="114"/>
      <c r="P373" s="114"/>
      <c r="Q373" s="114"/>
      <c r="R373" s="114"/>
      <c r="S373" s="114"/>
      <c r="T373" s="144"/>
      <c r="AT373" s="97" t="s">
        <v>141</v>
      </c>
      <c r="AU373" s="97" t="s">
        <v>79</v>
      </c>
    </row>
    <row r="374" spans="2:51" s="260" customFormat="1" ht="13.5">
      <c r="B374" s="259"/>
      <c r="D374" s="255" t="s">
        <v>143</v>
      </c>
      <c r="E374" s="261" t="s">
        <v>5</v>
      </c>
      <c r="F374" s="262" t="s">
        <v>580</v>
      </c>
      <c r="H374" s="263">
        <v>180</v>
      </c>
      <c r="I374" s="11"/>
      <c r="L374" s="259"/>
      <c r="M374" s="264"/>
      <c r="N374" s="265"/>
      <c r="O374" s="265"/>
      <c r="P374" s="265"/>
      <c r="Q374" s="265"/>
      <c r="R374" s="265"/>
      <c r="S374" s="265"/>
      <c r="T374" s="266"/>
      <c r="AT374" s="261" t="s">
        <v>143</v>
      </c>
      <c r="AU374" s="261" t="s">
        <v>79</v>
      </c>
      <c r="AV374" s="260" t="s">
        <v>79</v>
      </c>
      <c r="AW374" s="260" t="s">
        <v>35</v>
      </c>
      <c r="AX374" s="260" t="s">
        <v>22</v>
      </c>
      <c r="AY374" s="261" t="s">
        <v>131</v>
      </c>
    </row>
    <row r="375" spans="2:65" s="118" customFormat="1" ht="16.5" customHeight="1">
      <c r="B375" s="113"/>
      <c r="C375" s="244" t="s">
        <v>581</v>
      </c>
      <c r="D375" s="244" t="s">
        <v>133</v>
      </c>
      <c r="E375" s="245" t="s">
        <v>582</v>
      </c>
      <c r="F375" s="246" t="s">
        <v>583</v>
      </c>
      <c r="G375" s="247" t="s">
        <v>157</v>
      </c>
      <c r="H375" s="248">
        <v>85.2</v>
      </c>
      <c r="I375" s="9"/>
      <c r="J375" s="249">
        <f>ROUND(I375*H375,2)</f>
        <v>0</v>
      </c>
      <c r="K375" s="246" t="s">
        <v>5</v>
      </c>
      <c r="L375" s="113"/>
      <c r="M375" s="250" t="s">
        <v>5</v>
      </c>
      <c r="N375" s="251" t="s">
        <v>42</v>
      </c>
      <c r="O375" s="114"/>
      <c r="P375" s="252">
        <f>O375*H375</f>
        <v>0</v>
      </c>
      <c r="Q375" s="252">
        <v>0</v>
      </c>
      <c r="R375" s="252">
        <f>Q375*H375</f>
        <v>0</v>
      </c>
      <c r="S375" s="252">
        <v>0.35</v>
      </c>
      <c r="T375" s="253">
        <f>S375*H375</f>
        <v>29.82</v>
      </c>
      <c r="AR375" s="97" t="s">
        <v>137</v>
      </c>
      <c r="AT375" s="97" t="s">
        <v>133</v>
      </c>
      <c r="AU375" s="97" t="s">
        <v>79</v>
      </c>
      <c r="AY375" s="97" t="s">
        <v>131</v>
      </c>
      <c r="BE375" s="254">
        <f>IF(N375="základní",J375,0)</f>
        <v>0</v>
      </c>
      <c r="BF375" s="254">
        <f>IF(N375="snížená",J375,0)</f>
        <v>0</v>
      </c>
      <c r="BG375" s="254">
        <f>IF(N375="zákl. přenesená",J375,0)</f>
        <v>0</v>
      </c>
      <c r="BH375" s="254">
        <f>IF(N375="sníž. přenesená",J375,0)</f>
        <v>0</v>
      </c>
      <c r="BI375" s="254">
        <f>IF(N375="nulová",J375,0)</f>
        <v>0</v>
      </c>
      <c r="BJ375" s="97" t="s">
        <v>22</v>
      </c>
      <c r="BK375" s="254">
        <f>ROUND(I375*H375,2)</f>
        <v>0</v>
      </c>
      <c r="BL375" s="97" t="s">
        <v>137</v>
      </c>
      <c r="BM375" s="97" t="s">
        <v>584</v>
      </c>
    </row>
    <row r="376" spans="2:47" s="118" customFormat="1" ht="13.5">
      <c r="B376" s="113"/>
      <c r="D376" s="255" t="s">
        <v>139</v>
      </c>
      <c r="F376" s="256" t="s">
        <v>585</v>
      </c>
      <c r="I376" s="10"/>
      <c r="L376" s="113"/>
      <c r="M376" s="257"/>
      <c r="N376" s="114"/>
      <c r="O376" s="114"/>
      <c r="P376" s="114"/>
      <c r="Q376" s="114"/>
      <c r="R376" s="114"/>
      <c r="S376" s="114"/>
      <c r="T376" s="144"/>
      <c r="AT376" s="97" t="s">
        <v>139</v>
      </c>
      <c r="AU376" s="97" t="s">
        <v>79</v>
      </c>
    </row>
    <row r="377" spans="2:47" s="118" customFormat="1" ht="27">
      <c r="B377" s="113"/>
      <c r="D377" s="255" t="s">
        <v>141</v>
      </c>
      <c r="F377" s="258" t="s">
        <v>142</v>
      </c>
      <c r="I377" s="10"/>
      <c r="L377" s="113"/>
      <c r="M377" s="257"/>
      <c r="N377" s="114"/>
      <c r="O377" s="114"/>
      <c r="P377" s="114"/>
      <c r="Q377" s="114"/>
      <c r="R377" s="114"/>
      <c r="S377" s="114"/>
      <c r="T377" s="144"/>
      <c r="AT377" s="97" t="s">
        <v>141</v>
      </c>
      <c r="AU377" s="97" t="s">
        <v>79</v>
      </c>
    </row>
    <row r="378" spans="2:51" s="260" customFormat="1" ht="13.5">
      <c r="B378" s="259"/>
      <c r="D378" s="255" t="s">
        <v>143</v>
      </c>
      <c r="E378" s="261" t="s">
        <v>5</v>
      </c>
      <c r="F378" s="262" t="s">
        <v>395</v>
      </c>
      <c r="H378" s="263">
        <v>85.2</v>
      </c>
      <c r="I378" s="11"/>
      <c r="L378" s="259"/>
      <c r="M378" s="264"/>
      <c r="N378" s="265"/>
      <c r="O378" s="265"/>
      <c r="P378" s="265"/>
      <c r="Q378" s="265"/>
      <c r="R378" s="265"/>
      <c r="S378" s="265"/>
      <c r="T378" s="266"/>
      <c r="AT378" s="261" t="s">
        <v>143</v>
      </c>
      <c r="AU378" s="261" t="s">
        <v>79</v>
      </c>
      <c r="AV378" s="260" t="s">
        <v>79</v>
      </c>
      <c r="AW378" s="260" t="s">
        <v>35</v>
      </c>
      <c r="AX378" s="260" t="s">
        <v>22</v>
      </c>
      <c r="AY378" s="261" t="s">
        <v>131</v>
      </c>
    </row>
    <row r="379" spans="2:65" s="118" customFormat="1" ht="25.5" customHeight="1">
      <c r="B379" s="113"/>
      <c r="C379" s="244" t="s">
        <v>586</v>
      </c>
      <c r="D379" s="244" t="s">
        <v>133</v>
      </c>
      <c r="E379" s="245" t="s">
        <v>587</v>
      </c>
      <c r="F379" s="246" t="s">
        <v>588</v>
      </c>
      <c r="G379" s="247" t="s">
        <v>589</v>
      </c>
      <c r="H379" s="248">
        <v>2</v>
      </c>
      <c r="I379" s="9"/>
      <c r="J379" s="249">
        <f>ROUND(I379*H379,2)</f>
        <v>0</v>
      </c>
      <c r="K379" s="246" t="s">
        <v>5</v>
      </c>
      <c r="L379" s="113"/>
      <c r="M379" s="250" t="s">
        <v>5</v>
      </c>
      <c r="N379" s="251" t="s">
        <v>42</v>
      </c>
      <c r="O379" s="114"/>
      <c r="P379" s="252">
        <f>O379*H379</f>
        <v>0</v>
      </c>
      <c r="Q379" s="252">
        <v>0</v>
      </c>
      <c r="R379" s="252">
        <f>Q379*H379</f>
        <v>0</v>
      </c>
      <c r="S379" s="252">
        <v>0</v>
      </c>
      <c r="T379" s="253">
        <f>S379*H379</f>
        <v>0</v>
      </c>
      <c r="AR379" s="97" t="s">
        <v>137</v>
      </c>
      <c r="AT379" s="97" t="s">
        <v>133</v>
      </c>
      <c r="AU379" s="97" t="s">
        <v>79</v>
      </c>
      <c r="AY379" s="97" t="s">
        <v>131</v>
      </c>
      <c r="BE379" s="254">
        <f>IF(N379="základní",J379,0)</f>
        <v>0</v>
      </c>
      <c r="BF379" s="254">
        <f>IF(N379="snížená",J379,0)</f>
        <v>0</v>
      </c>
      <c r="BG379" s="254">
        <f>IF(N379="zákl. přenesená",J379,0)</f>
        <v>0</v>
      </c>
      <c r="BH379" s="254">
        <f>IF(N379="sníž. přenesená",J379,0)</f>
        <v>0</v>
      </c>
      <c r="BI379" s="254">
        <f>IF(N379="nulová",J379,0)</f>
        <v>0</v>
      </c>
      <c r="BJ379" s="97" t="s">
        <v>22</v>
      </c>
      <c r="BK379" s="254">
        <f>ROUND(I379*H379,2)</f>
        <v>0</v>
      </c>
      <c r="BL379" s="97" t="s">
        <v>137</v>
      </c>
      <c r="BM379" s="97" t="s">
        <v>590</v>
      </c>
    </row>
    <row r="380" spans="2:47" s="118" customFormat="1" ht="13.5">
      <c r="B380" s="113"/>
      <c r="D380" s="255" t="s">
        <v>139</v>
      </c>
      <c r="F380" s="256" t="s">
        <v>588</v>
      </c>
      <c r="I380" s="10"/>
      <c r="L380" s="113"/>
      <c r="M380" s="257"/>
      <c r="N380" s="114"/>
      <c r="O380" s="114"/>
      <c r="P380" s="114"/>
      <c r="Q380" s="114"/>
      <c r="R380" s="114"/>
      <c r="S380" s="114"/>
      <c r="T380" s="144"/>
      <c r="AT380" s="97" t="s">
        <v>139</v>
      </c>
      <c r="AU380" s="97" t="s">
        <v>79</v>
      </c>
    </row>
    <row r="381" spans="2:47" s="118" customFormat="1" ht="27">
      <c r="B381" s="113"/>
      <c r="D381" s="255" t="s">
        <v>141</v>
      </c>
      <c r="F381" s="258" t="s">
        <v>142</v>
      </c>
      <c r="I381" s="10"/>
      <c r="L381" s="113"/>
      <c r="M381" s="257"/>
      <c r="N381" s="114"/>
      <c r="O381" s="114"/>
      <c r="P381" s="114"/>
      <c r="Q381" s="114"/>
      <c r="R381" s="114"/>
      <c r="S381" s="114"/>
      <c r="T381" s="144"/>
      <c r="AT381" s="97" t="s">
        <v>141</v>
      </c>
      <c r="AU381" s="97" t="s">
        <v>79</v>
      </c>
    </row>
    <row r="382" spans="2:51" s="260" customFormat="1" ht="13.5">
      <c r="B382" s="259"/>
      <c r="D382" s="255" t="s">
        <v>143</v>
      </c>
      <c r="E382" s="261" t="s">
        <v>5</v>
      </c>
      <c r="F382" s="262" t="s">
        <v>79</v>
      </c>
      <c r="H382" s="263">
        <v>2</v>
      </c>
      <c r="I382" s="11"/>
      <c r="L382" s="259"/>
      <c r="M382" s="264"/>
      <c r="N382" s="265"/>
      <c r="O382" s="265"/>
      <c r="P382" s="265"/>
      <c r="Q382" s="265"/>
      <c r="R382" s="265"/>
      <c r="S382" s="265"/>
      <c r="T382" s="266"/>
      <c r="AT382" s="261" t="s">
        <v>143</v>
      </c>
      <c r="AU382" s="261" t="s">
        <v>79</v>
      </c>
      <c r="AV382" s="260" t="s">
        <v>79</v>
      </c>
      <c r="AW382" s="260" t="s">
        <v>35</v>
      </c>
      <c r="AX382" s="260" t="s">
        <v>22</v>
      </c>
      <c r="AY382" s="261" t="s">
        <v>131</v>
      </c>
    </row>
    <row r="383" spans="2:63" s="232" customFormat="1" ht="29.85" customHeight="1">
      <c r="B383" s="231"/>
      <c r="D383" s="233" t="s">
        <v>70</v>
      </c>
      <c r="E383" s="242" t="s">
        <v>591</v>
      </c>
      <c r="F383" s="242" t="s">
        <v>592</v>
      </c>
      <c r="I383" s="8"/>
      <c r="J383" s="243">
        <f>BK383</f>
        <v>0</v>
      </c>
      <c r="L383" s="231"/>
      <c r="M383" s="236"/>
      <c r="N383" s="237"/>
      <c r="O383" s="237"/>
      <c r="P383" s="238">
        <f>SUM(P384:P400)</f>
        <v>0</v>
      </c>
      <c r="Q383" s="237"/>
      <c r="R383" s="238">
        <f>SUM(R384:R400)</f>
        <v>0</v>
      </c>
      <c r="S383" s="237"/>
      <c r="T383" s="239">
        <f>SUM(T384:T400)</f>
        <v>0</v>
      </c>
      <c r="AR383" s="233" t="s">
        <v>22</v>
      </c>
      <c r="AT383" s="240" t="s">
        <v>70</v>
      </c>
      <c r="AU383" s="240" t="s">
        <v>22</v>
      </c>
      <c r="AY383" s="233" t="s">
        <v>131</v>
      </c>
      <c r="BK383" s="241">
        <f>SUM(BK384:BK400)</f>
        <v>0</v>
      </c>
    </row>
    <row r="384" spans="2:65" s="118" customFormat="1" ht="16.5" customHeight="1">
      <c r="B384" s="113"/>
      <c r="C384" s="244" t="s">
        <v>593</v>
      </c>
      <c r="D384" s="244" t="s">
        <v>133</v>
      </c>
      <c r="E384" s="245" t="s">
        <v>594</v>
      </c>
      <c r="F384" s="246" t="s">
        <v>595</v>
      </c>
      <c r="G384" s="247" t="s">
        <v>256</v>
      </c>
      <c r="H384" s="248">
        <v>116.08</v>
      </c>
      <c r="I384" s="9"/>
      <c r="J384" s="249">
        <f>ROUND(I384*H384,2)</f>
        <v>0</v>
      </c>
      <c r="K384" s="246" t="s">
        <v>222</v>
      </c>
      <c r="L384" s="113"/>
      <c r="M384" s="250" t="s">
        <v>5</v>
      </c>
      <c r="N384" s="251" t="s">
        <v>42</v>
      </c>
      <c r="O384" s="114"/>
      <c r="P384" s="252">
        <f>O384*H384</f>
        <v>0</v>
      </c>
      <c r="Q384" s="252">
        <v>0</v>
      </c>
      <c r="R384" s="252">
        <f>Q384*H384</f>
        <v>0</v>
      </c>
      <c r="S384" s="252">
        <v>0</v>
      </c>
      <c r="T384" s="253">
        <f>S384*H384</f>
        <v>0</v>
      </c>
      <c r="AR384" s="97" t="s">
        <v>137</v>
      </c>
      <c r="AT384" s="97" t="s">
        <v>133</v>
      </c>
      <c r="AU384" s="97" t="s">
        <v>79</v>
      </c>
      <c r="AY384" s="97" t="s">
        <v>131</v>
      </c>
      <c r="BE384" s="254">
        <f>IF(N384="základní",J384,0)</f>
        <v>0</v>
      </c>
      <c r="BF384" s="254">
        <f>IF(N384="snížená",J384,0)</f>
        <v>0</v>
      </c>
      <c r="BG384" s="254">
        <f>IF(N384="zákl. přenesená",J384,0)</f>
        <v>0</v>
      </c>
      <c r="BH384" s="254">
        <f>IF(N384="sníž. přenesená",J384,0)</f>
        <v>0</v>
      </c>
      <c r="BI384" s="254">
        <f>IF(N384="nulová",J384,0)</f>
        <v>0</v>
      </c>
      <c r="BJ384" s="97" t="s">
        <v>22</v>
      </c>
      <c r="BK384" s="254">
        <f>ROUND(I384*H384,2)</f>
        <v>0</v>
      </c>
      <c r="BL384" s="97" t="s">
        <v>137</v>
      </c>
      <c r="BM384" s="97" t="s">
        <v>596</v>
      </c>
    </row>
    <row r="385" spans="2:47" s="118" customFormat="1" ht="27">
      <c r="B385" s="113"/>
      <c r="D385" s="255" t="s">
        <v>139</v>
      </c>
      <c r="F385" s="256" t="s">
        <v>597</v>
      </c>
      <c r="I385" s="10"/>
      <c r="L385" s="113"/>
      <c r="M385" s="257"/>
      <c r="N385" s="114"/>
      <c r="O385" s="114"/>
      <c r="P385" s="114"/>
      <c r="Q385" s="114"/>
      <c r="R385" s="114"/>
      <c r="S385" s="114"/>
      <c r="T385" s="144"/>
      <c r="AT385" s="97" t="s">
        <v>139</v>
      </c>
      <c r="AU385" s="97" t="s">
        <v>79</v>
      </c>
    </row>
    <row r="386" spans="2:65" s="118" customFormat="1" ht="16.5" customHeight="1">
      <c r="B386" s="113"/>
      <c r="C386" s="244" t="s">
        <v>598</v>
      </c>
      <c r="D386" s="244" t="s">
        <v>133</v>
      </c>
      <c r="E386" s="245" t="s">
        <v>599</v>
      </c>
      <c r="F386" s="246" t="s">
        <v>600</v>
      </c>
      <c r="G386" s="247" t="s">
        <v>256</v>
      </c>
      <c r="H386" s="248">
        <v>1625.12</v>
      </c>
      <c r="I386" s="9"/>
      <c r="J386" s="249">
        <f>ROUND(I386*H386,2)</f>
        <v>0</v>
      </c>
      <c r="K386" s="246" t="s">
        <v>222</v>
      </c>
      <c r="L386" s="113"/>
      <c r="M386" s="250" t="s">
        <v>5</v>
      </c>
      <c r="N386" s="251" t="s">
        <v>42</v>
      </c>
      <c r="O386" s="114"/>
      <c r="P386" s="252">
        <f>O386*H386</f>
        <v>0</v>
      </c>
      <c r="Q386" s="252">
        <v>0</v>
      </c>
      <c r="R386" s="252">
        <f>Q386*H386</f>
        <v>0</v>
      </c>
      <c r="S386" s="252">
        <v>0</v>
      </c>
      <c r="T386" s="253">
        <f>S386*H386</f>
        <v>0</v>
      </c>
      <c r="AR386" s="97" t="s">
        <v>137</v>
      </c>
      <c r="AT386" s="97" t="s">
        <v>133</v>
      </c>
      <c r="AU386" s="97" t="s">
        <v>79</v>
      </c>
      <c r="AY386" s="97" t="s">
        <v>131</v>
      </c>
      <c r="BE386" s="254">
        <f>IF(N386="základní",J386,0)</f>
        <v>0</v>
      </c>
      <c r="BF386" s="254">
        <f>IF(N386="snížená",J386,0)</f>
        <v>0</v>
      </c>
      <c r="BG386" s="254">
        <f>IF(N386="zákl. přenesená",J386,0)</f>
        <v>0</v>
      </c>
      <c r="BH386" s="254">
        <f>IF(N386="sníž. přenesená",J386,0)</f>
        <v>0</v>
      </c>
      <c r="BI386" s="254">
        <f>IF(N386="nulová",J386,0)</f>
        <v>0</v>
      </c>
      <c r="BJ386" s="97" t="s">
        <v>22</v>
      </c>
      <c r="BK386" s="254">
        <f>ROUND(I386*H386,2)</f>
        <v>0</v>
      </c>
      <c r="BL386" s="97" t="s">
        <v>137</v>
      </c>
      <c r="BM386" s="97" t="s">
        <v>601</v>
      </c>
    </row>
    <row r="387" spans="2:47" s="118" customFormat="1" ht="27">
      <c r="B387" s="113"/>
      <c r="D387" s="255" t="s">
        <v>139</v>
      </c>
      <c r="F387" s="256" t="s">
        <v>602</v>
      </c>
      <c r="I387" s="10"/>
      <c r="L387" s="113"/>
      <c r="M387" s="257"/>
      <c r="N387" s="114"/>
      <c r="O387" s="114"/>
      <c r="P387" s="114"/>
      <c r="Q387" s="114"/>
      <c r="R387" s="114"/>
      <c r="S387" s="114"/>
      <c r="T387" s="144"/>
      <c r="AT387" s="97" t="s">
        <v>139</v>
      </c>
      <c r="AU387" s="97" t="s">
        <v>79</v>
      </c>
    </row>
    <row r="388" spans="2:51" s="260" customFormat="1" ht="13.5">
      <c r="B388" s="259"/>
      <c r="D388" s="255" t="s">
        <v>143</v>
      </c>
      <c r="F388" s="262" t="s">
        <v>603</v>
      </c>
      <c r="H388" s="263">
        <v>1625.12</v>
      </c>
      <c r="I388" s="11"/>
      <c r="L388" s="259"/>
      <c r="M388" s="264"/>
      <c r="N388" s="265"/>
      <c r="O388" s="265"/>
      <c r="P388" s="265"/>
      <c r="Q388" s="265"/>
      <c r="R388" s="265"/>
      <c r="S388" s="265"/>
      <c r="T388" s="266"/>
      <c r="AT388" s="261" t="s">
        <v>143</v>
      </c>
      <c r="AU388" s="261" t="s">
        <v>79</v>
      </c>
      <c r="AV388" s="260" t="s">
        <v>79</v>
      </c>
      <c r="AW388" s="260" t="s">
        <v>6</v>
      </c>
      <c r="AX388" s="260" t="s">
        <v>22</v>
      </c>
      <c r="AY388" s="261" t="s">
        <v>131</v>
      </c>
    </row>
    <row r="389" spans="2:65" s="118" customFormat="1" ht="16.5" customHeight="1">
      <c r="B389" s="113"/>
      <c r="C389" s="244" t="s">
        <v>604</v>
      </c>
      <c r="D389" s="244" t="s">
        <v>133</v>
      </c>
      <c r="E389" s="245" t="s">
        <v>605</v>
      </c>
      <c r="F389" s="246" t="s">
        <v>606</v>
      </c>
      <c r="G389" s="247" t="s">
        <v>256</v>
      </c>
      <c r="H389" s="248">
        <v>116.08</v>
      </c>
      <c r="I389" s="9"/>
      <c r="J389" s="249">
        <f>ROUND(I389*H389,2)</f>
        <v>0</v>
      </c>
      <c r="K389" s="246" t="s">
        <v>222</v>
      </c>
      <c r="L389" s="113"/>
      <c r="M389" s="250" t="s">
        <v>5</v>
      </c>
      <c r="N389" s="251" t="s">
        <v>42</v>
      </c>
      <c r="O389" s="114"/>
      <c r="P389" s="252">
        <f>O389*H389</f>
        <v>0</v>
      </c>
      <c r="Q389" s="252">
        <v>0</v>
      </c>
      <c r="R389" s="252">
        <f>Q389*H389</f>
        <v>0</v>
      </c>
      <c r="S389" s="252">
        <v>0</v>
      </c>
      <c r="T389" s="253">
        <f>S389*H389</f>
        <v>0</v>
      </c>
      <c r="AR389" s="97" t="s">
        <v>137</v>
      </c>
      <c r="AT389" s="97" t="s">
        <v>133</v>
      </c>
      <c r="AU389" s="97" t="s">
        <v>79</v>
      </c>
      <c r="AY389" s="97" t="s">
        <v>131</v>
      </c>
      <c r="BE389" s="254">
        <f>IF(N389="základní",J389,0)</f>
        <v>0</v>
      </c>
      <c r="BF389" s="254">
        <f>IF(N389="snížená",J389,0)</f>
        <v>0</v>
      </c>
      <c r="BG389" s="254">
        <f>IF(N389="zákl. přenesená",J389,0)</f>
        <v>0</v>
      </c>
      <c r="BH389" s="254">
        <f>IF(N389="sníž. přenesená",J389,0)</f>
        <v>0</v>
      </c>
      <c r="BI389" s="254">
        <f>IF(N389="nulová",J389,0)</f>
        <v>0</v>
      </c>
      <c r="BJ389" s="97" t="s">
        <v>22</v>
      </c>
      <c r="BK389" s="254">
        <f>ROUND(I389*H389,2)</f>
        <v>0</v>
      </c>
      <c r="BL389" s="97" t="s">
        <v>137</v>
      </c>
      <c r="BM389" s="97" t="s">
        <v>607</v>
      </c>
    </row>
    <row r="390" spans="2:47" s="118" customFormat="1" ht="13.5">
      <c r="B390" s="113"/>
      <c r="D390" s="255" t="s">
        <v>139</v>
      </c>
      <c r="F390" s="256" t="s">
        <v>608</v>
      </c>
      <c r="I390" s="10"/>
      <c r="L390" s="113"/>
      <c r="M390" s="257"/>
      <c r="N390" s="114"/>
      <c r="O390" s="114"/>
      <c r="P390" s="114"/>
      <c r="Q390" s="114"/>
      <c r="R390" s="114"/>
      <c r="S390" s="114"/>
      <c r="T390" s="144"/>
      <c r="AT390" s="97" t="s">
        <v>139</v>
      </c>
      <c r="AU390" s="97" t="s">
        <v>79</v>
      </c>
    </row>
    <row r="391" spans="2:65" s="118" customFormat="1" ht="25.5" customHeight="1">
      <c r="B391" s="113"/>
      <c r="C391" s="244" t="s">
        <v>609</v>
      </c>
      <c r="D391" s="244" t="s">
        <v>133</v>
      </c>
      <c r="E391" s="245" t="s">
        <v>610</v>
      </c>
      <c r="F391" s="246" t="s">
        <v>611</v>
      </c>
      <c r="G391" s="247" t="s">
        <v>256</v>
      </c>
      <c r="H391" s="248">
        <v>29.82</v>
      </c>
      <c r="I391" s="9"/>
      <c r="J391" s="249">
        <f>ROUND(I391*H391,2)</f>
        <v>0</v>
      </c>
      <c r="K391" s="246" t="s">
        <v>222</v>
      </c>
      <c r="L391" s="113"/>
      <c r="M391" s="250" t="s">
        <v>5</v>
      </c>
      <c r="N391" s="251" t="s">
        <v>42</v>
      </c>
      <c r="O391" s="114"/>
      <c r="P391" s="252">
        <f>O391*H391</f>
        <v>0</v>
      </c>
      <c r="Q391" s="252">
        <v>0</v>
      </c>
      <c r="R391" s="252">
        <f>Q391*H391</f>
        <v>0</v>
      </c>
      <c r="S391" s="252">
        <v>0</v>
      </c>
      <c r="T391" s="253">
        <f>S391*H391</f>
        <v>0</v>
      </c>
      <c r="AR391" s="97" t="s">
        <v>137</v>
      </c>
      <c r="AT391" s="97" t="s">
        <v>133</v>
      </c>
      <c r="AU391" s="97" t="s">
        <v>79</v>
      </c>
      <c r="AY391" s="97" t="s">
        <v>131</v>
      </c>
      <c r="BE391" s="254">
        <f>IF(N391="základní",J391,0)</f>
        <v>0</v>
      </c>
      <c r="BF391" s="254">
        <f>IF(N391="snížená",J391,0)</f>
        <v>0</v>
      </c>
      <c r="BG391" s="254">
        <f>IF(N391="zákl. přenesená",J391,0)</f>
        <v>0</v>
      </c>
      <c r="BH391" s="254">
        <f>IF(N391="sníž. přenesená",J391,0)</f>
        <v>0</v>
      </c>
      <c r="BI391" s="254">
        <f>IF(N391="nulová",J391,0)</f>
        <v>0</v>
      </c>
      <c r="BJ391" s="97" t="s">
        <v>22</v>
      </c>
      <c r="BK391" s="254">
        <f>ROUND(I391*H391,2)</f>
        <v>0</v>
      </c>
      <c r="BL391" s="97" t="s">
        <v>137</v>
      </c>
      <c r="BM391" s="97" t="s">
        <v>612</v>
      </c>
    </row>
    <row r="392" spans="2:47" s="118" customFormat="1" ht="27">
      <c r="B392" s="113"/>
      <c r="D392" s="255" t="s">
        <v>139</v>
      </c>
      <c r="F392" s="256" t="s">
        <v>613</v>
      </c>
      <c r="I392" s="10"/>
      <c r="L392" s="113"/>
      <c r="M392" s="257"/>
      <c r="N392" s="114"/>
      <c r="O392" s="114"/>
      <c r="P392" s="114"/>
      <c r="Q392" s="114"/>
      <c r="R392" s="114"/>
      <c r="S392" s="114"/>
      <c r="T392" s="144"/>
      <c r="AT392" s="97" t="s">
        <v>139</v>
      </c>
      <c r="AU392" s="97" t="s">
        <v>79</v>
      </c>
    </row>
    <row r="393" spans="2:51" s="276" customFormat="1" ht="13.5">
      <c r="B393" s="275"/>
      <c r="D393" s="255" t="s">
        <v>143</v>
      </c>
      <c r="E393" s="277" t="s">
        <v>5</v>
      </c>
      <c r="F393" s="278" t="s">
        <v>614</v>
      </c>
      <c r="H393" s="277" t="s">
        <v>5</v>
      </c>
      <c r="I393" s="13"/>
      <c r="L393" s="275"/>
      <c r="M393" s="279"/>
      <c r="N393" s="280"/>
      <c r="O393" s="280"/>
      <c r="P393" s="280"/>
      <c r="Q393" s="280"/>
      <c r="R393" s="280"/>
      <c r="S393" s="280"/>
      <c r="T393" s="281"/>
      <c r="AT393" s="277" t="s">
        <v>143</v>
      </c>
      <c r="AU393" s="277" t="s">
        <v>79</v>
      </c>
      <c r="AV393" s="276" t="s">
        <v>22</v>
      </c>
      <c r="AW393" s="276" t="s">
        <v>35</v>
      </c>
      <c r="AX393" s="276" t="s">
        <v>71</v>
      </c>
      <c r="AY393" s="277" t="s">
        <v>131</v>
      </c>
    </row>
    <row r="394" spans="2:51" s="260" customFormat="1" ht="13.5">
      <c r="B394" s="259"/>
      <c r="D394" s="255" t="s">
        <v>143</v>
      </c>
      <c r="E394" s="261" t="s">
        <v>5</v>
      </c>
      <c r="F394" s="262" t="s">
        <v>615</v>
      </c>
      <c r="H394" s="263">
        <v>29.82</v>
      </c>
      <c r="I394" s="11"/>
      <c r="L394" s="259"/>
      <c r="M394" s="264"/>
      <c r="N394" s="265"/>
      <c r="O394" s="265"/>
      <c r="P394" s="265"/>
      <c r="Q394" s="265"/>
      <c r="R394" s="265"/>
      <c r="S394" s="265"/>
      <c r="T394" s="266"/>
      <c r="AT394" s="261" t="s">
        <v>143</v>
      </c>
      <c r="AU394" s="261" t="s">
        <v>79</v>
      </c>
      <c r="AV394" s="260" t="s">
        <v>79</v>
      </c>
      <c r="AW394" s="260" t="s">
        <v>35</v>
      </c>
      <c r="AX394" s="260" t="s">
        <v>22</v>
      </c>
      <c r="AY394" s="261" t="s">
        <v>131</v>
      </c>
    </row>
    <row r="395" spans="2:65" s="118" customFormat="1" ht="16.5" customHeight="1">
      <c r="B395" s="113"/>
      <c r="C395" s="244" t="s">
        <v>616</v>
      </c>
      <c r="D395" s="244" t="s">
        <v>133</v>
      </c>
      <c r="E395" s="245" t="s">
        <v>617</v>
      </c>
      <c r="F395" s="246" t="s">
        <v>618</v>
      </c>
      <c r="G395" s="247" t="s">
        <v>256</v>
      </c>
      <c r="H395" s="248">
        <v>35.86</v>
      </c>
      <c r="I395" s="9"/>
      <c r="J395" s="249">
        <f>ROUND(I395*H395,2)</f>
        <v>0</v>
      </c>
      <c r="K395" s="246" t="s">
        <v>222</v>
      </c>
      <c r="L395" s="113"/>
      <c r="M395" s="250" t="s">
        <v>5</v>
      </c>
      <c r="N395" s="251" t="s">
        <v>42</v>
      </c>
      <c r="O395" s="114"/>
      <c r="P395" s="252">
        <f>O395*H395</f>
        <v>0</v>
      </c>
      <c r="Q395" s="252">
        <v>0</v>
      </c>
      <c r="R395" s="252">
        <f>Q395*H395</f>
        <v>0</v>
      </c>
      <c r="S395" s="252">
        <v>0</v>
      </c>
      <c r="T395" s="253">
        <f>S395*H395</f>
        <v>0</v>
      </c>
      <c r="AR395" s="97" t="s">
        <v>137</v>
      </c>
      <c r="AT395" s="97" t="s">
        <v>133</v>
      </c>
      <c r="AU395" s="97" t="s">
        <v>79</v>
      </c>
      <c r="AY395" s="97" t="s">
        <v>131</v>
      </c>
      <c r="BE395" s="254">
        <f>IF(N395="základní",J395,0)</f>
        <v>0</v>
      </c>
      <c r="BF395" s="254">
        <f>IF(N395="snížená",J395,0)</f>
        <v>0</v>
      </c>
      <c r="BG395" s="254">
        <f>IF(N395="zákl. přenesená",J395,0)</f>
        <v>0</v>
      </c>
      <c r="BH395" s="254">
        <f>IF(N395="sníž. přenesená",J395,0)</f>
        <v>0</v>
      </c>
      <c r="BI395" s="254">
        <f>IF(N395="nulová",J395,0)</f>
        <v>0</v>
      </c>
      <c r="BJ395" s="97" t="s">
        <v>22</v>
      </c>
      <c r="BK395" s="254">
        <f>ROUND(I395*H395,2)</f>
        <v>0</v>
      </c>
      <c r="BL395" s="97" t="s">
        <v>137</v>
      </c>
      <c r="BM395" s="97" t="s">
        <v>619</v>
      </c>
    </row>
    <row r="396" spans="2:47" s="118" customFormat="1" ht="13.5">
      <c r="B396" s="113"/>
      <c r="D396" s="255" t="s">
        <v>139</v>
      </c>
      <c r="F396" s="256" t="s">
        <v>620</v>
      </c>
      <c r="I396" s="10"/>
      <c r="L396" s="113"/>
      <c r="M396" s="257"/>
      <c r="N396" s="114"/>
      <c r="O396" s="114"/>
      <c r="P396" s="114"/>
      <c r="Q396" s="114"/>
      <c r="R396" s="114"/>
      <c r="S396" s="114"/>
      <c r="T396" s="144"/>
      <c r="AT396" s="97" t="s">
        <v>139</v>
      </c>
      <c r="AU396" s="97" t="s">
        <v>79</v>
      </c>
    </row>
    <row r="397" spans="2:51" s="260" customFormat="1" ht="13.5">
      <c r="B397" s="259"/>
      <c r="D397" s="255" t="s">
        <v>143</v>
      </c>
      <c r="E397" s="261" t="s">
        <v>5</v>
      </c>
      <c r="F397" s="262" t="s">
        <v>621</v>
      </c>
      <c r="H397" s="263">
        <v>35.86</v>
      </c>
      <c r="I397" s="11"/>
      <c r="L397" s="259"/>
      <c r="M397" s="264"/>
      <c r="N397" s="265"/>
      <c r="O397" s="265"/>
      <c r="P397" s="265"/>
      <c r="Q397" s="265"/>
      <c r="R397" s="265"/>
      <c r="S397" s="265"/>
      <c r="T397" s="266"/>
      <c r="AT397" s="261" t="s">
        <v>143</v>
      </c>
      <c r="AU397" s="261" t="s">
        <v>79</v>
      </c>
      <c r="AV397" s="260" t="s">
        <v>79</v>
      </c>
      <c r="AW397" s="260" t="s">
        <v>35</v>
      </c>
      <c r="AX397" s="260" t="s">
        <v>22</v>
      </c>
      <c r="AY397" s="261" t="s">
        <v>131</v>
      </c>
    </row>
    <row r="398" spans="2:65" s="118" customFormat="1" ht="16.5" customHeight="1">
      <c r="B398" s="113"/>
      <c r="C398" s="244" t="s">
        <v>622</v>
      </c>
      <c r="D398" s="244" t="s">
        <v>133</v>
      </c>
      <c r="E398" s="245" t="s">
        <v>623</v>
      </c>
      <c r="F398" s="246" t="s">
        <v>624</v>
      </c>
      <c r="G398" s="247" t="s">
        <v>256</v>
      </c>
      <c r="H398" s="248">
        <v>50.4</v>
      </c>
      <c r="I398" s="9"/>
      <c r="J398" s="249">
        <f>ROUND(I398*H398,2)</f>
        <v>0</v>
      </c>
      <c r="K398" s="246" t="s">
        <v>222</v>
      </c>
      <c r="L398" s="113"/>
      <c r="M398" s="250" t="s">
        <v>5</v>
      </c>
      <c r="N398" s="251" t="s">
        <v>42</v>
      </c>
      <c r="O398" s="114"/>
      <c r="P398" s="252">
        <f>O398*H398</f>
        <v>0</v>
      </c>
      <c r="Q398" s="252">
        <v>0</v>
      </c>
      <c r="R398" s="252">
        <f>Q398*H398</f>
        <v>0</v>
      </c>
      <c r="S398" s="252">
        <v>0</v>
      </c>
      <c r="T398" s="253">
        <f>S398*H398</f>
        <v>0</v>
      </c>
      <c r="AR398" s="97" t="s">
        <v>137</v>
      </c>
      <c r="AT398" s="97" t="s">
        <v>133</v>
      </c>
      <c r="AU398" s="97" t="s">
        <v>79</v>
      </c>
      <c r="AY398" s="97" t="s">
        <v>131</v>
      </c>
      <c r="BE398" s="254">
        <f>IF(N398="základní",J398,0)</f>
        <v>0</v>
      </c>
      <c r="BF398" s="254">
        <f>IF(N398="snížená",J398,0)</f>
        <v>0</v>
      </c>
      <c r="BG398" s="254">
        <f>IF(N398="zákl. přenesená",J398,0)</f>
        <v>0</v>
      </c>
      <c r="BH398" s="254">
        <f>IF(N398="sníž. přenesená",J398,0)</f>
        <v>0</v>
      </c>
      <c r="BI398" s="254">
        <f>IF(N398="nulová",J398,0)</f>
        <v>0</v>
      </c>
      <c r="BJ398" s="97" t="s">
        <v>22</v>
      </c>
      <c r="BK398" s="254">
        <f>ROUND(I398*H398,2)</f>
        <v>0</v>
      </c>
      <c r="BL398" s="97" t="s">
        <v>137</v>
      </c>
      <c r="BM398" s="97" t="s">
        <v>625</v>
      </c>
    </row>
    <row r="399" spans="2:47" s="118" customFormat="1" ht="13.5">
      <c r="B399" s="113"/>
      <c r="D399" s="255" t="s">
        <v>139</v>
      </c>
      <c r="F399" s="256" t="s">
        <v>626</v>
      </c>
      <c r="I399" s="10"/>
      <c r="L399" s="113"/>
      <c r="M399" s="257"/>
      <c r="N399" s="114"/>
      <c r="O399" s="114"/>
      <c r="P399" s="114"/>
      <c r="Q399" s="114"/>
      <c r="R399" s="114"/>
      <c r="S399" s="114"/>
      <c r="T399" s="144"/>
      <c r="AT399" s="97" t="s">
        <v>139</v>
      </c>
      <c r="AU399" s="97" t="s">
        <v>79</v>
      </c>
    </row>
    <row r="400" spans="2:51" s="260" customFormat="1" ht="13.5">
      <c r="B400" s="259"/>
      <c r="D400" s="255" t="s">
        <v>143</v>
      </c>
      <c r="E400" s="261" t="s">
        <v>5</v>
      </c>
      <c r="F400" s="262" t="s">
        <v>627</v>
      </c>
      <c r="H400" s="263">
        <v>50.4</v>
      </c>
      <c r="I400" s="11"/>
      <c r="L400" s="259"/>
      <c r="M400" s="264"/>
      <c r="N400" s="265"/>
      <c r="O400" s="265"/>
      <c r="P400" s="265"/>
      <c r="Q400" s="265"/>
      <c r="R400" s="265"/>
      <c r="S400" s="265"/>
      <c r="T400" s="266"/>
      <c r="AT400" s="261" t="s">
        <v>143</v>
      </c>
      <c r="AU400" s="261" t="s">
        <v>79</v>
      </c>
      <c r="AV400" s="260" t="s">
        <v>79</v>
      </c>
      <c r="AW400" s="260" t="s">
        <v>35</v>
      </c>
      <c r="AX400" s="260" t="s">
        <v>22</v>
      </c>
      <c r="AY400" s="261" t="s">
        <v>131</v>
      </c>
    </row>
    <row r="401" spans="2:63" s="232" customFormat="1" ht="29.85" customHeight="1">
      <c r="B401" s="231"/>
      <c r="D401" s="233" t="s">
        <v>70</v>
      </c>
      <c r="E401" s="242" t="s">
        <v>628</v>
      </c>
      <c r="F401" s="242" t="s">
        <v>629</v>
      </c>
      <c r="I401" s="8"/>
      <c r="J401" s="243">
        <f>BK401</f>
        <v>0</v>
      </c>
      <c r="L401" s="231"/>
      <c r="M401" s="236"/>
      <c r="N401" s="237"/>
      <c r="O401" s="237"/>
      <c r="P401" s="238">
        <f>SUM(P402:P403)</f>
        <v>0</v>
      </c>
      <c r="Q401" s="237"/>
      <c r="R401" s="238">
        <f>SUM(R402:R403)</f>
        <v>0</v>
      </c>
      <c r="S401" s="237"/>
      <c r="T401" s="239">
        <f>SUM(T402:T403)</f>
        <v>0</v>
      </c>
      <c r="AR401" s="233" t="s">
        <v>22</v>
      </c>
      <c r="AT401" s="240" t="s">
        <v>70</v>
      </c>
      <c r="AU401" s="240" t="s">
        <v>22</v>
      </c>
      <c r="AY401" s="233" t="s">
        <v>131</v>
      </c>
      <c r="BK401" s="241">
        <f>SUM(BK402:BK403)</f>
        <v>0</v>
      </c>
    </row>
    <row r="402" spans="2:65" s="118" customFormat="1" ht="16.5" customHeight="1">
      <c r="B402" s="113"/>
      <c r="C402" s="244" t="s">
        <v>630</v>
      </c>
      <c r="D402" s="244" t="s">
        <v>133</v>
      </c>
      <c r="E402" s="245" t="s">
        <v>631</v>
      </c>
      <c r="F402" s="246" t="s">
        <v>632</v>
      </c>
      <c r="G402" s="247" t="s">
        <v>256</v>
      </c>
      <c r="H402" s="248">
        <v>286.123</v>
      </c>
      <c r="I402" s="9"/>
      <c r="J402" s="249">
        <f>ROUND(I402*H402,2)</f>
        <v>0</v>
      </c>
      <c r="K402" s="246" t="s">
        <v>222</v>
      </c>
      <c r="L402" s="113"/>
      <c r="M402" s="250" t="s">
        <v>5</v>
      </c>
      <c r="N402" s="251" t="s">
        <v>42</v>
      </c>
      <c r="O402" s="114"/>
      <c r="P402" s="252">
        <f>O402*H402</f>
        <v>0</v>
      </c>
      <c r="Q402" s="252">
        <v>0</v>
      </c>
      <c r="R402" s="252">
        <f>Q402*H402</f>
        <v>0</v>
      </c>
      <c r="S402" s="252">
        <v>0</v>
      </c>
      <c r="T402" s="253">
        <f>S402*H402</f>
        <v>0</v>
      </c>
      <c r="AR402" s="97" t="s">
        <v>137</v>
      </c>
      <c r="AT402" s="97" t="s">
        <v>133</v>
      </c>
      <c r="AU402" s="97" t="s">
        <v>79</v>
      </c>
      <c r="AY402" s="97" t="s">
        <v>131</v>
      </c>
      <c r="BE402" s="254">
        <f>IF(N402="základní",J402,0)</f>
        <v>0</v>
      </c>
      <c r="BF402" s="254">
        <f>IF(N402="snížená",J402,0)</f>
        <v>0</v>
      </c>
      <c r="BG402" s="254">
        <f>IF(N402="zákl. přenesená",J402,0)</f>
        <v>0</v>
      </c>
      <c r="BH402" s="254">
        <f>IF(N402="sníž. přenesená",J402,0)</f>
        <v>0</v>
      </c>
      <c r="BI402" s="254">
        <f>IF(N402="nulová",J402,0)</f>
        <v>0</v>
      </c>
      <c r="BJ402" s="97" t="s">
        <v>22</v>
      </c>
      <c r="BK402" s="254">
        <f>ROUND(I402*H402,2)</f>
        <v>0</v>
      </c>
      <c r="BL402" s="97" t="s">
        <v>137</v>
      </c>
      <c r="BM402" s="97" t="s">
        <v>633</v>
      </c>
    </row>
    <row r="403" spans="2:47" s="118" customFormat="1" ht="27">
      <c r="B403" s="113"/>
      <c r="D403" s="255" t="s">
        <v>139</v>
      </c>
      <c r="F403" s="256" t="s">
        <v>634</v>
      </c>
      <c r="L403" s="113"/>
      <c r="M403" s="291"/>
      <c r="N403" s="292"/>
      <c r="O403" s="292"/>
      <c r="P403" s="292"/>
      <c r="Q403" s="292"/>
      <c r="R403" s="292"/>
      <c r="S403" s="292"/>
      <c r="T403" s="293"/>
      <c r="AT403" s="97" t="s">
        <v>139</v>
      </c>
      <c r="AU403" s="97" t="s">
        <v>79</v>
      </c>
    </row>
    <row r="404" spans="2:12" s="118" customFormat="1" ht="6.95" customHeight="1">
      <c r="B404" s="129"/>
      <c r="C404" s="130"/>
      <c r="D404" s="130"/>
      <c r="E404" s="130"/>
      <c r="F404" s="130"/>
      <c r="G404" s="130"/>
      <c r="H404" s="130"/>
      <c r="I404" s="130"/>
      <c r="J404" s="130"/>
      <c r="K404" s="130"/>
      <c r="L404" s="113"/>
    </row>
  </sheetData>
  <sheetProtection algorithmName="SHA-512" hashValue="FQUtz9QaNIgs/qeVySF65dKu2BP2N+sKA3FkTXe12uk/PXMhjjYSRh1JDRORCI7XtRLZBNlcqUG7CHeyu8k3yg==" saltValue="0sdN7lCIyAQk4kHAMq/x9A==" spinCount="100000" sheet="1" objects="1" scenarios="1"/>
  <autoFilter ref="C90:K403"/>
  <mergeCells count="13">
    <mergeCell ref="E83:H83"/>
    <mergeCell ref="G1:H1"/>
    <mergeCell ref="L2:V2"/>
    <mergeCell ref="E49:H49"/>
    <mergeCell ref="E51:H51"/>
    <mergeCell ref="J55:J56"/>
    <mergeCell ref="E79:H79"/>
    <mergeCell ref="E81:H81"/>
    <mergeCell ref="E7:H7"/>
    <mergeCell ref="E9:H9"/>
    <mergeCell ref="E11:H11"/>
    <mergeCell ref="E26:H26"/>
    <mergeCell ref="E47:H47"/>
  </mergeCells>
  <hyperlinks>
    <hyperlink ref="F1:G1" location="C2" display="1) Krycí list soupisu"/>
    <hyperlink ref="G1:H1" location="C58" display="2) Rekapitulace"/>
    <hyperlink ref="J1" location="C90"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51"/>
  <sheetViews>
    <sheetView showGridLines="0" workbookViewId="0" topLeftCell="A1">
      <pane ySplit="1" topLeftCell="A82" activePane="bottomLeft" state="frozen"/>
      <selection pane="topLeft" activeCell="W26" sqref="W26:AE26"/>
      <selection pane="bottomLeft" activeCell="K126" sqref="K126"/>
    </sheetView>
  </sheetViews>
  <sheetFormatPr defaultColWidth="9.33203125" defaultRowHeight="13.5"/>
  <cols>
    <col min="1" max="1" width="8.33203125" style="95" customWidth="1"/>
    <col min="2" max="2" width="1.66796875" style="95" customWidth="1"/>
    <col min="3" max="3" width="4.16015625" style="95" customWidth="1"/>
    <col min="4" max="4" width="4.33203125" style="95" customWidth="1"/>
    <col min="5" max="5" width="17.16015625" style="95" customWidth="1"/>
    <col min="6" max="6" width="75" style="95" customWidth="1"/>
    <col min="7" max="7" width="8.66015625" style="95" customWidth="1"/>
    <col min="8" max="8" width="11.16015625" style="95" customWidth="1"/>
    <col min="9" max="9" width="12.66015625" style="95" customWidth="1"/>
    <col min="10" max="10" width="23.5" style="95" customWidth="1"/>
    <col min="11" max="11" width="15.5" style="95" customWidth="1"/>
    <col min="12" max="12" width="9.33203125" style="95" customWidth="1"/>
    <col min="13" max="18" width="9.33203125" style="95" hidden="1" customWidth="1"/>
    <col min="19" max="19" width="8.16015625" style="95" hidden="1" customWidth="1"/>
    <col min="20" max="20" width="29.66015625" style="95" hidden="1" customWidth="1"/>
    <col min="21" max="21" width="16.33203125" style="95" hidden="1" customWidth="1"/>
    <col min="22" max="22" width="12.33203125" style="95" customWidth="1"/>
    <col min="23" max="23" width="16.33203125" style="95" customWidth="1"/>
    <col min="24" max="24" width="12.33203125" style="95" customWidth="1"/>
    <col min="25" max="25" width="15" style="95" customWidth="1"/>
    <col min="26" max="26" width="11" style="95" customWidth="1"/>
    <col min="27" max="27" width="15" style="95" customWidth="1"/>
    <col min="28" max="28" width="16.33203125" style="95" customWidth="1"/>
    <col min="29" max="29" width="11" style="95" customWidth="1"/>
    <col min="30" max="30" width="15" style="95" customWidth="1"/>
    <col min="31" max="31" width="16.33203125" style="95" customWidth="1"/>
    <col min="32" max="43" width="9.33203125" style="95" customWidth="1"/>
    <col min="44" max="65" width="9.33203125" style="95" hidden="1" customWidth="1"/>
    <col min="66" max="16384" width="9.33203125" style="95" customWidth="1"/>
  </cols>
  <sheetData>
    <row r="1" spans="1:70" ht="21.75" customHeight="1">
      <c r="A1" s="94"/>
      <c r="B1" s="3"/>
      <c r="C1" s="3"/>
      <c r="D1" s="4" t="s">
        <v>1</v>
      </c>
      <c r="E1" s="3"/>
      <c r="F1" s="183" t="s">
        <v>88</v>
      </c>
      <c r="G1" s="337" t="s">
        <v>89</v>
      </c>
      <c r="H1" s="337"/>
      <c r="I1" s="3"/>
      <c r="J1" s="183" t="s">
        <v>90</v>
      </c>
      <c r="K1" s="4" t="s">
        <v>91</v>
      </c>
      <c r="L1" s="183" t="s">
        <v>92</v>
      </c>
      <c r="M1" s="183"/>
      <c r="N1" s="183"/>
      <c r="O1" s="183"/>
      <c r="P1" s="183"/>
      <c r="Q1" s="183"/>
      <c r="R1" s="183"/>
      <c r="S1" s="183"/>
      <c r="T1" s="183"/>
      <c r="U1" s="93"/>
      <c r="V1" s="93"/>
      <c r="W1" s="94"/>
      <c r="X1" s="94"/>
      <c r="Y1" s="94"/>
      <c r="Z1" s="94"/>
      <c r="AA1" s="94"/>
      <c r="AB1" s="94"/>
      <c r="AC1" s="94"/>
      <c r="AD1" s="94"/>
      <c r="AE1" s="94"/>
      <c r="AF1" s="94"/>
      <c r="AG1" s="94"/>
      <c r="AH1" s="94"/>
      <c r="AI1" s="94"/>
      <c r="AJ1" s="94"/>
      <c r="AK1" s="94"/>
      <c r="AL1" s="94"/>
      <c r="AM1" s="94"/>
      <c r="AN1" s="94"/>
      <c r="AO1" s="94"/>
      <c r="AP1" s="94"/>
      <c r="AQ1" s="94"/>
      <c r="AR1" s="94"/>
      <c r="AS1" s="94"/>
      <c r="AT1" s="94"/>
      <c r="AU1" s="94"/>
      <c r="AV1" s="94"/>
      <c r="AW1" s="94"/>
      <c r="AX1" s="94"/>
      <c r="AY1" s="94"/>
      <c r="AZ1" s="94"/>
      <c r="BA1" s="94"/>
      <c r="BB1" s="94"/>
      <c r="BC1" s="94"/>
      <c r="BD1" s="94"/>
      <c r="BE1" s="94"/>
      <c r="BF1" s="94"/>
      <c r="BG1" s="94"/>
      <c r="BH1" s="94"/>
      <c r="BI1" s="94"/>
      <c r="BJ1" s="94"/>
      <c r="BK1" s="94"/>
      <c r="BL1" s="94"/>
      <c r="BM1" s="94"/>
      <c r="BN1" s="94"/>
      <c r="BO1" s="94"/>
      <c r="BP1" s="94"/>
      <c r="BQ1" s="94"/>
      <c r="BR1" s="94"/>
    </row>
    <row r="2" spans="3:46" ht="36.95" customHeight="1">
      <c r="L2" s="323" t="s">
        <v>8</v>
      </c>
      <c r="M2" s="324"/>
      <c r="N2" s="324"/>
      <c r="O2" s="324"/>
      <c r="P2" s="324"/>
      <c r="Q2" s="324"/>
      <c r="R2" s="324"/>
      <c r="S2" s="324"/>
      <c r="T2" s="324"/>
      <c r="U2" s="324"/>
      <c r="V2" s="324"/>
      <c r="AT2" s="97" t="s">
        <v>87</v>
      </c>
    </row>
    <row r="3" spans="2:46" ht="6.95" customHeight="1">
      <c r="B3" s="98"/>
      <c r="C3" s="99"/>
      <c r="D3" s="99"/>
      <c r="E3" s="99"/>
      <c r="F3" s="99"/>
      <c r="G3" s="99"/>
      <c r="H3" s="99"/>
      <c r="I3" s="99"/>
      <c r="J3" s="99"/>
      <c r="K3" s="100"/>
      <c r="AT3" s="97" t="s">
        <v>79</v>
      </c>
    </row>
    <row r="4" spans="2:46" ht="36.95" customHeight="1">
      <c r="B4" s="101"/>
      <c r="C4" s="102"/>
      <c r="D4" s="103" t="s">
        <v>93</v>
      </c>
      <c r="E4" s="102"/>
      <c r="F4" s="102"/>
      <c r="G4" s="102"/>
      <c r="H4" s="102"/>
      <c r="I4" s="102"/>
      <c r="J4" s="102"/>
      <c r="K4" s="104"/>
      <c r="M4" s="105" t="s">
        <v>13</v>
      </c>
      <c r="AT4" s="97" t="s">
        <v>6</v>
      </c>
    </row>
    <row r="5" spans="2:11" ht="6.95" customHeight="1">
      <c r="B5" s="101"/>
      <c r="C5" s="102"/>
      <c r="D5" s="102"/>
      <c r="E5" s="102"/>
      <c r="F5" s="102"/>
      <c r="G5" s="102"/>
      <c r="H5" s="102"/>
      <c r="I5" s="102"/>
      <c r="J5" s="102"/>
      <c r="K5" s="104"/>
    </row>
    <row r="6" spans="2:11" ht="15">
      <c r="B6" s="101"/>
      <c r="C6" s="102"/>
      <c r="D6" s="109" t="s">
        <v>18</v>
      </c>
      <c r="E6" s="102"/>
      <c r="F6" s="102"/>
      <c r="G6" s="102"/>
      <c r="H6" s="102"/>
      <c r="I6" s="102"/>
      <c r="J6" s="102"/>
      <c r="K6" s="104"/>
    </row>
    <row r="7" spans="2:11" ht="29.25" customHeight="1">
      <c r="B7" s="101"/>
      <c r="C7" s="102"/>
      <c r="D7" s="102"/>
      <c r="E7" s="338" t="str">
        <f>'Rekapitulace stavby'!K6</f>
        <v>Sanace a rekonstrukce kanalizace na území negativně ovlivněné hornickou činností na katastru města Ostravy - Oprava kanalizace ulice Vilová</v>
      </c>
      <c r="F7" s="344"/>
      <c r="G7" s="344"/>
      <c r="H7" s="344"/>
      <c r="I7" s="102"/>
      <c r="J7" s="102"/>
      <c r="K7" s="104"/>
    </row>
    <row r="8" spans="2:11" ht="15">
      <c r="B8" s="101"/>
      <c r="C8" s="102"/>
      <c r="D8" s="109" t="s">
        <v>94</v>
      </c>
      <c r="E8" s="102"/>
      <c r="F8" s="102"/>
      <c r="G8" s="102"/>
      <c r="H8" s="102"/>
      <c r="I8" s="102"/>
      <c r="J8" s="102"/>
      <c r="K8" s="104"/>
    </row>
    <row r="9" spans="2:11" s="118" customFormat="1" ht="16.5" customHeight="1">
      <c r="B9" s="113"/>
      <c r="C9" s="114"/>
      <c r="D9" s="114"/>
      <c r="E9" s="338" t="s">
        <v>95</v>
      </c>
      <c r="F9" s="339"/>
      <c r="G9" s="339"/>
      <c r="H9" s="339"/>
      <c r="I9" s="114"/>
      <c r="J9" s="114"/>
      <c r="K9" s="117"/>
    </row>
    <row r="10" spans="2:11" s="118" customFormat="1" ht="15">
      <c r="B10" s="113"/>
      <c r="C10" s="114"/>
      <c r="D10" s="109" t="s">
        <v>96</v>
      </c>
      <c r="E10" s="114"/>
      <c r="F10" s="114"/>
      <c r="G10" s="114"/>
      <c r="H10" s="114"/>
      <c r="I10" s="114"/>
      <c r="J10" s="114"/>
      <c r="K10" s="117"/>
    </row>
    <row r="11" spans="2:11" s="118" customFormat="1" ht="36.95" customHeight="1">
      <c r="B11" s="113"/>
      <c r="C11" s="114"/>
      <c r="D11" s="114"/>
      <c r="E11" s="340" t="s">
        <v>635</v>
      </c>
      <c r="F11" s="339"/>
      <c r="G11" s="339"/>
      <c r="H11" s="339"/>
      <c r="I11" s="114"/>
      <c r="J11" s="114"/>
      <c r="K11" s="117"/>
    </row>
    <row r="12" spans="2:11" s="118" customFormat="1" ht="13.5">
      <c r="B12" s="113"/>
      <c r="C12" s="114"/>
      <c r="D12" s="114"/>
      <c r="E12" s="114"/>
      <c r="F12" s="114"/>
      <c r="G12" s="114"/>
      <c r="H12" s="114"/>
      <c r="I12" s="114"/>
      <c r="J12" s="114"/>
      <c r="K12" s="117"/>
    </row>
    <row r="13" spans="2:11" s="118" customFormat="1" ht="14.45" customHeight="1">
      <c r="B13" s="113"/>
      <c r="C13" s="114"/>
      <c r="D13" s="109" t="s">
        <v>20</v>
      </c>
      <c r="E13" s="114"/>
      <c r="F13" s="110" t="s">
        <v>5</v>
      </c>
      <c r="G13" s="114"/>
      <c r="H13" s="114"/>
      <c r="I13" s="109" t="s">
        <v>21</v>
      </c>
      <c r="J13" s="110" t="s">
        <v>98</v>
      </c>
      <c r="K13" s="117"/>
    </row>
    <row r="14" spans="2:11" s="118" customFormat="1" ht="14.45" customHeight="1">
      <c r="B14" s="113"/>
      <c r="C14" s="114"/>
      <c r="D14" s="109" t="s">
        <v>23</v>
      </c>
      <c r="E14" s="114"/>
      <c r="F14" s="110" t="s">
        <v>24</v>
      </c>
      <c r="G14" s="114"/>
      <c r="H14" s="114"/>
      <c r="I14" s="109" t="s">
        <v>25</v>
      </c>
      <c r="J14" s="184" t="str">
        <f>'Rekapitulace stavby'!AN8</f>
        <v>13. 3. 2018</v>
      </c>
      <c r="K14" s="117"/>
    </row>
    <row r="15" spans="2:11" s="118" customFormat="1" ht="10.9" customHeight="1">
      <c r="B15" s="113"/>
      <c r="C15" s="114"/>
      <c r="D15" s="114"/>
      <c r="E15" s="114"/>
      <c r="F15" s="114"/>
      <c r="G15" s="114"/>
      <c r="H15" s="114"/>
      <c r="I15" s="114"/>
      <c r="J15" s="114"/>
      <c r="K15" s="117"/>
    </row>
    <row r="16" spans="2:11" s="118" customFormat="1" ht="14.45" customHeight="1">
      <c r="B16" s="113"/>
      <c r="C16" s="114"/>
      <c r="D16" s="109" t="s">
        <v>29</v>
      </c>
      <c r="E16" s="114"/>
      <c r="F16" s="114"/>
      <c r="G16" s="114"/>
      <c r="H16" s="114"/>
      <c r="I16" s="109" t="s">
        <v>30</v>
      </c>
      <c r="J16" s="110" t="str">
        <f>IF('Rekapitulace stavby'!AN10="","",'Rekapitulace stavby'!AN10)</f>
        <v/>
      </c>
      <c r="K16" s="117"/>
    </row>
    <row r="17" spans="2:11" s="118" customFormat="1" ht="18" customHeight="1">
      <c r="B17" s="113"/>
      <c r="C17" s="114"/>
      <c r="D17" s="114"/>
      <c r="E17" s="110" t="str">
        <f>IF('Rekapitulace stavby'!E11="","",'Rekapitulace stavby'!E11)</f>
        <v xml:space="preserve"> </v>
      </c>
      <c r="F17" s="114"/>
      <c r="G17" s="114"/>
      <c r="H17" s="114"/>
      <c r="I17" s="109" t="s">
        <v>31</v>
      </c>
      <c r="J17" s="110" t="str">
        <f>IF('Rekapitulace stavby'!AN11="","",'Rekapitulace stavby'!AN11)</f>
        <v/>
      </c>
      <c r="K17" s="117"/>
    </row>
    <row r="18" spans="2:11" s="118" customFormat="1" ht="6.95" customHeight="1">
      <c r="B18" s="113"/>
      <c r="C18" s="114"/>
      <c r="D18" s="114"/>
      <c r="E18" s="114"/>
      <c r="F18" s="114"/>
      <c r="G18" s="114"/>
      <c r="H18" s="114"/>
      <c r="I18" s="114"/>
      <c r="J18" s="114"/>
      <c r="K18" s="117"/>
    </row>
    <row r="19" spans="2:11" s="118" customFormat="1" ht="14.45" customHeight="1">
      <c r="B19" s="113"/>
      <c r="C19" s="114"/>
      <c r="D19" s="109" t="s">
        <v>32</v>
      </c>
      <c r="E19" s="114"/>
      <c r="F19" s="114"/>
      <c r="G19" s="114"/>
      <c r="H19" s="114"/>
      <c r="I19" s="109" t="s">
        <v>30</v>
      </c>
      <c r="J19" s="110" t="str">
        <f>IF('Rekapitulace stavby'!AN13="Vyplň údaj","",IF('Rekapitulace stavby'!AN13="","",'Rekapitulace stavby'!AN13))</f>
        <v/>
      </c>
      <c r="K19" s="117"/>
    </row>
    <row r="20" spans="2:11" s="118" customFormat="1" ht="18" customHeight="1">
      <c r="B20" s="113"/>
      <c r="C20" s="114"/>
      <c r="D20" s="114"/>
      <c r="E20" s="110" t="str">
        <f>IF('Rekapitulace stavby'!E14="Vyplň údaj","",IF('Rekapitulace stavby'!E14="","",'Rekapitulace stavby'!E14))</f>
        <v/>
      </c>
      <c r="F20" s="114"/>
      <c r="G20" s="114"/>
      <c r="H20" s="114"/>
      <c r="I20" s="109" t="s">
        <v>31</v>
      </c>
      <c r="J20" s="110" t="str">
        <f>IF('Rekapitulace stavby'!AN14="Vyplň údaj","",IF('Rekapitulace stavby'!AN14="","",'Rekapitulace stavby'!AN14))</f>
        <v/>
      </c>
      <c r="K20" s="117"/>
    </row>
    <row r="21" spans="2:11" s="118" customFormat="1" ht="6.95" customHeight="1">
      <c r="B21" s="113"/>
      <c r="C21" s="114"/>
      <c r="D21" s="114"/>
      <c r="E21" s="114"/>
      <c r="F21" s="114"/>
      <c r="G21" s="114"/>
      <c r="H21" s="114"/>
      <c r="I21" s="114"/>
      <c r="J21" s="114"/>
      <c r="K21" s="117"/>
    </row>
    <row r="22" spans="2:11" s="118" customFormat="1" ht="14.45" customHeight="1">
      <c r="B22" s="113"/>
      <c r="C22" s="114"/>
      <c r="D22" s="109" t="s">
        <v>34</v>
      </c>
      <c r="E22" s="114"/>
      <c r="F22" s="114"/>
      <c r="G22" s="114"/>
      <c r="H22" s="114"/>
      <c r="I22" s="109" t="s">
        <v>30</v>
      </c>
      <c r="J22" s="110" t="str">
        <f>IF('Rekapitulace stavby'!AN16="","",'Rekapitulace stavby'!AN16)</f>
        <v/>
      </c>
      <c r="K22" s="117"/>
    </row>
    <row r="23" spans="2:11" s="118" customFormat="1" ht="18" customHeight="1">
      <c r="B23" s="113"/>
      <c r="C23" s="114"/>
      <c r="D23" s="114"/>
      <c r="E23" s="110" t="str">
        <f>IF('Rekapitulace stavby'!E17="","",'Rekapitulace stavby'!E17)</f>
        <v xml:space="preserve"> </v>
      </c>
      <c r="F23" s="114"/>
      <c r="G23" s="114"/>
      <c r="H23" s="114"/>
      <c r="I23" s="109" t="s">
        <v>31</v>
      </c>
      <c r="J23" s="110" t="str">
        <f>IF('Rekapitulace stavby'!AN17="","",'Rekapitulace stavby'!AN17)</f>
        <v/>
      </c>
      <c r="K23" s="117"/>
    </row>
    <row r="24" spans="2:11" s="118" customFormat="1" ht="6.95" customHeight="1">
      <c r="B24" s="113"/>
      <c r="C24" s="114"/>
      <c r="D24" s="114"/>
      <c r="E24" s="114"/>
      <c r="F24" s="114"/>
      <c r="G24" s="114"/>
      <c r="H24" s="114"/>
      <c r="I24" s="114"/>
      <c r="J24" s="114"/>
      <c r="K24" s="117"/>
    </row>
    <row r="25" spans="2:11" s="118" customFormat="1" ht="14.45" customHeight="1">
      <c r="B25" s="113"/>
      <c r="C25" s="114"/>
      <c r="D25" s="109" t="s">
        <v>36</v>
      </c>
      <c r="E25" s="114"/>
      <c r="F25" s="114"/>
      <c r="G25" s="114"/>
      <c r="H25" s="114"/>
      <c r="I25" s="111" t="s">
        <v>910</v>
      </c>
      <c r="J25" s="114"/>
      <c r="K25" s="117"/>
    </row>
    <row r="26" spans="2:11" s="189" customFormat="1" ht="16.5" customHeight="1">
      <c r="B26" s="186"/>
      <c r="C26" s="187"/>
      <c r="D26" s="187"/>
      <c r="E26" s="302" t="s">
        <v>5</v>
      </c>
      <c r="F26" s="302"/>
      <c r="G26" s="302"/>
      <c r="H26" s="302"/>
      <c r="I26" s="187"/>
      <c r="J26" s="187"/>
      <c r="K26" s="188"/>
    </row>
    <row r="27" spans="2:11" s="118" customFormat="1" ht="6.95" customHeight="1">
      <c r="B27" s="113"/>
      <c r="C27" s="114"/>
      <c r="D27" s="114"/>
      <c r="E27" s="114"/>
      <c r="F27" s="114"/>
      <c r="G27" s="114"/>
      <c r="H27" s="114"/>
      <c r="I27" s="114"/>
      <c r="J27" s="114"/>
      <c r="K27" s="117"/>
    </row>
    <row r="28" spans="2:11" s="118" customFormat="1" ht="6.95" customHeight="1">
      <c r="B28" s="113"/>
      <c r="C28" s="114"/>
      <c r="D28" s="142"/>
      <c r="E28" s="142"/>
      <c r="F28" s="142"/>
      <c r="G28" s="142"/>
      <c r="H28" s="142"/>
      <c r="I28" s="142"/>
      <c r="J28" s="142"/>
      <c r="K28" s="190"/>
    </row>
    <row r="29" spans="2:11" s="118" customFormat="1" ht="25.35" customHeight="1">
      <c r="B29" s="113"/>
      <c r="C29" s="114"/>
      <c r="D29" s="191" t="s">
        <v>37</v>
      </c>
      <c r="E29" s="114"/>
      <c r="F29" s="114"/>
      <c r="G29" s="114"/>
      <c r="H29" s="114"/>
      <c r="I29" s="114"/>
      <c r="J29" s="192">
        <f>ROUND(J86,2)</f>
        <v>0</v>
      </c>
      <c r="K29" s="117"/>
    </row>
    <row r="30" spans="2:11" s="118" customFormat="1" ht="6.95" customHeight="1">
      <c r="B30" s="113"/>
      <c r="C30" s="114"/>
      <c r="D30" s="142"/>
      <c r="E30" s="142"/>
      <c r="F30" s="142"/>
      <c r="G30" s="142"/>
      <c r="H30" s="142"/>
      <c r="I30" s="142"/>
      <c r="J30" s="142"/>
      <c r="K30" s="190"/>
    </row>
    <row r="31" spans="2:11" s="118" customFormat="1" ht="14.45" customHeight="1">
      <c r="B31" s="113"/>
      <c r="C31" s="114"/>
      <c r="D31" s="114"/>
      <c r="E31" s="114"/>
      <c r="F31" s="193" t="s">
        <v>39</v>
      </c>
      <c r="G31" s="114"/>
      <c r="H31" s="114"/>
      <c r="I31" s="193" t="s">
        <v>38</v>
      </c>
      <c r="J31" s="193" t="s">
        <v>40</v>
      </c>
      <c r="K31" s="117"/>
    </row>
    <row r="32" spans="2:11" s="118" customFormat="1" ht="14.45" customHeight="1">
      <c r="B32" s="113"/>
      <c r="C32" s="114"/>
      <c r="D32" s="121" t="s">
        <v>41</v>
      </c>
      <c r="E32" s="121" t="s">
        <v>42</v>
      </c>
      <c r="F32" s="194">
        <f>ROUND(SUM(BE86:BE150),2)</f>
        <v>0</v>
      </c>
      <c r="G32" s="114"/>
      <c r="H32" s="114"/>
      <c r="I32" s="195">
        <v>0.21</v>
      </c>
      <c r="J32" s="194">
        <f>ROUND(ROUND((SUM(BE86:BE150)),2)*I32,2)</f>
        <v>0</v>
      </c>
      <c r="K32" s="117"/>
    </row>
    <row r="33" spans="2:11" s="118" customFormat="1" ht="14.45" customHeight="1">
      <c r="B33" s="113"/>
      <c r="C33" s="114"/>
      <c r="D33" s="114"/>
      <c r="E33" s="121" t="s">
        <v>43</v>
      </c>
      <c r="F33" s="194">
        <f>ROUND(SUM(BF86:BF150),2)</f>
        <v>0</v>
      </c>
      <c r="G33" s="114"/>
      <c r="H33" s="114"/>
      <c r="I33" s="195">
        <v>0.15</v>
      </c>
      <c r="J33" s="194">
        <f>ROUND(ROUND((SUM(BF86:BF150)),2)*I33,2)</f>
        <v>0</v>
      </c>
      <c r="K33" s="117"/>
    </row>
    <row r="34" spans="2:11" s="118" customFormat="1" ht="14.45" customHeight="1" hidden="1">
      <c r="B34" s="113"/>
      <c r="C34" s="114"/>
      <c r="D34" s="114"/>
      <c r="E34" s="121" t="s">
        <v>44</v>
      </c>
      <c r="F34" s="194">
        <f>ROUND(SUM(BG86:BG150),2)</f>
        <v>0</v>
      </c>
      <c r="G34" s="114"/>
      <c r="H34" s="114"/>
      <c r="I34" s="195">
        <v>0.21</v>
      </c>
      <c r="J34" s="194">
        <v>0</v>
      </c>
      <c r="K34" s="117"/>
    </row>
    <row r="35" spans="2:11" s="118" customFormat="1" ht="14.45" customHeight="1" hidden="1">
      <c r="B35" s="113"/>
      <c r="C35" s="114"/>
      <c r="D35" s="114"/>
      <c r="E35" s="121" t="s">
        <v>45</v>
      </c>
      <c r="F35" s="194">
        <f>ROUND(SUM(BH86:BH150),2)</f>
        <v>0</v>
      </c>
      <c r="G35" s="114"/>
      <c r="H35" s="114"/>
      <c r="I35" s="195">
        <v>0.15</v>
      </c>
      <c r="J35" s="194">
        <v>0</v>
      </c>
      <c r="K35" s="117"/>
    </row>
    <row r="36" spans="2:11" s="118" customFormat="1" ht="14.45" customHeight="1" hidden="1">
      <c r="B36" s="113"/>
      <c r="C36" s="114"/>
      <c r="D36" s="114"/>
      <c r="E36" s="121" t="s">
        <v>46</v>
      </c>
      <c r="F36" s="194">
        <f>ROUND(SUM(BI86:BI150),2)</f>
        <v>0</v>
      </c>
      <c r="G36" s="114"/>
      <c r="H36" s="114"/>
      <c r="I36" s="195">
        <v>0</v>
      </c>
      <c r="J36" s="194">
        <v>0</v>
      </c>
      <c r="K36" s="117"/>
    </row>
    <row r="37" spans="2:11" s="118" customFormat="1" ht="6.95" customHeight="1">
      <c r="B37" s="113"/>
      <c r="C37" s="114"/>
      <c r="D37" s="114"/>
      <c r="E37" s="114"/>
      <c r="F37" s="114"/>
      <c r="G37" s="114"/>
      <c r="H37" s="114"/>
      <c r="I37" s="114"/>
      <c r="J37" s="114"/>
      <c r="K37" s="117"/>
    </row>
    <row r="38" spans="2:11" s="118" customFormat="1" ht="25.35" customHeight="1">
      <c r="B38" s="113"/>
      <c r="C38" s="196"/>
      <c r="D38" s="197" t="s">
        <v>47</v>
      </c>
      <c r="E38" s="145"/>
      <c r="F38" s="145"/>
      <c r="G38" s="198" t="s">
        <v>48</v>
      </c>
      <c r="H38" s="199" t="s">
        <v>49</v>
      </c>
      <c r="I38" s="145"/>
      <c r="J38" s="200">
        <f>SUM(J29:J36)</f>
        <v>0</v>
      </c>
      <c r="K38" s="201"/>
    </row>
    <row r="39" spans="2:11" s="118" customFormat="1" ht="14.45" customHeight="1">
      <c r="B39" s="129"/>
      <c r="C39" s="130"/>
      <c r="D39" s="130"/>
      <c r="E39" s="130"/>
      <c r="F39" s="130"/>
      <c r="G39" s="130"/>
      <c r="H39" s="130"/>
      <c r="I39" s="130"/>
      <c r="J39" s="130"/>
      <c r="K39" s="131"/>
    </row>
    <row r="43" spans="2:11" s="118" customFormat="1" ht="6.95" customHeight="1">
      <c r="B43" s="132"/>
      <c r="C43" s="133"/>
      <c r="D43" s="133"/>
      <c r="E43" s="133"/>
      <c r="F43" s="133"/>
      <c r="G43" s="133"/>
      <c r="H43" s="133"/>
      <c r="I43" s="133"/>
      <c r="J43" s="133"/>
      <c r="K43" s="202"/>
    </row>
    <row r="44" spans="2:11" s="118" customFormat="1" ht="36.95" customHeight="1">
      <c r="B44" s="113"/>
      <c r="C44" s="103" t="s">
        <v>101</v>
      </c>
      <c r="D44" s="114"/>
      <c r="E44" s="114"/>
      <c r="F44" s="114"/>
      <c r="G44" s="114"/>
      <c r="H44" s="114"/>
      <c r="I44" s="114"/>
      <c r="J44" s="114"/>
      <c r="K44" s="117"/>
    </row>
    <row r="45" spans="2:11" s="118" customFormat="1" ht="6.95" customHeight="1">
      <c r="B45" s="113"/>
      <c r="C45" s="114"/>
      <c r="D45" s="114"/>
      <c r="E45" s="114"/>
      <c r="F45" s="114"/>
      <c r="G45" s="114"/>
      <c r="H45" s="114"/>
      <c r="I45" s="114"/>
      <c r="J45" s="114"/>
      <c r="K45" s="117"/>
    </row>
    <row r="46" spans="2:11" s="118" customFormat="1" ht="14.45" customHeight="1">
      <c r="B46" s="113"/>
      <c r="C46" s="109" t="s">
        <v>18</v>
      </c>
      <c r="D46" s="114"/>
      <c r="E46" s="114"/>
      <c r="F46" s="114"/>
      <c r="G46" s="114"/>
      <c r="H46" s="114"/>
      <c r="I46" s="114"/>
      <c r="J46" s="114"/>
      <c r="K46" s="117"/>
    </row>
    <row r="47" spans="2:11" s="118" customFormat="1" ht="23.25" customHeight="1">
      <c r="B47" s="113"/>
      <c r="C47" s="114"/>
      <c r="D47" s="114"/>
      <c r="E47" s="338" t="str">
        <f>E7</f>
        <v>Sanace a rekonstrukce kanalizace na území negativně ovlivněné hornickou činností na katastru města Ostravy - Oprava kanalizace ulice Vilová</v>
      </c>
      <c r="F47" s="344"/>
      <c r="G47" s="344"/>
      <c r="H47" s="344"/>
      <c r="I47" s="114"/>
      <c r="J47" s="114"/>
      <c r="K47" s="117"/>
    </row>
    <row r="48" spans="2:11" ht="15">
      <c r="B48" s="101"/>
      <c r="C48" s="109" t="s">
        <v>94</v>
      </c>
      <c r="D48" s="102"/>
      <c r="E48" s="102"/>
      <c r="F48" s="102"/>
      <c r="G48" s="102"/>
      <c r="H48" s="102"/>
      <c r="I48" s="102"/>
      <c r="J48" s="102"/>
      <c r="K48" s="104"/>
    </row>
    <row r="49" spans="2:11" s="118" customFormat="1" ht="16.5" customHeight="1">
      <c r="B49" s="113"/>
      <c r="C49" s="114"/>
      <c r="D49" s="114"/>
      <c r="E49" s="338" t="s">
        <v>95</v>
      </c>
      <c r="F49" s="339"/>
      <c r="G49" s="339"/>
      <c r="H49" s="339"/>
      <c r="I49" s="114"/>
      <c r="J49" s="114"/>
      <c r="K49" s="117"/>
    </row>
    <row r="50" spans="2:11" s="118" customFormat="1" ht="14.45" customHeight="1">
      <c r="B50" s="113"/>
      <c r="C50" s="109" t="s">
        <v>96</v>
      </c>
      <c r="D50" s="114"/>
      <c r="E50" s="114"/>
      <c r="F50" s="114"/>
      <c r="G50" s="114"/>
      <c r="H50" s="114"/>
      <c r="I50" s="114"/>
      <c r="J50" s="114"/>
      <c r="K50" s="117"/>
    </row>
    <row r="51" spans="2:11" s="118" customFormat="1" ht="17.25" customHeight="1">
      <c r="B51" s="113"/>
      <c r="C51" s="114"/>
      <c r="D51" s="114"/>
      <c r="E51" s="340" t="str">
        <f>E11</f>
        <v>002 - Ostatní a vedlejší náklady</v>
      </c>
      <c r="F51" s="339"/>
      <c r="G51" s="339"/>
      <c r="H51" s="339"/>
      <c r="I51" s="114"/>
      <c r="J51" s="114"/>
      <c r="K51" s="117"/>
    </row>
    <row r="52" spans="2:11" s="118" customFormat="1" ht="6.95" customHeight="1">
      <c r="B52" s="113"/>
      <c r="C52" s="114"/>
      <c r="D52" s="114"/>
      <c r="E52" s="114"/>
      <c r="F52" s="114"/>
      <c r="G52" s="114"/>
      <c r="H52" s="114"/>
      <c r="I52" s="114"/>
      <c r="J52" s="114"/>
      <c r="K52" s="117"/>
    </row>
    <row r="53" spans="2:11" s="118" customFormat="1" ht="18" customHeight="1">
      <c r="B53" s="113"/>
      <c r="C53" s="109" t="s">
        <v>23</v>
      </c>
      <c r="D53" s="114"/>
      <c r="E53" s="114"/>
      <c r="F53" s="110" t="str">
        <f>F14</f>
        <v xml:space="preserve"> </v>
      </c>
      <c r="G53" s="114"/>
      <c r="H53" s="114"/>
      <c r="I53" s="109" t="s">
        <v>25</v>
      </c>
      <c r="J53" s="184" t="str">
        <f>IF(J14="","",J14)</f>
        <v>13. 3. 2018</v>
      </c>
      <c r="K53" s="117"/>
    </row>
    <row r="54" spans="2:11" s="118" customFormat="1" ht="6.95" customHeight="1">
      <c r="B54" s="113"/>
      <c r="C54" s="114"/>
      <c r="D54" s="114"/>
      <c r="E54" s="114"/>
      <c r="F54" s="114"/>
      <c r="G54" s="114"/>
      <c r="H54" s="114"/>
      <c r="I54" s="114"/>
      <c r="J54" s="114"/>
      <c r="K54" s="117"/>
    </row>
    <row r="55" spans="2:11" s="118" customFormat="1" ht="15">
      <c r="B55" s="113"/>
      <c r="C55" s="109" t="s">
        <v>29</v>
      </c>
      <c r="D55" s="114"/>
      <c r="E55" s="114"/>
      <c r="F55" s="110" t="str">
        <f>E17</f>
        <v xml:space="preserve"> </v>
      </c>
      <c r="G55" s="114"/>
      <c r="H55" s="114"/>
      <c r="I55" s="109" t="s">
        <v>34</v>
      </c>
      <c r="J55" s="302" t="str">
        <f>E23</f>
        <v xml:space="preserve"> </v>
      </c>
      <c r="K55" s="117"/>
    </row>
    <row r="56" spans="2:11" s="118" customFormat="1" ht="14.45" customHeight="1">
      <c r="B56" s="113"/>
      <c r="C56" s="109" t="s">
        <v>32</v>
      </c>
      <c r="D56" s="114"/>
      <c r="E56" s="114"/>
      <c r="F56" s="110" t="str">
        <f>IF(E20="","",E20)</f>
        <v/>
      </c>
      <c r="G56" s="114"/>
      <c r="H56" s="114"/>
      <c r="I56" s="114"/>
      <c r="J56" s="341"/>
      <c r="K56" s="117"/>
    </row>
    <row r="57" spans="2:11" s="118" customFormat="1" ht="10.35" customHeight="1">
      <c r="B57" s="113"/>
      <c r="C57" s="114"/>
      <c r="D57" s="114"/>
      <c r="E57" s="114"/>
      <c r="F57" s="114"/>
      <c r="G57" s="114"/>
      <c r="H57" s="114"/>
      <c r="I57" s="114"/>
      <c r="J57" s="114"/>
      <c r="K57" s="117"/>
    </row>
    <row r="58" spans="2:11" s="118" customFormat="1" ht="29.25" customHeight="1">
      <c r="B58" s="113"/>
      <c r="C58" s="203" t="s">
        <v>102</v>
      </c>
      <c r="D58" s="196"/>
      <c r="E58" s="196"/>
      <c r="F58" s="196"/>
      <c r="G58" s="196"/>
      <c r="H58" s="196"/>
      <c r="I58" s="196"/>
      <c r="J58" s="204" t="s">
        <v>103</v>
      </c>
      <c r="K58" s="205"/>
    </row>
    <row r="59" spans="2:11" s="118" customFormat="1" ht="10.35" customHeight="1">
      <c r="B59" s="113"/>
      <c r="C59" s="114"/>
      <c r="D59" s="114"/>
      <c r="E59" s="114"/>
      <c r="F59" s="114"/>
      <c r="G59" s="114"/>
      <c r="H59" s="114"/>
      <c r="I59" s="114"/>
      <c r="J59" s="114"/>
      <c r="K59" s="117"/>
    </row>
    <row r="60" spans="2:47" s="118" customFormat="1" ht="29.25" customHeight="1">
      <c r="B60" s="113"/>
      <c r="C60" s="206" t="s">
        <v>104</v>
      </c>
      <c r="D60" s="114"/>
      <c r="E60" s="114"/>
      <c r="F60" s="114"/>
      <c r="G60" s="114"/>
      <c r="H60" s="114"/>
      <c r="I60" s="114"/>
      <c r="J60" s="192">
        <f>J86</f>
        <v>0</v>
      </c>
      <c r="K60" s="117"/>
      <c r="AU60" s="97" t="s">
        <v>105</v>
      </c>
    </row>
    <row r="61" spans="2:11" s="213" customFormat="1" ht="24.95" customHeight="1">
      <c r="B61" s="207"/>
      <c r="C61" s="208"/>
      <c r="D61" s="209" t="s">
        <v>636</v>
      </c>
      <c r="E61" s="210"/>
      <c r="F61" s="210"/>
      <c r="G61" s="210"/>
      <c r="H61" s="210"/>
      <c r="I61" s="210"/>
      <c r="J61" s="211">
        <f>J87</f>
        <v>0</v>
      </c>
      <c r="K61" s="212"/>
    </row>
    <row r="62" spans="2:11" s="171" customFormat="1" ht="19.9" customHeight="1">
      <c r="B62" s="214"/>
      <c r="C62" s="215"/>
      <c r="D62" s="216" t="s">
        <v>637</v>
      </c>
      <c r="E62" s="217"/>
      <c r="F62" s="217"/>
      <c r="G62" s="217"/>
      <c r="H62" s="217"/>
      <c r="I62" s="217"/>
      <c r="J62" s="218">
        <f>J88</f>
        <v>0</v>
      </c>
      <c r="K62" s="219"/>
    </row>
    <row r="63" spans="2:11" s="171" customFormat="1" ht="19.9" customHeight="1">
      <c r="B63" s="214"/>
      <c r="C63" s="215"/>
      <c r="D63" s="216" t="s">
        <v>638</v>
      </c>
      <c r="E63" s="217"/>
      <c r="F63" s="217"/>
      <c r="G63" s="217"/>
      <c r="H63" s="217"/>
      <c r="I63" s="217"/>
      <c r="J63" s="218">
        <f>J143</f>
        <v>0</v>
      </c>
      <c r="K63" s="219"/>
    </row>
    <row r="64" spans="2:11" s="171" customFormat="1" ht="19.9" customHeight="1">
      <c r="B64" s="214"/>
      <c r="C64" s="215"/>
      <c r="D64" s="216" t="s">
        <v>639</v>
      </c>
      <c r="E64" s="217"/>
      <c r="F64" s="217"/>
      <c r="G64" s="217"/>
      <c r="H64" s="217"/>
      <c r="I64" s="217"/>
      <c r="J64" s="218">
        <f>J147</f>
        <v>0</v>
      </c>
      <c r="K64" s="219"/>
    </row>
    <row r="65" spans="2:11" s="118" customFormat="1" ht="21.75" customHeight="1">
      <c r="B65" s="113"/>
      <c r="C65" s="114"/>
      <c r="D65" s="114"/>
      <c r="E65" s="114"/>
      <c r="F65" s="114"/>
      <c r="G65" s="114"/>
      <c r="H65" s="114"/>
      <c r="I65" s="114"/>
      <c r="J65" s="114"/>
      <c r="K65" s="117"/>
    </row>
    <row r="66" spans="2:11" s="118" customFormat="1" ht="6.95" customHeight="1">
      <c r="B66" s="129"/>
      <c r="C66" s="130"/>
      <c r="D66" s="130"/>
      <c r="E66" s="130"/>
      <c r="F66" s="130"/>
      <c r="G66" s="130"/>
      <c r="H66" s="130"/>
      <c r="I66" s="130"/>
      <c r="J66" s="130"/>
      <c r="K66" s="131"/>
    </row>
    <row r="70" spans="2:12" s="118" customFormat="1" ht="6.95" customHeight="1">
      <c r="B70" s="132"/>
      <c r="C70" s="133"/>
      <c r="D70" s="133"/>
      <c r="E70" s="133"/>
      <c r="F70" s="133"/>
      <c r="G70" s="133"/>
      <c r="H70" s="133"/>
      <c r="I70" s="133"/>
      <c r="J70" s="133"/>
      <c r="K70" s="133"/>
      <c r="L70" s="113"/>
    </row>
    <row r="71" spans="2:12" s="118" customFormat="1" ht="36.95" customHeight="1">
      <c r="B71" s="113"/>
      <c r="C71" s="134" t="s">
        <v>115</v>
      </c>
      <c r="L71" s="113"/>
    </row>
    <row r="72" spans="2:12" s="118" customFormat="1" ht="6.95" customHeight="1">
      <c r="B72" s="113"/>
      <c r="L72" s="113"/>
    </row>
    <row r="73" spans="2:12" s="118" customFormat="1" ht="14.45" customHeight="1">
      <c r="B73" s="113"/>
      <c r="C73" s="136" t="s">
        <v>18</v>
      </c>
      <c r="L73" s="113"/>
    </row>
    <row r="74" spans="2:12" s="118" customFormat="1" ht="26.25" customHeight="1">
      <c r="B74" s="113"/>
      <c r="E74" s="342" t="str">
        <f>E7</f>
        <v>Sanace a rekonstrukce kanalizace na území negativně ovlivněné hornickou činností na katastru města Ostravy - Oprava kanalizace ulice Vilová</v>
      </c>
      <c r="F74" s="343"/>
      <c r="G74" s="343"/>
      <c r="H74" s="343"/>
      <c r="L74" s="113"/>
    </row>
    <row r="75" spans="2:12" ht="15">
      <c r="B75" s="101"/>
      <c r="C75" s="136" t="s">
        <v>94</v>
      </c>
      <c r="L75" s="101"/>
    </row>
    <row r="76" spans="2:12" s="118" customFormat="1" ht="16.5" customHeight="1">
      <c r="B76" s="113"/>
      <c r="E76" s="342" t="s">
        <v>95</v>
      </c>
      <c r="F76" s="336"/>
      <c r="G76" s="336"/>
      <c r="H76" s="336"/>
      <c r="L76" s="113"/>
    </row>
    <row r="77" spans="2:12" s="118" customFormat="1" ht="14.45" customHeight="1">
      <c r="B77" s="113"/>
      <c r="C77" s="136" t="s">
        <v>96</v>
      </c>
      <c r="L77" s="113"/>
    </row>
    <row r="78" spans="2:12" s="118" customFormat="1" ht="17.25" customHeight="1">
      <c r="B78" s="113"/>
      <c r="E78" s="334" t="str">
        <f>E11</f>
        <v>002 - Ostatní a vedlejší náklady</v>
      </c>
      <c r="F78" s="336"/>
      <c r="G78" s="336"/>
      <c r="H78" s="336"/>
      <c r="L78" s="113"/>
    </row>
    <row r="79" spans="2:12" s="118" customFormat="1" ht="6.95" customHeight="1">
      <c r="B79" s="113"/>
      <c r="L79" s="113"/>
    </row>
    <row r="80" spans="2:12" s="118" customFormat="1" ht="18" customHeight="1">
      <c r="B80" s="113"/>
      <c r="C80" s="136" t="s">
        <v>23</v>
      </c>
      <c r="F80" s="220" t="str">
        <f>F14</f>
        <v xml:space="preserve"> </v>
      </c>
      <c r="I80" s="136" t="s">
        <v>25</v>
      </c>
      <c r="J80" s="221" t="str">
        <f>IF(J14="","",J14)</f>
        <v>13. 3. 2018</v>
      </c>
      <c r="L80" s="113"/>
    </row>
    <row r="81" spans="2:12" s="118" customFormat="1" ht="6.95" customHeight="1">
      <c r="B81" s="113"/>
      <c r="L81" s="113"/>
    </row>
    <row r="82" spans="2:12" s="118" customFormat="1" ht="15">
      <c r="B82" s="113"/>
      <c r="C82" s="136" t="s">
        <v>29</v>
      </c>
      <c r="F82" s="220" t="str">
        <f>E17</f>
        <v xml:space="preserve"> </v>
      </c>
      <c r="I82" s="136" t="s">
        <v>34</v>
      </c>
      <c r="J82" s="220" t="str">
        <f>E23</f>
        <v xml:space="preserve"> </v>
      </c>
      <c r="L82" s="113"/>
    </row>
    <row r="83" spans="2:12" s="118" customFormat="1" ht="14.45" customHeight="1">
      <c r="B83" s="113"/>
      <c r="C83" s="136" t="s">
        <v>32</v>
      </c>
      <c r="F83" s="220" t="str">
        <f>IF(E20="","",E20)</f>
        <v/>
      </c>
      <c r="L83" s="113"/>
    </row>
    <row r="84" spans="2:12" s="118" customFormat="1" ht="10.35" customHeight="1">
      <c r="B84" s="113"/>
      <c r="L84" s="113"/>
    </row>
    <row r="85" spans="2:20" s="226" customFormat="1" ht="29.25" customHeight="1">
      <c r="B85" s="222"/>
      <c r="C85" s="223" t="s">
        <v>116</v>
      </c>
      <c r="D85" s="224" t="s">
        <v>56</v>
      </c>
      <c r="E85" s="224" t="s">
        <v>52</v>
      </c>
      <c r="F85" s="224" t="s">
        <v>117</v>
      </c>
      <c r="G85" s="224" t="s">
        <v>118</v>
      </c>
      <c r="H85" s="224" t="s">
        <v>119</v>
      </c>
      <c r="I85" s="224" t="s">
        <v>120</v>
      </c>
      <c r="J85" s="224" t="s">
        <v>103</v>
      </c>
      <c r="K85" s="225" t="s">
        <v>121</v>
      </c>
      <c r="L85" s="222"/>
      <c r="M85" s="147" t="s">
        <v>122</v>
      </c>
      <c r="N85" s="148" t="s">
        <v>41</v>
      </c>
      <c r="O85" s="148" t="s">
        <v>123</v>
      </c>
      <c r="P85" s="148" t="s">
        <v>124</v>
      </c>
      <c r="Q85" s="148" t="s">
        <v>125</v>
      </c>
      <c r="R85" s="148" t="s">
        <v>126</v>
      </c>
      <c r="S85" s="148" t="s">
        <v>127</v>
      </c>
      <c r="T85" s="149" t="s">
        <v>128</v>
      </c>
    </row>
    <row r="86" spans="2:63" s="118" customFormat="1" ht="29.25" customHeight="1">
      <c r="B86" s="113"/>
      <c r="C86" s="151" t="s">
        <v>104</v>
      </c>
      <c r="J86" s="227">
        <f>BK86</f>
        <v>0</v>
      </c>
      <c r="L86" s="113"/>
      <c r="M86" s="150"/>
      <c r="N86" s="142"/>
      <c r="O86" s="142"/>
      <c r="P86" s="228">
        <f>P87</f>
        <v>0</v>
      </c>
      <c r="Q86" s="142"/>
      <c r="R86" s="228">
        <f>R87</f>
        <v>0</v>
      </c>
      <c r="S86" s="142"/>
      <c r="T86" s="229">
        <f>T87</f>
        <v>0</v>
      </c>
      <c r="AT86" s="97" t="s">
        <v>70</v>
      </c>
      <c r="AU86" s="97" t="s">
        <v>105</v>
      </c>
      <c r="BK86" s="230">
        <f>BK87</f>
        <v>0</v>
      </c>
    </row>
    <row r="87" spans="2:63" s="232" customFormat="1" ht="37.35" customHeight="1">
      <c r="B87" s="231"/>
      <c r="D87" s="233" t="s">
        <v>70</v>
      </c>
      <c r="E87" s="234" t="s">
        <v>640</v>
      </c>
      <c r="F87" s="234" t="s">
        <v>641</v>
      </c>
      <c r="J87" s="235">
        <f>BK87</f>
        <v>0</v>
      </c>
      <c r="L87" s="231"/>
      <c r="M87" s="236"/>
      <c r="N87" s="237"/>
      <c r="O87" s="237"/>
      <c r="P87" s="238">
        <f>P88+P143+P147</f>
        <v>0</v>
      </c>
      <c r="Q87" s="237"/>
      <c r="R87" s="238">
        <f>R88+R143+R147</f>
        <v>0</v>
      </c>
      <c r="S87" s="237"/>
      <c r="T87" s="239">
        <f>T88+T143+T147</f>
        <v>0</v>
      </c>
      <c r="AR87" s="233" t="s">
        <v>160</v>
      </c>
      <c r="AT87" s="240" t="s">
        <v>70</v>
      </c>
      <c r="AU87" s="240" t="s">
        <v>71</v>
      </c>
      <c r="AY87" s="233" t="s">
        <v>131</v>
      </c>
      <c r="BK87" s="241">
        <f>BK88+BK143+BK147</f>
        <v>0</v>
      </c>
    </row>
    <row r="88" spans="2:63" s="232" customFormat="1" ht="19.9" customHeight="1">
      <c r="B88" s="231"/>
      <c r="D88" s="233" t="s">
        <v>70</v>
      </c>
      <c r="E88" s="242" t="s">
        <v>642</v>
      </c>
      <c r="F88" s="242" t="s">
        <v>643</v>
      </c>
      <c r="J88" s="243">
        <f>BK88</f>
        <v>0</v>
      </c>
      <c r="L88" s="231"/>
      <c r="M88" s="236"/>
      <c r="N88" s="237"/>
      <c r="O88" s="237"/>
      <c r="P88" s="238">
        <f>SUM(P89:P142)</f>
        <v>0</v>
      </c>
      <c r="Q88" s="237"/>
      <c r="R88" s="238">
        <f>SUM(R89:R142)</f>
        <v>0</v>
      </c>
      <c r="S88" s="237"/>
      <c r="T88" s="239">
        <f>SUM(T89:T142)</f>
        <v>0</v>
      </c>
      <c r="AR88" s="233" t="s">
        <v>160</v>
      </c>
      <c r="AT88" s="240" t="s">
        <v>70</v>
      </c>
      <c r="AU88" s="240" t="s">
        <v>22</v>
      </c>
      <c r="AY88" s="233" t="s">
        <v>131</v>
      </c>
      <c r="BK88" s="241">
        <f>SUM(BK89:BK142)</f>
        <v>0</v>
      </c>
    </row>
    <row r="89" spans="2:65" s="118" customFormat="1" ht="16.5" customHeight="1">
      <c r="B89" s="113"/>
      <c r="C89" s="244" t="s">
        <v>22</v>
      </c>
      <c r="D89" s="244" t="s">
        <v>133</v>
      </c>
      <c r="E89" s="245" t="s">
        <v>644</v>
      </c>
      <c r="F89" s="246" t="s">
        <v>645</v>
      </c>
      <c r="G89" s="247" t="s">
        <v>646</v>
      </c>
      <c r="H89" s="248">
        <v>1</v>
      </c>
      <c r="I89" s="9"/>
      <c r="J89" s="249">
        <f>ROUND(I89*H89,2)</f>
        <v>0</v>
      </c>
      <c r="K89" s="246" t="s">
        <v>5</v>
      </c>
      <c r="L89" s="113"/>
      <c r="M89" s="250" t="s">
        <v>5</v>
      </c>
      <c r="N89" s="251" t="s">
        <v>42</v>
      </c>
      <c r="O89" s="114"/>
      <c r="P89" s="252">
        <f>O89*H89</f>
        <v>0</v>
      </c>
      <c r="Q89" s="252">
        <v>0</v>
      </c>
      <c r="R89" s="252">
        <f>Q89*H89</f>
        <v>0</v>
      </c>
      <c r="S89" s="252">
        <v>0</v>
      </c>
      <c r="T89" s="253">
        <f>S89*H89</f>
        <v>0</v>
      </c>
      <c r="AR89" s="97" t="s">
        <v>647</v>
      </c>
      <c r="AT89" s="97" t="s">
        <v>133</v>
      </c>
      <c r="AU89" s="97" t="s">
        <v>79</v>
      </c>
      <c r="AY89" s="97" t="s">
        <v>131</v>
      </c>
      <c r="BE89" s="254">
        <f>IF(N89="základní",J89,0)</f>
        <v>0</v>
      </c>
      <c r="BF89" s="254">
        <f>IF(N89="snížená",J89,0)</f>
        <v>0</v>
      </c>
      <c r="BG89" s="254">
        <f>IF(N89="zákl. přenesená",J89,0)</f>
        <v>0</v>
      </c>
      <c r="BH89" s="254">
        <f>IF(N89="sníž. přenesená",J89,0)</f>
        <v>0</v>
      </c>
      <c r="BI89" s="254">
        <f>IF(N89="nulová",J89,0)</f>
        <v>0</v>
      </c>
      <c r="BJ89" s="97" t="s">
        <v>22</v>
      </c>
      <c r="BK89" s="254">
        <f>ROUND(I89*H89,2)</f>
        <v>0</v>
      </c>
      <c r="BL89" s="97" t="s">
        <v>647</v>
      </c>
      <c r="BM89" s="97" t="s">
        <v>648</v>
      </c>
    </row>
    <row r="90" spans="2:47" s="118" customFormat="1" ht="13.5">
      <c r="B90" s="113"/>
      <c r="D90" s="255" t="s">
        <v>139</v>
      </c>
      <c r="F90" s="256" t="s">
        <v>649</v>
      </c>
      <c r="I90" s="10"/>
      <c r="L90" s="113"/>
      <c r="M90" s="257"/>
      <c r="N90" s="114"/>
      <c r="O90" s="114"/>
      <c r="P90" s="114"/>
      <c r="Q90" s="114"/>
      <c r="R90" s="114"/>
      <c r="S90" s="114"/>
      <c r="T90" s="144"/>
      <c r="AT90" s="97" t="s">
        <v>139</v>
      </c>
      <c r="AU90" s="97" t="s">
        <v>79</v>
      </c>
    </row>
    <row r="91" spans="2:47" s="118" customFormat="1" ht="27">
      <c r="B91" s="113"/>
      <c r="D91" s="255" t="s">
        <v>141</v>
      </c>
      <c r="F91" s="258" t="s">
        <v>650</v>
      </c>
      <c r="I91" s="10"/>
      <c r="L91" s="113"/>
      <c r="M91" s="257"/>
      <c r="N91" s="114"/>
      <c r="O91" s="114"/>
      <c r="P91" s="114"/>
      <c r="Q91" s="114"/>
      <c r="R91" s="114"/>
      <c r="S91" s="114"/>
      <c r="T91" s="144"/>
      <c r="AT91" s="97" t="s">
        <v>141</v>
      </c>
      <c r="AU91" s="97" t="s">
        <v>79</v>
      </c>
    </row>
    <row r="92" spans="2:65" s="118" customFormat="1" ht="16.5" customHeight="1">
      <c r="B92" s="113"/>
      <c r="C92" s="244" t="s">
        <v>79</v>
      </c>
      <c r="D92" s="244" t="s">
        <v>133</v>
      </c>
      <c r="E92" s="245" t="s">
        <v>651</v>
      </c>
      <c r="F92" s="246" t="s">
        <v>652</v>
      </c>
      <c r="G92" s="247" t="s">
        <v>646</v>
      </c>
      <c r="H92" s="248">
        <v>1</v>
      </c>
      <c r="I92" s="9"/>
      <c r="J92" s="249">
        <f>ROUND(I92*H92,2)</f>
        <v>0</v>
      </c>
      <c r="K92" s="246" t="s">
        <v>5</v>
      </c>
      <c r="L92" s="113"/>
      <c r="M92" s="250" t="s">
        <v>5</v>
      </c>
      <c r="N92" s="251" t="s">
        <v>42</v>
      </c>
      <c r="O92" s="114"/>
      <c r="P92" s="252">
        <f>O92*H92</f>
        <v>0</v>
      </c>
      <c r="Q92" s="252">
        <v>0</v>
      </c>
      <c r="R92" s="252">
        <f>Q92*H92</f>
        <v>0</v>
      </c>
      <c r="S92" s="252">
        <v>0</v>
      </c>
      <c r="T92" s="253">
        <f>S92*H92</f>
        <v>0</v>
      </c>
      <c r="AR92" s="97" t="s">
        <v>647</v>
      </c>
      <c r="AT92" s="97" t="s">
        <v>133</v>
      </c>
      <c r="AU92" s="97" t="s">
        <v>79</v>
      </c>
      <c r="AY92" s="97" t="s">
        <v>131</v>
      </c>
      <c r="BE92" s="254">
        <f>IF(N92="základní",J92,0)</f>
        <v>0</v>
      </c>
      <c r="BF92" s="254">
        <f>IF(N92="snížená",J92,0)</f>
        <v>0</v>
      </c>
      <c r="BG92" s="254">
        <f>IF(N92="zákl. přenesená",J92,0)</f>
        <v>0</v>
      </c>
      <c r="BH92" s="254">
        <f>IF(N92="sníž. přenesená",J92,0)</f>
        <v>0</v>
      </c>
      <c r="BI92" s="254">
        <f>IF(N92="nulová",J92,0)</f>
        <v>0</v>
      </c>
      <c r="BJ92" s="97" t="s">
        <v>22</v>
      </c>
      <c r="BK92" s="254">
        <f>ROUND(I92*H92,2)</f>
        <v>0</v>
      </c>
      <c r="BL92" s="97" t="s">
        <v>647</v>
      </c>
      <c r="BM92" s="97" t="s">
        <v>653</v>
      </c>
    </row>
    <row r="93" spans="2:47" s="118" customFormat="1" ht="27">
      <c r="B93" s="113"/>
      <c r="D93" s="255" t="s">
        <v>139</v>
      </c>
      <c r="F93" s="256" t="s">
        <v>654</v>
      </c>
      <c r="I93" s="10"/>
      <c r="L93" s="113"/>
      <c r="M93" s="257"/>
      <c r="N93" s="114"/>
      <c r="O93" s="114"/>
      <c r="P93" s="114"/>
      <c r="Q93" s="114"/>
      <c r="R93" s="114"/>
      <c r="S93" s="114"/>
      <c r="T93" s="144"/>
      <c r="AT93" s="97" t="s">
        <v>139</v>
      </c>
      <c r="AU93" s="97" t="s">
        <v>79</v>
      </c>
    </row>
    <row r="94" spans="2:47" s="118" customFormat="1" ht="27">
      <c r="B94" s="113"/>
      <c r="D94" s="255" t="s">
        <v>141</v>
      </c>
      <c r="F94" s="258" t="s">
        <v>650</v>
      </c>
      <c r="I94" s="10"/>
      <c r="L94" s="113"/>
      <c r="M94" s="257"/>
      <c r="N94" s="114"/>
      <c r="O94" s="114"/>
      <c r="P94" s="114"/>
      <c r="Q94" s="114"/>
      <c r="R94" s="114"/>
      <c r="S94" s="114"/>
      <c r="T94" s="144"/>
      <c r="AT94" s="97" t="s">
        <v>141</v>
      </c>
      <c r="AU94" s="97" t="s">
        <v>79</v>
      </c>
    </row>
    <row r="95" spans="2:65" s="118" customFormat="1" ht="16.5" customHeight="1">
      <c r="B95" s="113"/>
      <c r="C95" s="244" t="s">
        <v>149</v>
      </c>
      <c r="D95" s="244" t="s">
        <v>133</v>
      </c>
      <c r="E95" s="245" t="s">
        <v>655</v>
      </c>
      <c r="F95" s="246" t="s">
        <v>656</v>
      </c>
      <c r="G95" s="247" t="s">
        <v>646</v>
      </c>
      <c r="H95" s="248">
        <v>1</v>
      </c>
      <c r="I95" s="9"/>
      <c r="J95" s="249">
        <f>ROUND(I95*H95,2)</f>
        <v>0</v>
      </c>
      <c r="K95" s="246" t="s">
        <v>5</v>
      </c>
      <c r="L95" s="113"/>
      <c r="M95" s="250" t="s">
        <v>5</v>
      </c>
      <c r="N95" s="251" t="s">
        <v>42</v>
      </c>
      <c r="O95" s="114"/>
      <c r="P95" s="252">
        <f>O95*H95</f>
        <v>0</v>
      </c>
      <c r="Q95" s="252">
        <v>0</v>
      </c>
      <c r="R95" s="252">
        <f>Q95*H95</f>
        <v>0</v>
      </c>
      <c r="S95" s="252">
        <v>0</v>
      </c>
      <c r="T95" s="253">
        <f>S95*H95</f>
        <v>0</v>
      </c>
      <c r="AR95" s="97" t="s">
        <v>647</v>
      </c>
      <c r="AT95" s="97" t="s">
        <v>133</v>
      </c>
      <c r="AU95" s="97" t="s">
        <v>79</v>
      </c>
      <c r="AY95" s="97" t="s">
        <v>131</v>
      </c>
      <c r="BE95" s="254">
        <f>IF(N95="základní",J95,0)</f>
        <v>0</v>
      </c>
      <c r="BF95" s="254">
        <f>IF(N95="snížená",J95,0)</f>
        <v>0</v>
      </c>
      <c r="BG95" s="254">
        <f>IF(N95="zákl. přenesená",J95,0)</f>
        <v>0</v>
      </c>
      <c r="BH95" s="254">
        <f>IF(N95="sníž. přenesená",J95,0)</f>
        <v>0</v>
      </c>
      <c r="BI95" s="254">
        <f>IF(N95="nulová",J95,0)</f>
        <v>0</v>
      </c>
      <c r="BJ95" s="97" t="s">
        <v>22</v>
      </c>
      <c r="BK95" s="254">
        <f>ROUND(I95*H95,2)</f>
        <v>0</v>
      </c>
      <c r="BL95" s="97" t="s">
        <v>647</v>
      </c>
      <c r="BM95" s="97" t="s">
        <v>657</v>
      </c>
    </row>
    <row r="96" spans="2:47" s="118" customFormat="1" ht="13.5">
      <c r="B96" s="113"/>
      <c r="D96" s="255" t="s">
        <v>139</v>
      </c>
      <c r="F96" s="256" t="s">
        <v>658</v>
      </c>
      <c r="I96" s="10"/>
      <c r="L96" s="113"/>
      <c r="M96" s="257"/>
      <c r="N96" s="114"/>
      <c r="O96" s="114"/>
      <c r="P96" s="114"/>
      <c r="Q96" s="114"/>
      <c r="R96" s="114"/>
      <c r="S96" s="114"/>
      <c r="T96" s="144"/>
      <c r="AT96" s="97" t="s">
        <v>139</v>
      </c>
      <c r="AU96" s="97" t="s">
        <v>79</v>
      </c>
    </row>
    <row r="97" spans="2:47" s="118" customFormat="1" ht="27">
      <c r="B97" s="113"/>
      <c r="D97" s="255" t="s">
        <v>141</v>
      </c>
      <c r="F97" s="258" t="s">
        <v>650</v>
      </c>
      <c r="I97" s="10"/>
      <c r="L97" s="113"/>
      <c r="M97" s="257"/>
      <c r="N97" s="114"/>
      <c r="O97" s="114"/>
      <c r="P97" s="114"/>
      <c r="Q97" s="114"/>
      <c r="R97" s="114"/>
      <c r="S97" s="114"/>
      <c r="T97" s="144"/>
      <c r="AT97" s="97" t="s">
        <v>141</v>
      </c>
      <c r="AU97" s="97" t="s">
        <v>79</v>
      </c>
    </row>
    <row r="98" spans="2:65" s="118" customFormat="1" ht="16.5" customHeight="1">
      <c r="B98" s="113"/>
      <c r="C98" s="244" t="s">
        <v>137</v>
      </c>
      <c r="D98" s="244" t="s">
        <v>133</v>
      </c>
      <c r="E98" s="245" t="s">
        <v>659</v>
      </c>
      <c r="F98" s="246" t="s">
        <v>660</v>
      </c>
      <c r="G98" s="247" t="s">
        <v>589</v>
      </c>
      <c r="H98" s="248">
        <v>11</v>
      </c>
      <c r="I98" s="9"/>
      <c r="J98" s="249">
        <f>ROUND(I98*H98,2)</f>
        <v>0</v>
      </c>
      <c r="K98" s="246" t="s">
        <v>5</v>
      </c>
      <c r="L98" s="113"/>
      <c r="M98" s="250" t="s">
        <v>5</v>
      </c>
      <c r="N98" s="251" t="s">
        <v>42</v>
      </c>
      <c r="O98" s="114"/>
      <c r="P98" s="252">
        <f>O98*H98</f>
        <v>0</v>
      </c>
      <c r="Q98" s="252">
        <v>0</v>
      </c>
      <c r="R98" s="252">
        <f>Q98*H98</f>
        <v>0</v>
      </c>
      <c r="S98" s="252">
        <v>0</v>
      </c>
      <c r="T98" s="253">
        <f>S98*H98</f>
        <v>0</v>
      </c>
      <c r="AR98" s="97" t="s">
        <v>647</v>
      </c>
      <c r="AT98" s="97" t="s">
        <v>133</v>
      </c>
      <c r="AU98" s="97" t="s">
        <v>79</v>
      </c>
      <c r="AY98" s="97" t="s">
        <v>131</v>
      </c>
      <c r="BE98" s="254">
        <f>IF(N98="základní",J98,0)</f>
        <v>0</v>
      </c>
      <c r="BF98" s="254">
        <f>IF(N98="snížená",J98,0)</f>
        <v>0</v>
      </c>
      <c r="BG98" s="254">
        <f>IF(N98="zákl. přenesená",J98,0)</f>
        <v>0</v>
      </c>
      <c r="BH98" s="254">
        <f>IF(N98="sníž. přenesená",J98,0)</f>
        <v>0</v>
      </c>
      <c r="BI98" s="254">
        <f>IF(N98="nulová",J98,0)</f>
        <v>0</v>
      </c>
      <c r="BJ98" s="97" t="s">
        <v>22</v>
      </c>
      <c r="BK98" s="254">
        <f>ROUND(I98*H98,2)</f>
        <v>0</v>
      </c>
      <c r="BL98" s="97" t="s">
        <v>647</v>
      </c>
      <c r="BM98" s="97" t="s">
        <v>661</v>
      </c>
    </row>
    <row r="99" spans="2:47" s="118" customFormat="1" ht="13.5">
      <c r="B99" s="113"/>
      <c r="D99" s="255" t="s">
        <v>139</v>
      </c>
      <c r="F99" s="256" t="s">
        <v>662</v>
      </c>
      <c r="I99" s="10"/>
      <c r="L99" s="113"/>
      <c r="M99" s="257"/>
      <c r="N99" s="114"/>
      <c r="O99" s="114"/>
      <c r="P99" s="114"/>
      <c r="Q99" s="114"/>
      <c r="R99" s="114"/>
      <c r="S99" s="114"/>
      <c r="T99" s="144"/>
      <c r="AT99" s="97" t="s">
        <v>139</v>
      </c>
      <c r="AU99" s="97" t="s">
        <v>79</v>
      </c>
    </row>
    <row r="100" spans="2:47" s="118" customFormat="1" ht="27">
      <c r="B100" s="113"/>
      <c r="D100" s="255" t="s">
        <v>141</v>
      </c>
      <c r="F100" s="258" t="s">
        <v>650</v>
      </c>
      <c r="I100" s="10"/>
      <c r="L100" s="113"/>
      <c r="M100" s="257"/>
      <c r="N100" s="114"/>
      <c r="O100" s="114"/>
      <c r="P100" s="114"/>
      <c r="Q100" s="114"/>
      <c r="R100" s="114"/>
      <c r="S100" s="114"/>
      <c r="T100" s="144"/>
      <c r="AT100" s="97" t="s">
        <v>141</v>
      </c>
      <c r="AU100" s="97" t="s">
        <v>79</v>
      </c>
    </row>
    <row r="101" spans="2:65" s="118" customFormat="1" ht="16.5" customHeight="1">
      <c r="B101" s="113"/>
      <c r="C101" s="244" t="s">
        <v>160</v>
      </c>
      <c r="D101" s="244" t="s">
        <v>133</v>
      </c>
      <c r="E101" s="245" t="s">
        <v>663</v>
      </c>
      <c r="F101" s="246" t="s">
        <v>664</v>
      </c>
      <c r="G101" s="247" t="s">
        <v>646</v>
      </c>
      <c r="H101" s="248">
        <v>1</v>
      </c>
      <c r="I101" s="9"/>
      <c r="J101" s="249">
        <f>ROUND(I101*H101,2)</f>
        <v>0</v>
      </c>
      <c r="K101" s="246" t="s">
        <v>5</v>
      </c>
      <c r="L101" s="113"/>
      <c r="M101" s="250" t="s">
        <v>5</v>
      </c>
      <c r="N101" s="251" t="s">
        <v>42</v>
      </c>
      <c r="O101" s="114"/>
      <c r="P101" s="252">
        <f>O101*H101</f>
        <v>0</v>
      </c>
      <c r="Q101" s="252">
        <v>0</v>
      </c>
      <c r="R101" s="252">
        <f>Q101*H101</f>
        <v>0</v>
      </c>
      <c r="S101" s="252">
        <v>0</v>
      </c>
      <c r="T101" s="253">
        <f>S101*H101</f>
        <v>0</v>
      </c>
      <c r="AR101" s="97" t="s">
        <v>647</v>
      </c>
      <c r="AT101" s="97" t="s">
        <v>133</v>
      </c>
      <c r="AU101" s="97" t="s">
        <v>79</v>
      </c>
      <c r="AY101" s="97" t="s">
        <v>131</v>
      </c>
      <c r="BE101" s="254">
        <f>IF(N101="základní",J101,0)</f>
        <v>0</v>
      </c>
      <c r="BF101" s="254">
        <f>IF(N101="snížená",J101,0)</f>
        <v>0</v>
      </c>
      <c r="BG101" s="254">
        <f>IF(N101="zákl. přenesená",J101,0)</f>
        <v>0</v>
      </c>
      <c r="BH101" s="254">
        <f>IF(N101="sníž. přenesená",J101,0)</f>
        <v>0</v>
      </c>
      <c r="BI101" s="254">
        <f>IF(N101="nulová",J101,0)</f>
        <v>0</v>
      </c>
      <c r="BJ101" s="97" t="s">
        <v>22</v>
      </c>
      <c r="BK101" s="254">
        <f>ROUND(I101*H101,2)</f>
        <v>0</v>
      </c>
      <c r="BL101" s="97" t="s">
        <v>647</v>
      </c>
      <c r="BM101" s="97" t="s">
        <v>665</v>
      </c>
    </row>
    <row r="102" spans="2:47" s="118" customFormat="1" ht="27">
      <c r="B102" s="113"/>
      <c r="D102" s="255" t="s">
        <v>139</v>
      </c>
      <c r="F102" s="256" t="s">
        <v>666</v>
      </c>
      <c r="I102" s="10"/>
      <c r="L102" s="113"/>
      <c r="M102" s="257"/>
      <c r="N102" s="114"/>
      <c r="O102" s="114"/>
      <c r="P102" s="114"/>
      <c r="Q102" s="114"/>
      <c r="R102" s="114"/>
      <c r="S102" s="114"/>
      <c r="T102" s="144"/>
      <c r="AT102" s="97" t="s">
        <v>139</v>
      </c>
      <c r="AU102" s="97" t="s">
        <v>79</v>
      </c>
    </row>
    <row r="103" spans="2:47" s="118" customFormat="1" ht="27">
      <c r="B103" s="113"/>
      <c r="D103" s="255" t="s">
        <v>141</v>
      </c>
      <c r="F103" s="258" t="s">
        <v>650</v>
      </c>
      <c r="I103" s="10"/>
      <c r="L103" s="113"/>
      <c r="M103" s="257"/>
      <c r="N103" s="114"/>
      <c r="O103" s="114"/>
      <c r="P103" s="114"/>
      <c r="Q103" s="114"/>
      <c r="R103" s="114"/>
      <c r="S103" s="114"/>
      <c r="T103" s="144"/>
      <c r="AT103" s="97" t="s">
        <v>141</v>
      </c>
      <c r="AU103" s="97" t="s">
        <v>79</v>
      </c>
    </row>
    <row r="104" spans="2:65" s="118" customFormat="1" ht="16.5" customHeight="1">
      <c r="B104" s="113"/>
      <c r="C104" s="244" t="s">
        <v>167</v>
      </c>
      <c r="D104" s="244" t="s">
        <v>133</v>
      </c>
      <c r="E104" s="245" t="s">
        <v>667</v>
      </c>
      <c r="F104" s="246" t="s">
        <v>668</v>
      </c>
      <c r="G104" s="247" t="s">
        <v>646</v>
      </c>
      <c r="H104" s="248">
        <v>1</v>
      </c>
      <c r="I104" s="9"/>
      <c r="J104" s="249">
        <f>ROUND(I104*H104,2)</f>
        <v>0</v>
      </c>
      <c r="K104" s="246" t="s">
        <v>5</v>
      </c>
      <c r="L104" s="113"/>
      <c r="M104" s="250" t="s">
        <v>5</v>
      </c>
      <c r="N104" s="251" t="s">
        <v>42</v>
      </c>
      <c r="O104" s="114"/>
      <c r="P104" s="252">
        <f>O104*H104</f>
        <v>0</v>
      </c>
      <c r="Q104" s="252">
        <v>0</v>
      </c>
      <c r="R104" s="252">
        <f>Q104*H104</f>
        <v>0</v>
      </c>
      <c r="S104" s="252">
        <v>0</v>
      </c>
      <c r="T104" s="253">
        <f>S104*H104</f>
        <v>0</v>
      </c>
      <c r="AR104" s="97" t="s">
        <v>647</v>
      </c>
      <c r="AT104" s="97" t="s">
        <v>133</v>
      </c>
      <c r="AU104" s="97" t="s">
        <v>79</v>
      </c>
      <c r="AY104" s="97" t="s">
        <v>131</v>
      </c>
      <c r="BE104" s="254">
        <f>IF(N104="základní",J104,0)</f>
        <v>0</v>
      </c>
      <c r="BF104" s="254">
        <f>IF(N104="snížená",J104,0)</f>
        <v>0</v>
      </c>
      <c r="BG104" s="254">
        <f>IF(N104="zákl. přenesená",J104,0)</f>
        <v>0</v>
      </c>
      <c r="BH104" s="254">
        <f>IF(N104="sníž. přenesená",J104,0)</f>
        <v>0</v>
      </c>
      <c r="BI104" s="254">
        <f>IF(N104="nulová",J104,0)</f>
        <v>0</v>
      </c>
      <c r="BJ104" s="97" t="s">
        <v>22</v>
      </c>
      <c r="BK104" s="254">
        <f>ROUND(I104*H104,2)</f>
        <v>0</v>
      </c>
      <c r="BL104" s="97" t="s">
        <v>647</v>
      </c>
      <c r="BM104" s="97" t="s">
        <v>669</v>
      </c>
    </row>
    <row r="105" spans="2:47" s="118" customFormat="1" ht="13.5">
      <c r="B105" s="113"/>
      <c r="D105" s="255" t="s">
        <v>139</v>
      </c>
      <c r="F105" s="256" t="s">
        <v>668</v>
      </c>
      <c r="I105" s="10"/>
      <c r="L105" s="113"/>
      <c r="M105" s="257"/>
      <c r="N105" s="114"/>
      <c r="O105" s="114"/>
      <c r="P105" s="114"/>
      <c r="Q105" s="114"/>
      <c r="R105" s="114"/>
      <c r="S105" s="114"/>
      <c r="T105" s="144"/>
      <c r="AT105" s="97" t="s">
        <v>139</v>
      </c>
      <c r="AU105" s="97" t="s">
        <v>79</v>
      </c>
    </row>
    <row r="106" spans="2:47" s="118" customFormat="1" ht="27">
      <c r="B106" s="113"/>
      <c r="D106" s="255" t="s">
        <v>141</v>
      </c>
      <c r="F106" s="258" t="s">
        <v>650</v>
      </c>
      <c r="I106" s="10"/>
      <c r="L106" s="113"/>
      <c r="M106" s="257"/>
      <c r="N106" s="114"/>
      <c r="O106" s="114"/>
      <c r="P106" s="114"/>
      <c r="Q106" s="114"/>
      <c r="R106" s="114"/>
      <c r="S106" s="114"/>
      <c r="T106" s="144"/>
      <c r="AT106" s="97" t="s">
        <v>141</v>
      </c>
      <c r="AU106" s="97" t="s">
        <v>79</v>
      </c>
    </row>
    <row r="107" spans="2:65" s="118" customFormat="1" ht="16.5" customHeight="1">
      <c r="B107" s="113"/>
      <c r="C107" s="244" t="s">
        <v>173</v>
      </c>
      <c r="D107" s="244" t="s">
        <v>133</v>
      </c>
      <c r="E107" s="245" t="s">
        <v>670</v>
      </c>
      <c r="F107" s="246" t="s">
        <v>671</v>
      </c>
      <c r="G107" s="247" t="s">
        <v>646</v>
      </c>
      <c r="H107" s="248">
        <v>1</v>
      </c>
      <c r="I107" s="9"/>
      <c r="J107" s="249">
        <f>ROUND(I107*H107,2)</f>
        <v>0</v>
      </c>
      <c r="K107" s="246" t="s">
        <v>5</v>
      </c>
      <c r="L107" s="113"/>
      <c r="M107" s="250" t="s">
        <v>5</v>
      </c>
      <c r="N107" s="251" t="s">
        <v>42</v>
      </c>
      <c r="O107" s="114"/>
      <c r="P107" s="252">
        <f>O107*H107</f>
        <v>0</v>
      </c>
      <c r="Q107" s="252">
        <v>0</v>
      </c>
      <c r="R107" s="252">
        <f>Q107*H107</f>
        <v>0</v>
      </c>
      <c r="S107" s="252">
        <v>0</v>
      </c>
      <c r="T107" s="253">
        <f>S107*H107</f>
        <v>0</v>
      </c>
      <c r="AR107" s="97" t="s">
        <v>647</v>
      </c>
      <c r="AT107" s="97" t="s">
        <v>133</v>
      </c>
      <c r="AU107" s="97" t="s">
        <v>79</v>
      </c>
      <c r="AY107" s="97" t="s">
        <v>131</v>
      </c>
      <c r="BE107" s="254">
        <f>IF(N107="základní",J107,0)</f>
        <v>0</v>
      </c>
      <c r="BF107" s="254">
        <f>IF(N107="snížená",J107,0)</f>
        <v>0</v>
      </c>
      <c r="BG107" s="254">
        <f>IF(N107="zákl. přenesená",J107,0)</f>
        <v>0</v>
      </c>
      <c r="BH107" s="254">
        <f>IF(N107="sníž. přenesená",J107,0)</f>
        <v>0</v>
      </c>
      <c r="BI107" s="254">
        <f>IF(N107="nulová",J107,0)</f>
        <v>0</v>
      </c>
      <c r="BJ107" s="97" t="s">
        <v>22</v>
      </c>
      <c r="BK107" s="254">
        <f>ROUND(I107*H107,2)</f>
        <v>0</v>
      </c>
      <c r="BL107" s="97" t="s">
        <v>647</v>
      </c>
      <c r="BM107" s="97" t="s">
        <v>672</v>
      </c>
    </row>
    <row r="108" spans="2:47" s="118" customFormat="1" ht="27">
      <c r="B108" s="113"/>
      <c r="D108" s="255" t="s">
        <v>139</v>
      </c>
      <c r="F108" s="256" t="s">
        <v>673</v>
      </c>
      <c r="I108" s="10"/>
      <c r="L108" s="113"/>
      <c r="M108" s="257"/>
      <c r="N108" s="114"/>
      <c r="O108" s="114"/>
      <c r="P108" s="114"/>
      <c r="Q108" s="114"/>
      <c r="R108" s="114"/>
      <c r="S108" s="114"/>
      <c r="T108" s="144"/>
      <c r="AT108" s="97" t="s">
        <v>139</v>
      </c>
      <c r="AU108" s="97" t="s">
        <v>79</v>
      </c>
    </row>
    <row r="109" spans="2:47" s="118" customFormat="1" ht="27">
      <c r="B109" s="113"/>
      <c r="D109" s="255" t="s">
        <v>141</v>
      </c>
      <c r="F109" s="258" t="s">
        <v>650</v>
      </c>
      <c r="I109" s="10"/>
      <c r="L109" s="113"/>
      <c r="M109" s="257"/>
      <c r="N109" s="114"/>
      <c r="O109" s="114"/>
      <c r="P109" s="114"/>
      <c r="Q109" s="114"/>
      <c r="R109" s="114"/>
      <c r="S109" s="114"/>
      <c r="T109" s="144"/>
      <c r="AT109" s="97" t="s">
        <v>141</v>
      </c>
      <c r="AU109" s="97" t="s">
        <v>79</v>
      </c>
    </row>
    <row r="110" spans="2:65" s="118" customFormat="1" ht="16.5" customHeight="1">
      <c r="B110" s="113"/>
      <c r="C110" s="244" t="s">
        <v>179</v>
      </c>
      <c r="D110" s="244" t="s">
        <v>133</v>
      </c>
      <c r="E110" s="245" t="s">
        <v>674</v>
      </c>
      <c r="F110" s="246" t="s">
        <v>675</v>
      </c>
      <c r="G110" s="247" t="s">
        <v>646</v>
      </c>
      <c r="H110" s="248">
        <v>1</v>
      </c>
      <c r="I110" s="9"/>
      <c r="J110" s="249">
        <f>ROUND(I110*H110,2)</f>
        <v>0</v>
      </c>
      <c r="K110" s="246" t="s">
        <v>5</v>
      </c>
      <c r="L110" s="113"/>
      <c r="M110" s="250" t="s">
        <v>5</v>
      </c>
      <c r="N110" s="251" t="s">
        <v>42</v>
      </c>
      <c r="O110" s="114"/>
      <c r="P110" s="252">
        <f>O110*H110</f>
        <v>0</v>
      </c>
      <c r="Q110" s="252">
        <v>0</v>
      </c>
      <c r="R110" s="252">
        <f>Q110*H110</f>
        <v>0</v>
      </c>
      <c r="S110" s="252">
        <v>0</v>
      </c>
      <c r="T110" s="253">
        <f>S110*H110</f>
        <v>0</v>
      </c>
      <c r="AR110" s="97" t="s">
        <v>647</v>
      </c>
      <c r="AT110" s="97" t="s">
        <v>133</v>
      </c>
      <c r="AU110" s="97" t="s">
        <v>79</v>
      </c>
      <c r="AY110" s="97" t="s">
        <v>131</v>
      </c>
      <c r="BE110" s="254">
        <f>IF(N110="základní",J110,0)</f>
        <v>0</v>
      </c>
      <c r="BF110" s="254">
        <f>IF(N110="snížená",J110,0)</f>
        <v>0</v>
      </c>
      <c r="BG110" s="254">
        <f>IF(N110="zákl. přenesená",J110,0)</f>
        <v>0</v>
      </c>
      <c r="BH110" s="254">
        <f>IF(N110="sníž. přenesená",J110,0)</f>
        <v>0</v>
      </c>
      <c r="BI110" s="254">
        <f>IF(N110="nulová",J110,0)</f>
        <v>0</v>
      </c>
      <c r="BJ110" s="97" t="s">
        <v>22</v>
      </c>
      <c r="BK110" s="254">
        <f>ROUND(I110*H110,2)</f>
        <v>0</v>
      </c>
      <c r="BL110" s="97" t="s">
        <v>647</v>
      </c>
      <c r="BM110" s="97" t="s">
        <v>676</v>
      </c>
    </row>
    <row r="111" spans="2:47" s="118" customFormat="1" ht="13.5">
      <c r="B111" s="113"/>
      <c r="D111" s="255" t="s">
        <v>139</v>
      </c>
      <c r="F111" s="256" t="s">
        <v>677</v>
      </c>
      <c r="I111" s="10"/>
      <c r="L111" s="113"/>
      <c r="M111" s="257"/>
      <c r="N111" s="114"/>
      <c r="O111" s="114"/>
      <c r="P111" s="114"/>
      <c r="Q111" s="114"/>
      <c r="R111" s="114"/>
      <c r="S111" s="114"/>
      <c r="T111" s="144"/>
      <c r="AT111" s="97" t="s">
        <v>139</v>
      </c>
      <c r="AU111" s="97" t="s">
        <v>79</v>
      </c>
    </row>
    <row r="112" spans="2:47" s="118" customFormat="1" ht="27">
      <c r="B112" s="113"/>
      <c r="D112" s="255" t="s">
        <v>141</v>
      </c>
      <c r="F112" s="258" t="s">
        <v>650</v>
      </c>
      <c r="I112" s="10"/>
      <c r="L112" s="113"/>
      <c r="M112" s="257"/>
      <c r="N112" s="114"/>
      <c r="O112" s="114"/>
      <c r="P112" s="114"/>
      <c r="Q112" s="114"/>
      <c r="R112" s="114"/>
      <c r="S112" s="114"/>
      <c r="T112" s="144"/>
      <c r="AT112" s="97" t="s">
        <v>141</v>
      </c>
      <c r="AU112" s="97" t="s">
        <v>79</v>
      </c>
    </row>
    <row r="113" spans="2:65" s="118" customFormat="1" ht="16.5" customHeight="1">
      <c r="B113" s="113"/>
      <c r="C113" s="244" t="s">
        <v>185</v>
      </c>
      <c r="D113" s="244" t="s">
        <v>133</v>
      </c>
      <c r="E113" s="245" t="s">
        <v>678</v>
      </c>
      <c r="F113" s="246" t="s">
        <v>679</v>
      </c>
      <c r="G113" s="247" t="s">
        <v>646</v>
      </c>
      <c r="H113" s="248">
        <v>1</v>
      </c>
      <c r="I113" s="9"/>
      <c r="J113" s="249">
        <f>ROUND(I113*H113,2)</f>
        <v>0</v>
      </c>
      <c r="K113" s="246" t="s">
        <v>5</v>
      </c>
      <c r="L113" s="113"/>
      <c r="M113" s="250" t="s">
        <v>5</v>
      </c>
      <c r="N113" s="251" t="s">
        <v>42</v>
      </c>
      <c r="O113" s="114"/>
      <c r="P113" s="252">
        <f>O113*H113</f>
        <v>0</v>
      </c>
      <c r="Q113" s="252">
        <v>0</v>
      </c>
      <c r="R113" s="252">
        <f>Q113*H113</f>
        <v>0</v>
      </c>
      <c r="S113" s="252">
        <v>0</v>
      </c>
      <c r="T113" s="253">
        <f>S113*H113</f>
        <v>0</v>
      </c>
      <c r="AR113" s="97" t="s">
        <v>647</v>
      </c>
      <c r="AT113" s="97" t="s">
        <v>133</v>
      </c>
      <c r="AU113" s="97" t="s">
        <v>79</v>
      </c>
      <c r="AY113" s="97" t="s">
        <v>131</v>
      </c>
      <c r="BE113" s="254">
        <f>IF(N113="základní",J113,0)</f>
        <v>0</v>
      </c>
      <c r="BF113" s="254">
        <f>IF(N113="snížená",J113,0)</f>
        <v>0</v>
      </c>
      <c r="BG113" s="254">
        <f>IF(N113="zákl. přenesená",J113,0)</f>
        <v>0</v>
      </c>
      <c r="BH113" s="254">
        <f>IF(N113="sníž. přenesená",J113,0)</f>
        <v>0</v>
      </c>
      <c r="BI113" s="254">
        <f>IF(N113="nulová",J113,0)</f>
        <v>0</v>
      </c>
      <c r="BJ113" s="97" t="s">
        <v>22</v>
      </c>
      <c r="BK113" s="254">
        <f>ROUND(I113*H113,2)</f>
        <v>0</v>
      </c>
      <c r="BL113" s="97" t="s">
        <v>647</v>
      </c>
      <c r="BM113" s="97" t="s">
        <v>680</v>
      </c>
    </row>
    <row r="114" spans="2:47" s="118" customFormat="1" ht="67.5">
      <c r="B114" s="113"/>
      <c r="D114" s="255" t="s">
        <v>139</v>
      </c>
      <c r="F114" s="256" t="s">
        <v>681</v>
      </c>
      <c r="I114" s="10"/>
      <c r="L114" s="113"/>
      <c r="M114" s="257"/>
      <c r="N114" s="114"/>
      <c r="O114" s="114"/>
      <c r="P114" s="114"/>
      <c r="Q114" s="114"/>
      <c r="R114" s="114"/>
      <c r="S114" s="114"/>
      <c r="T114" s="144"/>
      <c r="AT114" s="97" t="s">
        <v>139</v>
      </c>
      <c r="AU114" s="97" t="s">
        <v>79</v>
      </c>
    </row>
    <row r="115" spans="2:47" s="118" customFormat="1" ht="27">
      <c r="B115" s="113"/>
      <c r="D115" s="255" t="s">
        <v>141</v>
      </c>
      <c r="F115" s="258" t="s">
        <v>650</v>
      </c>
      <c r="I115" s="10"/>
      <c r="L115" s="113"/>
      <c r="M115" s="257"/>
      <c r="N115" s="114"/>
      <c r="O115" s="114"/>
      <c r="P115" s="114"/>
      <c r="Q115" s="114"/>
      <c r="R115" s="114"/>
      <c r="S115" s="114"/>
      <c r="T115" s="144"/>
      <c r="AT115" s="97" t="s">
        <v>141</v>
      </c>
      <c r="AU115" s="97" t="s">
        <v>79</v>
      </c>
    </row>
    <row r="116" spans="2:65" s="118" customFormat="1" ht="16.5" customHeight="1">
      <c r="B116" s="113"/>
      <c r="C116" s="244" t="s">
        <v>27</v>
      </c>
      <c r="D116" s="244" t="s">
        <v>133</v>
      </c>
      <c r="E116" s="245" t="s">
        <v>682</v>
      </c>
      <c r="F116" s="246" t="s">
        <v>683</v>
      </c>
      <c r="G116" s="247" t="s">
        <v>646</v>
      </c>
      <c r="H116" s="248">
        <v>1</v>
      </c>
      <c r="I116" s="9"/>
      <c r="J116" s="249">
        <f>ROUND(I116*H116,2)</f>
        <v>0</v>
      </c>
      <c r="K116" s="246" t="s">
        <v>5</v>
      </c>
      <c r="L116" s="113"/>
      <c r="M116" s="250" t="s">
        <v>5</v>
      </c>
      <c r="N116" s="251" t="s">
        <v>42</v>
      </c>
      <c r="O116" s="114"/>
      <c r="P116" s="252">
        <f>O116*H116</f>
        <v>0</v>
      </c>
      <c r="Q116" s="252">
        <v>0</v>
      </c>
      <c r="R116" s="252">
        <f>Q116*H116</f>
        <v>0</v>
      </c>
      <c r="S116" s="252">
        <v>0</v>
      </c>
      <c r="T116" s="253">
        <f>S116*H116</f>
        <v>0</v>
      </c>
      <c r="AR116" s="97" t="s">
        <v>647</v>
      </c>
      <c r="AT116" s="97" t="s">
        <v>133</v>
      </c>
      <c r="AU116" s="97" t="s">
        <v>79</v>
      </c>
      <c r="AY116" s="97" t="s">
        <v>131</v>
      </c>
      <c r="BE116" s="254">
        <f>IF(N116="základní",J116,0)</f>
        <v>0</v>
      </c>
      <c r="BF116" s="254">
        <f>IF(N116="snížená",J116,0)</f>
        <v>0</v>
      </c>
      <c r="BG116" s="254">
        <f>IF(N116="zákl. přenesená",J116,0)</f>
        <v>0</v>
      </c>
      <c r="BH116" s="254">
        <f>IF(N116="sníž. přenesená",J116,0)</f>
        <v>0</v>
      </c>
      <c r="BI116" s="254">
        <f>IF(N116="nulová",J116,0)</f>
        <v>0</v>
      </c>
      <c r="BJ116" s="97" t="s">
        <v>22</v>
      </c>
      <c r="BK116" s="254">
        <f>ROUND(I116*H116,2)</f>
        <v>0</v>
      </c>
      <c r="BL116" s="97" t="s">
        <v>647</v>
      </c>
      <c r="BM116" s="97" t="s">
        <v>684</v>
      </c>
    </row>
    <row r="117" spans="2:47" s="118" customFormat="1" ht="40.5">
      <c r="B117" s="113"/>
      <c r="D117" s="255" t="s">
        <v>139</v>
      </c>
      <c r="F117" s="256" t="s">
        <v>685</v>
      </c>
      <c r="I117" s="10"/>
      <c r="L117" s="113"/>
      <c r="M117" s="257"/>
      <c r="N117" s="114"/>
      <c r="O117" s="114"/>
      <c r="P117" s="114"/>
      <c r="Q117" s="114"/>
      <c r="R117" s="114"/>
      <c r="S117" s="114"/>
      <c r="T117" s="144"/>
      <c r="AT117" s="97" t="s">
        <v>139</v>
      </c>
      <c r="AU117" s="97" t="s">
        <v>79</v>
      </c>
    </row>
    <row r="118" spans="2:47" s="118" customFormat="1" ht="27">
      <c r="B118" s="113"/>
      <c r="D118" s="255" t="s">
        <v>141</v>
      </c>
      <c r="F118" s="258" t="s">
        <v>650</v>
      </c>
      <c r="I118" s="10"/>
      <c r="L118" s="113"/>
      <c r="M118" s="257"/>
      <c r="N118" s="114"/>
      <c r="O118" s="114"/>
      <c r="P118" s="114"/>
      <c r="Q118" s="114"/>
      <c r="R118" s="114"/>
      <c r="S118" s="114"/>
      <c r="T118" s="144"/>
      <c r="AT118" s="97" t="s">
        <v>141</v>
      </c>
      <c r="AU118" s="97" t="s">
        <v>79</v>
      </c>
    </row>
    <row r="119" spans="2:65" s="118" customFormat="1" ht="25.5" customHeight="1">
      <c r="B119" s="113"/>
      <c r="C119" s="244" t="s">
        <v>203</v>
      </c>
      <c r="D119" s="244" t="s">
        <v>133</v>
      </c>
      <c r="E119" s="245" t="s">
        <v>686</v>
      </c>
      <c r="F119" s="246" t="s">
        <v>687</v>
      </c>
      <c r="G119" s="247" t="s">
        <v>646</v>
      </c>
      <c r="H119" s="248">
        <v>1</v>
      </c>
      <c r="I119" s="9"/>
      <c r="J119" s="249">
        <f>ROUND(I119*H119,2)</f>
        <v>0</v>
      </c>
      <c r="K119" s="246" t="s">
        <v>5</v>
      </c>
      <c r="L119" s="113"/>
      <c r="M119" s="250" t="s">
        <v>5</v>
      </c>
      <c r="N119" s="251" t="s">
        <v>42</v>
      </c>
      <c r="O119" s="114"/>
      <c r="P119" s="252">
        <f>O119*H119</f>
        <v>0</v>
      </c>
      <c r="Q119" s="252">
        <v>0</v>
      </c>
      <c r="R119" s="252">
        <f>Q119*H119</f>
        <v>0</v>
      </c>
      <c r="S119" s="252">
        <v>0</v>
      </c>
      <c r="T119" s="253">
        <f>S119*H119</f>
        <v>0</v>
      </c>
      <c r="AR119" s="97" t="s">
        <v>647</v>
      </c>
      <c r="AT119" s="97" t="s">
        <v>133</v>
      </c>
      <c r="AU119" s="97" t="s">
        <v>79</v>
      </c>
      <c r="AY119" s="97" t="s">
        <v>131</v>
      </c>
      <c r="BE119" s="254">
        <f>IF(N119="základní",J119,0)</f>
        <v>0</v>
      </c>
      <c r="BF119" s="254">
        <f>IF(N119="snížená",J119,0)</f>
        <v>0</v>
      </c>
      <c r="BG119" s="254">
        <f>IF(N119="zákl. přenesená",J119,0)</f>
        <v>0</v>
      </c>
      <c r="BH119" s="254">
        <f>IF(N119="sníž. přenesená",J119,0)</f>
        <v>0</v>
      </c>
      <c r="BI119" s="254">
        <f>IF(N119="nulová",J119,0)</f>
        <v>0</v>
      </c>
      <c r="BJ119" s="97" t="s">
        <v>22</v>
      </c>
      <c r="BK119" s="254">
        <f>ROUND(I119*H119,2)</f>
        <v>0</v>
      </c>
      <c r="BL119" s="97" t="s">
        <v>647</v>
      </c>
      <c r="BM119" s="97" t="s">
        <v>688</v>
      </c>
    </row>
    <row r="120" spans="2:47" s="118" customFormat="1" ht="54">
      <c r="B120" s="113"/>
      <c r="D120" s="255" t="s">
        <v>139</v>
      </c>
      <c r="F120" s="256" t="s">
        <v>689</v>
      </c>
      <c r="I120" s="10"/>
      <c r="L120" s="113"/>
      <c r="M120" s="257"/>
      <c r="N120" s="114"/>
      <c r="O120" s="114"/>
      <c r="P120" s="114"/>
      <c r="Q120" s="114"/>
      <c r="R120" s="114"/>
      <c r="S120" s="114"/>
      <c r="T120" s="144"/>
      <c r="AT120" s="97" t="s">
        <v>139</v>
      </c>
      <c r="AU120" s="97" t="s">
        <v>79</v>
      </c>
    </row>
    <row r="121" spans="2:47" s="118" customFormat="1" ht="27">
      <c r="B121" s="113"/>
      <c r="D121" s="255" t="s">
        <v>141</v>
      </c>
      <c r="F121" s="258" t="s">
        <v>650</v>
      </c>
      <c r="I121" s="10"/>
      <c r="L121" s="113"/>
      <c r="M121" s="257"/>
      <c r="N121" s="114"/>
      <c r="O121" s="114"/>
      <c r="P121" s="114"/>
      <c r="Q121" s="114"/>
      <c r="R121" s="114"/>
      <c r="S121" s="114"/>
      <c r="T121" s="144"/>
      <c r="AT121" s="97" t="s">
        <v>141</v>
      </c>
      <c r="AU121" s="97" t="s">
        <v>79</v>
      </c>
    </row>
    <row r="122" spans="2:65" s="118" customFormat="1" ht="16.5" customHeight="1">
      <c r="B122" s="113"/>
      <c r="C122" s="244" t="s">
        <v>209</v>
      </c>
      <c r="D122" s="244" t="s">
        <v>133</v>
      </c>
      <c r="E122" s="245" t="s">
        <v>690</v>
      </c>
      <c r="F122" s="246" t="s">
        <v>691</v>
      </c>
      <c r="G122" s="247" t="s">
        <v>646</v>
      </c>
      <c r="H122" s="248">
        <v>1</v>
      </c>
      <c r="I122" s="9"/>
      <c r="J122" s="249">
        <f>ROUND(I122*H122,2)</f>
        <v>0</v>
      </c>
      <c r="K122" s="246" t="s">
        <v>5</v>
      </c>
      <c r="L122" s="113"/>
      <c r="M122" s="250" t="s">
        <v>5</v>
      </c>
      <c r="N122" s="251" t="s">
        <v>42</v>
      </c>
      <c r="O122" s="114"/>
      <c r="P122" s="252">
        <f>O122*H122</f>
        <v>0</v>
      </c>
      <c r="Q122" s="252">
        <v>0</v>
      </c>
      <c r="R122" s="252">
        <f>Q122*H122</f>
        <v>0</v>
      </c>
      <c r="S122" s="252">
        <v>0</v>
      </c>
      <c r="T122" s="253">
        <f>S122*H122</f>
        <v>0</v>
      </c>
      <c r="AR122" s="97" t="s">
        <v>647</v>
      </c>
      <c r="AT122" s="97" t="s">
        <v>133</v>
      </c>
      <c r="AU122" s="97" t="s">
        <v>79</v>
      </c>
      <c r="AY122" s="97" t="s">
        <v>131</v>
      </c>
      <c r="BE122" s="254">
        <f>IF(N122="základní",J122,0)</f>
        <v>0</v>
      </c>
      <c r="BF122" s="254">
        <f>IF(N122="snížená",J122,0)</f>
        <v>0</v>
      </c>
      <c r="BG122" s="254">
        <f>IF(N122="zákl. přenesená",J122,0)</f>
        <v>0</v>
      </c>
      <c r="BH122" s="254">
        <f>IF(N122="sníž. přenesená",J122,0)</f>
        <v>0</v>
      </c>
      <c r="BI122" s="254">
        <f>IF(N122="nulová",J122,0)</f>
        <v>0</v>
      </c>
      <c r="BJ122" s="97" t="s">
        <v>22</v>
      </c>
      <c r="BK122" s="254">
        <f>ROUND(I122*H122,2)</f>
        <v>0</v>
      </c>
      <c r="BL122" s="97" t="s">
        <v>647</v>
      </c>
      <c r="BM122" s="97" t="s">
        <v>692</v>
      </c>
    </row>
    <row r="123" spans="2:47" s="118" customFormat="1" ht="13.5">
      <c r="B123" s="113"/>
      <c r="D123" s="255" t="s">
        <v>139</v>
      </c>
      <c r="F123" s="256" t="s">
        <v>693</v>
      </c>
      <c r="I123" s="10"/>
      <c r="L123" s="113"/>
      <c r="M123" s="257"/>
      <c r="N123" s="114"/>
      <c r="O123" s="114"/>
      <c r="P123" s="114"/>
      <c r="Q123" s="114"/>
      <c r="R123" s="114"/>
      <c r="S123" s="114"/>
      <c r="T123" s="144"/>
      <c r="AT123" s="97" t="s">
        <v>139</v>
      </c>
      <c r="AU123" s="97" t="s">
        <v>79</v>
      </c>
    </row>
    <row r="124" spans="2:47" s="118" customFormat="1" ht="27">
      <c r="B124" s="113"/>
      <c r="D124" s="255" t="s">
        <v>141</v>
      </c>
      <c r="F124" s="258" t="s">
        <v>650</v>
      </c>
      <c r="I124" s="10"/>
      <c r="L124" s="113"/>
      <c r="M124" s="257"/>
      <c r="N124" s="114"/>
      <c r="O124" s="114"/>
      <c r="P124" s="114"/>
      <c r="Q124" s="114"/>
      <c r="R124" s="114"/>
      <c r="S124" s="114"/>
      <c r="T124" s="144"/>
      <c r="AT124" s="97" t="s">
        <v>141</v>
      </c>
      <c r="AU124" s="97" t="s">
        <v>79</v>
      </c>
    </row>
    <row r="125" spans="2:65" s="118" customFormat="1" ht="16.5" customHeight="1">
      <c r="B125" s="113"/>
      <c r="C125" s="244" t="s">
        <v>214</v>
      </c>
      <c r="D125" s="244" t="s">
        <v>133</v>
      </c>
      <c r="E125" s="245" t="s">
        <v>694</v>
      </c>
      <c r="F125" s="246" t="s">
        <v>695</v>
      </c>
      <c r="G125" s="247" t="s">
        <v>646</v>
      </c>
      <c r="H125" s="248">
        <v>2</v>
      </c>
      <c r="I125" s="9"/>
      <c r="J125" s="249">
        <f>ROUND(I125*H125,2)</f>
        <v>0</v>
      </c>
      <c r="K125" s="246" t="s">
        <v>5</v>
      </c>
      <c r="L125" s="113"/>
      <c r="M125" s="250" t="s">
        <v>5</v>
      </c>
      <c r="N125" s="251" t="s">
        <v>42</v>
      </c>
      <c r="O125" s="114"/>
      <c r="P125" s="252">
        <f>O125*H125</f>
        <v>0</v>
      </c>
      <c r="Q125" s="252">
        <v>0</v>
      </c>
      <c r="R125" s="252">
        <f>Q125*H125</f>
        <v>0</v>
      </c>
      <c r="S125" s="252">
        <v>0</v>
      </c>
      <c r="T125" s="253">
        <f>S125*H125</f>
        <v>0</v>
      </c>
      <c r="AR125" s="97" t="s">
        <v>647</v>
      </c>
      <c r="AT125" s="97" t="s">
        <v>133</v>
      </c>
      <c r="AU125" s="97" t="s">
        <v>79</v>
      </c>
      <c r="AY125" s="97" t="s">
        <v>131</v>
      </c>
      <c r="BE125" s="254">
        <f>IF(N125="základní",J125,0)</f>
        <v>0</v>
      </c>
      <c r="BF125" s="254">
        <f>IF(N125="snížená",J125,0)</f>
        <v>0</v>
      </c>
      <c r="BG125" s="254">
        <f>IF(N125="zákl. přenesená",J125,0)</f>
        <v>0</v>
      </c>
      <c r="BH125" s="254">
        <f>IF(N125="sníž. přenesená",J125,0)</f>
        <v>0</v>
      </c>
      <c r="BI125" s="254">
        <f>IF(N125="nulová",J125,0)</f>
        <v>0</v>
      </c>
      <c r="BJ125" s="97" t="s">
        <v>22</v>
      </c>
      <c r="BK125" s="254">
        <f>ROUND(I125*H125,2)</f>
        <v>0</v>
      </c>
      <c r="BL125" s="97" t="s">
        <v>647</v>
      </c>
      <c r="BM125" s="97" t="s">
        <v>696</v>
      </c>
    </row>
    <row r="126" spans="2:47" s="118" customFormat="1" ht="54">
      <c r="B126" s="113"/>
      <c r="D126" s="255" t="s">
        <v>139</v>
      </c>
      <c r="F126" s="256" t="s">
        <v>697</v>
      </c>
      <c r="I126" s="10"/>
      <c r="L126" s="113"/>
      <c r="M126" s="257"/>
      <c r="N126" s="114"/>
      <c r="O126" s="114"/>
      <c r="P126" s="114"/>
      <c r="Q126" s="114"/>
      <c r="R126" s="114"/>
      <c r="S126" s="114"/>
      <c r="T126" s="144"/>
      <c r="AT126" s="97" t="s">
        <v>139</v>
      </c>
      <c r="AU126" s="97" t="s">
        <v>79</v>
      </c>
    </row>
    <row r="127" spans="2:47" s="118" customFormat="1" ht="27">
      <c r="B127" s="113"/>
      <c r="D127" s="255" t="s">
        <v>141</v>
      </c>
      <c r="F127" s="258" t="s">
        <v>650</v>
      </c>
      <c r="I127" s="10"/>
      <c r="L127" s="113"/>
      <c r="M127" s="257"/>
      <c r="N127" s="114"/>
      <c r="O127" s="114"/>
      <c r="P127" s="114"/>
      <c r="Q127" s="114"/>
      <c r="R127" s="114"/>
      <c r="S127" s="114"/>
      <c r="T127" s="144"/>
      <c r="AT127" s="97" t="s">
        <v>141</v>
      </c>
      <c r="AU127" s="97" t="s">
        <v>79</v>
      </c>
    </row>
    <row r="128" spans="2:65" s="118" customFormat="1" ht="25.5" customHeight="1">
      <c r="B128" s="113"/>
      <c r="C128" s="244" t="s">
        <v>219</v>
      </c>
      <c r="D128" s="244" t="s">
        <v>133</v>
      </c>
      <c r="E128" s="245" t="s">
        <v>698</v>
      </c>
      <c r="F128" s="246" t="s">
        <v>699</v>
      </c>
      <c r="G128" s="247" t="s">
        <v>567</v>
      </c>
      <c r="H128" s="248">
        <v>1</v>
      </c>
      <c r="I128" s="9"/>
      <c r="J128" s="249">
        <f>ROUND(I128*H128,2)</f>
        <v>0</v>
      </c>
      <c r="K128" s="246" t="s">
        <v>5</v>
      </c>
      <c r="L128" s="113"/>
      <c r="M128" s="250" t="s">
        <v>5</v>
      </c>
      <c r="N128" s="251" t="s">
        <v>42</v>
      </c>
      <c r="O128" s="114"/>
      <c r="P128" s="252">
        <f>O128*H128</f>
        <v>0</v>
      </c>
      <c r="Q128" s="252">
        <v>0</v>
      </c>
      <c r="R128" s="252">
        <f>Q128*H128</f>
        <v>0</v>
      </c>
      <c r="S128" s="252">
        <v>0</v>
      </c>
      <c r="T128" s="253">
        <f>S128*H128</f>
        <v>0</v>
      </c>
      <c r="AR128" s="97" t="s">
        <v>647</v>
      </c>
      <c r="AT128" s="97" t="s">
        <v>133</v>
      </c>
      <c r="AU128" s="97" t="s">
        <v>79</v>
      </c>
      <c r="AY128" s="97" t="s">
        <v>131</v>
      </c>
      <c r="BE128" s="254">
        <f>IF(N128="základní",J128,0)</f>
        <v>0</v>
      </c>
      <c r="BF128" s="254">
        <f>IF(N128="snížená",J128,0)</f>
        <v>0</v>
      </c>
      <c r="BG128" s="254">
        <f>IF(N128="zákl. přenesená",J128,0)</f>
        <v>0</v>
      </c>
      <c r="BH128" s="254">
        <f>IF(N128="sníž. přenesená",J128,0)</f>
        <v>0</v>
      </c>
      <c r="BI128" s="254">
        <f>IF(N128="nulová",J128,0)</f>
        <v>0</v>
      </c>
      <c r="BJ128" s="97" t="s">
        <v>22</v>
      </c>
      <c r="BK128" s="254">
        <f>ROUND(I128*H128,2)</f>
        <v>0</v>
      </c>
      <c r="BL128" s="97" t="s">
        <v>647</v>
      </c>
      <c r="BM128" s="97" t="s">
        <v>700</v>
      </c>
    </row>
    <row r="129" spans="2:47" s="118" customFormat="1" ht="108">
      <c r="B129" s="113"/>
      <c r="D129" s="255" t="s">
        <v>139</v>
      </c>
      <c r="F129" s="256" t="s">
        <v>701</v>
      </c>
      <c r="I129" s="10"/>
      <c r="L129" s="113"/>
      <c r="M129" s="257"/>
      <c r="N129" s="114"/>
      <c r="O129" s="114"/>
      <c r="P129" s="114"/>
      <c r="Q129" s="114"/>
      <c r="R129" s="114"/>
      <c r="S129" s="114"/>
      <c r="T129" s="144"/>
      <c r="AT129" s="97" t="s">
        <v>139</v>
      </c>
      <c r="AU129" s="97" t="s">
        <v>79</v>
      </c>
    </row>
    <row r="130" spans="2:47" s="118" customFormat="1" ht="27">
      <c r="B130" s="113"/>
      <c r="D130" s="255" t="s">
        <v>141</v>
      </c>
      <c r="F130" s="258" t="s">
        <v>650</v>
      </c>
      <c r="I130" s="10"/>
      <c r="L130" s="113"/>
      <c r="M130" s="257"/>
      <c r="N130" s="114"/>
      <c r="O130" s="114"/>
      <c r="P130" s="114"/>
      <c r="Q130" s="114"/>
      <c r="R130" s="114"/>
      <c r="S130" s="114"/>
      <c r="T130" s="144"/>
      <c r="AT130" s="97" t="s">
        <v>141</v>
      </c>
      <c r="AU130" s="97" t="s">
        <v>79</v>
      </c>
    </row>
    <row r="131" spans="2:65" s="118" customFormat="1" ht="16.5" customHeight="1">
      <c r="B131" s="113"/>
      <c r="C131" s="244" t="s">
        <v>11</v>
      </c>
      <c r="D131" s="244" t="s">
        <v>133</v>
      </c>
      <c r="E131" s="245" t="s">
        <v>702</v>
      </c>
      <c r="F131" s="246" t="s">
        <v>703</v>
      </c>
      <c r="G131" s="247" t="s">
        <v>567</v>
      </c>
      <c r="H131" s="248">
        <v>1</v>
      </c>
      <c r="I131" s="9"/>
      <c r="J131" s="249">
        <f>ROUND(I131*H131,2)</f>
        <v>0</v>
      </c>
      <c r="K131" s="246" t="s">
        <v>5</v>
      </c>
      <c r="L131" s="113"/>
      <c r="M131" s="250" t="s">
        <v>5</v>
      </c>
      <c r="N131" s="251" t="s">
        <v>42</v>
      </c>
      <c r="O131" s="114"/>
      <c r="P131" s="252">
        <f>O131*H131</f>
        <v>0</v>
      </c>
      <c r="Q131" s="252">
        <v>0</v>
      </c>
      <c r="R131" s="252">
        <f>Q131*H131</f>
        <v>0</v>
      </c>
      <c r="S131" s="252">
        <v>0</v>
      </c>
      <c r="T131" s="253">
        <f>S131*H131</f>
        <v>0</v>
      </c>
      <c r="AR131" s="97" t="s">
        <v>647</v>
      </c>
      <c r="AT131" s="97" t="s">
        <v>133</v>
      </c>
      <c r="AU131" s="97" t="s">
        <v>79</v>
      </c>
      <c r="AY131" s="97" t="s">
        <v>131</v>
      </c>
      <c r="BE131" s="254">
        <f>IF(N131="základní",J131,0)</f>
        <v>0</v>
      </c>
      <c r="BF131" s="254">
        <f>IF(N131="snížená",J131,0)</f>
        <v>0</v>
      </c>
      <c r="BG131" s="254">
        <f>IF(N131="zákl. přenesená",J131,0)</f>
        <v>0</v>
      </c>
      <c r="BH131" s="254">
        <f>IF(N131="sníž. přenesená",J131,0)</f>
        <v>0</v>
      </c>
      <c r="BI131" s="254">
        <f>IF(N131="nulová",J131,0)</f>
        <v>0</v>
      </c>
      <c r="BJ131" s="97" t="s">
        <v>22</v>
      </c>
      <c r="BK131" s="254">
        <f>ROUND(I131*H131,2)</f>
        <v>0</v>
      </c>
      <c r="BL131" s="97" t="s">
        <v>647</v>
      </c>
      <c r="BM131" s="97" t="s">
        <v>704</v>
      </c>
    </row>
    <row r="132" spans="2:47" s="118" customFormat="1" ht="13.5">
      <c r="B132" s="113"/>
      <c r="D132" s="255" t="s">
        <v>139</v>
      </c>
      <c r="F132" s="256" t="s">
        <v>705</v>
      </c>
      <c r="I132" s="10"/>
      <c r="L132" s="113"/>
      <c r="M132" s="257"/>
      <c r="N132" s="114"/>
      <c r="O132" s="114"/>
      <c r="P132" s="114"/>
      <c r="Q132" s="114"/>
      <c r="R132" s="114"/>
      <c r="S132" s="114"/>
      <c r="T132" s="144"/>
      <c r="AT132" s="97" t="s">
        <v>139</v>
      </c>
      <c r="AU132" s="97" t="s">
        <v>79</v>
      </c>
    </row>
    <row r="133" spans="2:47" s="118" customFormat="1" ht="27">
      <c r="B133" s="113"/>
      <c r="D133" s="255" t="s">
        <v>141</v>
      </c>
      <c r="F133" s="258" t="s">
        <v>650</v>
      </c>
      <c r="I133" s="10"/>
      <c r="L133" s="113"/>
      <c r="M133" s="257"/>
      <c r="N133" s="114"/>
      <c r="O133" s="114"/>
      <c r="P133" s="114"/>
      <c r="Q133" s="114"/>
      <c r="R133" s="114"/>
      <c r="S133" s="114"/>
      <c r="T133" s="144"/>
      <c r="AT133" s="97" t="s">
        <v>141</v>
      </c>
      <c r="AU133" s="97" t="s">
        <v>79</v>
      </c>
    </row>
    <row r="134" spans="2:65" s="118" customFormat="1" ht="16.5" customHeight="1">
      <c r="B134" s="113"/>
      <c r="C134" s="244" t="s">
        <v>230</v>
      </c>
      <c r="D134" s="244" t="s">
        <v>133</v>
      </c>
      <c r="E134" s="245" t="s">
        <v>706</v>
      </c>
      <c r="F134" s="246" t="s">
        <v>707</v>
      </c>
      <c r="G134" s="247" t="s">
        <v>567</v>
      </c>
      <c r="H134" s="248">
        <v>1</v>
      </c>
      <c r="I134" s="9"/>
      <c r="J134" s="249">
        <f>ROUND(I134*H134,2)</f>
        <v>0</v>
      </c>
      <c r="K134" s="246" t="s">
        <v>5</v>
      </c>
      <c r="L134" s="113"/>
      <c r="M134" s="250" t="s">
        <v>5</v>
      </c>
      <c r="N134" s="251" t="s">
        <v>42</v>
      </c>
      <c r="O134" s="114"/>
      <c r="P134" s="252">
        <f>O134*H134</f>
        <v>0</v>
      </c>
      <c r="Q134" s="252">
        <v>0</v>
      </c>
      <c r="R134" s="252">
        <f>Q134*H134</f>
        <v>0</v>
      </c>
      <c r="S134" s="252">
        <v>0</v>
      </c>
      <c r="T134" s="253">
        <f>S134*H134</f>
        <v>0</v>
      </c>
      <c r="AR134" s="97" t="s">
        <v>647</v>
      </c>
      <c r="AT134" s="97" t="s">
        <v>133</v>
      </c>
      <c r="AU134" s="97" t="s">
        <v>79</v>
      </c>
      <c r="AY134" s="97" t="s">
        <v>131</v>
      </c>
      <c r="BE134" s="254">
        <f>IF(N134="základní",J134,0)</f>
        <v>0</v>
      </c>
      <c r="BF134" s="254">
        <f>IF(N134="snížená",J134,0)</f>
        <v>0</v>
      </c>
      <c r="BG134" s="254">
        <f>IF(N134="zákl. přenesená",J134,0)</f>
        <v>0</v>
      </c>
      <c r="BH134" s="254">
        <f>IF(N134="sníž. přenesená",J134,0)</f>
        <v>0</v>
      </c>
      <c r="BI134" s="254">
        <f>IF(N134="nulová",J134,0)</f>
        <v>0</v>
      </c>
      <c r="BJ134" s="97" t="s">
        <v>22</v>
      </c>
      <c r="BK134" s="254">
        <f>ROUND(I134*H134,2)</f>
        <v>0</v>
      </c>
      <c r="BL134" s="97" t="s">
        <v>647</v>
      </c>
      <c r="BM134" s="97" t="s">
        <v>708</v>
      </c>
    </row>
    <row r="135" spans="2:47" s="118" customFormat="1" ht="13.5">
      <c r="B135" s="113"/>
      <c r="D135" s="255" t="s">
        <v>139</v>
      </c>
      <c r="F135" s="256" t="s">
        <v>707</v>
      </c>
      <c r="I135" s="10"/>
      <c r="L135" s="113"/>
      <c r="M135" s="257"/>
      <c r="N135" s="114"/>
      <c r="O135" s="114"/>
      <c r="P135" s="114"/>
      <c r="Q135" s="114"/>
      <c r="R135" s="114"/>
      <c r="S135" s="114"/>
      <c r="T135" s="144"/>
      <c r="AT135" s="97" t="s">
        <v>139</v>
      </c>
      <c r="AU135" s="97" t="s">
        <v>79</v>
      </c>
    </row>
    <row r="136" spans="2:47" s="118" customFormat="1" ht="27">
      <c r="B136" s="113"/>
      <c r="D136" s="255" t="s">
        <v>141</v>
      </c>
      <c r="F136" s="258" t="s">
        <v>650</v>
      </c>
      <c r="I136" s="10"/>
      <c r="L136" s="113"/>
      <c r="M136" s="257"/>
      <c r="N136" s="114"/>
      <c r="O136" s="114"/>
      <c r="P136" s="114"/>
      <c r="Q136" s="114"/>
      <c r="R136" s="114"/>
      <c r="S136" s="114"/>
      <c r="T136" s="144"/>
      <c r="AT136" s="97" t="s">
        <v>141</v>
      </c>
      <c r="AU136" s="97" t="s">
        <v>79</v>
      </c>
    </row>
    <row r="137" spans="2:65" s="118" customFormat="1" ht="16.5" customHeight="1">
      <c r="B137" s="113"/>
      <c r="C137" s="244" t="s">
        <v>236</v>
      </c>
      <c r="D137" s="244" t="s">
        <v>133</v>
      </c>
      <c r="E137" s="245" t="s">
        <v>709</v>
      </c>
      <c r="F137" s="246" t="s">
        <v>710</v>
      </c>
      <c r="G137" s="247" t="s">
        <v>589</v>
      </c>
      <c r="H137" s="248">
        <v>1</v>
      </c>
      <c r="I137" s="9"/>
      <c r="J137" s="249">
        <f>ROUND(I137*H137,2)</f>
        <v>0</v>
      </c>
      <c r="K137" s="246" t="s">
        <v>5</v>
      </c>
      <c r="L137" s="113"/>
      <c r="M137" s="250" t="s">
        <v>5</v>
      </c>
      <c r="N137" s="251" t="s">
        <v>42</v>
      </c>
      <c r="O137" s="114"/>
      <c r="P137" s="252">
        <f>O137*H137</f>
        <v>0</v>
      </c>
      <c r="Q137" s="252">
        <v>0</v>
      </c>
      <c r="R137" s="252">
        <f>Q137*H137</f>
        <v>0</v>
      </c>
      <c r="S137" s="252">
        <v>0</v>
      </c>
      <c r="T137" s="253">
        <f>S137*H137</f>
        <v>0</v>
      </c>
      <c r="AR137" s="97" t="s">
        <v>647</v>
      </c>
      <c r="AT137" s="97" t="s">
        <v>133</v>
      </c>
      <c r="AU137" s="97" t="s">
        <v>79</v>
      </c>
      <c r="AY137" s="97" t="s">
        <v>131</v>
      </c>
      <c r="BE137" s="254">
        <f>IF(N137="základní",J137,0)</f>
        <v>0</v>
      </c>
      <c r="BF137" s="254">
        <f>IF(N137="snížená",J137,0)</f>
        <v>0</v>
      </c>
      <c r="BG137" s="254">
        <f>IF(N137="zákl. přenesená",J137,0)</f>
        <v>0</v>
      </c>
      <c r="BH137" s="254">
        <f>IF(N137="sníž. přenesená",J137,0)</f>
        <v>0</v>
      </c>
      <c r="BI137" s="254">
        <f>IF(N137="nulová",J137,0)</f>
        <v>0</v>
      </c>
      <c r="BJ137" s="97" t="s">
        <v>22</v>
      </c>
      <c r="BK137" s="254">
        <f>ROUND(I137*H137,2)</f>
        <v>0</v>
      </c>
      <c r="BL137" s="97" t="s">
        <v>647</v>
      </c>
      <c r="BM137" s="97" t="s">
        <v>711</v>
      </c>
    </row>
    <row r="138" spans="2:47" s="118" customFormat="1" ht="40.5">
      <c r="B138" s="113"/>
      <c r="D138" s="255" t="s">
        <v>139</v>
      </c>
      <c r="F138" s="256" t="s">
        <v>712</v>
      </c>
      <c r="I138" s="10"/>
      <c r="L138" s="113"/>
      <c r="M138" s="257"/>
      <c r="N138" s="114"/>
      <c r="O138" s="114"/>
      <c r="P138" s="114"/>
      <c r="Q138" s="114"/>
      <c r="R138" s="114"/>
      <c r="S138" s="114"/>
      <c r="T138" s="144"/>
      <c r="AT138" s="97" t="s">
        <v>139</v>
      </c>
      <c r="AU138" s="97" t="s">
        <v>79</v>
      </c>
    </row>
    <row r="139" spans="2:47" s="118" customFormat="1" ht="27">
      <c r="B139" s="113"/>
      <c r="D139" s="255" t="s">
        <v>141</v>
      </c>
      <c r="F139" s="258" t="s">
        <v>650</v>
      </c>
      <c r="I139" s="10"/>
      <c r="L139" s="113"/>
      <c r="M139" s="257"/>
      <c r="N139" s="114"/>
      <c r="O139" s="114"/>
      <c r="P139" s="114"/>
      <c r="Q139" s="114"/>
      <c r="R139" s="114"/>
      <c r="S139" s="114"/>
      <c r="T139" s="144"/>
      <c r="AT139" s="97" t="s">
        <v>141</v>
      </c>
      <c r="AU139" s="97" t="s">
        <v>79</v>
      </c>
    </row>
    <row r="140" spans="2:65" s="118" customFormat="1" ht="16.5" customHeight="1">
      <c r="B140" s="113"/>
      <c r="C140" s="244" t="s">
        <v>243</v>
      </c>
      <c r="D140" s="244" t="s">
        <v>133</v>
      </c>
      <c r="E140" s="245" t="s">
        <v>713</v>
      </c>
      <c r="F140" s="246" t="s">
        <v>714</v>
      </c>
      <c r="G140" s="247" t="s">
        <v>589</v>
      </c>
      <c r="H140" s="248">
        <v>1</v>
      </c>
      <c r="I140" s="9"/>
      <c r="J140" s="249">
        <f>ROUND(I140*H140,2)</f>
        <v>0</v>
      </c>
      <c r="K140" s="246" t="s">
        <v>5</v>
      </c>
      <c r="L140" s="113"/>
      <c r="M140" s="250" t="s">
        <v>5</v>
      </c>
      <c r="N140" s="251" t="s">
        <v>42</v>
      </c>
      <c r="O140" s="114"/>
      <c r="P140" s="252">
        <f>O140*H140</f>
        <v>0</v>
      </c>
      <c r="Q140" s="252">
        <v>0</v>
      </c>
      <c r="R140" s="252">
        <f>Q140*H140</f>
        <v>0</v>
      </c>
      <c r="S140" s="252">
        <v>0</v>
      </c>
      <c r="T140" s="253">
        <f>S140*H140</f>
        <v>0</v>
      </c>
      <c r="AR140" s="97" t="s">
        <v>647</v>
      </c>
      <c r="AT140" s="97" t="s">
        <v>133</v>
      </c>
      <c r="AU140" s="97" t="s">
        <v>79</v>
      </c>
      <c r="AY140" s="97" t="s">
        <v>131</v>
      </c>
      <c r="BE140" s="254">
        <f>IF(N140="základní",J140,0)</f>
        <v>0</v>
      </c>
      <c r="BF140" s="254">
        <f>IF(N140="snížená",J140,0)</f>
        <v>0</v>
      </c>
      <c r="BG140" s="254">
        <f>IF(N140="zákl. přenesená",J140,0)</f>
        <v>0</v>
      </c>
      <c r="BH140" s="254">
        <f>IF(N140="sníž. přenesená",J140,0)</f>
        <v>0</v>
      </c>
      <c r="BI140" s="254">
        <f>IF(N140="nulová",J140,0)</f>
        <v>0</v>
      </c>
      <c r="BJ140" s="97" t="s">
        <v>22</v>
      </c>
      <c r="BK140" s="254">
        <f>ROUND(I140*H140,2)</f>
        <v>0</v>
      </c>
      <c r="BL140" s="97" t="s">
        <v>647</v>
      </c>
      <c r="BM140" s="97" t="s">
        <v>715</v>
      </c>
    </row>
    <row r="141" spans="2:47" s="118" customFormat="1" ht="54">
      <c r="B141" s="113"/>
      <c r="D141" s="255" t="s">
        <v>139</v>
      </c>
      <c r="F141" s="256" t="s">
        <v>716</v>
      </c>
      <c r="I141" s="10"/>
      <c r="L141" s="113"/>
      <c r="M141" s="257"/>
      <c r="N141" s="114"/>
      <c r="O141" s="114"/>
      <c r="P141" s="114"/>
      <c r="Q141" s="114"/>
      <c r="R141" s="114"/>
      <c r="S141" s="114"/>
      <c r="T141" s="144"/>
      <c r="AT141" s="97" t="s">
        <v>139</v>
      </c>
      <c r="AU141" s="97" t="s">
        <v>79</v>
      </c>
    </row>
    <row r="142" spans="2:47" s="118" customFormat="1" ht="27">
      <c r="B142" s="113"/>
      <c r="D142" s="255" t="s">
        <v>141</v>
      </c>
      <c r="F142" s="258" t="s">
        <v>650</v>
      </c>
      <c r="I142" s="10"/>
      <c r="L142" s="113"/>
      <c r="M142" s="257"/>
      <c r="N142" s="114"/>
      <c r="O142" s="114"/>
      <c r="P142" s="114"/>
      <c r="Q142" s="114"/>
      <c r="R142" s="114"/>
      <c r="S142" s="114"/>
      <c r="T142" s="144"/>
      <c r="AT142" s="97" t="s">
        <v>141</v>
      </c>
      <c r="AU142" s="97" t="s">
        <v>79</v>
      </c>
    </row>
    <row r="143" spans="2:63" s="232" customFormat="1" ht="29.85" customHeight="1">
      <c r="B143" s="231"/>
      <c r="D143" s="233" t="s">
        <v>70</v>
      </c>
      <c r="E143" s="242" t="s">
        <v>717</v>
      </c>
      <c r="F143" s="242" t="s">
        <v>718</v>
      </c>
      <c r="I143" s="8"/>
      <c r="J143" s="243">
        <f>BK143</f>
        <v>0</v>
      </c>
      <c r="L143" s="231"/>
      <c r="M143" s="236"/>
      <c r="N143" s="237"/>
      <c r="O143" s="237"/>
      <c r="P143" s="238">
        <f>SUM(P144:P146)</f>
        <v>0</v>
      </c>
      <c r="Q143" s="237"/>
      <c r="R143" s="238">
        <f>SUM(R144:R146)</f>
        <v>0</v>
      </c>
      <c r="S143" s="237"/>
      <c r="T143" s="239">
        <f>SUM(T144:T146)</f>
        <v>0</v>
      </c>
      <c r="AR143" s="233" t="s">
        <v>160</v>
      </c>
      <c r="AT143" s="240" t="s">
        <v>70</v>
      </c>
      <c r="AU143" s="240" t="s">
        <v>22</v>
      </c>
      <c r="AY143" s="233" t="s">
        <v>131</v>
      </c>
      <c r="BK143" s="241">
        <f>SUM(BK144:BK146)</f>
        <v>0</v>
      </c>
    </row>
    <row r="144" spans="2:65" s="118" customFormat="1" ht="16.5" customHeight="1">
      <c r="B144" s="113"/>
      <c r="C144" s="244" t="s">
        <v>249</v>
      </c>
      <c r="D144" s="244" t="s">
        <v>133</v>
      </c>
      <c r="E144" s="245" t="s">
        <v>719</v>
      </c>
      <c r="F144" s="246" t="s">
        <v>718</v>
      </c>
      <c r="G144" s="247" t="s">
        <v>646</v>
      </c>
      <c r="H144" s="248">
        <v>1</v>
      </c>
      <c r="I144" s="9"/>
      <c r="J144" s="249">
        <f>ROUND(I144*H144,2)</f>
        <v>0</v>
      </c>
      <c r="K144" s="246" t="s">
        <v>222</v>
      </c>
      <c r="L144" s="113"/>
      <c r="M144" s="250" t="s">
        <v>5</v>
      </c>
      <c r="N144" s="251" t="s">
        <v>42</v>
      </c>
      <c r="O144" s="114"/>
      <c r="P144" s="252">
        <f>O144*H144</f>
        <v>0</v>
      </c>
      <c r="Q144" s="252">
        <v>0</v>
      </c>
      <c r="R144" s="252">
        <f>Q144*H144</f>
        <v>0</v>
      </c>
      <c r="S144" s="252">
        <v>0</v>
      </c>
      <c r="T144" s="253">
        <f>S144*H144</f>
        <v>0</v>
      </c>
      <c r="AR144" s="97" t="s">
        <v>647</v>
      </c>
      <c r="AT144" s="97" t="s">
        <v>133</v>
      </c>
      <c r="AU144" s="97" t="s">
        <v>79</v>
      </c>
      <c r="AY144" s="97" t="s">
        <v>131</v>
      </c>
      <c r="BE144" s="254">
        <f>IF(N144="základní",J144,0)</f>
        <v>0</v>
      </c>
      <c r="BF144" s="254">
        <f>IF(N144="snížená",J144,0)</f>
        <v>0</v>
      </c>
      <c r="BG144" s="254">
        <f>IF(N144="zákl. přenesená",J144,0)</f>
        <v>0</v>
      </c>
      <c r="BH144" s="254">
        <f>IF(N144="sníž. přenesená",J144,0)</f>
        <v>0</v>
      </c>
      <c r="BI144" s="254">
        <f>IF(N144="nulová",J144,0)</f>
        <v>0</v>
      </c>
      <c r="BJ144" s="97" t="s">
        <v>22</v>
      </c>
      <c r="BK144" s="254">
        <f>ROUND(I144*H144,2)</f>
        <v>0</v>
      </c>
      <c r="BL144" s="97" t="s">
        <v>647</v>
      </c>
      <c r="BM144" s="97" t="s">
        <v>720</v>
      </c>
    </row>
    <row r="145" spans="2:47" s="118" customFormat="1" ht="94.5">
      <c r="B145" s="113"/>
      <c r="D145" s="255" t="s">
        <v>139</v>
      </c>
      <c r="F145" s="256" t="s">
        <v>721</v>
      </c>
      <c r="I145" s="10"/>
      <c r="L145" s="113"/>
      <c r="M145" s="257"/>
      <c r="N145" s="114"/>
      <c r="O145" s="114"/>
      <c r="P145" s="114"/>
      <c r="Q145" s="114"/>
      <c r="R145" s="114"/>
      <c r="S145" s="114"/>
      <c r="T145" s="144"/>
      <c r="AT145" s="97" t="s">
        <v>139</v>
      </c>
      <c r="AU145" s="97" t="s">
        <v>79</v>
      </c>
    </row>
    <row r="146" spans="2:47" s="118" customFormat="1" ht="27">
      <c r="B146" s="113"/>
      <c r="D146" s="255" t="s">
        <v>141</v>
      </c>
      <c r="F146" s="258" t="s">
        <v>650</v>
      </c>
      <c r="I146" s="10"/>
      <c r="L146" s="113"/>
      <c r="M146" s="257"/>
      <c r="N146" s="114"/>
      <c r="O146" s="114"/>
      <c r="P146" s="114"/>
      <c r="Q146" s="114"/>
      <c r="R146" s="114"/>
      <c r="S146" s="114"/>
      <c r="T146" s="144"/>
      <c r="AT146" s="97" t="s">
        <v>141</v>
      </c>
      <c r="AU146" s="97" t="s">
        <v>79</v>
      </c>
    </row>
    <row r="147" spans="2:63" s="232" customFormat="1" ht="29.85" customHeight="1">
      <c r="B147" s="231"/>
      <c r="D147" s="233" t="s">
        <v>70</v>
      </c>
      <c r="E147" s="242" t="s">
        <v>722</v>
      </c>
      <c r="F147" s="242" t="s">
        <v>723</v>
      </c>
      <c r="I147" s="8"/>
      <c r="J147" s="243">
        <f>BK147</f>
        <v>0</v>
      </c>
      <c r="L147" s="231"/>
      <c r="M147" s="236"/>
      <c r="N147" s="237"/>
      <c r="O147" s="237"/>
      <c r="P147" s="238">
        <f>SUM(P148:P150)</f>
        <v>0</v>
      </c>
      <c r="Q147" s="237"/>
      <c r="R147" s="238">
        <f>SUM(R148:R150)</f>
        <v>0</v>
      </c>
      <c r="S147" s="237"/>
      <c r="T147" s="239">
        <f>SUM(T148:T150)</f>
        <v>0</v>
      </c>
      <c r="AR147" s="233" t="s">
        <v>160</v>
      </c>
      <c r="AT147" s="240" t="s">
        <v>70</v>
      </c>
      <c r="AU147" s="240" t="s">
        <v>22</v>
      </c>
      <c r="AY147" s="233" t="s">
        <v>131</v>
      </c>
      <c r="BK147" s="241">
        <f>SUM(BK148:BK150)</f>
        <v>0</v>
      </c>
    </row>
    <row r="148" spans="2:65" s="118" customFormat="1" ht="16.5" customHeight="1">
      <c r="B148" s="113"/>
      <c r="C148" s="244" t="s">
        <v>253</v>
      </c>
      <c r="D148" s="244" t="s">
        <v>133</v>
      </c>
      <c r="E148" s="245" t="s">
        <v>724</v>
      </c>
      <c r="F148" s="246" t="s">
        <v>725</v>
      </c>
      <c r="G148" s="247" t="s">
        <v>646</v>
      </c>
      <c r="H148" s="248">
        <v>1</v>
      </c>
      <c r="I148" s="9"/>
      <c r="J148" s="249">
        <f>ROUND(I148*H148,2)</f>
        <v>0</v>
      </c>
      <c r="K148" s="246" t="s">
        <v>222</v>
      </c>
      <c r="L148" s="113"/>
      <c r="M148" s="250" t="s">
        <v>5</v>
      </c>
      <c r="N148" s="251" t="s">
        <v>42</v>
      </c>
      <c r="O148" s="114"/>
      <c r="P148" s="252">
        <f>O148*H148</f>
        <v>0</v>
      </c>
      <c r="Q148" s="252">
        <v>0</v>
      </c>
      <c r="R148" s="252">
        <f>Q148*H148</f>
        <v>0</v>
      </c>
      <c r="S148" s="252">
        <v>0</v>
      </c>
      <c r="T148" s="253">
        <f>S148*H148</f>
        <v>0</v>
      </c>
      <c r="AR148" s="97" t="s">
        <v>647</v>
      </c>
      <c r="AT148" s="97" t="s">
        <v>133</v>
      </c>
      <c r="AU148" s="97" t="s">
        <v>79</v>
      </c>
      <c r="AY148" s="97" t="s">
        <v>131</v>
      </c>
      <c r="BE148" s="254">
        <f>IF(N148="základní",J148,0)</f>
        <v>0</v>
      </c>
      <c r="BF148" s="254">
        <f>IF(N148="snížená",J148,0)</f>
        <v>0</v>
      </c>
      <c r="BG148" s="254">
        <f>IF(N148="zákl. přenesená",J148,0)</f>
        <v>0</v>
      </c>
      <c r="BH148" s="254">
        <f>IF(N148="sníž. přenesená",J148,0)</f>
        <v>0</v>
      </c>
      <c r="BI148" s="254">
        <f>IF(N148="nulová",J148,0)</f>
        <v>0</v>
      </c>
      <c r="BJ148" s="97" t="s">
        <v>22</v>
      </c>
      <c r="BK148" s="254">
        <f>ROUND(I148*H148,2)</f>
        <v>0</v>
      </c>
      <c r="BL148" s="97" t="s">
        <v>647</v>
      </c>
      <c r="BM148" s="97" t="s">
        <v>726</v>
      </c>
    </row>
    <row r="149" spans="2:47" s="118" customFormat="1" ht="40.5">
      <c r="B149" s="113"/>
      <c r="D149" s="255" t="s">
        <v>139</v>
      </c>
      <c r="F149" s="256" t="s">
        <v>727</v>
      </c>
      <c r="L149" s="113"/>
      <c r="M149" s="257"/>
      <c r="N149" s="114"/>
      <c r="O149" s="114"/>
      <c r="P149" s="114"/>
      <c r="Q149" s="114"/>
      <c r="R149" s="114"/>
      <c r="S149" s="114"/>
      <c r="T149" s="144"/>
      <c r="AT149" s="97" t="s">
        <v>139</v>
      </c>
      <c r="AU149" s="97" t="s">
        <v>79</v>
      </c>
    </row>
    <row r="150" spans="2:47" s="118" customFormat="1" ht="27">
      <c r="B150" s="113"/>
      <c r="D150" s="255" t="s">
        <v>141</v>
      </c>
      <c r="F150" s="258" t="s">
        <v>650</v>
      </c>
      <c r="L150" s="113"/>
      <c r="M150" s="291"/>
      <c r="N150" s="292"/>
      <c r="O150" s="292"/>
      <c r="P150" s="292"/>
      <c r="Q150" s="292"/>
      <c r="R150" s="292"/>
      <c r="S150" s="292"/>
      <c r="T150" s="293"/>
      <c r="AT150" s="97" t="s">
        <v>141</v>
      </c>
      <c r="AU150" s="97" t="s">
        <v>79</v>
      </c>
    </row>
    <row r="151" spans="2:12" s="118" customFormat="1" ht="6.95" customHeight="1">
      <c r="B151" s="129"/>
      <c r="C151" s="130"/>
      <c r="D151" s="130"/>
      <c r="E151" s="130"/>
      <c r="F151" s="130"/>
      <c r="G151" s="130"/>
      <c r="H151" s="130"/>
      <c r="I151" s="130"/>
      <c r="J151" s="130"/>
      <c r="K151" s="130"/>
      <c r="L151" s="113"/>
    </row>
  </sheetData>
  <sheetProtection algorithmName="SHA-512" hashValue="DpXPFgl5FgUedbxYVO3hWPhTniDdG3sxgn5xQbVhHNQJ09CxaQVJkhmUrQz9+5WV4nKpAa1K65MFFZ3I0e2Tlw==" saltValue="wLZ8Rql38yjPdaEdUNC9VQ==" spinCount="100000" sheet="1" objects="1" scenarios="1"/>
  <autoFilter ref="C85:K150"/>
  <mergeCells count="13">
    <mergeCell ref="E78:H78"/>
    <mergeCell ref="G1:H1"/>
    <mergeCell ref="L2:V2"/>
    <mergeCell ref="E49:H49"/>
    <mergeCell ref="E51:H51"/>
    <mergeCell ref="J55:J56"/>
    <mergeCell ref="E74:H74"/>
    <mergeCell ref="E76:H76"/>
    <mergeCell ref="E7:H7"/>
    <mergeCell ref="E9:H9"/>
    <mergeCell ref="E11:H11"/>
    <mergeCell ref="E26:H26"/>
    <mergeCell ref="E47:H47"/>
  </mergeCells>
  <hyperlinks>
    <hyperlink ref="F1:G1" location="C2" display="1) Krycí list soupisu"/>
    <hyperlink ref="G1:H1" location="C58" display="2) Rekapitulace"/>
    <hyperlink ref="J1" location="C85" display="3) Soupis prací"/>
    <hyperlink ref="L1:V1" location="'Rekapitulace stavby'!C2" display="Rekapitulace stavby"/>
  </hyperlinks>
  <printOptions/>
  <pageMargins left="0.5833333" right="0.5833333" top="0.5833333" bottom="0.5833333"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K216"/>
  <sheetViews>
    <sheetView showGridLines="0" workbookViewId="0" topLeftCell="A1"/>
  </sheetViews>
  <sheetFormatPr defaultColWidth="9.33203125" defaultRowHeight="13.5"/>
  <cols>
    <col min="1" max="1" width="8.33203125" style="15" customWidth="1"/>
    <col min="2" max="2" width="1.66796875" style="15" customWidth="1"/>
    <col min="3" max="4" width="5" style="15" customWidth="1"/>
    <col min="5" max="5" width="11.66015625" style="15" customWidth="1"/>
    <col min="6" max="6" width="9.16015625" style="15" customWidth="1"/>
    <col min="7" max="7" width="5" style="15" customWidth="1"/>
    <col min="8" max="8" width="77.83203125" style="15" customWidth="1"/>
    <col min="9" max="10" width="20" style="15" customWidth="1"/>
    <col min="11" max="11" width="1.66796875" style="15" customWidth="1"/>
  </cols>
  <sheetData>
    <row r="1" ht="37.5" customHeight="1"/>
    <row r="2" spans="2:11" ht="7.5" customHeight="1">
      <c r="B2" s="16"/>
      <c r="C2" s="17"/>
      <c r="D2" s="17"/>
      <c r="E2" s="17"/>
      <c r="F2" s="17"/>
      <c r="G2" s="17"/>
      <c r="H2" s="17"/>
      <c r="I2" s="17"/>
      <c r="J2" s="17"/>
      <c r="K2" s="18"/>
    </row>
    <row r="3" spans="2:11" s="1" customFormat="1" ht="45" customHeight="1">
      <c r="B3" s="19"/>
      <c r="C3" s="345" t="s">
        <v>728</v>
      </c>
      <c r="D3" s="345"/>
      <c r="E3" s="345"/>
      <c r="F3" s="345"/>
      <c r="G3" s="345"/>
      <c r="H3" s="345"/>
      <c r="I3" s="345"/>
      <c r="J3" s="345"/>
      <c r="K3" s="20"/>
    </row>
    <row r="4" spans="2:11" ht="25.5" customHeight="1">
      <c r="B4" s="21"/>
      <c r="C4" s="352" t="s">
        <v>729</v>
      </c>
      <c r="D4" s="352"/>
      <c r="E4" s="352"/>
      <c r="F4" s="352"/>
      <c r="G4" s="352"/>
      <c r="H4" s="352"/>
      <c r="I4" s="352"/>
      <c r="J4" s="352"/>
      <c r="K4" s="22"/>
    </row>
    <row r="5" spans="2:11" ht="5.25" customHeight="1">
      <c r="B5" s="21"/>
      <c r="C5" s="23"/>
      <c r="D5" s="23"/>
      <c r="E5" s="23"/>
      <c r="F5" s="23"/>
      <c r="G5" s="23"/>
      <c r="H5" s="23"/>
      <c r="I5" s="23"/>
      <c r="J5" s="23"/>
      <c r="K5" s="22"/>
    </row>
    <row r="6" spans="2:11" ht="15" customHeight="1">
      <c r="B6" s="21"/>
      <c r="C6" s="348" t="s">
        <v>730</v>
      </c>
      <c r="D6" s="348"/>
      <c r="E6" s="348"/>
      <c r="F6" s="348"/>
      <c r="G6" s="348"/>
      <c r="H6" s="348"/>
      <c r="I6" s="348"/>
      <c r="J6" s="348"/>
      <c r="K6" s="22"/>
    </row>
    <row r="7" spans="2:11" ht="15" customHeight="1">
      <c r="B7" s="25"/>
      <c r="C7" s="348" t="s">
        <v>731</v>
      </c>
      <c r="D7" s="348"/>
      <c r="E7" s="348"/>
      <c r="F7" s="348"/>
      <c r="G7" s="348"/>
      <c r="H7" s="348"/>
      <c r="I7" s="348"/>
      <c r="J7" s="348"/>
      <c r="K7" s="22"/>
    </row>
    <row r="8" spans="2:11" ht="12.75" customHeight="1">
      <c r="B8" s="25"/>
      <c r="C8" s="24"/>
      <c r="D8" s="24"/>
      <c r="E8" s="24"/>
      <c r="F8" s="24"/>
      <c r="G8" s="24"/>
      <c r="H8" s="24"/>
      <c r="I8" s="24"/>
      <c r="J8" s="24"/>
      <c r="K8" s="22"/>
    </row>
    <row r="9" spans="2:11" ht="15" customHeight="1">
      <c r="B9" s="25"/>
      <c r="C9" s="348" t="s">
        <v>732</v>
      </c>
      <c r="D9" s="348"/>
      <c r="E9" s="348"/>
      <c r="F9" s="348"/>
      <c r="G9" s="348"/>
      <c r="H9" s="348"/>
      <c r="I9" s="348"/>
      <c r="J9" s="348"/>
      <c r="K9" s="22"/>
    </row>
    <row r="10" spans="2:11" ht="15" customHeight="1">
      <c r="B10" s="25"/>
      <c r="C10" s="24"/>
      <c r="D10" s="348" t="s">
        <v>733</v>
      </c>
      <c r="E10" s="348"/>
      <c r="F10" s="348"/>
      <c r="G10" s="348"/>
      <c r="H10" s="348"/>
      <c r="I10" s="348"/>
      <c r="J10" s="348"/>
      <c r="K10" s="22"/>
    </row>
    <row r="11" spans="2:11" ht="15" customHeight="1">
      <c r="B11" s="25"/>
      <c r="C11" s="26"/>
      <c r="D11" s="348" t="s">
        <v>734</v>
      </c>
      <c r="E11" s="348"/>
      <c r="F11" s="348"/>
      <c r="G11" s="348"/>
      <c r="H11" s="348"/>
      <c r="I11" s="348"/>
      <c r="J11" s="348"/>
      <c r="K11" s="22"/>
    </row>
    <row r="12" spans="2:11" ht="12.75" customHeight="1">
      <c r="B12" s="25"/>
      <c r="C12" s="26"/>
      <c r="D12" s="26"/>
      <c r="E12" s="26"/>
      <c r="F12" s="26"/>
      <c r="G12" s="26"/>
      <c r="H12" s="26"/>
      <c r="I12" s="26"/>
      <c r="J12" s="26"/>
      <c r="K12" s="22"/>
    </row>
    <row r="13" spans="2:11" ht="15" customHeight="1">
      <c r="B13" s="25"/>
      <c r="C13" s="26"/>
      <c r="D13" s="348" t="s">
        <v>735</v>
      </c>
      <c r="E13" s="348"/>
      <c r="F13" s="348"/>
      <c r="G13" s="348"/>
      <c r="H13" s="348"/>
      <c r="I13" s="348"/>
      <c r="J13" s="348"/>
      <c r="K13" s="22"/>
    </row>
    <row r="14" spans="2:11" ht="15" customHeight="1">
      <c r="B14" s="25"/>
      <c r="C14" s="26"/>
      <c r="D14" s="348" t="s">
        <v>736</v>
      </c>
      <c r="E14" s="348"/>
      <c r="F14" s="348"/>
      <c r="G14" s="348"/>
      <c r="H14" s="348"/>
      <c r="I14" s="348"/>
      <c r="J14" s="348"/>
      <c r="K14" s="22"/>
    </row>
    <row r="15" spans="2:11" ht="15" customHeight="1">
      <c r="B15" s="25"/>
      <c r="C15" s="26"/>
      <c r="D15" s="348" t="s">
        <v>737</v>
      </c>
      <c r="E15" s="348"/>
      <c r="F15" s="348"/>
      <c r="G15" s="348"/>
      <c r="H15" s="348"/>
      <c r="I15" s="348"/>
      <c r="J15" s="348"/>
      <c r="K15" s="22"/>
    </row>
    <row r="16" spans="2:11" ht="15" customHeight="1">
      <c r="B16" s="25"/>
      <c r="C16" s="26"/>
      <c r="D16" s="26"/>
      <c r="E16" s="27" t="s">
        <v>77</v>
      </c>
      <c r="F16" s="348" t="s">
        <v>738</v>
      </c>
      <c r="G16" s="348"/>
      <c r="H16" s="348"/>
      <c r="I16" s="348"/>
      <c r="J16" s="348"/>
      <c r="K16" s="22"/>
    </row>
    <row r="17" spans="2:11" ht="15" customHeight="1">
      <c r="B17" s="25"/>
      <c r="C17" s="26"/>
      <c r="D17" s="26"/>
      <c r="E17" s="27" t="s">
        <v>739</v>
      </c>
      <c r="F17" s="348" t="s">
        <v>740</v>
      </c>
      <c r="G17" s="348"/>
      <c r="H17" s="348"/>
      <c r="I17" s="348"/>
      <c r="J17" s="348"/>
      <c r="K17" s="22"/>
    </row>
    <row r="18" spans="2:11" ht="15" customHeight="1">
      <c r="B18" s="25"/>
      <c r="C18" s="26"/>
      <c r="D18" s="26"/>
      <c r="E18" s="27" t="s">
        <v>741</v>
      </c>
      <c r="F18" s="348" t="s">
        <v>742</v>
      </c>
      <c r="G18" s="348"/>
      <c r="H18" s="348"/>
      <c r="I18" s="348"/>
      <c r="J18" s="348"/>
      <c r="K18" s="22"/>
    </row>
    <row r="19" spans="2:11" ht="15" customHeight="1">
      <c r="B19" s="25"/>
      <c r="C19" s="26"/>
      <c r="D19" s="26"/>
      <c r="E19" s="27" t="s">
        <v>743</v>
      </c>
      <c r="F19" s="348" t="s">
        <v>744</v>
      </c>
      <c r="G19" s="348"/>
      <c r="H19" s="348"/>
      <c r="I19" s="348"/>
      <c r="J19" s="348"/>
      <c r="K19" s="22"/>
    </row>
    <row r="20" spans="2:11" ht="15" customHeight="1">
      <c r="B20" s="25"/>
      <c r="C20" s="26"/>
      <c r="D20" s="26"/>
      <c r="E20" s="27" t="s">
        <v>745</v>
      </c>
      <c r="F20" s="348" t="s">
        <v>746</v>
      </c>
      <c r="G20" s="348"/>
      <c r="H20" s="348"/>
      <c r="I20" s="348"/>
      <c r="J20" s="348"/>
      <c r="K20" s="22"/>
    </row>
    <row r="21" spans="2:11" ht="15" customHeight="1">
      <c r="B21" s="25"/>
      <c r="C21" s="26"/>
      <c r="D21" s="26"/>
      <c r="E21" s="27" t="s">
        <v>83</v>
      </c>
      <c r="F21" s="348" t="s">
        <v>747</v>
      </c>
      <c r="G21" s="348"/>
      <c r="H21" s="348"/>
      <c r="I21" s="348"/>
      <c r="J21" s="348"/>
      <c r="K21" s="22"/>
    </row>
    <row r="22" spans="2:11" ht="12.75" customHeight="1">
      <c r="B22" s="25"/>
      <c r="C22" s="26"/>
      <c r="D22" s="26"/>
      <c r="E22" s="26"/>
      <c r="F22" s="26"/>
      <c r="G22" s="26"/>
      <c r="H22" s="26"/>
      <c r="I22" s="26"/>
      <c r="J22" s="26"/>
      <c r="K22" s="22"/>
    </row>
    <row r="23" spans="2:11" ht="15" customHeight="1">
      <c r="B23" s="25"/>
      <c r="C23" s="348" t="s">
        <v>748</v>
      </c>
      <c r="D23" s="348"/>
      <c r="E23" s="348"/>
      <c r="F23" s="348"/>
      <c r="G23" s="348"/>
      <c r="H23" s="348"/>
      <c r="I23" s="348"/>
      <c r="J23" s="348"/>
      <c r="K23" s="22"/>
    </row>
    <row r="24" spans="2:11" ht="15" customHeight="1">
      <c r="B24" s="25"/>
      <c r="C24" s="348" t="s">
        <v>749</v>
      </c>
      <c r="D24" s="348"/>
      <c r="E24" s="348"/>
      <c r="F24" s="348"/>
      <c r="G24" s="348"/>
      <c r="H24" s="348"/>
      <c r="I24" s="348"/>
      <c r="J24" s="348"/>
      <c r="K24" s="22"/>
    </row>
    <row r="25" spans="2:11" ht="15" customHeight="1">
      <c r="B25" s="25"/>
      <c r="C25" s="24"/>
      <c r="D25" s="348" t="s">
        <v>750</v>
      </c>
      <c r="E25" s="348"/>
      <c r="F25" s="348"/>
      <c r="G25" s="348"/>
      <c r="H25" s="348"/>
      <c r="I25" s="348"/>
      <c r="J25" s="348"/>
      <c r="K25" s="22"/>
    </row>
    <row r="26" spans="2:11" ht="15" customHeight="1">
      <c r="B26" s="25"/>
      <c r="C26" s="26"/>
      <c r="D26" s="348" t="s">
        <v>751</v>
      </c>
      <c r="E26" s="348"/>
      <c r="F26" s="348"/>
      <c r="G26" s="348"/>
      <c r="H26" s="348"/>
      <c r="I26" s="348"/>
      <c r="J26" s="348"/>
      <c r="K26" s="22"/>
    </row>
    <row r="27" spans="2:11" ht="12.75" customHeight="1">
      <c r="B27" s="25"/>
      <c r="C27" s="26"/>
      <c r="D27" s="26"/>
      <c r="E27" s="26"/>
      <c r="F27" s="26"/>
      <c r="G27" s="26"/>
      <c r="H27" s="26"/>
      <c r="I27" s="26"/>
      <c r="J27" s="26"/>
      <c r="K27" s="22"/>
    </row>
    <row r="28" spans="2:11" ht="15" customHeight="1">
      <c r="B28" s="25"/>
      <c r="C28" s="26"/>
      <c r="D28" s="348" t="s">
        <v>752</v>
      </c>
      <c r="E28" s="348"/>
      <c r="F28" s="348"/>
      <c r="G28" s="348"/>
      <c r="H28" s="348"/>
      <c r="I28" s="348"/>
      <c r="J28" s="348"/>
      <c r="K28" s="22"/>
    </row>
    <row r="29" spans="2:11" ht="15" customHeight="1">
      <c r="B29" s="25"/>
      <c r="C29" s="26"/>
      <c r="D29" s="348" t="s">
        <v>753</v>
      </c>
      <c r="E29" s="348"/>
      <c r="F29" s="348"/>
      <c r="G29" s="348"/>
      <c r="H29" s="348"/>
      <c r="I29" s="348"/>
      <c r="J29" s="348"/>
      <c r="K29" s="22"/>
    </row>
    <row r="30" spans="2:11" ht="12.75" customHeight="1">
      <c r="B30" s="25"/>
      <c r="C30" s="26"/>
      <c r="D30" s="26"/>
      <c r="E30" s="26"/>
      <c r="F30" s="26"/>
      <c r="G30" s="26"/>
      <c r="H30" s="26"/>
      <c r="I30" s="26"/>
      <c r="J30" s="26"/>
      <c r="K30" s="22"/>
    </row>
    <row r="31" spans="2:11" ht="15" customHeight="1">
      <c r="B31" s="25"/>
      <c r="C31" s="26"/>
      <c r="D31" s="348" t="s">
        <v>754</v>
      </c>
      <c r="E31" s="348"/>
      <c r="F31" s="348"/>
      <c r="G31" s="348"/>
      <c r="H31" s="348"/>
      <c r="I31" s="348"/>
      <c r="J31" s="348"/>
      <c r="K31" s="22"/>
    </row>
    <row r="32" spans="2:11" ht="15" customHeight="1">
      <c r="B32" s="25"/>
      <c r="C32" s="26"/>
      <c r="D32" s="348" t="s">
        <v>755</v>
      </c>
      <c r="E32" s="348"/>
      <c r="F32" s="348"/>
      <c r="G32" s="348"/>
      <c r="H32" s="348"/>
      <c r="I32" s="348"/>
      <c r="J32" s="348"/>
      <c r="K32" s="22"/>
    </row>
    <row r="33" spans="2:11" ht="15" customHeight="1">
      <c r="B33" s="25"/>
      <c r="C33" s="26"/>
      <c r="D33" s="348" t="s">
        <v>756</v>
      </c>
      <c r="E33" s="348"/>
      <c r="F33" s="348"/>
      <c r="G33" s="348"/>
      <c r="H33" s="348"/>
      <c r="I33" s="348"/>
      <c r="J33" s="348"/>
      <c r="K33" s="22"/>
    </row>
    <row r="34" spans="2:11" ht="15" customHeight="1">
      <c r="B34" s="25"/>
      <c r="C34" s="26"/>
      <c r="D34" s="24"/>
      <c r="E34" s="28" t="s">
        <v>116</v>
      </c>
      <c r="F34" s="24"/>
      <c r="G34" s="348" t="s">
        <v>757</v>
      </c>
      <c r="H34" s="348"/>
      <c r="I34" s="348"/>
      <c r="J34" s="348"/>
      <c r="K34" s="22"/>
    </row>
    <row r="35" spans="2:11" ht="30.75" customHeight="1">
      <c r="B35" s="25"/>
      <c r="C35" s="26"/>
      <c r="D35" s="24"/>
      <c r="E35" s="28" t="s">
        <v>758</v>
      </c>
      <c r="F35" s="24"/>
      <c r="G35" s="348" t="s">
        <v>759</v>
      </c>
      <c r="H35" s="348"/>
      <c r="I35" s="348"/>
      <c r="J35" s="348"/>
      <c r="K35" s="22"/>
    </row>
    <row r="36" spans="2:11" ht="15" customHeight="1">
      <c r="B36" s="25"/>
      <c r="C36" s="26"/>
      <c r="D36" s="24"/>
      <c r="E36" s="28" t="s">
        <v>52</v>
      </c>
      <c r="F36" s="24"/>
      <c r="G36" s="348" t="s">
        <v>760</v>
      </c>
      <c r="H36" s="348"/>
      <c r="I36" s="348"/>
      <c r="J36" s="348"/>
      <c r="K36" s="22"/>
    </row>
    <row r="37" spans="2:11" ht="15" customHeight="1">
      <c r="B37" s="25"/>
      <c r="C37" s="26"/>
      <c r="D37" s="24"/>
      <c r="E37" s="28" t="s">
        <v>117</v>
      </c>
      <c r="F37" s="24"/>
      <c r="G37" s="348" t="s">
        <v>761</v>
      </c>
      <c r="H37" s="348"/>
      <c r="I37" s="348"/>
      <c r="J37" s="348"/>
      <c r="K37" s="22"/>
    </row>
    <row r="38" spans="2:11" ht="15" customHeight="1">
      <c r="B38" s="25"/>
      <c r="C38" s="26"/>
      <c r="D38" s="24"/>
      <c r="E38" s="28" t="s">
        <v>118</v>
      </c>
      <c r="F38" s="24"/>
      <c r="G38" s="348" t="s">
        <v>762</v>
      </c>
      <c r="H38" s="348"/>
      <c r="I38" s="348"/>
      <c r="J38" s="348"/>
      <c r="K38" s="22"/>
    </row>
    <row r="39" spans="2:11" ht="15" customHeight="1">
      <c r="B39" s="25"/>
      <c r="C39" s="26"/>
      <c r="D39" s="24"/>
      <c r="E39" s="28" t="s">
        <v>119</v>
      </c>
      <c r="F39" s="24"/>
      <c r="G39" s="348" t="s">
        <v>763</v>
      </c>
      <c r="H39" s="348"/>
      <c r="I39" s="348"/>
      <c r="J39" s="348"/>
      <c r="K39" s="22"/>
    </row>
    <row r="40" spans="2:11" ht="15" customHeight="1">
      <c r="B40" s="25"/>
      <c r="C40" s="26"/>
      <c r="D40" s="24"/>
      <c r="E40" s="28" t="s">
        <v>764</v>
      </c>
      <c r="F40" s="24"/>
      <c r="G40" s="348" t="s">
        <v>765</v>
      </c>
      <c r="H40" s="348"/>
      <c r="I40" s="348"/>
      <c r="J40" s="348"/>
      <c r="K40" s="22"/>
    </row>
    <row r="41" spans="2:11" ht="15" customHeight="1">
      <c r="B41" s="25"/>
      <c r="C41" s="26"/>
      <c r="D41" s="24"/>
      <c r="E41" s="28"/>
      <c r="F41" s="24"/>
      <c r="G41" s="348" t="s">
        <v>766</v>
      </c>
      <c r="H41" s="348"/>
      <c r="I41" s="348"/>
      <c r="J41" s="348"/>
      <c r="K41" s="22"/>
    </row>
    <row r="42" spans="2:11" ht="15" customHeight="1">
      <c r="B42" s="25"/>
      <c r="C42" s="26"/>
      <c r="D42" s="24"/>
      <c r="E42" s="28" t="s">
        <v>767</v>
      </c>
      <c r="F42" s="24"/>
      <c r="G42" s="348" t="s">
        <v>768</v>
      </c>
      <c r="H42" s="348"/>
      <c r="I42" s="348"/>
      <c r="J42" s="348"/>
      <c r="K42" s="22"/>
    </row>
    <row r="43" spans="2:11" ht="15" customHeight="1">
      <c r="B43" s="25"/>
      <c r="C43" s="26"/>
      <c r="D43" s="24"/>
      <c r="E43" s="28" t="s">
        <v>121</v>
      </c>
      <c r="F43" s="24"/>
      <c r="G43" s="348" t="s">
        <v>769</v>
      </c>
      <c r="H43" s="348"/>
      <c r="I43" s="348"/>
      <c r="J43" s="348"/>
      <c r="K43" s="22"/>
    </row>
    <row r="44" spans="2:11" ht="12.75" customHeight="1">
      <c r="B44" s="25"/>
      <c r="C44" s="26"/>
      <c r="D44" s="24"/>
      <c r="E44" s="24"/>
      <c r="F44" s="24"/>
      <c r="G44" s="24"/>
      <c r="H44" s="24"/>
      <c r="I44" s="24"/>
      <c r="J44" s="24"/>
      <c r="K44" s="22"/>
    </row>
    <row r="45" spans="2:11" ht="15" customHeight="1">
      <c r="B45" s="25"/>
      <c r="C45" s="26"/>
      <c r="D45" s="348" t="s">
        <v>770</v>
      </c>
      <c r="E45" s="348"/>
      <c r="F45" s="348"/>
      <c r="G45" s="348"/>
      <c r="H45" s="348"/>
      <c r="I45" s="348"/>
      <c r="J45" s="348"/>
      <c r="K45" s="22"/>
    </row>
    <row r="46" spans="2:11" ht="15" customHeight="1">
      <c r="B46" s="25"/>
      <c r="C46" s="26"/>
      <c r="D46" s="26"/>
      <c r="E46" s="348" t="s">
        <v>771</v>
      </c>
      <c r="F46" s="348"/>
      <c r="G46" s="348"/>
      <c r="H46" s="348"/>
      <c r="I46" s="348"/>
      <c r="J46" s="348"/>
      <c r="K46" s="22"/>
    </row>
    <row r="47" spans="2:11" ht="15" customHeight="1">
      <c r="B47" s="25"/>
      <c r="C47" s="26"/>
      <c r="D47" s="26"/>
      <c r="E47" s="348" t="s">
        <v>772</v>
      </c>
      <c r="F47" s="348"/>
      <c r="G47" s="348"/>
      <c r="H47" s="348"/>
      <c r="I47" s="348"/>
      <c r="J47" s="348"/>
      <c r="K47" s="22"/>
    </row>
    <row r="48" spans="2:11" ht="15" customHeight="1">
      <c r="B48" s="25"/>
      <c r="C48" s="26"/>
      <c r="D48" s="26"/>
      <c r="E48" s="348" t="s">
        <v>773</v>
      </c>
      <c r="F48" s="348"/>
      <c r="G48" s="348"/>
      <c r="H48" s="348"/>
      <c r="I48" s="348"/>
      <c r="J48" s="348"/>
      <c r="K48" s="22"/>
    </row>
    <row r="49" spans="2:11" ht="15" customHeight="1">
      <c r="B49" s="25"/>
      <c r="C49" s="26"/>
      <c r="D49" s="348" t="s">
        <v>774</v>
      </c>
      <c r="E49" s="348"/>
      <c r="F49" s="348"/>
      <c r="G49" s="348"/>
      <c r="H49" s="348"/>
      <c r="I49" s="348"/>
      <c r="J49" s="348"/>
      <c r="K49" s="22"/>
    </row>
    <row r="50" spans="2:11" ht="25.5" customHeight="1">
      <c r="B50" s="21"/>
      <c r="C50" s="352" t="s">
        <v>775</v>
      </c>
      <c r="D50" s="352"/>
      <c r="E50" s="352"/>
      <c r="F50" s="352"/>
      <c r="G50" s="352"/>
      <c r="H50" s="352"/>
      <c r="I50" s="352"/>
      <c r="J50" s="352"/>
      <c r="K50" s="22"/>
    </row>
    <row r="51" spans="2:11" ht="5.25" customHeight="1">
      <c r="B51" s="21"/>
      <c r="C51" s="23"/>
      <c r="D51" s="23"/>
      <c r="E51" s="23"/>
      <c r="F51" s="23"/>
      <c r="G51" s="23"/>
      <c r="H51" s="23"/>
      <c r="I51" s="23"/>
      <c r="J51" s="23"/>
      <c r="K51" s="22"/>
    </row>
    <row r="52" spans="2:11" ht="15" customHeight="1">
      <c r="B52" s="21"/>
      <c r="C52" s="348" t="s">
        <v>776</v>
      </c>
      <c r="D52" s="348"/>
      <c r="E52" s="348"/>
      <c r="F52" s="348"/>
      <c r="G52" s="348"/>
      <c r="H52" s="348"/>
      <c r="I52" s="348"/>
      <c r="J52" s="348"/>
      <c r="K52" s="22"/>
    </row>
    <row r="53" spans="2:11" ht="15" customHeight="1">
      <c r="B53" s="21"/>
      <c r="C53" s="348" t="s">
        <v>777</v>
      </c>
      <c r="D53" s="348"/>
      <c r="E53" s="348"/>
      <c r="F53" s="348"/>
      <c r="G53" s="348"/>
      <c r="H53" s="348"/>
      <c r="I53" s="348"/>
      <c r="J53" s="348"/>
      <c r="K53" s="22"/>
    </row>
    <row r="54" spans="2:11" ht="12.75" customHeight="1">
      <c r="B54" s="21"/>
      <c r="C54" s="24"/>
      <c r="D54" s="24"/>
      <c r="E54" s="24"/>
      <c r="F54" s="24"/>
      <c r="G54" s="24"/>
      <c r="H54" s="24"/>
      <c r="I54" s="24"/>
      <c r="J54" s="24"/>
      <c r="K54" s="22"/>
    </row>
    <row r="55" spans="2:11" ht="15" customHeight="1">
      <c r="B55" s="21"/>
      <c r="C55" s="348" t="s">
        <v>778</v>
      </c>
      <c r="D55" s="348"/>
      <c r="E55" s="348"/>
      <c r="F55" s="348"/>
      <c r="G55" s="348"/>
      <c r="H55" s="348"/>
      <c r="I55" s="348"/>
      <c r="J55" s="348"/>
      <c r="K55" s="22"/>
    </row>
    <row r="56" spans="2:11" ht="15" customHeight="1">
      <c r="B56" s="21"/>
      <c r="C56" s="26"/>
      <c r="D56" s="348" t="s">
        <v>779</v>
      </c>
      <c r="E56" s="348"/>
      <c r="F56" s="348"/>
      <c r="G56" s="348"/>
      <c r="H56" s="348"/>
      <c r="I56" s="348"/>
      <c r="J56" s="348"/>
      <c r="K56" s="22"/>
    </row>
    <row r="57" spans="2:11" ht="15" customHeight="1">
      <c r="B57" s="21"/>
      <c r="C57" s="26"/>
      <c r="D57" s="348" t="s">
        <v>780</v>
      </c>
      <c r="E57" s="348"/>
      <c r="F57" s="348"/>
      <c r="G57" s="348"/>
      <c r="H57" s="348"/>
      <c r="I57" s="348"/>
      <c r="J57" s="348"/>
      <c r="K57" s="22"/>
    </row>
    <row r="58" spans="2:11" ht="15" customHeight="1">
      <c r="B58" s="21"/>
      <c r="C58" s="26"/>
      <c r="D58" s="348" t="s">
        <v>781</v>
      </c>
      <c r="E58" s="348"/>
      <c r="F58" s="348"/>
      <c r="G58" s="348"/>
      <c r="H58" s="348"/>
      <c r="I58" s="348"/>
      <c r="J58" s="348"/>
      <c r="K58" s="22"/>
    </row>
    <row r="59" spans="2:11" ht="15" customHeight="1">
      <c r="B59" s="21"/>
      <c r="C59" s="26"/>
      <c r="D59" s="348" t="s">
        <v>782</v>
      </c>
      <c r="E59" s="348"/>
      <c r="F59" s="348"/>
      <c r="G59" s="348"/>
      <c r="H59" s="348"/>
      <c r="I59" s="348"/>
      <c r="J59" s="348"/>
      <c r="K59" s="22"/>
    </row>
    <row r="60" spans="2:11" ht="15" customHeight="1">
      <c r="B60" s="21"/>
      <c r="C60" s="26"/>
      <c r="D60" s="349" t="s">
        <v>783</v>
      </c>
      <c r="E60" s="349"/>
      <c r="F60" s="349"/>
      <c r="G60" s="349"/>
      <c r="H60" s="349"/>
      <c r="I60" s="349"/>
      <c r="J60" s="349"/>
      <c r="K60" s="22"/>
    </row>
    <row r="61" spans="2:11" ht="15" customHeight="1">
      <c r="B61" s="21"/>
      <c r="C61" s="26"/>
      <c r="D61" s="348" t="s">
        <v>784</v>
      </c>
      <c r="E61" s="348"/>
      <c r="F61" s="348"/>
      <c r="G61" s="348"/>
      <c r="H61" s="348"/>
      <c r="I61" s="348"/>
      <c r="J61" s="348"/>
      <c r="K61" s="22"/>
    </row>
    <row r="62" spans="2:11" ht="12.75" customHeight="1">
      <c r="B62" s="21"/>
      <c r="C62" s="26"/>
      <c r="D62" s="26"/>
      <c r="E62" s="29"/>
      <c r="F62" s="26"/>
      <c r="G62" s="26"/>
      <c r="H62" s="26"/>
      <c r="I62" s="26"/>
      <c r="J62" s="26"/>
      <c r="K62" s="22"/>
    </row>
    <row r="63" spans="2:11" ht="15" customHeight="1">
      <c r="B63" s="21"/>
      <c r="C63" s="26"/>
      <c r="D63" s="348" t="s">
        <v>785</v>
      </c>
      <c r="E63" s="348"/>
      <c r="F63" s="348"/>
      <c r="G63" s="348"/>
      <c r="H63" s="348"/>
      <c r="I63" s="348"/>
      <c r="J63" s="348"/>
      <c r="K63" s="22"/>
    </row>
    <row r="64" spans="2:11" ht="15" customHeight="1">
      <c r="B64" s="21"/>
      <c r="C64" s="26"/>
      <c r="D64" s="349" t="s">
        <v>786</v>
      </c>
      <c r="E64" s="349"/>
      <c r="F64" s="349"/>
      <c r="G64" s="349"/>
      <c r="H64" s="349"/>
      <c r="I64" s="349"/>
      <c r="J64" s="349"/>
      <c r="K64" s="22"/>
    </row>
    <row r="65" spans="2:11" ht="15" customHeight="1">
      <c r="B65" s="21"/>
      <c r="C65" s="26"/>
      <c r="D65" s="348" t="s">
        <v>787</v>
      </c>
      <c r="E65" s="348"/>
      <c r="F65" s="348"/>
      <c r="G65" s="348"/>
      <c r="H65" s="348"/>
      <c r="I65" s="348"/>
      <c r="J65" s="348"/>
      <c r="K65" s="22"/>
    </row>
    <row r="66" spans="2:11" ht="15" customHeight="1">
      <c r="B66" s="21"/>
      <c r="C66" s="26"/>
      <c r="D66" s="348" t="s">
        <v>788</v>
      </c>
      <c r="E66" s="348"/>
      <c r="F66" s="348"/>
      <c r="G66" s="348"/>
      <c r="H66" s="348"/>
      <c r="I66" s="348"/>
      <c r="J66" s="348"/>
      <c r="K66" s="22"/>
    </row>
    <row r="67" spans="2:11" ht="15" customHeight="1">
      <c r="B67" s="21"/>
      <c r="C67" s="26"/>
      <c r="D67" s="348" t="s">
        <v>789</v>
      </c>
      <c r="E67" s="348"/>
      <c r="F67" s="348"/>
      <c r="G67" s="348"/>
      <c r="H67" s="348"/>
      <c r="I67" s="348"/>
      <c r="J67" s="348"/>
      <c r="K67" s="22"/>
    </row>
    <row r="68" spans="2:11" ht="15" customHeight="1">
      <c r="B68" s="21"/>
      <c r="C68" s="26"/>
      <c r="D68" s="348" t="s">
        <v>790</v>
      </c>
      <c r="E68" s="348"/>
      <c r="F68" s="348"/>
      <c r="G68" s="348"/>
      <c r="H68" s="348"/>
      <c r="I68" s="348"/>
      <c r="J68" s="348"/>
      <c r="K68" s="22"/>
    </row>
    <row r="69" spans="2:11" ht="12.75" customHeight="1">
      <c r="B69" s="30"/>
      <c r="C69" s="31"/>
      <c r="D69" s="31"/>
      <c r="E69" s="31"/>
      <c r="F69" s="31"/>
      <c r="G69" s="31"/>
      <c r="H69" s="31"/>
      <c r="I69" s="31"/>
      <c r="J69" s="31"/>
      <c r="K69" s="32"/>
    </row>
    <row r="70" spans="2:11" ht="18.75" customHeight="1">
      <c r="B70" s="33"/>
      <c r="C70" s="33"/>
      <c r="D70" s="33"/>
      <c r="E70" s="33"/>
      <c r="F70" s="33"/>
      <c r="G70" s="33"/>
      <c r="H70" s="33"/>
      <c r="I70" s="33"/>
      <c r="J70" s="33"/>
      <c r="K70" s="34"/>
    </row>
    <row r="71" spans="2:11" ht="18.75" customHeight="1">
      <c r="B71" s="34"/>
      <c r="C71" s="34"/>
      <c r="D71" s="34"/>
      <c r="E71" s="34"/>
      <c r="F71" s="34"/>
      <c r="G71" s="34"/>
      <c r="H71" s="34"/>
      <c r="I71" s="34"/>
      <c r="J71" s="34"/>
      <c r="K71" s="34"/>
    </row>
    <row r="72" spans="2:11" ht="7.5" customHeight="1">
      <c r="B72" s="35"/>
      <c r="C72" s="36"/>
      <c r="D72" s="36"/>
      <c r="E72" s="36"/>
      <c r="F72" s="36"/>
      <c r="G72" s="36"/>
      <c r="H72" s="36"/>
      <c r="I72" s="36"/>
      <c r="J72" s="36"/>
      <c r="K72" s="37"/>
    </row>
    <row r="73" spans="2:11" ht="45" customHeight="1">
      <c r="B73" s="38"/>
      <c r="C73" s="350" t="s">
        <v>92</v>
      </c>
      <c r="D73" s="350"/>
      <c r="E73" s="350"/>
      <c r="F73" s="350"/>
      <c r="G73" s="350"/>
      <c r="H73" s="350"/>
      <c r="I73" s="350"/>
      <c r="J73" s="350"/>
      <c r="K73" s="39"/>
    </row>
    <row r="74" spans="2:11" ht="17.25" customHeight="1">
      <c r="B74" s="38"/>
      <c r="C74" s="40" t="s">
        <v>791</v>
      </c>
      <c r="D74" s="40"/>
      <c r="E74" s="40"/>
      <c r="F74" s="40" t="s">
        <v>792</v>
      </c>
      <c r="G74" s="41"/>
      <c r="H74" s="40" t="s">
        <v>117</v>
      </c>
      <c r="I74" s="40" t="s">
        <v>56</v>
      </c>
      <c r="J74" s="40" t="s">
        <v>793</v>
      </c>
      <c r="K74" s="39"/>
    </row>
    <row r="75" spans="2:11" ht="17.25" customHeight="1">
      <c r="B75" s="38"/>
      <c r="C75" s="42" t="s">
        <v>794</v>
      </c>
      <c r="D75" s="42"/>
      <c r="E75" s="42"/>
      <c r="F75" s="43" t="s">
        <v>795</v>
      </c>
      <c r="G75" s="44"/>
      <c r="H75" s="42"/>
      <c r="I75" s="42"/>
      <c r="J75" s="42" t="s">
        <v>796</v>
      </c>
      <c r="K75" s="39"/>
    </row>
    <row r="76" spans="2:11" ht="5.25" customHeight="1">
      <c r="B76" s="38"/>
      <c r="C76" s="45"/>
      <c r="D76" s="45"/>
      <c r="E76" s="45"/>
      <c r="F76" s="45"/>
      <c r="G76" s="46"/>
      <c r="H76" s="45"/>
      <c r="I76" s="45"/>
      <c r="J76" s="45"/>
      <c r="K76" s="39"/>
    </row>
    <row r="77" spans="2:11" ht="15" customHeight="1">
      <c r="B77" s="38"/>
      <c r="C77" s="28" t="s">
        <v>52</v>
      </c>
      <c r="D77" s="45"/>
      <c r="E77" s="45"/>
      <c r="F77" s="47" t="s">
        <v>797</v>
      </c>
      <c r="G77" s="46"/>
      <c r="H77" s="28" t="s">
        <v>798</v>
      </c>
      <c r="I77" s="28" t="s">
        <v>799</v>
      </c>
      <c r="J77" s="28">
        <v>20</v>
      </c>
      <c r="K77" s="39"/>
    </row>
    <row r="78" spans="2:11" ht="15" customHeight="1">
      <c r="B78" s="38"/>
      <c r="C78" s="28" t="s">
        <v>800</v>
      </c>
      <c r="D78" s="28"/>
      <c r="E78" s="28"/>
      <c r="F78" s="47" t="s">
        <v>797</v>
      </c>
      <c r="G78" s="46"/>
      <c r="H78" s="28" t="s">
        <v>801</v>
      </c>
      <c r="I78" s="28" t="s">
        <v>799</v>
      </c>
      <c r="J78" s="28">
        <v>120</v>
      </c>
      <c r="K78" s="39"/>
    </row>
    <row r="79" spans="2:11" ht="15" customHeight="1">
      <c r="B79" s="48"/>
      <c r="C79" s="28" t="s">
        <v>802</v>
      </c>
      <c r="D79" s="28"/>
      <c r="E79" s="28"/>
      <c r="F79" s="47" t="s">
        <v>803</v>
      </c>
      <c r="G79" s="46"/>
      <c r="H79" s="28" t="s">
        <v>804</v>
      </c>
      <c r="I79" s="28" t="s">
        <v>799</v>
      </c>
      <c r="J79" s="28">
        <v>50</v>
      </c>
      <c r="K79" s="39"/>
    </row>
    <row r="80" spans="2:11" ht="15" customHeight="1">
      <c r="B80" s="48"/>
      <c r="C80" s="28" t="s">
        <v>805</v>
      </c>
      <c r="D80" s="28"/>
      <c r="E80" s="28"/>
      <c r="F80" s="47" t="s">
        <v>797</v>
      </c>
      <c r="G80" s="46"/>
      <c r="H80" s="28" t="s">
        <v>806</v>
      </c>
      <c r="I80" s="28" t="s">
        <v>807</v>
      </c>
      <c r="J80" s="28"/>
      <c r="K80" s="39"/>
    </row>
    <row r="81" spans="2:11" ht="15" customHeight="1">
      <c r="B81" s="48"/>
      <c r="C81" s="49" t="s">
        <v>808</v>
      </c>
      <c r="D81" s="49"/>
      <c r="E81" s="49"/>
      <c r="F81" s="50" t="s">
        <v>803</v>
      </c>
      <c r="G81" s="49"/>
      <c r="H81" s="49" t="s">
        <v>809</v>
      </c>
      <c r="I81" s="49" t="s">
        <v>799</v>
      </c>
      <c r="J81" s="49">
        <v>15</v>
      </c>
      <c r="K81" s="39"/>
    </row>
    <row r="82" spans="2:11" ht="15" customHeight="1">
      <c r="B82" s="48"/>
      <c r="C82" s="49" t="s">
        <v>810</v>
      </c>
      <c r="D82" s="49"/>
      <c r="E82" s="49"/>
      <c r="F82" s="50" t="s">
        <v>803</v>
      </c>
      <c r="G82" s="49"/>
      <c r="H82" s="49" t="s">
        <v>811</v>
      </c>
      <c r="I82" s="49" t="s">
        <v>799</v>
      </c>
      <c r="J82" s="49">
        <v>15</v>
      </c>
      <c r="K82" s="39"/>
    </row>
    <row r="83" spans="2:11" ht="15" customHeight="1">
      <c r="B83" s="48"/>
      <c r="C83" s="49" t="s">
        <v>812</v>
      </c>
      <c r="D83" s="49"/>
      <c r="E83" s="49"/>
      <c r="F83" s="50" t="s">
        <v>803</v>
      </c>
      <c r="G83" s="49"/>
      <c r="H83" s="49" t="s">
        <v>813</v>
      </c>
      <c r="I83" s="49" t="s">
        <v>799</v>
      </c>
      <c r="J83" s="49">
        <v>20</v>
      </c>
      <c r="K83" s="39"/>
    </row>
    <row r="84" spans="2:11" ht="15" customHeight="1">
      <c r="B84" s="48"/>
      <c r="C84" s="49" t="s">
        <v>814</v>
      </c>
      <c r="D84" s="49"/>
      <c r="E84" s="49"/>
      <c r="F84" s="50" t="s">
        <v>803</v>
      </c>
      <c r="G84" s="49"/>
      <c r="H84" s="49" t="s">
        <v>815</v>
      </c>
      <c r="I84" s="49" t="s">
        <v>799</v>
      </c>
      <c r="J84" s="49">
        <v>20</v>
      </c>
      <c r="K84" s="39"/>
    </row>
    <row r="85" spans="2:11" ht="15" customHeight="1">
      <c r="B85" s="48"/>
      <c r="C85" s="28" t="s">
        <v>816</v>
      </c>
      <c r="D85" s="28"/>
      <c r="E85" s="28"/>
      <c r="F85" s="47" t="s">
        <v>803</v>
      </c>
      <c r="G85" s="46"/>
      <c r="H85" s="28" t="s">
        <v>817</v>
      </c>
      <c r="I85" s="28" t="s">
        <v>799</v>
      </c>
      <c r="J85" s="28">
        <v>50</v>
      </c>
      <c r="K85" s="39"/>
    </row>
    <row r="86" spans="2:11" ht="15" customHeight="1">
      <c r="B86" s="48"/>
      <c r="C86" s="28" t="s">
        <v>818</v>
      </c>
      <c r="D86" s="28"/>
      <c r="E86" s="28"/>
      <c r="F86" s="47" t="s">
        <v>803</v>
      </c>
      <c r="G86" s="46"/>
      <c r="H86" s="28" t="s">
        <v>819</v>
      </c>
      <c r="I86" s="28" t="s">
        <v>799</v>
      </c>
      <c r="J86" s="28">
        <v>20</v>
      </c>
      <c r="K86" s="39"/>
    </row>
    <row r="87" spans="2:11" ht="15" customHeight="1">
      <c r="B87" s="48"/>
      <c r="C87" s="28" t="s">
        <v>820</v>
      </c>
      <c r="D87" s="28"/>
      <c r="E87" s="28"/>
      <c r="F87" s="47" t="s">
        <v>803</v>
      </c>
      <c r="G87" s="46"/>
      <c r="H87" s="28" t="s">
        <v>821</v>
      </c>
      <c r="I87" s="28" t="s">
        <v>799</v>
      </c>
      <c r="J87" s="28">
        <v>20</v>
      </c>
      <c r="K87" s="39"/>
    </row>
    <row r="88" spans="2:11" ht="15" customHeight="1">
      <c r="B88" s="48"/>
      <c r="C88" s="28" t="s">
        <v>822</v>
      </c>
      <c r="D88" s="28"/>
      <c r="E88" s="28"/>
      <c r="F88" s="47" t="s">
        <v>803</v>
      </c>
      <c r="G88" s="46"/>
      <c r="H88" s="28" t="s">
        <v>823</v>
      </c>
      <c r="I88" s="28" t="s">
        <v>799</v>
      </c>
      <c r="J88" s="28">
        <v>50</v>
      </c>
      <c r="K88" s="39"/>
    </row>
    <row r="89" spans="2:11" ht="15" customHeight="1">
      <c r="B89" s="48"/>
      <c r="C89" s="28" t="s">
        <v>824</v>
      </c>
      <c r="D89" s="28"/>
      <c r="E89" s="28"/>
      <c r="F89" s="47" t="s">
        <v>803</v>
      </c>
      <c r="G89" s="46"/>
      <c r="H89" s="28" t="s">
        <v>824</v>
      </c>
      <c r="I89" s="28" t="s">
        <v>799</v>
      </c>
      <c r="J89" s="28">
        <v>50</v>
      </c>
      <c r="K89" s="39"/>
    </row>
    <row r="90" spans="2:11" ht="15" customHeight="1">
      <c r="B90" s="48"/>
      <c r="C90" s="28" t="s">
        <v>122</v>
      </c>
      <c r="D90" s="28"/>
      <c r="E90" s="28"/>
      <c r="F90" s="47" t="s">
        <v>803</v>
      </c>
      <c r="G90" s="46"/>
      <c r="H90" s="28" t="s">
        <v>825</v>
      </c>
      <c r="I90" s="28" t="s">
        <v>799</v>
      </c>
      <c r="J90" s="28">
        <v>255</v>
      </c>
      <c r="K90" s="39"/>
    </row>
    <row r="91" spans="2:11" ht="15" customHeight="1">
      <c r="B91" s="48"/>
      <c r="C91" s="28" t="s">
        <v>826</v>
      </c>
      <c r="D91" s="28"/>
      <c r="E91" s="28"/>
      <c r="F91" s="47" t="s">
        <v>797</v>
      </c>
      <c r="G91" s="46"/>
      <c r="H91" s="28" t="s">
        <v>827</v>
      </c>
      <c r="I91" s="28" t="s">
        <v>828</v>
      </c>
      <c r="J91" s="28"/>
      <c r="K91" s="39"/>
    </row>
    <row r="92" spans="2:11" ht="15" customHeight="1">
      <c r="B92" s="48"/>
      <c r="C92" s="28" t="s">
        <v>829</v>
      </c>
      <c r="D92" s="28"/>
      <c r="E92" s="28"/>
      <c r="F92" s="47" t="s">
        <v>797</v>
      </c>
      <c r="G92" s="46"/>
      <c r="H92" s="28" t="s">
        <v>830</v>
      </c>
      <c r="I92" s="28" t="s">
        <v>831</v>
      </c>
      <c r="J92" s="28"/>
      <c r="K92" s="39"/>
    </row>
    <row r="93" spans="2:11" ht="15" customHeight="1">
      <c r="B93" s="48"/>
      <c r="C93" s="28" t="s">
        <v>832</v>
      </c>
      <c r="D93" s="28"/>
      <c r="E93" s="28"/>
      <c r="F93" s="47" t="s">
        <v>797</v>
      </c>
      <c r="G93" s="46"/>
      <c r="H93" s="28" t="s">
        <v>832</v>
      </c>
      <c r="I93" s="28" t="s">
        <v>831</v>
      </c>
      <c r="J93" s="28"/>
      <c r="K93" s="39"/>
    </row>
    <row r="94" spans="2:11" ht="15" customHeight="1">
      <c r="B94" s="48"/>
      <c r="C94" s="28" t="s">
        <v>37</v>
      </c>
      <c r="D94" s="28"/>
      <c r="E94" s="28"/>
      <c r="F94" s="47" t="s">
        <v>797</v>
      </c>
      <c r="G94" s="46"/>
      <c r="H94" s="28" t="s">
        <v>833</v>
      </c>
      <c r="I94" s="28" t="s">
        <v>831</v>
      </c>
      <c r="J94" s="28"/>
      <c r="K94" s="39"/>
    </row>
    <row r="95" spans="2:11" ht="15" customHeight="1">
      <c r="B95" s="48"/>
      <c r="C95" s="28" t="s">
        <v>47</v>
      </c>
      <c r="D95" s="28"/>
      <c r="E95" s="28"/>
      <c r="F95" s="47" t="s">
        <v>797</v>
      </c>
      <c r="G95" s="46"/>
      <c r="H95" s="28" t="s">
        <v>834</v>
      </c>
      <c r="I95" s="28" t="s">
        <v>831</v>
      </c>
      <c r="J95" s="28"/>
      <c r="K95" s="39"/>
    </row>
    <row r="96" spans="2:11" ht="15" customHeight="1">
      <c r="B96" s="51"/>
      <c r="C96" s="52"/>
      <c r="D96" s="52"/>
      <c r="E96" s="52"/>
      <c r="F96" s="52"/>
      <c r="G96" s="52"/>
      <c r="H96" s="52"/>
      <c r="I96" s="52"/>
      <c r="J96" s="52"/>
      <c r="K96" s="53"/>
    </row>
    <row r="97" spans="2:11" ht="18.75" customHeight="1">
      <c r="B97" s="54"/>
      <c r="C97" s="55"/>
      <c r="D97" s="55"/>
      <c r="E97" s="55"/>
      <c r="F97" s="55"/>
      <c r="G97" s="55"/>
      <c r="H97" s="55"/>
      <c r="I97" s="55"/>
      <c r="J97" s="55"/>
      <c r="K97" s="54"/>
    </row>
    <row r="98" spans="2:11" ht="18.75" customHeight="1">
      <c r="B98" s="34"/>
      <c r="C98" s="34"/>
      <c r="D98" s="34"/>
      <c r="E98" s="34"/>
      <c r="F98" s="34"/>
      <c r="G98" s="34"/>
      <c r="H98" s="34"/>
      <c r="I98" s="34"/>
      <c r="J98" s="34"/>
      <c r="K98" s="34"/>
    </row>
    <row r="99" spans="2:11" ht="7.5" customHeight="1">
      <c r="B99" s="35"/>
      <c r="C99" s="36"/>
      <c r="D99" s="36"/>
      <c r="E99" s="36"/>
      <c r="F99" s="36"/>
      <c r="G99" s="36"/>
      <c r="H99" s="36"/>
      <c r="I99" s="36"/>
      <c r="J99" s="36"/>
      <c r="K99" s="37"/>
    </row>
    <row r="100" spans="2:11" ht="45" customHeight="1">
      <c r="B100" s="38"/>
      <c r="C100" s="350" t="s">
        <v>835</v>
      </c>
      <c r="D100" s="350"/>
      <c r="E100" s="350"/>
      <c r="F100" s="350"/>
      <c r="G100" s="350"/>
      <c r="H100" s="350"/>
      <c r="I100" s="350"/>
      <c r="J100" s="350"/>
      <c r="K100" s="39"/>
    </row>
    <row r="101" spans="2:11" ht="17.25" customHeight="1">
      <c r="B101" s="38"/>
      <c r="C101" s="40" t="s">
        <v>791</v>
      </c>
      <c r="D101" s="40"/>
      <c r="E101" s="40"/>
      <c r="F101" s="40" t="s">
        <v>792</v>
      </c>
      <c r="G101" s="41"/>
      <c r="H101" s="40" t="s">
        <v>117</v>
      </c>
      <c r="I101" s="40" t="s">
        <v>56</v>
      </c>
      <c r="J101" s="40" t="s">
        <v>793</v>
      </c>
      <c r="K101" s="39"/>
    </row>
    <row r="102" spans="2:11" ht="17.25" customHeight="1">
      <c r="B102" s="38"/>
      <c r="C102" s="42" t="s">
        <v>794</v>
      </c>
      <c r="D102" s="42"/>
      <c r="E102" s="42"/>
      <c r="F102" s="43" t="s">
        <v>795</v>
      </c>
      <c r="G102" s="44"/>
      <c r="H102" s="42"/>
      <c r="I102" s="42"/>
      <c r="J102" s="42" t="s">
        <v>796</v>
      </c>
      <c r="K102" s="39"/>
    </row>
    <row r="103" spans="2:11" ht="5.25" customHeight="1">
      <c r="B103" s="38"/>
      <c r="C103" s="40"/>
      <c r="D103" s="40"/>
      <c r="E103" s="40"/>
      <c r="F103" s="40"/>
      <c r="G103" s="56"/>
      <c r="H103" s="40"/>
      <c r="I103" s="40"/>
      <c r="J103" s="40"/>
      <c r="K103" s="39"/>
    </row>
    <row r="104" spans="2:11" ht="15" customHeight="1">
      <c r="B104" s="38"/>
      <c r="C104" s="28" t="s">
        <v>52</v>
      </c>
      <c r="D104" s="45"/>
      <c r="E104" s="45"/>
      <c r="F104" s="47" t="s">
        <v>797</v>
      </c>
      <c r="G104" s="56"/>
      <c r="H104" s="28" t="s">
        <v>836</v>
      </c>
      <c r="I104" s="28" t="s">
        <v>799</v>
      </c>
      <c r="J104" s="28">
        <v>20</v>
      </c>
      <c r="K104" s="39"/>
    </row>
    <row r="105" spans="2:11" ht="15" customHeight="1">
      <c r="B105" s="38"/>
      <c r="C105" s="28" t="s">
        <v>800</v>
      </c>
      <c r="D105" s="28"/>
      <c r="E105" s="28"/>
      <c r="F105" s="47" t="s">
        <v>797</v>
      </c>
      <c r="G105" s="28"/>
      <c r="H105" s="28" t="s">
        <v>836</v>
      </c>
      <c r="I105" s="28" t="s">
        <v>799</v>
      </c>
      <c r="J105" s="28">
        <v>120</v>
      </c>
      <c r="K105" s="39"/>
    </row>
    <row r="106" spans="2:11" ht="15" customHeight="1">
      <c r="B106" s="48"/>
      <c r="C106" s="28" t="s">
        <v>802</v>
      </c>
      <c r="D106" s="28"/>
      <c r="E106" s="28"/>
      <c r="F106" s="47" t="s">
        <v>803</v>
      </c>
      <c r="G106" s="28"/>
      <c r="H106" s="28" t="s">
        <v>836</v>
      </c>
      <c r="I106" s="28" t="s">
        <v>799</v>
      </c>
      <c r="J106" s="28">
        <v>50</v>
      </c>
      <c r="K106" s="39"/>
    </row>
    <row r="107" spans="2:11" ht="15" customHeight="1">
      <c r="B107" s="48"/>
      <c r="C107" s="28" t="s">
        <v>805</v>
      </c>
      <c r="D107" s="28"/>
      <c r="E107" s="28"/>
      <c r="F107" s="47" t="s">
        <v>797</v>
      </c>
      <c r="G107" s="28"/>
      <c r="H107" s="28" t="s">
        <v>836</v>
      </c>
      <c r="I107" s="28" t="s">
        <v>807</v>
      </c>
      <c r="J107" s="28"/>
      <c r="K107" s="39"/>
    </row>
    <row r="108" spans="2:11" ht="15" customHeight="1">
      <c r="B108" s="48"/>
      <c r="C108" s="28" t="s">
        <v>816</v>
      </c>
      <c r="D108" s="28"/>
      <c r="E108" s="28"/>
      <c r="F108" s="47" t="s">
        <v>803</v>
      </c>
      <c r="G108" s="28"/>
      <c r="H108" s="28" t="s">
        <v>836</v>
      </c>
      <c r="I108" s="28" t="s">
        <v>799</v>
      </c>
      <c r="J108" s="28">
        <v>50</v>
      </c>
      <c r="K108" s="39"/>
    </row>
    <row r="109" spans="2:11" ht="15" customHeight="1">
      <c r="B109" s="48"/>
      <c r="C109" s="28" t="s">
        <v>824</v>
      </c>
      <c r="D109" s="28"/>
      <c r="E109" s="28"/>
      <c r="F109" s="47" t="s">
        <v>803</v>
      </c>
      <c r="G109" s="28"/>
      <c r="H109" s="28" t="s">
        <v>836</v>
      </c>
      <c r="I109" s="28" t="s">
        <v>799</v>
      </c>
      <c r="J109" s="28">
        <v>50</v>
      </c>
      <c r="K109" s="39"/>
    </row>
    <row r="110" spans="2:11" ht="15" customHeight="1">
      <c r="B110" s="48"/>
      <c r="C110" s="28" t="s">
        <v>822</v>
      </c>
      <c r="D110" s="28"/>
      <c r="E110" s="28"/>
      <c r="F110" s="47" t="s">
        <v>803</v>
      </c>
      <c r="G110" s="28"/>
      <c r="H110" s="28" t="s">
        <v>836</v>
      </c>
      <c r="I110" s="28" t="s">
        <v>799</v>
      </c>
      <c r="J110" s="28">
        <v>50</v>
      </c>
      <c r="K110" s="39"/>
    </row>
    <row r="111" spans="2:11" ht="15" customHeight="1">
      <c r="B111" s="48"/>
      <c r="C111" s="28" t="s">
        <v>52</v>
      </c>
      <c r="D111" s="28"/>
      <c r="E111" s="28"/>
      <c r="F111" s="47" t="s">
        <v>797</v>
      </c>
      <c r="G111" s="28"/>
      <c r="H111" s="28" t="s">
        <v>837</v>
      </c>
      <c r="I111" s="28" t="s">
        <v>799</v>
      </c>
      <c r="J111" s="28">
        <v>20</v>
      </c>
      <c r="K111" s="39"/>
    </row>
    <row r="112" spans="2:11" ht="15" customHeight="1">
      <c r="B112" s="48"/>
      <c r="C112" s="28" t="s">
        <v>838</v>
      </c>
      <c r="D112" s="28"/>
      <c r="E112" s="28"/>
      <c r="F112" s="47" t="s">
        <v>797</v>
      </c>
      <c r="G112" s="28"/>
      <c r="H112" s="28" t="s">
        <v>839</v>
      </c>
      <c r="I112" s="28" t="s">
        <v>799</v>
      </c>
      <c r="J112" s="28">
        <v>120</v>
      </c>
      <c r="K112" s="39"/>
    </row>
    <row r="113" spans="2:11" ht="15" customHeight="1">
      <c r="B113" s="48"/>
      <c r="C113" s="28" t="s">
        <v>37</v>
      </c>
      <c r="D113" s="28"/>
      <c r="E113" s="28"/>
      <c r="F113" s="47" t="s">
        <v>797</v>
      </c>
      <c r="G113" s="28"/>
      <c r="H113" s="28" t="s">
        <v>840</v>
      </c>
      <c r="I113" s="28" t="s">
        <v>831</v>
      </c>
      <c r="J113" s="28"/>
      <c r="K113" s="39"/>
    </row>
    <row r="114" spans="2:11" ht="15" customHeight="1">
      <c r="B114" s="48"/>
      <c r="C114" s="28" t="s">
        <v>47</v>
      </c>
      <c r="D114" s="28"/>
      <c r="E114" s="28"/>
      <c r="F114" s="47" t="s">
        <v>797</v>
      </c>
      <c r="G114" s="28"/>
      <c r="H114" s="28" t="s">
        <v>841</v>
      </c>
      <c r="I114" s="28" t="s">
        <v>831</v>
      </c>
      <c r="J114" s="28"/>
      <c r="K114" s="39"/>
    </row>
    <row r="115" spans="2:11" ht="15" customHeight="1">
      <c r="B115" s="48"/>
      <c r="C115" s="28" t="s">
        <v>56</v>
      </c>
      <c r="D115" s="28"/>
      <c r="E115" s="28"/>
      <c r="F115" s="47" t="s">
        <v>797</v>
      </c>
      <c r="G115" s="28"/>
      <c r="H115" s="28" t="s">
        <v>842</v>
      </c>
      <c r="I115" s="28" t="s">
        <v>843</v>
      </c>
      <c r="J115" s="28"/>
      <c r="K115" s="39"/>
    </row>
    <row r="116" spans="2:11" ht="15" customHeight="1">
      <c r="B116" s="51"/>
      <c r="C116" s="57"/>
      <c r="D116" s="57"/>
      <c r="E116" s="57"/>
      <c r="F116" s="57"/>
      <c r="G116" s="57"/>
      <c r="H116" s="57"/>
      <c r="I116" s="57"/>
      <c r="J116" s="57"/>
      <c r="K116" s="53"/>
    </row>
    <row r="117" spans="2:11" ht="18.75" customHeight="1">
      <c r="B117" s="58"/>
      <c r="C117" s="24"/>
      <c r="D117" s="24"/>
      <c r="E117" s="24"/>
      <c r="F117" s="59"/>
      <c r="G117" s="24"/>
      <c r="H117" s="24"/>
      <c r="I117" s="24"/>
      <c r="J117" s="24"/>
      <c r="K117" s="58"/>
    </row>
    <row r="118" spans="2:11" ht="18.75" customHeight="1">
      <c r="B118" s="34"/>
      <c r="C118" s="34"/>
      <c r="D118" s="34"/>
      <c r="E118" s="34"/>
      <c r="F118" s="34"/>
      <c r="G118" s="34"/>
      <c r="H118" s="34"/>
      <c r="I118" s="34"/>
      <c r="J118" s="34"/>
      <c r="K118" s="34"/>
    </row>
    <row r="119" spans="2:11" ht="7.5" customHeight="1">
      <c r="B119" s="60"/>
      <c r="C119" s="61"/>
      <c r="D119" s="61"/>
      <c r="E119" s="61"/>
      <c r="F119" s="61"/>
      <c r="G119" s="61"/>
      <c r="H119" s="61"/>
      <c r="I119" s="61"/>
      <c r="J119" s="61"/>
      <c r="K119" s="62"/>
    </row>
    <row r="120" spans="2:11" ht="45" customHeight="1">
      <c r="B120" s="63"/>
      <c r="C120" s="345" t="s">
        <v>844</v>
      </c>
      <c r="D120" s="345"/>
      <c r="E120" s="345"/>
      <c r="F120" s="345"/>
      <c r="G120" s="345"/>
      <c r="H120" s="345"/>
      <c r="I120" s="345"/>
      <c r="J120" s="345"/>
      <c r="K120" s="64"/>
    </row>
    <row r="121" spans="2:11" ht="17.25" customHeight="1">
      <c r="B121" s="65"/>
      <c r="C121" s="40" t="s">
        <v>791</v>
      </c>
      <c r="D121" s="40"/>
      <c r="E121" s="40"/>
      <c r="F121" s="40" t="s">
        <v>792</v>
      </c>
      <c r="G121" s="41"/>
      <c r="H121" s="40" t="s">
        <v>117</v>
      </c>
      <c r="I121" s="40" t="s">
        <v>56</v>
      </c>
      <c r="J121" s="40" t="s">
        <v>793</v>
      </c>
      <c r="K121" s="66"/>
    </row>
    <row r="122" spans="2:11" ht="17.25" customHeight="1">
      <c r="B122" s="65"/>
      <c r="C122" s="42" t="s">
        <v>794</v>
      </c>
      <c r="D122" s="42"/>
      <c r="E122" s="42"/>
      <c r="F122" s="43" t="s">
        <v>795</v>
      </c>
      <c r="G122" s="44"/>
      <c r="H122" s="42"/>
      <c r="I122" s="42"/>
      <c r="J122" s="42" t="s">
        <v>796</v>
      </c>
      <c r="K122" s="66"/>
    </row>
    <row r="123" spans="2:11" ht="5.25" customHeight="1">
      <c r="B123" s="67"/>
      <c r="C123" s="45"/>
      <c r="D123" s="45"/>
      <c r="E123" s="45"/>
      <c r="F123" s="45"/>
      <c r="G123" s="28"/>
      <c r="H123" s="45"/>
      <c r="I123" s="45"/>
      <c r="J123" s="45"/>
      <c r="K123" s="68"/>
    </row>
    <row r="124" spans="2:11" ht="15" customHeight="1">
      <c r="B124" s="67"/>
      <c r="C124" s="28" t="s">
        <v>800</v>
      </c>
      <c r="D124" s="45"/>
      <c r="E124" s="45"/>
      <c r="F124" s="47" t="s">
        <v>797</v>
      </c>
      <c r="G124" s="28"/>
      <c r="H124" s="28" t="s">
        <v>836</v>
      </c>
      <c r="I124" s="28" t="s">
        <v>799</v>
      </c>
      <c r="J124" s="28">
        <v>120</v>
      </c>
      <c r="K124" s="69"/>
    </row>
    <row r="125" spans="2:11" ht="15" customHeight="1">
      <c r="B125" s="67"/>
      <c r="C125" s="28" t="s">
        <v>845</v>
      </c>
      <c r="D125" s="28"/>
      <c r="E125" s="28"/>
      <c r="F125" s="47" t="s">
        <v>797</v>
      </c>
      <c r="G125" s="28"/>
      <c r="H125" s="28" t="s">
        <v>846</v>
      </c>
      <c r="I125" s="28" t="s">
        <v>799</v>
      </c>
      <c r="J125" s="28" t="s">
        <v>847</v>
      </c>
      <c r="K125" s="69"/>
    </row>
    <row r="126" spans="2:11" ht="15" customHeight="1">
      <c r="B126" s="67"/>
      <c r="C126" s="28" t="s">
        <v>83</v>
      </c>
      <c r="D126" s="28"/>
      <c r="E126" s="28"/>
      <c r="F126" s="47" t="s">
        <v>797</v>
      </c>
      <c r="G126" s="28"/>
      <c r="H126" s="28" t="s">
        <v>848</v>
      </c>
      <c r="I126" s="28" t="s">
        <v>799</v>
      </c>
      <c r="J126" s="28" t="s">
        <v>847</v>
      </c>
      <c r="K126" s="69"/>
    </row>
    <row r="127" spans="2:11" ht="15" customHeight="1">
      <c r="B127" s="67"/>
      <c r="C127" s="28" t="s">
        <v>808</v>
      </c>
      <c r="D127" s="28"/>
      <c r="E127" s="28"/>
      <c r="F127" s="47" t="s">
        <v>803</v>
      </c>
      <c r="G127" s="28"/>
      <c r="H127" s="28" t="s">
        <v>809</v>
      </c>
      <c r="I127" s="28" t="s">
        <v>799</v>
      </c>
      <c r="J127" s="28">
        <v>15</v>
      </c>
      <c r="K127" s="69"/>
    </row>
    <row r="128" spans="2:11" ht="15" customHeight="1">
      <c r="B128" s="67"/>
      <c r="C128" s="49" t="s">
        <v>810</v>
      </c>
      <c r="D128" s="49"/>
      <c r="E128" s="49"/>
      <c r="F128" s="50" t="s">
        <v>803</v>
      </c>
      <c r="G128" s="49"/>
      <c r="H128" s="49" t="s">
        <v>811</v>
      </c>
      <c r="I128" s="49" t="s">
        <v>799</v>
      </c>
      <c r="J128" s="49">
        <v>15</v>
      </c>
      <c r="K128" s="69"/>
    </row>
    <row r="129" spans="2:11" ht="15" customHeight="1">
      <c r="B129" s="67"/>
      <c r="C129" s="49" t="s">
        <v>812</v>
      </c>
      <c r="D129" s="49"/>
      <c r="E129" s="49"/>
      <c r="F129" s="50" t="s">
        <v>803</v>
      </c>
      <c r="G129" s="49"/>
      <c r="H129" s="49" t="s">
        <v>813</v>
      </c>
      <c r="I129" s="49" t="s">
        <v>799</v>
      </c>
      <c r="J129" s="49">
        <v>20</v>
      </c>
      <c r="K129" s="69"/>
    </row>
    <row r="130" spans="2:11" ht="15" customHeight="1">
      <c r="B130" s="67"/>
      <c r="C130" s="49" t="s">
        <v>814</v>
      </c>
      <c r="D130" s="49"/>
      <c r="E130" s="49"/>
      <c r="F130" s="50" t="s">
        <v>803</v>
      </c>
      <c r="G130" s="49"/>
      <c r="H130" s="49" t="s">
        <v>815</v>
      </c>
      <c r="I130" s="49" t="s">
        <v>799</v>
      </c>
      <c r="J130" s="49">
        <v>20</v>
      </c>
      <c r="K130" s="69"/>
    </row>
    <row r="131" spans="2:11" ht="15" customHeight="1">
      <c r="B131" s="67"/>
      <c r="C131" s="28" t="s">
        <v>802</v>
      </c>
      <c r="D131" s="28"/>
      <c r="E131" s="28"/>
      <c r="F131" s="47" t="s">
        <v>803</v>
      </c>
      <c r="G131" s="28"/>
      <c r="H131" s="28" t="s">
        <v>836</v>
      </c>
      <c r="I131" s="28" t="s">
        <v>799</v>
      </c>
      <c r="J131" s="28">
        <v>50</v>
      </c>
      <c r="K131" s="69"/>
    </row>
    <row r="132" spans="2:11" ht="15" customHeight="1">
      <c r="B132" s="67"/>
      <c r="C132" s="28" t="s">
        <v>816</v>
      </c>
      <c r="D132" s="28"/>
      <c r="E132" s="28"/>
      <c r="F132" s="47" t="s">
        <v>803</v>
      </c>
      <c r="G132" s="28"/>
      <c r="H132" s="28" t="s">
        <v>836</v>
      </c>
      <c r="I132" s="28" t="s">
        <v>799</v>
      </c>
      <c r="J132" s="28">
        <v>50</v>
      </c>
      <c r="K132" s="69"/>
    </row>
    <row r="133" spans="2:11" ht="15" customHeight="1">
      <c r="B133" s="67"/>
      <c r="C133" s="28" t="s">
        <v>822</v>
      </c>
      <c r="D133" s="28"/>
      <c r="E133" s="28"/>
      <c r="F133" s="47" t="s">
        <v>803</v>
      </c>
      <c r="G133" s="28"/>
      <c r="H133" s="28" t="s">
        <v>836</v>
      </c>
      <c r="I133" s="28" t="s">
        <v>799</v>
      </c>
      <c r="J133" s="28">
        <v>50</v>
      </c>
      <c r="K133" s="69"/>
    </row>
    <row r="134" spans="2:11" ht="15" customHeight="1">
      <c r="B134" s="67"/>
      <c r="C134" s="28" t="s">
        <v>824</v>
      </c>
      <c r="D134" s="28"/>
      <c r="E134" s="28"/>
      <c r="F134" s="47" t="s">
        <v>803</v>
      </c>
      <c r="G134" s="28"/>
      <c r="H134" s="28" t="s">
        <v>836</v>
      </c>
      <c r="I134" s="28" t="s">
        <v>799</v>
      </c>
      <c r="J134" s="28">
        <v>50</v>
      </c>
      <c r="K134" s="69"/>
    </row>
    <row r="135" spans="2:11" ht="15" customHeight="1">
      <c r="B135" s="67"/>
      <c r="C135" s="28" t="s">
        <v>122</v>
      </c>
      <c r="D135" s="28"/>
      <c r="E135" s="28"/>
      <c r="F135" s="47" t="s">
        <v>803</v>
      </c>
      <c r="G135" s="28"/>
      <c r="H135" s="28" t="s">
        <v>849</v>
      </c>
      <c r="I135" s="28" t="s">
        <v>799</v>
      </c>
      <c r="J135" s="28">
        <v>255</v>
      </c>
      <c r="K135" s="69"/>
    </row>
    <row r="136" spans="2:11" ht="15" customHeight="1">
      <c r="B136" s="67"/>
      <c r="C136" s="28" t="s">
        <v>826</v>
      </c>
      <c r="D136" s="28"/>
      <c r="E136" s="28"/>
      <c r="F136" s="47" t="s">
        <v>797</v>
      </c>
      <c r="G136" s="28"/>
      <c r="H136" s="28" t="s">
        <v>850</v>
      </c>
      <c r="I136" s="28" t="s">
        <v>828</v>
      </c>
      <c r="J136" s="28"/>
      <c r="K136" s="69"/>
    </row>
    <row r="137" spans="2:11" ht="15" customHeight="1">
      <c r="B137" s="67"/>
      <c r="C137" s="28" t="s">
        <v>829</v>
      </c>
      <c r="D137" s="28"/>
      <c r="E137" s="28"/>
      <c r="F137" s="47" t="s">
        <v>797</v>
      </c>
      <c r="G137" s="28"/>
      <c r="H137" s="28" t="s">
        <v>851</v>
      </c>
      <c r="I137" s="28" t="s">
        <v>831</v>
      </c>
      <c r="J137" s="28"/>
      <c r="K137" s="69"/>
    </row>
    <row r="138" spans="2:11" ht="15" customHeight="1">
      <c r="B138" s="67"/>
      <c r="C138" s="28" t="s">
        <v>832</v>
      </c>
      <c r="D138" s="28"/>
      <c r="E138" s="28"/>
      <c r="F138" s="47" t="s">
        <v>797</v>
      </c>
      <c r="G138" s="28"/>
      <c r="H138" s="28" t="s">
        <v>832</v>
      </c>
      <c r="I138" s="28" t="s">
        <v>831</v>
      </c>
      <c r="J138" s="28"/>
      <c r="K138" s="69"/>
    </row>
    <row r="139" spans="2:11" ht="15" customHeight="1">
      <c r="B139" s="67"/>
      <c r="C139" s="28" t="s">
        <v>37</v>
      </c>
      <c r="D139" s="28"/>
      <c r="E139" s="28"/>
      <c r="F139" s="47" t="s">
        <v>797</v>
      </c>
      <c r="G139" s="28"/>
      <c r="H139" s="28" t="s">
        <v>852</v>
      </c>
      <c r="I139" s="28" t="s">
        <v>831</v>
      </c>
      <c r="J139" s="28"/>
      <c r="K139" s="69"/>
    </row>
    <row r="140" spans="2:11" ht="15" customHeight="1">
      <c r="B140" s="67"/>
      <c r="C140" s="28" t="s">
        <v>853</v>
      </c>
      <c r="D140" s="28"/>
      <c r="E140" s="28"/>
      <c r="F140" s="47" t="s">
        <v>797</v>
      </c>
      <c r="G140" s="28"/>
      <c r="H140" s="28" t="s">
        <v>854</v>
      </c>
      <c r="I140" s="28" t="s">
        <v>831</v>
      </c>
      <c r="J140" s="28"/>
      <c r="K140" s="69"/>
    </row>
    <row r="141" spans="2:11" ht="15" customHeight="1">
      <c r="B141" s="70"/>
      <c r="C141" s="71"/>
      <c r="D141" s="71"/>
      <c r="E141" s="71"/>
      <c r="F141" s="71"/>
      <c r="G141" s="71"/>
      <c r="H141" s="71"/>
      <c r="I141" s="71"/>
      <c r="J141" s="71"/>
      <c r="K141" s="72"/>
    </row>
    <row r="142" spans="2:11" ht="18.75" customHeight="1">
      <c r="B142" s="24"/>
      <c r="C142" s="24"/>
      <c r="D142" s="24"/>
      <c r="E142" s="24"/>
      <c r="F142" s="59"/>
      <c r="G142" s="24"/>
      <c r="H142" s="24"/>
      <c r="I142" s="24"/>
      <c r="J142" s="24"/>
      <c r="K142" s="24"/>
    </row>
    <row r="143" spans="2:11" ht="18.75" customHeight="1">
      <c r="B143" s="34"/>
      <c r="C143" s="34"/>
      <c r="D143" s="34"/>
      <c r="E143" s="34"/>
      <c r="F143" s="34"/>
      <c r="G143" s="34"/>
      <c r="H143" s="34"/>
      <c r="I143" s="34"/>
      <c r="J143" s="34"/>
      <c r="K143" s="34"/>
    </row>
    <row r="144" spans="2:11" ht="7.5" customHeight="1">
      <c r="B144" s="35"/>
      <c r="C144" s="36"/>
      <c r="D144" s="36"/>
      <c r="E144" s="36"/>
      <c r="F144" s="36"/>
      <c r="G144" s="36"/>
      <c r="H144" s="36"/>
      <c r="I144" s="36"/>
      <c r="J144" s="36"/>
      <c r="K144" s="37"/>
    </row>
    <row r="145" spans="2:11" ht="45" customHeight="1">
      <c r="B145" s="38"/>
      <c r="C145" s="350" t="s">
        <v>855</v>
      </c>
      <c r="D145" s="350"/>
      <c r="E145" s="350"/>
      <c r="F145" s="350"/>
      <c r="G145" s="350"/>
      <c r="H145" s="350"/>
      <c r="I145" s="350"/>
      <c r="J145" s="350"/>
      <c r="K145" s="39"/>
    </row>
    <row r="146" spans="2:11" ht="17.25" customHeight="1">
      <c r="B146" s="38"/>
      <c r="C146" s="40" t="s">
        <v>791</v>
      </c>
      <c r="D146" s="40"/>
      <c r="E146" s="40"/>
      <c r="F146" s="40" t="s">
        <v>792</v>
      </c>
      <c r="G146" s="41"/>
      <c r="H146" s="40" t="s">
        <v>117</v>
      </c>
      <c r="I146" s="40" t="s">
        <v>56</v>
      </c>
      <c r="J146" s="40" t="s">
        <v>793</v>
      </c>
      <c r="K146" s="39"/>
    </row>
    <row r="147" spans="2:11" ht="17.25" customHeight="1">
      <c r="B147" s="38"/>
      <c r="C147" s="42" t="s">
        <v>794</v>
      </c>
      <c r="D147" s="42"/>
      <c r="E147" s="42"/>
      <c r="F147" s="43" t="s">
        <v>795</v>
      </c>
      <c r="G147" s="44"/>
      <c r="H147" s="42"/>
      <c r="I147" s="42"/>
      <c r="J147" s="42" t="s">
        <v>796</v>
      </c>
      <c r="K147" s="39"/>
    </row>
    <row r="148" spans="2:11" ht="5.25" customHeight="1">
      <c r="B148" s="48"/>
      <c r="C148" s="45"/>
      <c r="D148" s="45"/>
      <c r="E148" s="45"/>
      <c r="F148" s="45"/>
      <c r="G148" s="46"/>
      <c r="H148" s="45"/>
      <c r="I148" s="45"/>
      <c r="J148" s="45"/>
      <c r="K148" s="69"/>
    </row>
    <row r="149" spans="2:11" ht="15" customHeight="1">
      <c r="B149" s="48"/>
      <c r="C149" s="73" t="s">
        <v>800</v>
      </c>
      <c r="D149" s="28"/>
      <c r="E149" s="28"/>
      <c r="F149" s="74" t="s">
        <v>797</v>
      </c>
      <c r="G149" s="28"/>
      <c r="H149" s="73" t="s">
        <v>836</v>
      </c>
      <c r="I149" s="73" t="s">
        <v>799</v>
      </c>
      <c r="J149" s="73">
        <v>120</v>
      </c>
      <c r="K149" s="69"/>
    </row>
    <row r="150" spans="2:11" ht="15" customHeight="1">
      <c r="B150" s="48"/>
      <c r="C150" s="73" t="s">
        <v>845</v>
      </c>
      <c r="D150" s="28"/>
      <c r="E150" s="28"/>
      <c r="F150" s="74" t="s">
        <v>797</v>
      </c>
      <c r="G150" s="28"/>
      <c r="H150" s="73" t="s">
        <v>856</v>
      </c>
      <c r="I150" s="73" t="s">
        <v>799</v>
      </c>
      <c r="J150" s="73" t="s">
        <v>847</v>
      </c>
      <c r="K150" s="69"/>
    </row>
    <row r="151" spans="2:11" ht="15" customHeight="1">
      <c r="B151" s="48"/>
      <c r="C151" s="73" t="s">
        <v>83</v>
      </c>
      <c r="D151" s="28"/>
      <c r="E151" s="28"/>
      <c r="F151" s="74" t="s">
        <v>797</v>
      </c>
      <c r="G151" s="28"/>
      <c r="H151" s="73" t="s">
        <v>857</v>
      </c>
      <c r="I151" s="73" t="s">
        <v>799</v>
      </c>
      <c r="J151" s="73" t="s">
        <v>847</v>
      </c>
      <c r="K151" s="69"/>
    </row>
    <row r="152" spans="2:11" ht="15" customHeight="1">
      <c r="B152" s="48"/>
      <c r="C152" s="73" t="s">
        <v>802</v>
      </c>
      <c r="D152" s="28"/>
      <c r="E152" s="28"/>
      <c r="F152" s="74" t="s">
        <v>803</v>
      </c>
      <c r="G152" s="28"/>
      <c r="H152" s="73" t="s">
        <v>836</v>
      </c>
      <c r="I152" s="73" t="s">
        <v>799</v>
      </c>
      <c r="J152" s="73">
        <v>50</v>
      </c>
      <c r="K152" s="69"/>
    </row>
    <row r="153" spans="2:11" ht="15" customHeight="1">
      <c r="B153" s="48"/>
      <c r="C153" s="73" t="s">
        <v>805</v>
      </c>
      <c r="D153" s="28"/>
      <c r="E153" s="28"/>
      <c r="F153" s="74" t="s">
        <v>797</v>
      </c>
      <c r="G153" s="28"/>
      <c r="H153" s="73" t="s">
        <v>836</v>
      </c>
      <c r="I153" s="73" t="s">
        <v>807</v>
      </c>
      <c r="J153" s="73"/>
      <c r="K153" s="69"/>
    </row>
    <row r="154" spans="2:11" ht="15" customHeight="1">
      <c r="B154" s="48"/>
      <c r="C154" s="73" t="s">
        <v>816</v>
      </c>
      <c r="D154" s="28"/>
      <c r="E154" s="28"/>
      <c r="F154" s="74" t="s">
        <v>803</v>
      </c>
      <c r="G154" s="28"/>
      <c r="H154" s="73" t="s">
        <v>836</v>
      </c>
      <c r="I154" s="73" t="s">
        <v>799</v>
      </c>
      <c r="J154" s="73">
        <v>50</v>
      </c>
      <c r="K154" s="69"/>
    </row>
    <row r="155" spans="2:11" ht="15" customHeight="1">
      <c r="B155" s="48"/>
      <c r="C155" s="73" t="s">
        <v>824</v>
      </c>
      <c r="D155" s="28"/>
      <c r="E155" s="28"/>
      <c r="F155" s="74" t="s">
        <v>803</v>
      </c>
      <c r="G155" s="28"/>
      <c r="H155" s="73" t="s">
        <v>836</v>
      </c>
      <c r="I155" s="73" t="s">
        <v>799</v>
      </c>
      <c r="J155" s="73">
        <v>50</v>
      </c>
      <c r="K155" s="69"/>
    </row>
    <row r="156" spans="2:11" ht="15" customHeight="1">
      <c r="B156" s="48"/>
      <c r="C156" s="73" t="s">
        <v>822</v>
      </c>
      <c r="D156" s="28"/>
      <c r="E156" s="28"/>
      <c r="F156" s="74" t="s">
        <v>803</v>
      </c>
      <c r="G156" s="28"/>
      <c r="H156" s="73" t="s">
        <v>836</v>
      </c>
      <c r="I156" s="73" t="s">
        <v>799</v>
      </c>
      <c r="J156" s="73">
        <v>50</v>
      </c>
      <c r="K156" s="69"/>
    </row>
    <row r="157" spans="2:11" ht="15" customHeight="1">
      <c r="B157" s="48"/>
      <c r="C157" s="73" t="s">
        <v>102</v>
      </c>
      <c r="D157" s="28"/>
      <c r="E157" s="28"/>
      <c r="F157" s="74" t="s">
        <v>797</v>
      </c>
      <c r="G157" s="28"/>
      <c r="H157" s="73" t="s">
        <v>858</v>
      </c>
      <c r="I157" s="73" t="s">
        <v>799</v>
      </c>
      <c r="J157" s="73" t="s">
        <v>859</v>
      </c>
      <c r="K157" s="69"/>
    </row>
    <row r="158" spans="2:11" ht="15" customHeight="1">
      <c r="B158" s="48"/>
      <c r="C158" s="73" t="s">
        <v>860</v>
      </c>
      <c r="D158" s="28"/>
      <c r="E158" s="28"/>
      <c r="F158" s="74" t="s">
        <v>797</v>
      </c>
      <c r="G158" s="28"/>
      <c r="H158" s="73" t="s">
        <v>861</v>
      </c>
      <c r="I158" s="73" t="s">
        <v>831</v>
      </c>
      <c r="J158" s="73"/>
      <c r="K158" s="69"/>
    </row>
    <row r="159" spans="2:11" ht="15" customHeight="1">
      <c r="B159" s="75"/>
      <c r="C159" s="57"/>
      <c r="D159" s="57"/>
      <c r="E159" s="57"/>
      <c r="F159" s="57"/>
      <c r="G159" s="57"/>
      <c r="H159" s="57"/>
      <c r="I159" s="57"/>
      <c r="J159" s="57"/>
      <c r="K159" s="76"/>
    </row>
    <row r="160" spans="2:11" ht="18.75" customHeight="1">
      <c r="B160" s="24"/>
      <c r="C160" s="28"/>
      <c r="D160" s="28"/>
      <c r="E160" s="28"/>
      <c r="F160" s="47"/>
      <c r="G160" s="28"/>
      <c r="H160" s="28"/>
      <c r="I160" s="28"/>
      <c r="J160" s="28"/>
      <c r="K160" s="24"/>
    </row>
    <row r="161" spans="2:11" ht="18.75" customHeight="1">
      <c r="B161" s="34"/>
      <c r="C161" s="34"/>
      <c r="D161" s="34"/>
      <c r="E161" s="34"/>
      <c r="F161" s="34"/>
      <c r="G161" s="34"/>
      <c r="H161" s="34"/>
      <c r="I161" s="34"/>
      <c r="J161" s="34"/>
      <c r="K161" s="34"/>
    </row>
    <row r="162" spans="2:11" ht="7.5" customHeight="1">
      <c r="B162" s="16"/>
      <c r="C162" s="17"/>
      <c r="D162" s="17"/>
      <c r="E162" s="17"/>
      <c r="F162" s="17"/>
      <c r="G162" s="17"/>
      <c r="H162" s="17"/>
      <c r="I162" s="17"/>
      <c r="J162" s="17"/>
      <c r="K162" s="18"/>
    </row>
    <row r="163" spans="2:11" ht="45" customHeight="1">
      <c r="B163" s="19"/>
      <c r="C163" s="345" t="s">
        <v>862</v>
      </c>
      <c r="D163" s="345"/>
      <c r="E163" s="345"/>
      <c r="F163" s="345"/>
      <c r="G163" s="345"/>
      <c r="H163" s="345"/>
      <c r="I163" s="345"/>
      <c r="J163" s="345"/>
      <c r="K163" s="20"/>
    </row>
    <row r="164" spans="2:11" ht="17.25" customHeight="1">
      <c r="B164" s="19"/>
      <c r="C164" s="40" t="s">
        <v>791</v>
      </c>
      <c r="D164" s="40"/>
      <c r="E164" s="40"/>
      <c r="F164" s="40" t="s">
        <v>792</v>
      </c>
      <c r="G164" s="77"/>
      <c r="H164" s="78" t="s">
        <v>117</v>
      </c>
      <c r="I164" s="78" t="s">
        <v>56</v>
      </c>
      <c r="J164" s="40" t="s">
        <v>793</v>
      </c>
      <c r="K164" s="20"/>
    </row>
    <row r="165" spans="2:11" ht="17.25" customHeight="1">
      <c r="B165" s="21"/>
      <c r="C165" s="42" t="s">
        <v>794</v>
      </c>
      <c r="D165" s="42"/>
      <c r="E165" s="42"/>
      <c r="F165" s="43" t="s">
        <v>795</v>
      </c>
      <c r="G165" s="79"/>
      <c r="H165" s="80"/>
      <c r="I165" s="80"/>
      <c r="J165" s="42" t="s">
        <v>796</v>
      </c>
      <c r="K165" s="22"/>
    </row>
    <row r="166" spans="2:11" ht="5.25" customHeight="1">
      <c r="B166" s="48"/>
      <c r="C166" s="45"/>
      <c r="D166" s="45"/>
      <c r="E166" s="45"/>
      <c r="F166" s="45"/>
      <c r="G166" s="46"/>
      <c r="H166" s="45"/>
      <c r="I166" s="45"/>
      <c r="J166" s="45"/>
      <c r="K166" s="69"/>
    </row>
    <row r="167" spans="2:11" ht="15" customHeight="1">
      <c r="B167" s="48"/>
      <c r="C167" s="28" t="s">
        <v>800</v>
      </c>
      <c r="D167" s="28"/>
      <c r="E167" s="28"/>
      <c r="F167" s="47" t="s">
        <v>797</v>
      </c>
      <c r="G167" s="28"/>
      <c r="H167" s="28" t="s">
        <v>836</v>
      </c>
      <c r="I167" s="28" t="s">
        <v>799</v>
      </c>
      <c r="J167" s="28">
        <v>120</v>
      </c>
      <c r="K167" s="69"/>
    </row>
    <row r="168" spans="2:11" ht="15" customHeight="1">
      <c r="B168" s="48"/>
      <c r="C168" s="28" t="s">
        <v>845</v>
      </c>
      <c r="D168" s="28"/>
      <c r="E168" s="28"/>
      <c r="F168" s="47" t="s">
        <v>797</v>
      </c>
      <c r="G168" s="28"/>
      <c r="H168" s="28" t="s">
        <v>846</v>
      </c>
      <c r="I168" s="28" t="s">
        <v>799</v>
      </c>
      <c r="J168" s="28" t="s">
        <v>847</v>
      </c>
      <c r="K168" s="69"/>
    </row>
    <row r="169" spans="2:11" ht="15" customHeight="1">
      <c r="B169" s="48"/>
      <c r="C169" s="28" t="s">
        <v>83</v>
      </c>
      <c r="D169" s="28"/>
      <c r="E169" s="28"/>
      <c r="F169" s="47" t="s">
        <v>797</v>
      </c>
      <c r="G169" s="28"/>
      <c r="H169" s="28" t="s">
        <v>863</v>
      </c>
      <c r="I169" s="28" t="s">
        <v>799</v>
      </c>
      <c r="J169" s="28" t="s">
        <v>847</v>
      </c>
      <c r="K169" s="69"/>
    </row>
    <row r="170" spans="2:11" ht="15" customHeight="1">
      <c r="B170" s="48"/>
      <c r="C170" s="28" t="s">
        <v>802</v>
      </c>
      <c r="D170" s="28"/>
      <c r="E170" s="28"/>
      <c r="F170" s="47" t="s">
        <v>803</v>
      </c>
      <c r="G170" s="28"/>
      <c r="H170" s="28" t="s">
        <v>863</v>
      </c>
      <c r="I170" s="28" t="s">
        <v>799</v>
      </c>
      <c r="J170" s="28">
        <v>50</v>
      </c>
      <c r="K170" s="69"/>
    </row>
    <row r="171" spans="2:11" ht="15" customHeight="1">
      <c r="B171" s="48"/>
      <c r="C171" s="28" t="s">
        <v>805</v>
      </c>
      <c r="D171" s="28"/>
      <c r="E171" s="28"/>
      <c r="F171" s="47" t="s">
        <v>797</v>
      </c>
      <c r="G171" s="28"/>
      <c r="H171" s="28" t="s">
        <v>863</v>
      </c>
      <c r="I171" s="28" t="s">
        <v>807</v>
      </c>
      <c r="J171" s="28"/>
      <c r="K171" s="69"/>
    </row>
    <row r="172" spans="2:11" ht="15" customHeight="1">
      <c r="B172" s="48"/>
      <c r="C172" s="28" t="s">
        <v>816</v>
      </c>
      <c r="D172" s="28"/>
      <c r="E172" s="28"/>
      <c r="F172" s="47" t="s">
        <v>803</v>
      </c>
      <c r="G172" s="28"/>
      <c r="H172" s="28" t="s">
        <v>863</v>
      </c>
      <c r="I172" s="28" t="s">
        <v>799</v>
      </c>
      <c r="J172" s="28">
        <v>50</v>
      </c>
      <c r="K172" s="69"/>
    </row>
    <row r="173" spans="2:11" ht="15" customHeight="1">
      <c r="B173" s="48"/>
      <c r="C173" s="28" t="s">
        <v>824</v>
      </c>
      <c r="D173" s="28"/>
      <c r="E173" s="28"/>
      <c r="F173" s="47" t="s">
        <v>803</v>
      </c>
      <c r="G173" s="28"/>
      <c r="H173" s="28" t="s">
        <v>863</v>
      </c>
      <c r="I173" s="28" t="s">
        <v>799</v>
      </c>
      <c r="J173" s="28">
        <v>50</v>
      </c>
      <c r="K173" s="69"/>
    </row>
    <row r="174" spans="2:11" ht="15" customHeight="1">
      <c r="B174" s="48"/>
      <c r="C174" s="28" t="s">
        <v>822</v>
      </c>
      <c r="D174" s="28"/>
      <c r="E174" s="28"/>
      <c r="F174" s="47" t="s">
        <v>803</v>
      </c>
      <c r="G174" s="28"/>
      <c r="H174" s="28" t="s">
        <v>863</v>
      </c>
      <c r="I174" s="28" t="s">
        <v>799</v>
      </c>
      <c r="J174" s="28">
        <v>50</v>
      </c>
      <c r="K174" s="69"/>
    </row>
    <row r="175" spans="2:11" ht="15" customHeight="1">
      <c r="B175" s="48"/>
      <c r="C175" s="28" t="s">
        <v>116</v>
      </c>
      <c r="D175" s="28"/>
      <c r="E175" s="28"/>
      <c r="F175" s="47" t="s">
        <v>797</v>
      </c>
      <c r="G175" s="28"/>
      <c r="H175" s="28" t="s">
        <v>864</v>
      </c>
      <c r="I175" s="28" t="s">
        <v>865</v>
      </c>
      <c r="J175" s="28"/>
      <c r="K175" s="69"/>
    </row>
    <row r="176" spans="2:11" ht="15" customHeight="1">
      <c r="B176" s="48"/>
      <c r="C176" s="28" t="s">
        <v>56</v>
      </c>
      <c r="D176" s="28"/>
      <c r="E176" s="28"/>
      <c r="F176" s="47" t="s">
        <v>797</v>
      </c>
      <c r="G176" s="28"/>
      <c r="H176" s="28" t="s">
        <v>866</v>
      </c>
      <c r="I176" s="28" t="s">
        <v>867</v>
      </c>
      <c r="J176" s="28">
        <v>1</v>
      </c>
      <c r="K176" s="69"/>
    </row>
    <row r="177" spans="2:11" ht="15" customHeight="1">
      <c r="B177" s="48"/>
      <c r="C177" s="28" t="s">
        <v>52</v>
      </c>
      <c r="D177" s="28"/>
      <c r="E177" s="28"/>
      <c r="F177" s="47" t="s">
        <v>797</v>
      </c>
      <c r="G177" s="28"/>
      <c r="H177" s="28" t="s">
        <v>868</v>
      </c>
      <c r="I177" s="28" t="s">
        <v>799</v>
      </c>
      <c r="J177" s="28">
        <v>20</v>
      </c>
      <c r="K177" s="69"/>
    </row>
    <row r="178" spans="2:11" ht="15" customHeight="1">
      <c r="B178" s="48"/>
      <c r="C178" s="28" t="s">
        <v>117</v>
      </c>
      <c r="D178" s="28"/>
      <c r="E178" s="28"/>
      <c r="F178" s="47" t="s">
        <v>797</v>
      </c>
      <c r="G178" s="28"/>
      <c r="H178" s="28" t="s">
        <v>869</v>
      </c>
      <c r="I178" s="28" t="s">
        <v>799</v>
      </c>
      <c r="J178" s="28">
        <v>255</v>
      </c>
      <c r="K178" s="69"/>
    </row>
    <row r="179" spans="2:11" ht="15" customHeight="1">
      <c r="B179" s="48"/>
      <c r="C179" s="28" t="s">
        <v>118</v>
      </c>
      <c r="D179" s="28"/>
      <c r="E179" s="28"/>
      <c r="F179" s="47" t="s">
        <v>797</v>
      </c>
      <c r="G179" s="28"/>
      <c r="H179" s="28" t="s">
        <v>762</v>
      </c>
      <c r="I179" s="28" t="s">
        <v>799</v>
      </c>
      <c r="J179" s="28">
        <v>10</v>
      </c>
      <c r="K179" s="69"/>
    </row>
    <row r="180" spans="2:11" ht="15" customHeight="1">
      <c r="B180" s="48"/>
      <c r="C180" s="28" t="s">
        <v>119</v>
      </c>
      <c r="D180" s="28"/>
      <c r="E180" s="28"/>
      <c r="F180" s="47" t="s">
        <v>797</v>
      </c>
      <c r="G180" s="28"/>
      <c r="H180" s="28" t="s">
        <v>870</v>
      </c>
      <c r="I180" s="28" t="s">
        <v>831</v>
      </c>
      <c r="J180" s="28"/>
      <c r="K180" s="69"/>
    </row>
    <row r="181" spans="2:11" ht="15" customHeight="1">
      <c r="B181" s="48"/>
      <c r="C181" s="28" t="s">
        <v>871</v>
      </c>
      <c r="D181" s="28"/>
      <c r="E181" s="28"/>
      <c r="F181" s="47" t="s">
        <v>797</v>
      </c>
      <c r="G181" s="28"/>
      <c r="H181" s="28" t="s">
        <v>872</v>
      </c>
      <c r="I181" s="28" t="s">
        <v>831</v>
      </c>
      <c r="J181" s="28"/>
      <c r="K181" s="69"/>
    </row>
    <row r="182" spans="2:11" ht="15" customHeight="1">
      <c r="B182" s="48"/>
      <c r="C182" s="28" t="s">
        <v>860</v>
      </c>
      <c r="D182" s="28"/>
      <c r="E182" s="28"/>
      <c r="F182" s="47" t="s">
        <v>797</v>
      </c>
      <c r="G182" s="28"/>
      <c r="H182" s="28" t="s">
        <v>873</v>
      </c>
      <c r="I182" s="28" t="s">
        <v>831</v>
      </c>
      <c r="J182" s="28"/>
      <c r="K182" s="69"/>
    </row>
    <row r="183" spans="2:11" ht="15" customHeight="1">
      <c r="B183" s="48"/>
      <c r="C183" s="28" t="s">
        <v>121</v>
      </c>
      <c r="D183" s="28"/>
      <c r="E183" s="28"/>
      <c r="F183" s="47" t="s">
        <v>803</v>
      </c>
      <c r="G183" s="28"/>
      <c r="H183" s="28" t="s">
        <v>874</v>
      </c>
      <c r="I183" s="28" t="s">
        <v>799</v>
      </c>
      <c r="J183" s="28">
        <v>50</v>
      </c>
      <c r="K183" s="69"/>
    </row>
    <row r="184" spans="2:11" ht="15" customHeight="1">
      <c r="B184" s="48"/>
      <c r="C184" s="28" t="s">
        <v>875</v>
      </c>
      <c r="D184" s="28"/>
      <c r="E184" s="28"/>
      <c r="F184" s="47" t="s">
        <v>803</v>
      </c>
      <c r="G184" s="28"/>
      <c r="H184" s="28" t="s">
        <v>876</v>
      </c>
      <c r="I184" s="28" t="s">
        <v>877</v>
      </c>
      <c r="J184" s="28"/>
      <c r="K184" s="69"/>
    </row>
    <row r="185" spans="2:11" ht="15" customHeight="1">
      <c r="B185" s="48"/>
      <c r="C185" s="28" t="s">
        <v>878</v>
      </c>
      <c r="D185" s="28"/>
      <c r="E185" s="28"/>
      <c r="F185" s="47" t="s">
        <v>803</v>
      </c>
      <c r="G185" s="28"/>
      <c r="H185" s="28" t="s">
        <v>879</v>
      </c>
      <c r="I185" s="28" t="s">
        <v>877</v>
      </c>
      <c r="J185" s="28"/>
      <c r="K185" s="69"/>
    </row>
    <row r="186" spans="2:11" ht="15" customHeight="1">
      <c r="B186" s="48"/>
      <c r="C186" s="28" t="s">
        <v>880</v>
      </c>
      <c r="D186" s="28"/>
      <c r="E186" s="28"/>
      <c r="F186" s="47" t="s">
        <v>803</v>
      </c>
      <c r="G186" s="28"/>
      <c r="H186" s="28" t="s">
        <v>881</v>
      </c>
      <c r="I186" s="28" t="s">
        <v>877</v>
      </c>
      <c r="J186" s="28"/>
      <c r="K186" s="69"/>
    </row>
    <row r="187" spans="2:11" ht="15" customHeight="1">
      <c r="B187" s="48"/>
      <c r="C187" s="81" t="s">
        <v>882</v>
      </c>
      <c r="D187" s="28"/>
      <c r="E187" s="28"/>
      <c r="F187" s="47" t="s">
        <v>803</v>
      </c>
      <c r="G187" s="28"/>
      <c r="H187" s="28" t="s">
        <v>883</v>
      </c>
      <c r="I187" s="28" t="s">
        <v>884</v>
      </c>
      <c r="J187" s="82" t="s">
        <v>885</v>
      </c>
      <c r="K187" s="69"/>
    </row>
    <row r="188" spans="2:11" ht="15" customHeight="1">
      <c r="B188" s="48"/>
      <c r="C188" s="33" t="s">
        <v>41</v>
      </c>
      <c r="D188" s="28"/>
      <c r="E188" s="28"/>
      <c r="F188" s="47" t="s">
        <v>797</v>
      </c>
      <c r="G188" s="28"/>
      <c r="H188" s="24" t="s">
        <v>886</v>
      </c>
      <c r="I188" s="28" t="s">
        <v>887</v>
      </c>
      <c r="J188" s="28"/>
      <c r="K188" s="69"/>
    </row>
    <row r="189" spans="2:11" ht="15" customHeight="1">
      <c r="B189" s="48"/>
      <c r="C189" s="33" t="s">
        <v>888</v>
      </c>
      <c r="D189" s="28"/>
      <c r="E189" s="28"/>
      <c r="F189" s="47" t="s">
        <v>797</v>
      </c>
      <c r="G189" s="28"/>
      <c r="H189" s="28" t="s">
        <v>889</v>
      </c>
      <c r="I189" s="28" t="s">
        <v>831</v>
      </c>
      <c r="J189" s="28"/>
      <c r="K189" s="69"/>
    </row>
    <row r="190" spans="2:11" ht="15" customHeight="1">
      <c r="B190" s="48"/>
      <c r="C190" s="33" t="s">
        <v>890</v>
      </c>
      <c r="D190" s="28"/>
      <c r="E190" s="28"/>
      <c r="F190" s="47" t="s">
        <v>797</v>
      </c>
      <c r="G190" s="28"/>
      <c r="H190" s="28" t="s">
        <v>891</v>
      </c>
      <c r="I190" s="28" t="s">
        <v>831</v>
      </c>
      <c r="J190" s="28"/>
      <c r="K190" s="69"/>
    </row>
    <row r="191" spans="2:11" ht="15" customHeight="1">
      <c r="B191" s="48"/>
      <c r="C191" s="33" t="s">
        <v>892</v>
      </c>
      <c r="D191" s="28"/>
      <c r="E191" s="28"/>
      <c r="F191" s="47" t="s">
        <v>803</v>
      </c>
      <c r="G191" s="28"/>
      <c r="H191" s="28" t="s">
        <v>893</v>
      </c>
      <c r="I191" s="28" t="s">
        <v>831</v>
      </c>
      <c r="J191" s="28"/>
      <c r="K191" s="69"/>
    </row>
    <row r="192" spans="2:11" ht="15" customHeight="1">
      <c r="B192" s="75"/>
      <c r="C192" s="83"/>
      <c r="D192" s="57"/>
      <c r="E192" s="57"/>
      <c r="F192" s="57"/>
      <c r="G192" s="57"/>
      <c r="H192" s="57"/>
      <c r="I192" s="57"/>
      <c r="J192" s="57"/>
      <c r="K192" s="76"/>
    </row>
    <row r="193" spans="2:11" ht="18.75" customHeight="1">
      <c r="B193" s="24"/>
      <c r="C193" s="28"/>
      <c r="D193" s="28"/>
      <c r="E193" s="28"/>
      <c r="F193" s="47"/>
      <c r="G193" s="28"/>
      <c r="H193" s="28"/>
      <c r="I193" s="28"/>
      <c r="J193" s="28"/>
      <c r="K193" s="24"/>
    </row>
    <row r="194" spans="2:11" ht="18.75" customHeight="1">
      <c r="B194" s="24"/>
      <c r="C194" s="28"/>
      <c r="D194" s="28"/>
      <c r="E194" s="28"/>
      <c r="F194" s="47"/>
      <c r="G194" s="28"/>
      <c r="H194" s="28"/>
      <c r="I194" s="28"/>
      <c r="J194" s="28"/>
      <c r="K194" s="24"/>
    </row>
    <row r="195" spans="2:11" ht="18.75" customHeight="1">
      <c r="B195" s="34"/>
      <c r="C195" s="34"/>
      <c r="D195" s="34"/>
      <c r="E195" s="34"/>
      <c r="F195" s="34"/>
      <c r="G195" s="34"/>
      <c r="H195" s="34"/>
      <c r="I195" s="34"/>
      <c r="J195" s="34"/>
      <c r="K195" s="34"/>
    </row>
    <row r="196" spans="2:11" ht="13.5">
      <c r="B196" s="16"/>
      <c r="C196" s="17"/>
      <c r="D196" s="17"/>
      <c r="E196" s="17"/>
      <c r="F196" s="17"/>
      <c r="G196" s="17"/>
      <c r="H196" s="17"/>
      <c r="I196" s="17"/>
      <c r="J196" s="17"/>
      <c r="K196" s="18"/>
    </row>
    <row r="197" spans="2:11" ht="21">
      <c r="B197" s="19"/>
      <c r="C197" s="345" t="s">
        <v>894</v>
      </c>
      <c r="D197" s="345"/>
      <c r="E197" s="345"/>
      <c r="F197" s="345"/>
      <c r="G197" s="345"/>
      <c r="H197" s="345"/>
      <c r="I197" s="345"/>
      <c r="J197" s="345"/>
      <c r="K197" s="20"/>
    </row>
    <row r="198" spans="2:11" ht="25.5" customHeight="1">
      <c r="B198" s="19"/>
      <c r="C198" s="84" t="s">
        <v>895</v>
      </c>
      <c r="D198" s="84"/>
      <c r="E198" s="84"/>
      <c r="F198" s="84" t="s">
        <v>896</v>
      </c>
      <c r="G198" s="85"/>
      <c r="H198" s="351" t="s">
        <v>897</v>
      </c>
      <c r="I198" s="351"/>
      <c r="J198" s="351"/>
      <c r="K198" s="20"/>
    </row>
    <row r="199" spans="2:11" ht="5.25" customHeight="1">
      <c r="B199" s="48"/>
      <c r="C199" s="45"/>
      <c r="D199" s="45"/>
      <c r="E199" s="45"/>
      <c r="F199" s="45"/>
      <c r="G199" s="28"/>
      <c r="H199" s="45"/>
      <c r="I199" s="45"/>
      <c r="J199" s="45"/>
      <c r="K199" s="69"/>
    </row>
    <row r="200" spans="2:11" ht="15" customHeight="1">
      <c r="B200" s="48"/>
      <c r="C200" s="28" t="s">
        <v>887</v>
      </c>
      <c r="D200" s="28"/>
      <c r="E200" s="28"/>
      <c r="F200" s="47" t="s">
        <v>42</v>
      </c>
      <c r="G200" s="28"/>
      <c r="H200" s="347" t="s">
        <v>898</v>
      </c>
      <c r="I200" s="347"/>
      <c r="J200" s="347"/>
      <c r="K200" s="69"/>
    </row>
    <row r="201" spans="2:11" ht="15" customHeight="1">
      <c r="B201" s="48"/>
      <c r="C201" s="54"/>
      <c r="D201" s="28"/>
      <c r="E201" s="28"/>
      <c r="F201" s="47" t="s">
        <v>43</v>
      </c>
      <c r="G201" s="28"/>
      <c r="H201" s="347" t="s">
        <v>899</v>
      </c>
      <c r="I201" s="347"/>
      <c r="J201" s="347"/>
      <c r="K201" s="69"/>
    </row>
    <row r="202" spans="2:11" ht="15" customHeight="1">
      <c r="B202" s="48"/>
      <c r="C202" s="54"/>
      <c r="D202" s="28"/>
      <c r="E202" s="28"/>
      <c r="F202" s="47" t="s">
        <v>46</v>
      </c>
      <c r="G202" s="28"/>
      <c r="H202" s="347" t="s">
        <v>900</v>
      </c>
      <c r="I202" s="347"/>
      <c r="J202" s="347"/>
      <c r="K202" s="69"/>
    </row>
    <row r="203" spans="2:11" ht="15" customHeight="1">
      <c r="B203" s="48"/>
      <c r="C203" s="28"/>
      <c r="D203" s="28"/>
      <c r="E203" s="28"/>
      <c r="F203" s="47" t="s">
        <v>44</v>
      </c>
      <c r="G203" s="28"/>
      <c r="H203" s="347" t="s">
        <v>901</v>
      </c>
      <c r="I203" s="347"/>
      <c r="J203" s="347"/>
      <c r="K203" s="69"/>
    </row>
    <row r="204" spans="2:11" ht="15" customHeight="1">
      <c r="B204" s="48"/>
      <c r="C204" s="28"/>
      <c r="D204" s="28"/>
      <c r="E204" s="28"/>
      <c r="F204" s="47" t="s">
        <v>45</v>
      </c>
      <c r="G204" s="28"/>
      <c r="H204" s="347" t="s">
        <v>902</v>
      </c>
      <c r="I204" s="347"/>
      <c r="J204" s="347"/>
      <c r="K204" s="69"/>
    </row>
    <row r="205" spans="2:11" ht="15" customHeight="1">
      <c r="B205" s="48"/>
      <c r="C205" s="28"/>
      <c r="D205" s="28"/>
      <c r="E205" s="28"/>
      <c r="F205" s="47"/>
      <c r="G205" s="28"/>
      <c r="H205" s="28"/>
      <c r="I205" s="28"/>
      <c r="J205" s="28"/>
      <c r="K205" s="69"/>
    </row>
    <row r="206" spans="2:11" ht="15" customHeight="1">
      <c r="B206" s="48"/>
      <c r="C206" s="28" t="s">
        <v>843</v>
      </c>
      <c r="D206" s="28"/>
      <c r="E206" s="28"/>
      <c r="F206" s="47" t="s">
        <v>77</v>
      </c>
      <c r="G206" s="28"/>
      <c r="H206" s="347" t="s">
        <v>903</v>
      </c>
      <c r="I206" s="347"/>
      <c r="J206" s="347"/>
      <c r="K206" s="69"/>
    </row>
    <row r="207" spans="2:11" ht="15" customHeight="1">
      <c r="B207" s="48"/>
      <c r="C207" s="54"/>
      <c r="D207" s="28"/>
      <c r="E207" s="28"/>
      <c r="F207" s="47" t="s">
        <v>741</v>
      </c>
      <c r="G207" s="28"/>
      <c r="H207" s="347" t="s">
        <v>742</v>
      </c>
      <c r="I207" s="347"/>
      <c r="J207" s="347"/>
      <c r="K207" s="69"/>
    </row>
    <row r="208" spans="2:11" ht="15" customHeight="1">
      <c r="B208" s="48"/>
      <c r="C208" s="28"/>
      <c r="D208" s="28"/>
      <c r="E208" s="28"/>
      <c r="F208" s="47" t="s">
        <v>739</v>
      </c>
      <c r="G208" s="28"/>
      <c r="H208" s="347" t="s">
        <v>904</v>
      </c>
      <c r="I208" s="347"/>
      <c r="J208" s="347"/>
      <c r="K208" s="69"/>
    </row>
    <row r="209" spans="2:11" ht="15" customHeight="1">
      <c r="B209" s="86"/>
      <c r="C209" s="54"/>
      <c r="D209" s="54"/>
      <c r="E209" s="54"/>
      <c r="F209" s="47" t="s">
        <v>743</v>
      </c>
      <c r="G209" s="33"/>
      <c r="H209" s="346" t="s">
        <v>744</v>
      </c>
      <c r="I209" s="346"/>
      <c r="J209" s="346"/>
      <c r="K209" s="87"/>
    </row>
    <row r="210" spans="2:11" ht="15" customHeight="1">
      <c r="B210" s="86"/>
      <c r="C210" s="54"/>
      <c r="D210" s="54"/>
      <c r="E210" s="54"/>
      <c r="F210" s="47" t="s">
        <v>745</v>
      </c>
      <c r="G210" s="33"/>
      <c r="H210" s="346" t="s">
        <v>905</v>
      </c>
      <c r="I210" s="346"/>
      <c r="J210" s="346"/>
      <c r="K210" s="87"/>
    </row>
    <row r="211" spans="2:11" ht="15" customHeight="1">
      <c r="B211" s="86"/>
      <c r="C211" s="54"/>
      <c r="D211" s="54"/>
      <c r="E211" s="54"/>
      <c r="F211" s="88"/>
      <c r="G211" s="33"/>
      <c r="H211" s="89"/>
      <c r="I211" s="89"/>
      <c r="J211" s="89"/>
      <c r="K211" s="87"/>
    </row>
    <row r="212" spans="2:11" ht="15" customHeight="1">
      <c r="B212" s="86"/>
      <c r="C212" s="28" t="s">
        <v>867</v>
      </c>
      <c r="D212" s="54"/>
      <c r="E212" s="54"/>
      <c r="F212" s="47">
        <v>1</v>
      </c>
      <c r="G212" s="33"/>
      <c r="H212" s="346" t="s">
        <v>906</v>
      </c>
      <c r="I212" s="346"/>
      <c r="J212" s="346"/>
      <c r="K212" s="87"/>
    </row>
    <row r="213" spans="2:11" ht="15" customHeight="1">
      <c r="B213" s="86"/>
      <c r="C213" s="54"/>
      <c r="D213" s="54"/>
      <c r="E213" s="54"/>
      <c r="F213" s="47">
        <v>2</v>
      </c>
      <c r="G213" s="33"/>
      <c r="H213" s="346" t="s">
        <v>907</v>
      </c>
      <c r="I213" s="346"/>
      <c r="J213" s="346"/>
      <c r="K213" s="87"/>
    </row>
    <row r="214" spans="2:11" ht="15" customHeight="1">
      <c r="B214" s="86"/>
      <c r="C214" s="54"/>
      <c r="D214" s="54"/>
      <c r="E214" s="54"/>
      <c r="F214" s="47">
        <v>3</v>
      </c>
      <c r="G214" s="33"/>
      <c r="H214" s="346" t="s">
        <v>908</v>
      </c>
      <c r="I214" s="346"/>
      <c r="J214" s="346"/>
      <c r="K214" s="87"/>
    </row>
    <row r="215" spans="2:11" ht="15" customHeight="1">
      <c r="B215" s="86"/>
      <c r="C215" s="54"/>
      <c r="D215" s="54"/>
      <c r="E215" s="54"/>
      <c r="F215" s="47">
        <v>4</v>
      </c>
      <c r="G215" s="33"/>
      <c r="H215" s="346" t="s">
        <v>909</v>
      </c>
      <c r="I215" s="346"/>
      <c r="J215" s="346"/>
      <c r="K215" s="87"/>
    </row>
    <row r="216" spans="2:11" ht="12.75" customHeight="1">
      <c r="B216" s="90"/>
      <c r="C216" s="91"/>
      <c r="D216" s="91"/>
      <c r="E216" s="91"/>
      <c r="F216" s="91"/>
      <c r="G216" s="91"/>
      <c r="H216" s="91"/>
      <c r="I216" s="91"/>
      <c r="J216" s="91"/>
      <c r="K216" s="92"/>
    </row>
  </sheetData>
  <sheetProtection formatCells="0" formatColumns="0" formatRows="0" insertColumns="0" insertRows="0" insertHyperlinks="0" deleteColumns="0" deleteRows="0" sort="0" autoFilter="0" pivotTables="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rintOptions/>
  <pageMargins left="0.5902778" right="0.5902778" top="0.5902778" bottom="0.5902778" header="0" footer="0"/>
  <pageSetup fitToHeight="1" fitToWidth="1" horizontalDpi="600" verticalDpi="600" orientation="portrait" paperSize="9" scale="7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Krumnikl Radim</dc:creator>
  <cp:keywords/>
  <dc:description/>
  <cp:lastModifiedBy>Horálková Dita Mgr.</cp:lastModifiedBy>
  <dcterms:created xsi:type="dcterms:W3CDTF">2018-03-28T07:30:43Z</dcterms:created>
  <dcterms:modified xsi:type="dcterms:W3CDTF">2018-06-18T06:41:02Z</dcterms:modified>
  <cp:category/>
  <cp:version/>
  <cp:contentType/>
  <cp:contentStatus/>
</cp:coreProperties>
</file>