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5 - Obnova povrchu s..." sheetId="2" r:id="rId2"/>
    <sheet name="SO 105a - Vedlejší a osta..." sheetId="3" r:id="rId3"/>
  </sheets>
  <definedNames>
    <definedName name="_xlnm._FilterDatabase" localSheetId="1" hidden="1">'SO 105 - Obnova povrchu s...'!$C$88:$K$88</definedName>
    <definedName name="_xlnm._FilterDatabase" localSheetId="2" hidden="1">'SO 105a - Vedlejší a osta...'!$C$85:$K$85</definedName>
    <definedName name="_xlnm.Print_Titles" localSheetId="0">'Rekapitulace stavby'!$49:$49</definedName>
    <definedName name="_xlnm.Print_Titles" localSheetId="1">'SO 105 - Obnova povrchu s...'!$88:$88</definedName>
    <definedName name="_xlnm.Print_Titles" localSheetId="2">'SO 105a - Vedlejší a osta...'!$85:$85</definedName>
    <definedName name="_xlnm.Print_Area" localSheetId="0">'Rekapitulace stavby'!$D$4:$AO$33,'Rekapitulace stavby'!$C$39:$AQ$55</definedName>
    <definedName name="_xlnm.Print_Area" localSheetId="1">'SO 105 - Obnova povrchu s...'!$C$4:$J$38,'SO 105 - Obnova povrchu s...'!$C$44:$J$68,'SO 105 - Obnova povrchu s...'!$C$74:$K$342</definedName>
    <definedName name="_xlnm.Print_Area" localSheetId="2">'SO 105a - Vedlejší a osta...'!$C$4:$J$38,'SO 105a - Vedlejší a osta...'!$C$44:$J$65,'SO 105a - Vedlejší a osta...'!$C$71:$K$99</definedName>
  </definedNames>
  <calcPr fullCalcOnLoad="1"/>
</workbook>
</file>

<file path=xl/sharedStrings.xml><?xml version="1.0" encoding="utf-8"?>
<sst xmlns="http://schemas.openxmlformats.org/spreadsheetml/2006/main" count="2594" uniqueCount="598">
  <si>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</si>
  <si>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</si>
  <si>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</si>
  <si>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</si>
  <si>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</si>
  <si>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</si>
  <si>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</si>
  <si>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</si>
  <si>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</si>
  <si>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</si>
  <si>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</si>
  <si>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</si>
  <si>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</si>
  <si>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</si>
  <si>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</si>
  <si>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</si>
  <si>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</si>
  <si>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</si>
  <si>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</si>
  <si>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</si>
  <si>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</si>
  <si>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</si>
  <si>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</si>
  <si>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</si>
  <si>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</si>
  <si>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</si>
  <si>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</si>
  <si>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</si>
  <si>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</si>
  <si>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</si>
  <si>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</si>
  <si>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</si>
  <si>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</si>
  <si>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</si>
  <si>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</si>
  <si>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</si>
  <si>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</si>
  <si>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</si>
  <si>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</si>
  <si>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</si>
  <si>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</si>
  <si>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</si>
  <si>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</si>
  <si>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</si>
  <si>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</si>
  <si>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</si>
  <si>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</si>
  <si>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</si>
  <si>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</si>
  <si>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</si>
  <si>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</si>
  <si>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</si>
  <si>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</si>
  <si>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</si>
  <si>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</si>
  <si>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</si>
  <si>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</si>
  <si>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</si>
  <si>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</si>
  <si>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</si>
  <si>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</si>
  <si>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</si>
  <si>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</si>
  <si>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</si>
  <si>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</si>
  <si>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</si>
  <si>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</si>
  <si>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</si>
  <si>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</si>
  <si>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</si>
  <si>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</si>
  <si>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</si>
  <si>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</si>
  <si>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</si>
  <si>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</si>
  <si>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</si>
  <si>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</si>
  <si>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105</t>
  </si>
  <si>
    <t>SO 105 - Obnova povrchu stáv. komunikace km 1,755  70 - 2,320 00</t>
  </si>
  <si>
    <t>STA</t>
  </si>
  <si>
    <t>{3B4A9AAD-E5D2-4F7A-A5DF-FB3B449157D8}</t>
  </si>
  <si>
    <t>822 2611</t>
  </si>
  <si>
    <t>2</t>
  </si>
  <si>
    <t>Obnova povrchu stáv. komunikace km 1,755  70 - 2,320 00</t>
  </si>
  <si>
    <t>Soupis</t>
  </si>
  <si>
    <t>{C721FC2A-00CA-41FC-84F8-71423D9F7476}</t>
  </si>
  <si>
    <t>SO 105a</t>
  </si>
  <si>
    <t>Vedlejší a ostatní náklady</t>
  </si>
  <si>
    <t>{8EDB3069-84B3-46E8-B521-AFA6C48DF7B9}</t>
  </si>
  <si>
    <t>Zpět na list:</t>
  </si>
  <si>
    <t>KRYCÍ LIST SOUPISU</t>
  </si>
  <si>
    <t>Objekt:</t>
  </si>
  <si>
    <t>SO 105 - SO 105 - Obnova povrchu stáv. komunikace km 1,755  70 - 2,320 00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</si>
  <si>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</si>
  <si>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</si>
  <si>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</si>
  <si>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</si>
  <si>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</si>
  <si>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</si>
  <si>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</si>
  <si>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</si>
  <si>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</si>
  <si>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</si>
  <si>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</si>
  <si>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</si>
  <si>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</si>
  <si>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</si>
  <si>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</si>
  <si>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</si>
  <si>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</si>
  <si>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</si>
  <si>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</si>
  <si>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</si>
  <si>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</si>
  <si>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</si>
  <si>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</si>
  <si>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</si>
  <si>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</si>
  <si>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</si>
  <si>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</si>
  <si>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</si>
  <si>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</si>
  <si>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</si>
  <si>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</si>
  <si>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</si>
  <si>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</si>
  <si>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</si>
  <si>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113107242</t>
  </si>
  <si>
    <t>Odstranění podkladu pl přes 200 m2 živičných tl 100 mm</t>
  </si>
  <si>
    <t>m2</t>
  </si>
  <si>
    <t>CS ÚRS 2014 02</t>
  </si>
  <si>
    <t>4</t>
  </si>
  <si>
    <t>2120354940</t>
  </si>
  <si>
    <t>PP</t>
  </si>
  <si>
    <t>Odstranění podkladů nebo krytů s přemístěním hmot na skládku na vzdálenost do 20 m nebo s naložením na dopravní prostředek v ploše jednotlivě přes 200 m2 živičných, o tl. vrstvy přes 50 do 100 mm</t>
  </si>
  <si>
    <t>VV</t>
  </si>
  <si>
    <t>DO-5-02243, DO-5-02244</t>
  </si>
  <si>
    <t>2420,0</t>
  </si>
  <si>
    <t>115101202</t>
  </si>
  <si>
    <t>Čerpání vody na dopravní výšku do 10 m průměrný přítok do 1000 l/min</t>
  </si>
  <si>
    <t>hod</t>
  </si>
  <si>
    <t>-1057688985</t>
  </si>
  <si>
    <t>Čerpání vody na dopravní výšku do 10 m s uvažovaným průměrným přítokem přes 500 do 1 000 l/min</t>
  </si>
  <si>
    <t>3</t>
  </si>
  <si>
    <t>115101302</t>
  </si>
  <si>
    <t>Pohotovost čerpací soupravy pro dopravní výšku do 10 m přítok do 1000 l/min</t>
  </si>
  <si>
    <t>den</t>
  </si>
  <si>
    <t>401292503</t>
  </si>
  <si>
    <t>Pohotovost záložní čerpací soupravy pro dopravní výšku do 10 m s uvažovaným průměrným přítokem přes 500 do 1 000 l/min</t>
  </si>
  <si>
    <t>121101101</t>
  </si>
  <si>
    <t>Sejmutí ornice s přemístěním na vzdálenost do 50 m</t>
  </si>
  <si>
    <t>m3</t>
  </si>
  <si>
    <t>1704176463</t>
  </si>
  <si>
    <t>Sejmutí ornice nebo lesní půdy s vodorovným přemístěním na hromady v místě upotřebení nebo na dočasné či trvalé skládky se složením, na vzdálenost do 50 m</t>
  </si>
  <si>
    <t>DO-5-02243, DO-5-02244, DO-5-02257</t>
  </si>
  <si>
    <t>1850,0</t>
  </si>
  <si>
    <t>1850*0,15 'Přepočtené koeficientem množství</t>
  </si>
  <si>
    <t>5</t>
  </si>
  <si>
    <t>122202203</t>
  </si>
  <si>
    <t>Odkopávky a prokopávky nezapažené pro silnice objemu do 5000 m3 v hornině tř. 3</t>
  </si>
  <si>
    <t>574755403</t>
  </si>
  <si>
    <t>Odkopávky a prokopávky nezapažené pro silnice s přemístěním výkopku v příčných profilech na vzdálenost do 15 m nebo s naložením na dopravní prostředek v hornině tř. 3 přes 1 000 do 5 000 m3</t>
  </si>
  <si>
    <t>2202,0</t>
  </si>
  <si>
    <t>6</t>
  </si>
  <si>
    <t>122202209</t>
  </si>
  <si>
    <t>Příplatek k odkopávkám a prokopávkám pro silnice v hornině tř. 3 za lepivost</t>
  </si>
  <si>
    <t>266164764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</si>
  <si>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</si>
  <si>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2202*0,5 'Přepočtené koeficientem množství</t>
  </si>
  <si>
    <t>7</t>
  </si>
  <si>
    <t>122302203</t>
  </si>
  <si>
    <t>Odkopávky a prokopávky nezapažené pro silnice objemu do 5000 m3 v hornině tř. 4</t>
  </si>
  <si>
    <t>951100911</t>
  </si>
  <si>
    <t>Odkopávky a prokopávky nezapažené pro silnice s přemístěním výkopku v příčných profilech na vzdálenost do 15 m nebo s naložením na dopravní prostředek v hornině tř. 4 přes 1 000 do 5 000 m3</t>
  </si>
  <si>
    <t>8</t>
  </si>
  <si>
    <t>122302209</t>
  </si>
  <si>
    <t>Příplatek k odkopávkám a prokopávkám pro silnice v hornině tř. 4 za lepivost</t>
  </si>
  <si>
    <t>-1372365532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</si>
  <si>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</si>
  <si>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2420*0,5 'Přepočtené koeficientem množství</t>
  </si>
  <si>
    <t>9</t>
  </si>
  <si>
    <t>131201102</t>
  </si>
  <si>
    <t>Hloubení jam nezapažených v hornině tř. 3 objemu do 1000 m3</t>
  </si>
  <si>
    <t>1806785395</t>
  </si>
  <si>
    <t>Hloubení nezapažených jam a zářezů s urovnáním dna do předepsaného profilu a spádu v hornině tř. 3 přes 100 do 1 000 m3</t>
  </si>
  <si>
    <t>"vsakovací zářezy" 200,0</t>
  </si>
  <si>
    <t>131201109</t>
  </si>
  <si>
    <t>Příplatek za lepivost u hloubení jam nezapažených v hornině tř. 3</t>
  </si>
  <si>
    <t>1962853440</t>
  </si>
  <si>
    <t>Hloubení nezapažených jam a zářezů s urovnáním dna do předepsaného profilu a spádu Příplatek k cenám za lepivost horniny tř. 3</t>
  </si>
  <si>
    <t>200*0,5 'Přepočtené koeficientem množství</t>
  </si>
  <si>
    <t>11</t>
  </si>
  <si>
    <t>132201202</t>
  </si>
  <si>
    <t>Hloubení rýh š do 2000 mm v hornině tř. 3 objemu do 1000 m3</t>
  </si>
  <si>
    <t>-879306589</t>
  </si>
  <si>
    <t>Hloubení zapažených i nezapažených rýh šířky přes 600 do 2 000 mm s urovnáním dna do předepsaného profilu a spádu v hornině tř. 3 přes 100 do 1 000 m3</t>
  </si>
  <si>
    <t>"pro potrubí" 150,0</t>
  </si>
  <si>
    <t>12</t>
  </si>
  <si>
    <t>132201209</t>
  </si>
  <si>
    <t>Příplatek za lepivost k hloubení rýh š do 2000 mm v hornině tř. 3</t>
  </si>
  <si>
    <t>153008713</t>
  </si>
  <si>
    <t>Hloubení zapažených i nezapažených rýh šířky přes 600 do 2 000 mm s urovnáním dna do předepsaného profilu a spádu v hornině tř. 3 Příplatek k cenám za lepivost horniny tř. 3</t>
  </si>
  <si>
    <t>150*0,5 'Přepočtené koeficientem množství</t>
  </si>
  <si>
    <t>13</t>
  </si>
  <si>
    <t>161101101</t>
  </si>
  <si>
    <t>Svislé přemístění výkopku z horniny tř. 1 až 4 hl výkopu do 2,5 m</t>
  </si>
  <si>
    <t>-1498163653</t>
  </si>
  <si>
    <t>Svislé přemístění výkopku bez naložení do dopravní nádoby avšak s vyprázdněním dopravní nádoby na hromadu nebo do dopravního prostředku z horniny tř. 1 až 4, při hloubce výkopu přes 1 do 2,5 m</t>
  </si>
  <si>
    <t>"rýhy pro potrubí" 150,0</t>
  </si>
  <si>
    <t>14</t>
  </si>
  <si>
    <t>162601102</t>
  </si>
  <si>
    <t>Vodorovné přemístění do 5000 m výkopku/sypaniny z horniny tř. 1 až 4</t>
  </si>
  <si>
    <t>-1958475434</t>
  </si>
  <si>
    <t>Vodorovné přemístění výkopku nebo sypaniny po suchu na obvyklém dopravním prostředku, bez naložení výkopku, avšak se složením bez rozhrnutí z horniny tř. 1 až 4 na vzdálenost přes 4 000 do 5 000 m</t>
  </si>
  <si>
    <t>"odkop III.třídy" 2202,0</t>
  </si>
  <si>
    <t>"odkop IV.třídy" 2420,0</t>
  </si>
  <si>
    <t>"výkop pro vsak.zářezy" 200</t>
  </si>
  <si>
    <t>Součet</t>
  </si>
  <si>
    <t>162701105</t>
  </si>
  <si>
    <t>Vodorovné přemístění do 10000 m výkopku/sypaniny z horniny tř. 1 až 4</t>
  </si>
  <si>
    <t>83511981</t>
  </si>
  <si>
    <t>Vodorovné přemístění výkopku nebo sypaniny po suchu na obvyklém dopravním prostředku, bez naložení výkopku, avšak se složením bez rozhrnutí z horniny tř. 1 až 4 na vzdálenost přes 9 000 do 10 000 m</t>
  </si>
  <si>
    <t>"dovoz do násypů"  1432,0</t>
  </si>
  <si>
    <t>16</t>
  </si>
  <si>
    <t>162701109</t>
  </si>
  <si>
    <t>Příplatek k vodorovnému přemístění výkopku/sypaniny z horniny tř. 1 až 4 ZKD 1000 m přes 10000 m</t>
  </si>
  <si>
    <t>-368029964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</si>
  <si>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</si>
  <si>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1432*5 'Přepočtené koeficientem množství</t>
  </si>
  <si>
    <t>17</t>
  </si>
  <si>
    <t>M</t>
  </si>
  <si>
    <t>58331201</t>
  </si>
  <si>
    <t>zemina vhodná do násypů</t>
  </si>
  <si>
    <t>t</t>
  </si>
  <si>
    <t>201921752</t>
  </si>
  <si>
    <t>18</t>
  </si>
  <si>
    <t>171101101</t>
  </si>
  <si>
    <t>Uložení sypaniny z hornin soudržných do násypů zhutněných na 95 % PS</t>
  </si>
  <si>
    <t>-157770818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</si>
  <si>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</si>
  <si>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"RoadPac" 1432,0</t>
  </si>
  <si>
    <t>19</t>
  </si>
  <si>
    <t>171201206</t>
  </si>
  <si>
    <t>Poplatek za skládku - ostatní zemina</t>
  </si>
  <si>
    <t>1303485966</t>
  </si>
  <si>
    <t>4972*1,7 'Přepočtené koeficientem množství</t>
  </si>
  <si>
    <t>20</t>
  </si>
  <si>
    <t>174201101</t>
  </si>
  <si>
    <t>Zásyp jam, šachet rýh nebo kolem objektů sypaninou bez zhutnění</t>
  </si>
  <si>
    <t>-1922329077</t>
  </si>
  <si>
    <t>Zásyp sypaninou z jakékoliv horniny s uložením výkopku ve vrstvách bez zhutnění jam, šachet, rýh nebo kolem objektů v těchto vykopávkách</t>
  </si>
  <si>
    <t>"vsak.zářezy a zásyp rýh pro potrubí" 200,0+(150,0-35,0-12,0-4,909)</t>
  </si>
  <si>
    <t>583442290</t>
  </si>
  <si>
    <t>štěrkodrť frakce 0-125</t>
  </si>
  <si>
    <t>1534493113</t>
  </si>
  <si>
    <t>kamenivo přírodní drcené hutné pro stavební účely PDK (drobné, hrubé a štěrkodrť) štěrkodrtě ČSN EN 13043 frakce   0-125  MN</t>
  </si>
  <si>
    <t>298,091*1,67 'Přepočtené koeficientem množství</t>
  </si>
  <si>
    <t>22</t>
  </si>
  <si>
    <t>175101101</t>
  </si>
  <si>
    <t>Obsypání potrubí bez prohození sypaniny z hornin tř. 1 až 4 uloženým do 3 m od kraje výkopu</t>
  </si>
  <si>
    <t>1883473586</t>
  </si>
  <si>
    <t>Obsypání potrubí sypaninou z vhodných hornin tř. 1 až 4 nebo materiálem připraveným podél výkopu ve vzdálenosti do 3 m od jeho kraje, pro jakoukoliv hloubku výkopu a míru zhutnění bez prohození sypaniny</t>
  </si>
  <si>
    <t>DO-5-02263</t>
  </si>
  <si>
    <t>35,0</t>
  </si>
  <si>
    <t>23</t>
  </si>
  <si>
    <t>583373450</t>
  </si>
  <si>
    <t>štěrkopísek frakce 0-32 (D)</t>
  </si>
  <si>
    <t>1738161887</t>
  </si>
  <si>
    <t>kamenivo přírodní těžené pro stavební účely  PTK  (drobné, hrubé, štěrkopísky) štěrkopísky ČSN 72  1511-2 frakce   0-32 pískovna Světlá</t>
  </si>
  <si>
    <t>35*1,67 'Přepočtené koeficientem množství</t>
  </si>
  <si>
    <t>24</t>
  </si>
  <si>
    <t>181301111</t>
  </si>
  <si>
    <t>Rozprostření ornice tl vrstvy do 100 mm pl přes 500 m2 v rovině nebo ve svahu do 1:5</t>
  </si>
  <si>
    <t>1922541961</t>
  </si>
  <si>
    <t>Rozprostření a urovnání ornice v rovině nebo ve svahu sklonu do 1:5 při souvislé ploše přes 500 m2, tl. vrstvy do 100 mm</t>
  </si>
  <si>
    <t>7180,0</t>
  </si>
  <si>
    <t>25</t>
  </si>
  <si>
    <t>181451131</t>
  </si>
  <si>
    <t>Založení parkového trávníku výsevem plochy přes 1000 m2 v rovině a ve svahu do 1:5</t>
  </si>
  <si>
    <t>1593352624</t>
  </si>
  <si>
    <t>Založení trávníku na půdě předem připravené plochy přes 1000 m2 výsevem včetně utažení parkového v rovině nebo na svahu do 1:5</t>
  </si>
  <si>
    <t>26</t>
  </si>
  <si>
    <t>005724700</t>
  </si>
  <si>
    <t>osivo směs travní univerzál</t>
  </si>
  <si>
    <t>kg</t>
  </si>
  <si>
    <t>-19006611</t>
  </si>
  <si>
    <t>osiva pícnin směsi travní balení obvykle 25 kg univerzál</t>
  </si>
  <si>
    <t>7180*0,0315 'Přepočtené koeficientem množství</t>
  </si>
  <si>
    <t>27</t>
  </si>
  <si>
    <t>181951102</t>
  </si>
  <si>
    <t>Úprava pláně v hornině tř. 1 až 4 se zhutněním</t>
  </si>
  <si>
    <t>-1551829451</t>
  </si>
  <si>
    <t>Úprava pláně vyrovnáním výškových rozdílů v hornině tř. 1 až 4 se zhutněním</t>
  </si>
  <si>
    <t>"RoadPac" 9500,0</t>
  </si>
  <si>
    <t>28</t>
  </si>
  <si>
    <t>182201101</t>
  </si>
  <si>
    <t>Svahování násypů</t>
  </si>
  <si>
    <t>1311305393</t>
  </si>
  <si>
    <t>Svahování trvalých svahů do projektovaných profilů s potřebným přemístěním výkopku při svahování násypů v jakékoliv hornině</t>
  </si>
  <si>
    <t>"RoadPac" 4422,0</t>
  </si>
  <si>
    <t>Vodorovné konstrukce</t>
  </si>
  <si>
    <t>29</t>
  </si>
  <si>
    <t>451573111</t>
  </si>
  <si>
    <t>Lože pod potrubí otevřený výkop ze štěrkopísku</t>
  </si>
  <si>
    <t>1306527191</t>
  </si>
  <si>
    <t>Lože pod potrubí, stoky a drobné objekty v otevřeném výkopu z písku a štěrkopísku do 63 mm</t>
  </si>
  <si>
    <t>"pod potrubí" 100,0*0,1</t>
  </si>
  <si>
    <t>"propust st. 2,3 km"  10,0*2,0*0,1</t>
  </si>
  <si>
    <t>30</t>
  </si>
  <si>
    <t>452311131</t>
  </si>
  <si>
    <t>Podkladní desky z betonu prostého tř. C 12/15 otevřený výkop</t>
  </si>
  <si>
    <t>1785744556</t>
  </si>
  <si>
    <t>Podkladní a zajišťovací konstrukce z betonu prostého v otevřeném výkopu desky pod potrubí, stoky a drobné objekty z betonu tř. C 12/15</t>
  </si>
  <si>
    <t>"propust" 10,0*2,0*0,1</t>
  </si>
  <si>
    <t>Komunikace</t>
  </si>
  <si>
    <t>31</t>
  </si>
  <si>
    <t>561081131</t>
  </si>
  <si>
    <t>Zřízení podkladu ze zeminy upravené hydraulickými pojivy (Road Mix) tl do 500 mm plochy přes 5000 m2</t>
  </si>
  <si>
    <t>-227735591</t>
  </si>
  <si>
    <t>Zřízení podkladu ze zeminy upravené hydraulickými pojivy (systém Road Mix) vápnem, cementem nebo směsnými pojivy (materiál ve specifikaci) s rozprostřením, promísením, vlhčením, zhutněním a ošetřením vodou plochy přes 5 000 m2, tloušťka po zhutnění přes 450 do 500 mm</t>
  </si>
  <si>
    <t>32</t>
  </si>
  <si>
    <t>585301600</t>
  </si>
  <si>
    <t>vápno CL 90 JM nehašené VL</t>
  </si>
  <si>
    <t>-28275045</t>
  </si>
  <si>
    <t>vápna pro stavební účely mleté ČSN EN 459-1 CL 90 JM  nehašené        VL</t>
  </si>
  <si>
    <t>" 3% CaO - 53kg/1m3 zeminy" 4200*0,5*0,053</t>
  </si>
  <si>
    <t>33</t>
  </si>
  <si>
    <t>564671111</t>
  </si>
  <si>
    <t>Podklad z kameniva hrubého drceného vel. 63-125 mm tl 250 mm</t>
  </si>
  <si>
    <t>686131370</t>
  </si>
  <si>
    <t>Podklad z kameniva hrubého drceného vel. 63-125 mm, s rozprostřením a zhutněním, po zhutnění tl. 250 mm</t>
  </si>
  <si>
    <t>DO-5-02243, DO-5-02244, DO-1-07700</t>
  </si>
  <si>
    <t>"konstr.tl.570mm" 6926,4</t>
  </si>
  <si>
    <t>34</t>
  </si>
  <si>
    <t>564761111</t>
  </si>
  <si>
    <t>Podklad z kameniva hrubého drceného vel. 32-63 mm tl 200 mm</t>
  </si>
  <si>
    <t>-192736293</t>
  </si>
  <si>
    <t>Podklad nebo kryt z kameniva hrubého drceného vel. 32-63 mm s rozprostřením a zhutněním, po zhutnění tl. 200 mm</t>
  </si>
  <si>
    <t>"konstrukce vozovky hosp.sjezdu" 185,0</t>
  </si>
  <si>
    <t>35</t>
  </si>
  <si>
    <t>564851111</t>
  </si>
  <si>
    <t>Podklad ze štěrkodrtě ŠD tl 150 mm</t>
  </si>
  <si>
    <t>106845297</t>
  </si>
  <si>
    <t>Podklad ze štěrkodrti ŠD s rozprostřením a zhutněním, po zhutnění tl. 150 mm</t>
  </si>
  <si>
    <t>36</t>
  </si>
  <si>
    <t>564952113</t>
  </si>
  <si>
    <t>Podklad z mechanicky zpevněného kameniva MZK tl 170 mm</t>
  </si>
  <si>
    <t>-1459752074</t>
  </si>
  <si>
    <t>Podklad z mechanicky zpevněného kameniva MZK (minerální beton) s rozprostřením a s hutněním, po zhutnění tl. 170 mm</t>
  </si>
  <si>
    <t>"konstr.tl.570mm"  5346,0</t>
  </si>
  <si>
    <t>37</t>
  </si>
  <si>
    <t>565135121</t>
  </si>
  <si>
    <t>Asfaltový beton vrstva podkladní ACP 16 (obalované kamenivo OKS) tl 50 mm š přes 3 m</t>
  </si>
  <si>
    <t>1900312331</t>
  </si>
  <si>
    <t>Asfaltový beton vrstva podkladní ACP 16 (obalované kamenivo střednězrnné - OKS) s rozprostřením a zhutněním v pruhu šířky přes 3 m, po zhutnění tl. 50 mm</t>
  </si>
  <si>
    <t>"konstr.tl.570mm" 4957,2</t>
  </si>
  <si>
    <t>38</t>
  </si>
  <si>
    <t>569903311</t>
  </si>
  <si>
    <t>Zřízení zemních krajnic se zhutněním</t>
  </si>
  <si>
    <t>-211893699</t>
  </si>
  <si>
    <t>Zřízení zemních krajnic z hornin jakékoliv třídy se zhutněním</t>
  </si>
  <si>
    <t>1020,0*0,9</t>
  </si>
  <si>
    <t>39</t>
  </si>
  <si>
    <t>583441710</t>
  </si>
  <si>
    <t>štěrkodrť frakce 0-32 třída C</t>
  </si>
  <si>
    <t>-5509225</t>
  </si>
  <si>
    <t>kamenivo přírodní drcené hutné pro stavební účely PDK (drobné, hrubé a štěrkodrť) štěrkodrtě ČSN EN 13043 frakce   0-32    (Spilit)</t>
  </si>
  <si>
    <t>918*1,67 'Přepočtené koeficientem množství</t>
  </si>
  <si>
    <t>40</t>
  </si>
  <si>
    <t>573211111</t>
  </si>
  <si>
    <t>Postřik živičný spojovací z asfaltu v množství do 0,70 kg/m2</t>
  </si>
  <si>
    <t>-108728044</t>
  </si>
  <si>
    <t>Postřik živičný spojovací bez posypu kamenivem z asfaltu silničního, v množství od 0,50 do 0,70 kg/m2</t>
  </si>
  <si>
    <t>"konstr.tl.570mm" 4860,0*2</t>
  </si>
  <si>
    <t>41</t>
  </si>
  <si>
    <t>573411113</t>
  </si>
  <si>
    <t>Nátěr živičný uzavírací nebo udržovací s posypem z asfaltu v množství 1,25 kg/m2</t>
  </si>
  <si>
    <t>1236883382</t>
  </si>
  <si>
    <t>Nátěr živičný uzavírací nebo udržovací s posypem kamenivem a se zaválcováním kameniva z asfaltu silničního, v množství 1,25 kg/m2</t>
  </si>
  <si>
    <t>42</t>
  </si>
  <si>
    <t>574381111</t>
  </si>
  <si>
    <t>Penetrační makadam hrubý PMH tl 90 mm</t>
  </si>
  <si>
    <t>-2071013484</t>
  </si>
  <si>
    <t>Penetrační makadam PM s rozprostřením kameniva na sucho, s postřikem živicí, s posypem drtí a se zhutněním hrubý (PMH) z kameniva hrubého drceného, po zhutnění tl. 90 mm</t>
  </si>
  <si>
    <t>43</t>
  </si>
  <si>
    <t>577134221</t>
  </si>
  <si>
    <t>Asfaltový beton vrstva obrusná ACO 11 (ABS) tř. II tl 40 mm š přes 3 m z nemodifikovaného asfaltu</t>
  </si>
  <si>
    <t>1513351801</t>
  </si>
  <si>
    <t>Asfaltový beton vrstva obrusná ACO 11 (ABS) s rozprostřením a se zhutněním z nemodifikovaného asfaltu v pruhu šířky přes 3 m tř. II, po zhutnění tl. 40 mm</t>
  </si>
  <si>
    <t>"konstr.tl.570mm" 4860,0</t>
  </si>
  <si>
    <t>44</t>
  </si>
  <si>
    <t>577155122</t>
  </si>
  <si>
    <t>Asfaltový beton vrstva ložní ACL 16 (ABH) tl 60 mm š přes 3 m z nemodifikovaného asfaltu</t>
  </si>
  <si>
    <t>-798719982</t>
  </si>
  <si>
    <t>Asfaltový beton vrstva ložní ACL 16 (ABH) s rozprostřením a zhutněním z nemodifikovaného asfaltu v pruhu šířky přes 3 m, po zhutnění tl. 60 mm</t>
  </si>
  <si>
    <t>"konstr.tl.570mm"  4860,0</t>
  </si>
  <si>
    <t>45</t>
  </si>
  <si>
    <t>919122122</t>
  </si>
  <si>
    <t>Těsnění spár zálivkou za tepla pro komůrky š 15 mm hl 30 mm s těsnicím profilem</t>
  </si>
  <si>
    <t>m</t>
  </si>
  <si>
    <t>-1356623123</t>
  </si>
  <si>
    <t>Utěsnění dilatačních spár zálivkou za tepla v cementobetonovém nebo živičném krytu včetně adhezního nátěru s těsnicím profilem pod zálivkou, pro komůrky šířky 15 mm, hloubky 30 mm</t>
  </si>
  <si>
    <t>80,0</t>
  </si>
  <si>
    <t>Trubní vedení</t>
  </si>
  <si>
    <t>46</t>
  </si>
  <si>
    <t>871360410</t>
  </si>
  <si>
    <t>Montáž kanalizačního potrubí korugovaného z polypropylenu DN 250</t>
  </si>
  <si>
    <t>-1603397177</t>
  </si>
  <si>
    <t>Montáž kanalizačního potrubí z plastů z polypropylenu PP korugovaného SN 10 DN 250</t>
  </si>
  <si>
    <t>DO-5-02244</t>
  </si>
  <si>
    <t>100,0</t>
  </si>
  <si>
    <t>47</t>
  </si>
  <si>
    <t>286147250</t>
  </si>
  <si>
    <t>trubka kanalizační žebrovaná ULTRA RIB 2 DIN (PP) vnitřní průměr 250mm, dl. 3m</t>
  </si>
  <si>
    <t>kus</t>
  </si>
  <si>
    <t>-1259590158</t>
  </si>
  <si>
    <t>trubky z polypropylénu a kombinované potrubí kanalizační žebrované PP trubky kanalizační žebrované ULTRA RIB 2 DIN (PP) DIN 16961 , včetně těsnícího kroužku vnější/vnitřní průměr 280/250 mm, dl. 3 m</t>
  </si>
  <si>
    <t>100,0/3</t>
  </si>
  <si>
    <t>48</t>
  </si>
  <si>
    <t>286147560</t>
  </si>
  <si>
    <t>koleno 30st. URB 250mm pro potrubí kanalizační žebrované ULTRA RIB</t>
  </si>
  <si>
    <t>185478508</t>
  </si>
  <si>
    <t>trubky z polypropylénu a kombinované potrubí kanalizační žebrované PP kolena URB 30st. URB 250 mm</t>
  </si>
  <si>
    <t>49</t>
  </si>
  <si>
    <t>894201151R</t>
  </si>
  <si>
    <t>Výtokový objekt betonový</t>
  </si>
  <si>
    <t>-102245082</t>
  </si>
  <si>
    <t>1,5*3</t>
  </si>
  <si>
    <t>50</t>
  </si>
  <si>
    <t>895931111R</t>
  </si>
  <si>
    <t>Vpusti kanalizačních horské z prefabrikovaných dílců,vč.mříže - mont.+dodávk.</t>
  </si>
  <si>
    <t>1290779776</t>
  </si>
  <si>
    <t>Ostatní konstrukce a práce-bourání</t>
  </si>
  <si>
    <t>51</t>
  </si>
  <si>
    <t>911331123</t>
  </si>
  <si>
    <t>Svodidlo ocelové jednostranné zádržnosti N2 typ JSNH4/N2 se zaberaněním sloupků do 4 m</t>
  </si>
  <si>
    <t>841078813</t>
  </si>
  <si>
    <t>Silniční svodidlo ocelové s osazením sloupků zaberaněním úroveň zádržnosti N2 vzdálenosti sloupků přes 2 do 4 m JSNH4/N2 jednostranné</t>
  </si>
  <si>
    <t>DO-5-02243</t>
  </si>
  <si>
    <t>272,0</t>
  </si>
  <si>
    <t>52</t>
  </si>
  <si>
    <t>911331412</t>
  </si>
  <si>
    <t>Náběh ocelového svodidla jednostranný délky do 12 m se zaberaněním sloupků do 2 m</t>
  </si>
  <si>
    <t>498935227</t>
  </si>
  <si>
    <t>Silniční svodidlo ocelové s osazením sloupků zaberaněním náběh jednostranný, délky přes 4 do 12 m</t>
  </si>
  <si>
    <t>16,0</t>
  </si>
  <si>
    <t>53</t>
  </si>
  <si>
    <t>912211111</t>
  </si>
  <si>
    <t>Montáž směrového sloupku silničního plastového prosté uložení bez betonového základu</t>
  </si>
  <si>
    <t>-1216922818</t>
  </si>
  <si>
    <t>Montáž směrového sloupku plastového s odrazkou prostým uložením bez betonového základu silničního</t>
  </si>
  <si>
    <t>DO-5-02266</t>
  </si>
  <si>
    <t>74</t>
  </si>
  <si>
    <t>54</t>
  </si>
  <si>
    <t>562889500</t>
  </si>
  <si>
    <t>sloupek silniční s retroreflexní fólií směrový 1200 mm</t>
  </si>
  <si>
    <t>-2043307129</t>
  </si>
  <si>
    <t>součásti tvářené z plastů pro výrobní spotřebu ostatní sloupky silniční s retroreflexní fólií směrový silniční "M" 1200 mm</t>
  </si>
  <si>
    <t>55</t>
  </si>
  <si>
    <t>914111111</t>
  </si>
  <si>
    <t>Montáž svislé dopravní značky do velikosti 1 m2 objímkami na sloupek nebo konzolu</t>
  </si>
  <si>
    <t>-1182240221</t>
  </si>
  <si>
    <t>Montáž svislé dopravní značky základní velikosti do 1 m2 objímkami na sloupky nebo konzoly</t>
  </si>
  <si>
    <t>56</t>
  </si>
  <si>
    <t>404440140</t>
  </si>
  <si>
    <t>značka dopravní svislá reflexní výstražná AL 3M A1 - A30, P1,P4 900 mm</t>
  </si>
  <si>
    <t>-547906477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</si>
  <si>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</si>
  <si>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57</t>
  </si>
  <si>
    <t>914511111</t>
  </si>
  <si>
    <t>Montáž sloupku dopravních značek délky do 3,5 m s betonovým základem</t>
  </si>
  <si>
    <t>-1474446267</t>
  </si>
  <si>
    <t>Montáž sloupku dopravních značek délky do 3,5 m do betonového základu</t>
  </si>
  <si>
    <t>58</t>
  </si>
  <si>
    <t>404452300</t>
  </si>
  <si>
    <t>sloupek Zn 70 - 350</t>
  </si>
  <si>
    <t>-900428076</t>
  </si>
  <si>
    <t>výrobky a tabule orientační pro návěstí a zabezpečovací zařízení silniční značky dopravní svislé sloupky Zn 70 - 350</t>
  </si>
  <si>
    <t>59</t>
  </si>
  <si>
    <t>915231111</t>
  </si>
  <si>
    <t>Vodorovné dopravní značení bílým plastem přechody pro chodce, šipky, symboly</t>
  </si>
  <si>
    <t>-1417278156</t>
  </si>
  <si>
    <t>Vodorovné dopravní značení stříkaným plastem přechody pro chodce, šipky, symboly nápisy bílé základní</t>
  </si>
  <si>
    <t>370,0</t>
  </si>
  <si>
    <t>60</t>
  </si>
  <si>
    <t>915621111</t>
  </si>
  <si>
    <t>Předznačení vodorovného plošného značení</t>
  </si>
  <si>
    <t>620659659</t>
  </si>
  <si>
    <t>Předznačení pro vodorovné značení stříkané barvou nebo prováděné z nátěrových hmot plošné šipky, symboly, nápisy</t>
  </si>
  <si>
    <t>61</t>
  </si>
  <si>
    <t>919541111</t>
  </si>
  <si>
    <t>Zřízení propustku nebo sjezdu z trub ocelových do DN 400</t>
  </si>
  <si>
    <t>883905377</t>
  </si>
  <si>
    <t>Zřízení propustku nebo sjezdu z trub ocelových DN do 400 mm</t>
  </si>
  <si>
    <t>"st. 2,3km" 10,0</t>
  </si>
  <si>
    <t>62</t>
  </si>
  <si>
    <t>143332340</t>
  </si>
  <si>
    <t>trubka ocelová  spirálově svařovaná hladká ČSN 41 1375.1 D426 tl 8 mm</t>
  </si>
  <si>
    <t>78127548</t>
  </si>
  <si>
    <t>trubky ocelové podélně nebo spirálově svařované hladké nad 219 mm trubky spirálově svařované, ČSN 41 1375.1 v délkách 5950+100 mm vnější D    tloušťka stěny mm 426         8     S235JRG2</t>
  </si>
  <si>
    <t>63</t>
  </si>
  <si>
    <t>919735113</t>
  </si>
  <si>
    <t>Řezání stávajícího živičného krytu hl do 150 mm</t>
  </si>
  <si>
    <t>757258737</t>
  </si>
  <si>
    <t>Řezání stávajícího živičného krytu nebo podkladu hloubky přes 100 do 150 mm</t>
  </si>
  <si>
    <t>DO-5-02243, DO-7-02244</t>
  </si>
  <si>
    <t>72,0</t>
  </si>
  <si>
    <t>64</t>
  </si>
  <si>
    <t>935111112</t>
  </si>
  <si>
    <t>Osazení příkopového žlabu do štěrkopísku tl 100 mm z betonových desek</t>
  </si>
  <si>
    <t>213997614</t>
  </si>
  <si>
    <t>Osazení betonového příkopového žlabu s vyplněním a zatřením spár cementovou maltou s ložem tl. 100 mm z kameniva těženého nebo štěrkopísku z betonových desek jakékoliv velikosti</t>
  </si>
  <si>
    <t>0,25*4*490,0</t>
  </si>
  <si>
    <t>65</t>
  </si>
  <si>
    <t>592276300</t>
  </si>
  <si>
    <t>deska betonová meliorační TBM-Q 500/500 50x50x10 cm</t>
  </si>
  <si>
    <t>1799611260</t>
  </si>
  <si>
    <t>tvárnice meliorační a příkopové betonové a železobetonové desky meliorační TBM-Q 500/500   50 x 50 x 10</t>
  </si>
  <si>
    <t>490,0*4</t>
  </si>
  <si>
    <t>1960*1,01 'Přepočtené koeficientem množství</t>
  </si>
  <si>
    <t>66</t>
  </si>
  <si>
    <t>935111211</t>
  </si>
  <si>
    <t>Osazení příkopového žlabu do štěrkopísku tl 100 mm z betonových tvárnic š 800 mm</t>
  </si>
  <si>
    <t>-1035777375</t>
  </si>
  <si>
    <t>Osazení betonového příkopového žlabu s vyplněním a zatřením spár cementovou maltou s ložem tl. 100 mm z kameniva těženého nebo štěrkopísku z betonových příkopových tvárnic šířky přes 500 do 800 mm</t>
  </si>
  <si>
    <t>490,0</t>
  </si>
  <si>
    <t>67</t>
  </si>
  <si>
    <t>592277280</t>
  </si>
  <si>
    <t>žlab betonový odvodňovací TBZ 50/65/16 51 x 65 x 15,7 cm</t>
  </si>
  <si>
    <t>-1666501660</t>
  </si>
  <si>
    <t>tvárnice meliorační a příkopové betonové a železobetonové žlaby odvodňovací TBZ  50/65/16     51 x 65 x 15,7</t>
  </si>
  <si>
    <t>490,0/0,51</t>
  </si>
  <si>
    <t>960,78431372549*1,01 'Přepočtené koeficientem množství</t>
  </si>
  <si>
    <t>68</t>
  </si>
  <si>
    <t>961044111</t>
  </si>
  <si>
    <t>Bourání základů z betonu prostého</t>
  </si>
  <si>
    <t>-402867005</t>
  </si>
  <si>
    <t>Bourání základů z betonu prostého</t>
  </si>
  <si>
    <t>69</t>
  </si>
  <si>
    <t>979099141</t>
  </si>
  <si>
    <t xml:space="preserve">Poplatek za skládku </t>
  </si>
  <si>
    <t>-1016286808</t>
  </si>
  <si>
    <t>70</t>
  </si>
  <si>
    <t>997221551</t>
  </si>
  <si>
    <t>Vodorovná doprava suti ze sypkých materiálů do 1 km</t>
  </si>
  <si>
    <t>-1023547516</t>
  </si>
  <si>
    <t>Vodorovná doprava suti bez naložení, ale se složením a s hrubým urovnáním ze sypkých materiálů, na vzdálenost do 1 km</t>
  </si>
  <si>
    <t>71</t>
  </si>
  <si>
    <t>997221559</t>
  </si>
  <si>
    <t>Příplatek ZKD 1 km u vodorovné dopravy suti ze sypkých materiálů</t>
  </si>
  <si>
    <t>1777378058</t>
  </si>
  <si>
    <t>Vodorovná doprava suti bez naložení, ale se složením a s hrubým urovnáním Příplatek k ceně za každý další i započatý 1 km přes 1 km</t>
  </si>
  <si>
    <t>445,02*4 'Přepočtené koeficientem množství</t>
  </si>
  <si>
    <t>99</t>
  </si>
  <si>
    <t>Přesun hmot</t>
  </si>
  <si>
    <t>72</t>
  </si>
  <si>
    <t>998225111</t>
  </si>
  <si>
    <t>Přesun hmot pro pozemní komunikace s krytem z kamene, monolitickým betonovým nebo živičným</t>
  </si>
  <si>
    <t>-690168461</t>
  </si>
  <si>
    <t>Přesun hmot pro komunikace s krytem z kameniva, monolitickým betonovým nebo živičným dopravní vzdálenost do 200 m jakékoliv délky objektu</t>
  </si>
  <si>
    <t>SO 105a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</si>
  <si>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</si>
  <si>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</si>
  <si>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</si>
  <si>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</si>
  <si>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</si>
  <si>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</si>
  <si>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</si>
  <si>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</si>
  <si>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</si>
  <si>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</si>
  <si>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1024</t>
  </si>
  <si>
    <t>1273964182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</si>
  <si>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</si>
  <si>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</si>
  <si>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</si>
  <si>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</si>
  <si>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</si>
  <si>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-292133997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</si>
  <si>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</si>
  <si>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</si>
  <si>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</si>
  <si>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</si>
  <si>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</si>
  <si>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-1522221834</t>
  </si>
  <si>
    <t>Hlavní tituly průvodních činností a nákladů inženýrská činnost dozory</t>
  </si>
  <si>
    <t>043002000</t>
  </si>
  <si>
    <t>Zkoušky a ostatní měření</t>
  </si>
  <si>
    <t>312831491</t>
  </si>
  <si>
    <t>Hlavní tituly průvodních činností a nákladů inženýrská činnost zkoušky a ostatní měření</t>
  </si>
  <si>
    <t>"zkoušky únosnosti zemin" 10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</si>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</sst>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18" borderId="36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3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41C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D9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A67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41C1.tmp" descr="D:\KROSplusData\System\Temp\rad141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D982.tmp" descr="D:\KROSplusData\System\Temp\radCD9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A67D.tmp" descr="D:\KROSplusData\System\Temp\rad0A6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591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592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3" t="s">
        <v>15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Q5" s="12"/>
      <c r="BE5" s="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4" t="s">
        <v>18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Q6" s="12"/>
      <c r="BE6" s="9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0"/>
      <c r="BS8" s="6" t="s">
        <v>27</v>
      </c>
    </row>
    <row r="9" spans="2:71" s="2" customFormat="1" ht="15" customHeight="1">
      <c r="B9" s="10"/>
      <c r="AQ9" s="12"/>
      <c r="BE9" s="9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0"/>
      <c r="BS11" s="6" t="s">
        <v>19</v>
      </c>
    </row>
    <row r="12" spans="2:71" s="2" customFormat="1" ht="7.5" customHeight="1">
      <c r="B12" s="10"/>
      <c r="AQ12" s="12"/>
      <c r="BE12" s="9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0"/>
      <c r="BS13" s="6" t="s">
        <v>19</v>
      </c>
    </row>
    <row r="14" spans="2:71" s="2" customFormat="1" ht="15.75" customHeight="1">
      <c r="B14" s="10"/>
      <c r="E14" s="95" t="s">
        <v>33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8" t="s">
        <v>31</v>
      </c>
      <c r="AN14" s="20" t="s">
        <v>33</v>
      </c>
      <c r="AQ14" s="12"/>
      <c r="BE14" s="90"/>
      <c r="BS14" s="6" t="s">
        <v>7</v>
      </c>
    </row>
    <row r="15" spans="2:71" s="2" customFormat="1" ht="7.5" customHeight="1">
      <c r="B15" s="10"/>
      <c r="AQ15" s="12"/>
      <c r="BE15" s="9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9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Q20" s="12"/>
      <c r="BE20" s="9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7">
        <f>ROUND($AG$51,2)</f>
        <v>0</v>
      </c>
      <c r="AL23" s="98"/>
      <c r="AM23" s="98"/>
      <c r="AN23" s="98"/>
      <c r="AO23" s="98"/>
      <c r="AQ23" s="25"/>
      <c r="BE23" s="91"/>
    </row>
    <row r="24" spans="2:57" s="6" customFormat="1" ht="7.5" customHeight="1">
      <c r="B24" s="22"/>
      <c r="AQ24" s="25"/>
      <c r="BE24" s="91"/>
    </row>
    <row r="25" spans="2:57" s="6" customFormat="1" ht="14.25" customHeight="1">
      <c r="B25" s="22"/>
      <c r="L25" s="99" t="s">
        <v>40</v>
      </c>
      <c r="M25" s="91"/>
      <c r="N25" s="91"/>
      <c r="O25" s="91"/>
      <c r="W25" s="99" t="s">
        <v>41</v>
      </c>
      <c r="X25" s="91"/>
      <c r="Y25" s="91"/>
      <c r="Z25" s="91"/>
      <c r="AA25" s="91"/>
      <c r="AB25" s="91"/>
      <c r="AC25" s="91"/>
      <c r="AD25" s="91"/>
      <c r="AE25" s="91"/>
      <c r="AK25" s="99" t="s">
        <v>42</v>
      </c>
      <c r="AL25" s="91"/>
      <c r="AM25" s="91"/>
      <c r="AN25" s="91"/>
      <c r="AO25" s="91"/>
      <c r="AQ25" s="25"/>
      <c r="BE25" s="91"/>
    </row>
    <row r="26" spans="2:57" s="6" customFormat="1" ht="15" customHeight="1">
      <c r="B26" s="26"/>
      <c r="D26" s="27" t="s">
        <v>43</v>
      </c>
      <c r="F26" s="27" t="s">
        <v>44</v>
      </c>
      <c r="L26" s="100">
        <v>0.21</v>
      </c>
      <c r="M26" s="92"/>
      <c r="N26" s="92"/>
      <c r="O26" s="92"/>
      <c r="W26" s="101">
        <f>ROUND($AZ$51,2)</f>
        <v>0</v>
      </c>
      <c r="X26" s="92"/>
      <c r="Y26" s="92"/>
      <c r="Z26" s="92"/>
      <c r="AA26" s="92"/>
      <c r="AB26" s="92"/>
      <c r="AC26" s="92"/>
      <c r="AD26" s="92"/>
      <c r="AE26" s="92"/>
      <c r="AK26" s="101">
        <f>ROUND($AV$51,2)</f>
        <v>0</v>
      </c>
      <c r="AL26" s="92"/>
      <c r="AM26" s="92"/>
      <c r="AN26" s="92"/>
      <c r="AO26" s="92"/>
      <c r="AQ26" s="28"/>
      <c r="BE26" s="92"/>
    </row>
    <row r="27" spans="2:57" s="6" customFormat="1" ht="15" customHeight="1">
      <c r="B27" s="26"/>
      <c r="F27" s="27" t="s">
        <v>45</v>
      </c>
      <c r="L27" s="100">
        <v>0.15</v>
      </c>
      <c r="M27" s="92"/>
      <c r="N27" s="92"/>
      <c r="O27" s="92"/>
      <c r="W27" s="101">
        <f>ROUND($BA$51,2)</f>
        <v>0</v>
      </c>
      <c r="X27" s="92"/>
      <c r="Y27" s="92"/>
      <c r="Z27" s="92"/>
      <c r="AA27" s="92"/>
      <c r="AB27" s="92"/>
      <c r="AC27" s="92"/>
      <c r="AD27" s="92"/>
      <c r="AE27" s="92"/>
      <c r="AK27" s="101">
        <f>ROUND($AW$51,2)</f>
        <v>0</v>
      </c>
      <c r="AL27" s="92"/>
      <c r="AM27" s="92"/>
      <c r="AN27" s="92"/>
      <c r="AO27" s="92"/>
      <c r="AQ27" s="28"/>
      <c r="BE27" s="92"/>
    </row>
    <row r="28" spans="2:57" s="6" customFormat="1" ht="15" customHeight="1" hidden="1">
      <c r="B28" s="26"/>
      <c r="F28" s="27" t="s">
        <v>46</v>
      </c>
      <c r="L28" s="100">
        <v>0.21</v>
      </c>
      <c r="M28" s="92"/>
      <c r="N28" s="92"/>
      <c r="O28" s="92"/>
      <c r="W28" s="101">
        <f>ROUND($BB$51,2)</f>
        <v>0</v>
      </c>
      <c r="X28" s="92"/>
      <c r="Y28" s="92"/>
      <c r="Z28" s="92"/>
      <c r="AA28" s="92"/>
      <c r="AB28" s="92"/>
      <c r="AC28" s="92"/>
      <c r="AD28" s="92"/>
      <c r="AE28" s="92"/>
      <c r="AK28" s="101">
        <v>0</v>
      </c>
      <c r="AL28" s="92"/>
      <c r="AM28" s="92"/>
      <c r="AN28" s="92"/>
      <c r="AO28" s="92"/>
      <c r="AQ28" s="28"/>
      <c r="BE28" s="92"/>
    </row>
    <row r="29" spans="2:57" s="6" customFormat="1" ht="15" customHeight="1" hidden="1">
      <c r="B29" s="26"/>
      <c r="F29" s="27" t="s">
        <v>47</v>
      </c>
      <c r="L29" s="100">
        <v>0.15</v>
      </c>
      <c r="M29" s="92"/>
      <c r="N29" s="92"/>
      <c r="O29" s="92"/>
      <c r="W29" s="101">
        <f>ROUND($BC$51,2)</f>
        <v>0</v>
      </c>
      <c r="X29" s="92"/>
      <c r="Y29" s="92"/>
      <c r="Z29" s="92"/>
      <c r="AA29" s="92"/>
      <c r="AB29" s="92"/>
      <c r="AC29" s="92"/>
      <c r="AD29" s="92"/>
      <c r="AE29" s="92"/>
      <c r="AK29" s="101">
        <v>0</v>
      </c>
      <c r="AL29" s="92"/>
      <c r="AM29" s="92"/>
      <c r="AN29" s="92"/>
      <c r="AO29" s="92"/>
      <c r="AQ29" s="28"/>
      <c r="BE29" s="92"/>
    </row>
    <row r="30" spans="2:57" s="6" customFormat="1" ht="15" customHeight="1" hidden="1">
      <c r="B30" s="26"/>
      <c r="F30" s="27" t="s">
        <v>48</v>
      </c>
      <c r="L30" s="100">
        <v>0</v>
      </c>
      <c r="M30" s="92"/>
      <c r="N30" s="92"/>
      <c r="O30" s="92"/>
      <c r="W30" s="101">
        <f>ROUND($BD$51,2)</f>
        <v>0</v>
      </c>
      <c r="X30" s="92"/>
      <c r="Y30" s="92"/>
      <c r="Z30" s="92"/>
      <c r="AA30" s="92"/>
      <c r="AB30" s="92"/>
      <c r="AC30" s="92"/>
      <c r="AD30" s="92"/>
      <c r="AE30" s="92"/>
      <c r="AK30" s="101">
        <v>0</v>
      </c>
      <c r="AL30" s="92"/>
      <c r="AM30" s="92"/>
      <c r="AN30" s="92"/>
      <c r="AO30" s="92"/>
      <c r="AQ30" s="28"/>
      <c r="BE30" s="92"/>
    </row>
    <row r="31" spans="2:57" s="6" customFormat="1" ht="7.5" customHeight="1">
      <c r="B31" s="22"/>
      <c r="AQ31" s="25"/>
      <c r="BE31" s="91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2" t="s">
        <v>51</v>
      </c>
      <c r="Y32" s="103"/>
      <c r="Z32" s="103"/>
      <c r="AA32" s="103"/>
      <c r="AB32" s="103"/>
      <c r="AC32" s="31"/>
      <c r="AD32" s="31"/>
      <c r="AE32" s="31"/>
      <c r="AF32" s="31"/>
      <c r="AG32" s="31"/>
      <c r="AH32" s="31"/>
      <c r="AI32" s="31"/>
      <c r="AJ32" s="31"/>
      <c r="AK32" s="104">
        <f>ROUND(SUM($AK$23:$AK$30),2)</f>
        <v>0</v>
      </c>
      <c r="AL32" s="103"/>
      <c r="AM32" s="103"/>
      <c r="AN32" s="103"/>
      <c r="AO32" s="105"/>
      <c r="AP32" s="29"/>
      <c r="AQ32" s="33"/>
      <c r="BE32" s="9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6" t="str">
        <f>$K$6</f>
        <v>2720 Obnovení silnice III-2565 Most - Mariánské Radčice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7" t="str">
        <f>IF($AN$8="","",$AN$8)</f>
        <v>30.07.2014</v>
      </c>
      <c r="AN44" s="9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3" t="str">
        <f>IF($E$17="","",$E$17)</f>
        <v>Báňské projekty Teplice a.s.</v>
      </c>
      <c r="AN46" s="91"/>
      <c r="AO46" s="91"/>
      <c r="AP46" s="91"/>
      <c r="AR46" s="22"/>
      <c r="AS46" s="108" t="s">
        <v>53</v>
      </c>
      <c r="AT46" s="10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85"/>
      <c r="AT47" s="91"/>
      <c r="BD47" s="45"/>
    </row>
    <row r="48" spans="2:56" s="6" customFormat="1" ht="12" customHeight="1">
      <c r="B48" s="22"/>
      <c r="AR48" s="22"/>
      <c r="AS48" s="85"/>
      <c r="AT48" s="91"/>
      <c r="BD48" s="45"/>
    </row>
    <row r="49" spans="2:57" s="6" customFormat="1" ht="30" customHeight="1">
      <c r="B49" s="22"/>
      <c r="C49" s="119" t="s">
        <v>54</v>
      </c>
      <c r="D49" s="103"/>
      <c r="E49" s="103"/>
      <c r="F49" s="103"/>
      <c r="G49" s="103"/>
      <c r="H49" s="31"/>
      <c r="I49" s="86" t="s">
        <v>55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87" t="s">
        <v>56</v>
      </c>
      <c r="AH49" s="103"/>
      <c r="AI49" s="103"/>
      <c r="AJ49" s="103"/>
      <c r="AK49" s="103"/>
      <c r="AL49" s="103"/>
      <c r="AM49" s="103"/>
      <c r="AN49" s="86" t="s">
        <v>57</v>
      </c>
      <c r="AO49" s="103"/>
      <c r="AP49" s="103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ROUND($AG$52,2)</f>
        <v>0</v>
      </c>
      <c r="AH51" s="114"/>
      <c r="AI51" s="114"/>
      <c r="AJ51" s="114"/>
      <c r="AK51" s="114"/>
      <c r="AL51" s="114"/>
      <c r="AM51" s="114"/>
      <c r="AN51" s="113">
        <f>ROUND(SUM($AG$51,$AT$51),2)</f>
        <v>0</v>
      </c>
      <c r="AO51" s="114"/>
      <c r="AP51" s="11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11" t="s">
        <v>77</v>
      </c>
      <c r="E52" s="112"/>
      <c r="F52" s="112"/>
      <c r="G52" s="112"/>
      <c r="H52" s="112"/>
      <c r="I52" s="61"/>
      <c r="J52" s="111" t="s">
        <v>78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88">
        <f>ROUND(SUM($AG$53:$AG$54),2)</f>
        <v>0</v>
      </c>
      <c r="AH52" s="110"/>
      <c r="AI52" s="110"/>
      <c r="AJ52" s="110"/>
      <c r="AK52" s="110"/>
      <c r="AL52" s="110"/>
      <c r="AM52" s="110"/>
      <c r="AN52" s="88">
        <f>ROUND(SUM($AG$52,$AT$52),2)</f>
        <v>0</v>
      </c>
      <c r="AO52" s="110"/>
      <c r="AP52" s="110"/>
      <c r="AQ52" s="62" t="s">
        <v>79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593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105 - Obnova povrchu s...'!$J$29</f>
        <v>0</v>
      </c>
      <c r="AH53" s="117"/>
      <c r="AI53" s="117"/>
      <c r="AJ53" s="117"/>
      <c r="AK53" s="117"/>
      <c r="AL53" s="117"/>
      <c r="AM53" s="117"/>
      <c r="AN53" s="116">
        <f>ROUND(SUM($AG$53,$AT$53),2)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105 - Obnova povrchu s...'!$P$89</f>
        <v>0</v>
      </c>
      <c r="AV53" s="72">
        <f>'SO 105 - Obnova povrchu s...'!$J$32</f>
        <v>0</v>
      </c>
      <c r="AW53" s="72">
        <f>'SO 105 - Obnova povrchu s...'!$J$33</f>
        <v>0</v>
      </c>
      <c r="AX53" s="72">
        <f>'SO 105 - Obnova povrchu s...'!$J$34</f>
        <v>0</v>
      </c>
      <c r="AY53" s="72">
        <f>'SO 105 - Obnova povrchu s...'!$J$35</f>
        <v>0</v>
      </c>
      <c r="AZ53" s="72">
        <f>'SO 105 - Obnova povrchu s...'!$F$32</f>
        <v>0</v>
      </c>
      <c r="BA53" s="72">
        <f>'SO 105 - Obnova povrchu s...'!$F$33</f>
        <v>0</v>
      </c>
      <c r="BB53" s="72">
        <f>'SO 105 - Obnova povrchu s...'!$F$34</f>
        <v>0</v>
      </c>
      <c r="BC53" s="72">
        <f>'SO 105 - Obnova povrchu s...'!$F$35</f>
        <v>0</v>
      </c>
      <c r="BD53" s="74">
        <f>'SO 105 - Obnova povrchu s...'!$F$36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593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105a - Vedlejší a osta...'!$J$29</f>
        <v>0</v>
      </c>
      <c r="AH54" s="117"/>
      <c r="AI54" s="117"/>
      <c r="AJ54" s="117"/>
      <c r="AK54" s="117"/>
      <c r="AL54" s="117"/>
      <c r="AM54" s="117"/>
      <c r="AN54" s="116">
        <f>ROUND(SUM($AG$54,$AT$54),2)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ROUND(SUM($AV$54:$AW$54),2)</f>
        <v>0</v>
      </c>
      <c r="AU54" s="77">
        <f>'SO 105a - Vedlejší a osta...'!$P$86</f>
        <v>0</v>
      </c>
      <c r="AV54" s="76">
        <f>'SO 105a - Vedlejší a osta...'!$J$32</f>
        <v>0</v>
      </c>
      <c r="AW54" s="76">
        <f>'SO 105a - Vedlejší a osta...'!$J$33</f>
        <v>0</v>
      </c>
      <c r="AX54" s="76">
        <f>'SO 105a - Vedlejší a osta...'!$J$34</f>
        <v>0</v>
      </c>
      <c r="AY54" s="76">
        <f>'SO 105a - Vedlejší a osta...'!$J$35</f>
        <v>0</v>
      </c>
      <c r="AZ54" s="76">
        <f>'SO 105a - Vedlejší a osta...'!$F$32</f>
        <v>0</v>
      </c>
      <c r="BA54" s="76">
        <f>'SO 105a - Vedlejší a osta...'!$F$33</f>
        <v>0</v>
      </c>
      <c r="BB54" s="76">
        <f>'SO 105a - Vedlejší a osta...'!$F$34</f>
        <v>0</v>
      </c>
      <c r="BC54" s="76">
        <f>'SO 105a - Vedlejší a osta...'!$F$35</f>
        <v>0</v>
      </c>
      <c r="BD54" s="78">
        <f>'SO 105a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5 - Obnova povrchu s...'!C2" tooltip="SO 105 - Obnova povrchu s..." display="/"/>
    <hyperlink ref="A54" location="'SO 105a - Vedlejší a osta...'!C2" tooltip="SO 105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3"/>
  <sheetViews>
    <sheetView showGridLines="0" zoomScalePageLayoutView="0" workbookViewId="0" topLeftCell="A1">
      <pane ySplit="1" topLeftCell="BM321" activePane="bottomLeft" state="frozen"/>
      <selection pane="topLeft" activeCell="A1" sqref="A1"/>
      <selection pane="bottomLeft" activeCell="I92" sqref="I92:I341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594</v>
      </c>
      <c r="G1" s="121" t="s">
        <v>595</v>
      </c>
      <c r="H1" s="121"/>
      <c r="I1" s="82"/>
      <c r="J1" s="84" t="s">
        <v>596</v>
      </c>
      <c r="K1" s="83" t="s">
        <v>89</v>
      </c>
      <c r="L1" s="84" t="s">
        <v>597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78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71.75" customHeight="1">
      <c r="B26" s="137"/>
      <c r="E26" s="147" t="s">
        <v>94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ROUND($J$89,2)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ROUND(SUM($BE$89:$BE$342),2)</f>
        <v>0</v>
      </c>
      <c r="I32" s="155">
        <v>0.21</v>
      </c>
      <c r="J32" s="154">
        <f>ROUND(SUM($BE$89:$BE$342)*$I$32,2)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ROUND(SUM($BF$89:$BF$342),2)</f>
        <v>0</v>
      </c>
      <c r="I33" s="155">
        <v>0.15</v>
      </c>
      <c r="J33" s="154">
        <f>ROUND(SUM($BF$89:$BF$342)*$I$33,2)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ROUND(SUM($BG$89:$BG$342),2)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ROUND(SUM($BH$89:$BH$342),2)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ROUND(SUM($BI$89:$BI$342),2)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105 - Obnova povrchu stáv. komunikace km 1,755  70 - 2,320 00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ROUND($J$89,2)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100</v>
      </c>
      <c r="E61" s="176"/>
      <c r="F61" s="176"/>
      <c r="G61" s="176"/>
      <c r="H61" s="176"/>
      <c r="I61" s="176"/>
      <c r="J61" s="177">
        <f>ROUND($J$90,2)</f>
        <v>0</v>
      </c>
      <c r="K61" s="178"/>
    </row>
    <row r="62" spans="2:11" s="179" customFormat="1" ht="21" customHeight="1">
      <c r="B62" s="180"/>
      <c r="D62" s="181" t="s">
        <v>101</v>
      </c>
      <c r="E62" s="181"/>
      <c r="F62" s="181"/>
      <c r="G62" s="181"/>
      <c r="H62" s="181"/>
      <c r="I62" s="181"/>
      <c r="J62" s="182">
        <f>ROUND($J$91,2)</f>
        <v>0</v>
      </c>
      <c r="K62" s="183"/>
    </row>
    <row r="63" spans="2:11" s="179" customFormat="1" ht="21" customHeight="1">
      <c r="B63" s="180"/>
      <c r="D63" s="181" t="s">
        <v>102</v>
      </c>
      <c r="E63" s="181"/>
      <c r="F63" s="181"/>
      <c r="G63" s="181"/>
      <c r="H63" s="181"/>
      <c r="I63" s="181"/>
      <c r="J63" s="182">
        <f>ROUND($J$189,2)</f>
        <v>0</v>
      </c>
      <c r="K63" s="183"/>
    </row>
    <row r="64" spans="2:11" s="179" customFormat="1" ht="21" customHeight="1">
      <c r="B64" s="180"/>
      <c r="D64" s="181" t="s">
        <v>103</v>
      </c>
      <c r="E64" s="181"/>
      <c r="F64" s="181"/>
      <c r="G64" s="181"/>
      <c r="H64" s="181"/>
      <c r="I64" s="181"/>
      <c r="J64" s="182">
        <f>ROUND($J$198,2)</f>
        <v>0</v>
      </c>
      <c r="K64" s="183"/>
    </row>
    <row r="65" spans="2:11" s="179" customFormat="1" ht="21" customHeight="1">
      <c r="B65" s="180"/>
      <c r="D65" s="181" t="s">
        <v>104</v>
      </c>
      <c r="E65" s="181"/>
      <c r="F65" s="181"/>
      <c r="G65" s="181"/>
      <c r="H65" s="181"/>
      <c r="I65" s="181"/>
      <c r="J65" s="182">
        <f>ROUND($J$255,2)</f>
        <v>0</v>
      </c>
      <c r="K65" s="183"/>
    </row>
    <row r="66" spans="2:11" s="179" customFormat="1" ht="21" customHeight="1">
      <c r="B66" s="180"/>
      <c r="D66" s="181" t="s">
        <v>105</v>
      </c>
      <c r="E66" s="181"/>
      <c r="F66" s="181"/>
      <c r="G66" s="181"/>
      <c r="H66" s="181"/>
      <c r="I66" s="181"/>
      <c r="J66" s="182">
        <f>ROUND($J$273,2)</f>
        <v>0</v>
      </c>
      <c r="K66" s="183"/>
    </row>
    <row r="67" spans="2:11" s="179" customFormat="1" ht="15.75" customHeight="1">
      <c r="B67" s="180"/>
      <c r="D67" s="181" t="s">
        <v>106</v>
      </c>
      <c r="E67" s="181"/>
      <c r="F67" s="181"/>
      <c r="G67" s="181"/>
      <c r="H67" s="181"/>
      <c r="I67" s="181"/>
      <c r="J67" s="182">
        <f>ROUND($J$340,2)</f>
        <v>0</v>
      </c>
      <c r="K67" s="183"/>
    </row>
    <row r="68" spans="2:11" s="140" customFormat="1" ht="22.5" customHeight="1">
      <c r="B68" s="141"/>
      <c r="K68" s="142"/>
    </row>
    <row r="69" spans="2:11" s="140" customFormat="1" ht="7.5" customHeight="1">
      <c r="B69" s="163"/>
      <c r="C69" s="164"/>
      <c r="D69" s="164"/>
      <c r="E69" s="164"/>
      <c r="F69" s="164"/>
      <c r="G69" s="164"/>
      <c r="H69" s="164"/>
      <c r="I69" s="164"/>
      <c r="J69" s="164"/>
      <c r="K69" s="165"/>
    </row>
    <row r="73" spans="2:12" s="140" customFormat="1" ht="7.5" customHeight="1">
      <c r="B73" s="167"/>
      <c r="C73" s="168"/>
      <c r="D73" s="168"/>
      <c r="E73" s="168"/>
      <c r="F73" s="168"/>
      <c r="G73" s="168"/>
      <c r="H73" s="168"/>
      <c r="I73" s="168"/>
      <c r="J73" s="168"/>
      <c r="K73" s="168"/>
      <c r="L73" s="141"/>
    </row>
    <row r="74" spans="2:12" s="140" customFormat="1" ht="37.5" customHeight="1">
      <c r="B74" s="141"/>
      <c r="C74" s="131" t="s">
        <v>107</v>
      </c>
      <c r="L74" s="141"/>
    </row>
    <row r="75" spans="2:12" s="140" customFormat="1" ht="7.5" customHeight="1">
      <c r="B75" s="141"/>
      <c r="L75" s="141"/>
    </row>
    <row r="76" spans="2:12" s="140" customFormat="1" ht="15" customHeight="1">
      <c r="B76" s="141"/>
      <c r="C76" s="134" t="s">
        <v>17</v>
      </c>
      <c r="L76" s="141"/>
    </row>
    <row r="77" spans="2:12" s="140" customFormat="1" ht="16.5" customHeight="1">
      <c r="B77" s="141"/>
      <c r="E77" s="135" t="str">
        <f>$E$7</f>
        <v>2720 Obnovení silnice III-2565 Most - Mariánské Radčice</v>
      </c>
      <c r="F77" s="144"/>
      <c r="G77" s="144"/>
      <c r="H77" s="144"/>
      <c r="L77" s="141"/>
    </row>
    <row r="78" spans="2:12" s="124" customFormat="1" ht="15.75" customHeight="1">
      <c r="B78" s="130"/>
      <c r="C78" s="134" t="s">
        <v>91</v>
      </c>
      <c r="L78" s="130"/>
    </row>
    <row r="79" spans="2:12" s="140" customFormat="1" ht="16.5" customHeight="1">
      <c r="B79" s="141"/>
      <c r="E79" s="135" t="s">
        <v>92</v>
      </c>
      <c r="F79" s="144"/>
      <c r="G79" s="144"/>
      <c r="H79" s="144"/>
      <c r="L79" s="141"/>
    </row>
    <row r="80" spans="2:12" s="140" customFormat="1" ht="15" customHeight="1">
      <c r="B80" s="141"/>
      <c r="C80" s="134" t="s">
        <v>93</v>
      </c>
      <c r="L80" s="141"/>
    </row>
    <row r="81" spans="2:12" s="140" customFormat="1" ht="19.5" customHeight="1">
      <c r="B81" s="141"/>
      <c r="E81" s="143" t="str">
        <f>$E$11</f>
        <v>SO 105 - Obnova povrchu stáv. komunikace km 1,755  70 - 2,320 00</v>
      </c>
      <c r="F81" s="144"/>
      <c r="G81" s="144"/>
      <c r="H81" s="144"/>
      <c r="L81" s="141"/>
    </row>
    <row r="82" spans="2:12" s="140" customFormat="1" ht="7.5" customHeight="1">
      <c r="B82" s="141"/>
      <c r="L82" s="141"/>
    </row>
    <row r="83" spans="2:12" s="140" customFormat="1" ht="18.75" customHeight="1">
      <c r="B83" s="141"/>
      <c r="C83" s="134" t="s">
        <v>23</v>
      </c>
      <c r="F83" s="145" t="str">
        <f>$F$14</f>
        <v> </v>
      </c>
      <c r="I83" s="134" t="s">
        <v>25</v>
      </c>
      <c r="J83" s="146" t="str">
        <f>IF($J$14="","",$J$14)</f>
        <v>30.07.2014</v>
      </c>
      <c r="L83" s="141"/>
    </row>
    <row r="84" spans="2:12" s="140" customFormat="1" ht="7.5" customHeight="1">
      <c r="B84" s="141"/>
      <c r="L84" s="141"/>
    </row>
    <row r="85" spans="2:12" s="140" customFormat="1" ht="15.75" customHeight="1">
      <c r="B85" s="141"/>
      <c r="C85" s="134" t="s">
        <v>28</v>
      </c>
      <c r="F85" s="145" t="str">
        <f>$E$17</f>
        <v>Statutární město Most</v>
      </c>
      <c r="I85" s="134" t="s">
        <v>35</v>
      </c>
      <c r="J85" s="145" t="str">
        <f>$E$23</f>
        <v>Báňské projekty Teplice a.s.</v>
      </c>
      <c r="L85" s="141"/>
    </row>
    <row r="86" spans="2:12" s="140" customFormat="1" ht="15" customHeight="1">
      <c r="B86" s="141"/>
      <c r="C86" s="134" t="s">
        <v>32</v>
      </c>
      <c r="F86" s="145">
        <f>IF($E$20="","",$E$20)</f>
      </c>
      <c r="L86" s="141"/>
    </row>
    <row r="87" spans="2:12" s="140" customFormat="1" ht="11.25" customHeight="1">
      <c r="B87" s="141"/>
      <c r="L87" s="141"/>
    </row>
    <row r="88" spans="2:20" s="184" customFormat="1" ht="30" customHeight="1">
      <c r="B88" s="185"/>
      <c r="C88" s="186" t="s">
        <v>108</v>
      </c>
      <c r="D88" s="187" t="s">
        <v>58</v>
      </c>
      <c r="E88" s="187" t="s">
        <v>54</v>
      </c>
      <c r="F88" s="187" t="s">
        <v>109</v>
      </c>
      <c r="G88" s="187" t="s">
        <v>110</v>
      </c>
      <c r="H88" s="187" t="s">
        <v>111</v>
      </c>
      <c r="I88" s="187" t="s">
        <v>112</v>
      </c>
      <c r="J88" s="187" t="s">
        <v>113</v>
      </c>
      <c r="K88" s="188" t="s">
        <v>114</v>
      </c>
      <c r="L88" s="185"/>
      <c r="M88" s="189" t="s">
        <v>115</v>
      </c>
      <c r="N88" s="190" t="s">
        <v>43</v>
      </c>
      <c r="O88" s="190" t="s">
        <v>116</v>
      </c>
      <c r="P88" s="190" t="s">
        <v>117</v>
      </c>
      <c r="Q88" s="190" t="s">
        <v>118</v>
      </c>
      <c r="R88" s="190" t="s">
        <v>119</v>
      </c>
      <c r="S88" s="190" t="s">
        <v>120</v>
      </c>
      <c r="T88" s="191" t="s">
        <v>121</v>
      </c>
    </row>
    <row r="89" spans="2:63" s="140" customFormat="1" ht="30" customHeight="1">
      <c r="B89" s="141"/>
      <c r="C89" s="173" t="s">
        <v>98</v>
      </c>
      <c r="J89" s="192">
        <f>$BK$89</f>
        <v>0</v>
      </c>
      <c r="L89" s="141"/>
      <c r="M89" s="193"/>
      <c r="N89" s="148"/>
      <c r="O89" s="148"/>
      <c r="P89" s="194">
        <f>$P$90</f>
        <v>0</v>
      </c>
      <c r="Q89" s="148"/>
      <c r="R89" s="194">
        <f>$R$90</f>
        <v>436.56378105499994</v>
      </c>
      <c r="S89" s="148"/>
      <c r="T89" s="195">
        <f>$T$90</f>
        <v>445.02</v>
      </c>
      <c r="AT89" s="140" t="s">
        <v>72</v>
      </c>
      <c r="AU89" s="140" t="s">
        <v>99</v>
      </c>
      <c r="BK89" s="196">
        <f>$BK$90</f>
        <v>0</v>
      </c>
    </row>
    <row r="90" spans="2:63" s="197" customFormat="1" ht="37.5" customHeight="1">
      <c r="B90" s="198"/>
      <c r="D90" s="199" t="s">
        <v>72</v>
      </c>
      <c r="E90" s="200" t="s">
        <v>122</v>
      </c>
      <c r="F90" s="200" t="s">
        <v>123</v>
      </c>
      <c r="J90" s="201">
        <f>$BK$90</f>
        <v>0</v>
      </c>
      <c r="L90" s="198"/>
      <c r="M90" s="202"/>
      <c r="P90" s="203">
        <f>$P$91+$P$189+$P$198+$P$255+$P$273</f>
        <v>0</v>
      </c>
      <c r="R90" s="203">
        <f>$R$91+$R$189+$R$198+$R$255+$R$273</f>
        <v>436.56378105499994</v>
      </c>
      <c r="T90" s="204">
        <f>$T$91+$T$189+$T$198+$T$255+$T$273</f>
        <v>445.02</v>
      </c>
      <c r="AR90" s="199" t="s">
        <v>22</v>
      </c>
      <c r="AT90" s="199" t="s">
        <v>72</v>
      </c>
      <c r="AU90" s="199" t="s">
        <v>73</v>
      </c>
      <c r="AY90" s="199" t="s">
        <v>124</v>
      </c>
      <c r="BK90" s="205">
        <f>$BK$91+$BK$189+$BK$198+$BK$255+$BK$273</f>
        <v>0</v>
      </c>
    </row>
    <row r="91" spans="2:63" s="197" customFormat="1" ht="21" customHeight="1">
      <c r="B91" s="198"/>
      <c r="D91" s="199" t="s">
        <v>72</v>
      </c>
      <c r="E91" s="206" t="s">
        <v>22</v>
      </c>
      <c r="F91" s="206" t="s">
        <v>125</v>
      </c>
      <c r="J91" s="207">
        <f>$BK$91</f>
        <v>0</v>
      </c>
      <c r="L91" s="198"/>
      <c r="M91" s="202"/>
      <c r="P91" s="203">
        <f>SUM($P$92:$P$188)</f>
        <v>0</v>
      </c>
      <c r="R91" s="203">
        <f>SUM($R$92:$R$188)</f>
        <v>0.22616999999999998</v>
      </c>
      <c r="T91" s="204">
        <f>SUM($T$92:$T$188)</f>
        <v>438.02</v>
      </c>
      <c r="AR91" s="199" t="s">
        <v>22</v>
      </c>
      <c r="AT91" s="199" t="s">
        <v>72</v>
      </c>
      <c r="AU91" s="199" t="s">
        <v>22</v>
      </c>
      <c r="AY91" s="199" t="s">
        <v>124</v>
      </c>
      <c r="BK91" s="205">
        <f>SUM($BK$92:$BK$188)</f>
        <v>0</v>
      </c>
    </row>
    <row r="92" spans="2:65" s="140" customFormat="1" ht="15.75" customHeight="1">
      <c r="B92" s="141"/>
      <c r="C92" s="208" t="s">
        <v>22</v>
      </c>
      <c r="D92" s="208" t="s">
        <v>126</v>
      </c>
      <c r="E92" s="209" t="s">
        <v>127</v>
      </c>
      <c r="F92" s="210" t="s">
        <v>128</v>
      </c>
      <c r="G92" s="211" t="s">
        <v>129</v>
      </c>
      <c r="H92" s="212">
        <v>2420</v>
      </c>
      <c r="I92" s="253"/>
      <c r="J92" s="213">
        <f>ROUND($I$92*$H$92,2)</f>
        <v>0</v>
      </c>
      <c r="K92" s="210" t="s">
        <v>130</v>
      </c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0.181</v>
      </c>
      <c r="T92" s="217">
        <f>$S$92*$H$92</f>
        <v>438.02</v>
      </c>
      <c r="AR92" s="136" t="s">
        <v>131</v>
      </c>
      <c r="AT92" s="136" t="s">
        <v>126</v>
      </c>
      <c r="AU92" s="136" t="s">
        <v>82</v>
      </c>
      <c r="AY92" s="140" t="s">
        <v>124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131</v>
      </c>
      <c r="BM92" s="136" t="s">
        <v>132</v>
      </c>
    </row>
    <row r="93" spans="2:47" s="140" customFormat="1" ht="27" customHeight="1">
      <c r="B93" s="141"/>
      <c r="D93" s="219" t="s">
        <v>133</v>
      </c>
      <c r="F93" s="220" t="s">
        <v>134</v>
      </c>
      <c r="I93" s="254"/>
      <c r="L93" s="141"/>
      <c r="M93" s="221"/>
      <c r="T93" s="222"/>
      <c r="AT93" s="140" t="s">
        <v>133</v>
      </c>
      <c r="AU93" s="140" t="s">
        <v>82</v>
      </c>
    </row>
    <row r="94" spans="2:51" s="140" customFormat="1" ht="15.75" customHeight="1">
      <c r="B94" s="223"/>
      <c r="D94" s="224" t="s">
        <v>135</v>
      </c>
      <c r="E94" s="225"/>
      <c r="F94" s="226" t="s">
        <v>136</v>
      </c>
      <c r="H94" s="225"/>
      <c r="I94" s="254"/>
      <c r="L94" s="223"/>
      <c r="M94" s="227"/>
      <c r="T94" s="228"/>
      <c r="AT94" s="225" t="s">
        <v>135</v>
      </c>
      <c r="AU94" s="225" t="s">
        <v>82</v>
      </c>
      <c r="AV94" s="225" t="s">
        <v>22</v>
      </c>
      <c r="AW94" s="225" t="s">
        <v>99</v>
      </c>
      <c r="AX94" s="225" t="s">
        <v>73</v>
      </c>
      <c r="AY94" s="225" t="s">
        <v>124</v>
      </c>
    </row>
    <row r="95" spans="2:51" s="140" customFormat="1" ht="15.75" customHeight="1">
      <c r="B95" s="229"/>
      <c r="D95" s="224" t="s">
        <v>135</v>
      </c>
      <c r="E95" s="230"/>
      <c r="F95" s="231" t="s">
        <v>137</v>
      </c>
      <c r="H95" s="232">
        <v>2420</v>
      </c>
      <c r="I95" s="254"/>
      <c r="L95" s="229"/>
      <c r="M95" s="233"/>
      <c r="T95" s="234"/>
      <c r="AT95" s="230" t="s">
        <v>135</v>
      </c>
      <c r="AU95" s="230" t="s">
        <v>82</v>
      </c>
      <c r="AV95" s="230" t="s">
        <v>82</v>
      </c>
      <c r="AW95" s="230" t="s">
        <v>99</v>
      </c>
      <c r="AX95" s="230" t="s">
        <v>22</v>
      </c>
      <c r="AY95" s="230" t="s">
        <v>124</v>
      </c>
    </row>
    <row r="96" spans="2:65" s="140" customFormat="1" ht="15.75" customHeight="1">
      <c r="B96" s="141"/>
      <c r="C96" s="208" t="s">
        <v>82</v>
      </c>
      <c r="D96" s="208" t="s">
        <v>126</v>
      </c>
      <c r="E96" s="209" t="s">
        <v>138</v>
      </c>
      <c r="F96" s="210" t="s">
        <v>139</v>
      </c>
      <c r="G96" s="211" t="s">
        <v>140</v>
      </c>
      <c r="H96" s="212">
        <v>500</v>
      </c>
      <c r="I96" s="253"/>
      <c r="J96" s="213">
        <f>ROUND($I$96*$H$96,2)</f>
        <v>0</v>
      </c>
      <c r="K96" s="210" t="s">
        <v>130</v>
      </c>
      <c r="L96" s="141"/>
      <c r="M96" s="214"/>
      <c r="N96" s="215" t="s">
        <v>44</v>
      </c>
      <c r="Q96" s="216">
        <v>0</v>
      </c>
      <c r="R96" s="216">
        <f>$Q$96*$H$96</f>
        <v>0</v>
      </c>
      <c r="S96" s="216">
        <v>0</v>
      </c>
      <c r="T96" s="217">
        <f>$S$96*$H$96</f>
        <v>0</v>
      </c>
      <c r="AR96" s="136" t="s">
        <v>131</v>
      </c>
      <c r="AT96" s="136" t="s">
        <v>126</v>
      </c>
      <c r="AU96" s="136" t="s">
        <v>82</v>
      </c>
      <c r="AY96" s="140" t="s">
        <v>124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131</v>
      </c>
      <c r="BM96" s="136" t="s">
        <v>141</v>
      </c>
    </row>
    <row r="97" spans="2:47" s="140" customFormat="1" ht="16.5" customHeight="1">
      <c r="B97" s="141"/>
      <c r="D97" s="219" t="s">
        <v>133</v>
      </c>
      <c r="F97" s="220" t="s">
        <v>142</v>
      </c>
      <c r="I97" s="254"/>
      <c r="L97" s="141"/>
      <c r="M97" s="221"/>
      <c r="T97" s="222"/>
      <c r="AT97" s="140" t="s">
        <v>133</v>
      </c>
      <c r="AU97" s="140" t="s">
        <v>82</v>
      </c>
    </row>
    <row r="98" spans="2:65" s="140" customFormat="1" ht="15.75" customHeight="1">
      <c r="B98" s="141"/>
      <c r="C98" s="208" t="s">
        <v>143</v>
      </c>
      <c r="D98" s="208" t="s">
        <v>126</v>
      </c>
      <c r="E98" s="209" t="s">
        <v>144</v>
      </c>
      <c r="F98" s="210" t="s">
        <v>145</v>
      </c>
      <c r="G98" s="211" t="s">
        <v>146</v>
      </c>
      <c r="H98" s="212">
        <v>21</v>
      </c>
      <c r="I98" s="253"/>
      <c r="J98" s="213">
        <f>ROUND($I$98*$H$98,2)</f>
        <v>0</v>
      </c>
      <c r="K98" s="210" t="s">
        <v>130</v>
      </c>
      <c r="L98" s="141"/>
      <c r="M98" s="214"/>
      <c r="N98" s="215" t="s">
        <v>44</v>
      </c>
      <c r="Q98" s="216">
        <v>0</v>
      </c>
      <c r="R98" s="216">
        <f>$Q$98*$H$98</f>
        <v>0</v>
      </c>
      <c r="S98" s="216">
        <v>0</v>
      </c>
      <c r="T98" s="217">
        <f>$S$98*$H$98</f>
        <v>0</v>
      </c>
      <c r="AR98" s="136" t="s">
        <v>131</v>
      </c>
      <c r="AT98" s="136" t="s">
        <v>126</v>
      </c>
      <c r="AU98" s="136" t="s">
        <v>82</v>
      </c>
      <c r="AY98" s="140" t="s">
        <v>124</v>
      </c>
      <c r="BE98" s="218">
        <f>IF($N$98="základní",$J$98,0)</f>
        <v>0</v>
      </c>
      <c r="BF98" s="218">
        <f>IF($N$98="snížená",$J$98,0)</f>
        <v>0</v>
      </c>
      <c r="BG98" s="218">
        <f>IF($N$98="zákl. přenesená",$J$98,0)</f>
        <v>0</v>
      </c>
      <c r="BH98" s="218">
        <f>IF($N$98="sníž. přenesená",$J$98,0)</f>
        <v>0</v>
      </c>
      <c r="BI98" s="218">
        <f>IF($N$98="nulová",$J$98,0)</f>
        <v>0</v>
      </c>
      <c r="BJ98" s="136" t="s">
        <v>22</v>
      </c>
      <c r="BK98" s="218">
        <f>ROUND($I$98*$H$98,2)</f>
        <v>0</v>
      </c>
      <c r="BL98" s="136" t="s">
        <v>131</v>
      </c>
      <c r="BM98" s="136" t="s">
        <v>147</v>
      </c>
    </row>
    <row r="99" spans="2:47" s="140" customFormat="1" ht="27" customHeight="1">
      <c r="B99" s="141"/>
      <c r="D99" s="219" t="s">
        <v>133</v>
      </c>
      <c r="F99" s="220" t="s">
        <v>148</v>
      </c>
      <c r="I99" s="254"/>
      <c r="L99" s="141"/>
      <c r="M99" s="221"/>
      <c r="T99" s="222"/>
      <c r="AT99" s="140" t="s">
        <v>133</v>
      </c>
      <c r="AU99" s="140" t="s">
        <v>82</v>
      </c>
    </row>
    <row r="100" spans="2:65" s="140" customFormat="1" ht="15.75" customHeight="1">
      <c r="B100" s="141"/>
      <c r="C100" s="208" t="s">
        <v>131</v>
      </c>
      <c r="D100" s="208" t="s">
        <v>126</v>
      </c>
      <c r="E100" s="209" t="s">
        <v>149</v>
      </c>
      <c r="F100" s="210" t="s">
        <v>150</v>
      </c>
      <c r="G100" s="211" t="s">
        <v>151</v>
      </c>
      <c r="H100" s="212">
        <v>277.5</v>
      </c>
      <c r="I100" s="253"/>
      <c r="J100" s="213">
        <f>ROUND($I$100*$H$100,2)</f>
        <v>0</v>
      </c>
      <c r="K100" s="210" t="s">
        <v>130</v>
      </c>
      <c r="L100" s="141"/>
      <c r="M100" s="214"/>
      <c r="N100" s="215" t="s">
        <v>44</v>
      </c>
      <c r="Q100" s="216">
        <v>0</v>
      </c>
      <c r="R100" s="216">
        <f>$Q$100*$H$100</f>
        <v>0</v>
      </c>
      <c r="S100" s="216">
        <v>0</v>
      </c>
      <c r="T100" s="217">
        <f>$S$100*$H$100</f>
        <v>0</v>
      </c>
      <c r="AR100" s="136" t="s">
        <v>131</v>
      </c>
      <c r="AT100" s="136" t="s">
        <v>126</v>
      </c>
      <c r="AU100" s="136" t="s">
        <v>82</v>
      </c>
      <c r="AY100" s="140" t="s">
        <v>124</v>
      </c>
      <c r="BE100" s="218">
        <f>IF($N$100="základní",$J$100,0)</f>
        <v>0</v>
      </c>
      <c r="BF100" s="218">
        <f>IF($N$100="snížená",$J$100,0)</f>
        <v>0</v>
      </c>
      <c r="BG100" s="218">
        <f>IF($N$100="zákl. přenesená",$J$100,0)</f>
        <v>0</v>
      </c>
      <c r="BH100" s="218">
        <f>IF($N$100="sníž. přenesená",$J$100,0)</f>
        <v>0</v>
      </c>
      <c r="BI100" s="218">
        <f>IF($N$100="nulová",$J$100,0)</f>
        <v>0</v>
      </c>
      <c r="BJ100" s="136" t="s">
        <v>22</v>
      </c>
      <c r="BK100" s="218">
        <f>ROUND($I$100*$H$100,2)</f>
        <v>0</v>
      </c>
      <c r="BL100" s="136" t="s">
        <v>131</v>
      </c>
      <c r="BM100" s="136" t="s">
        <v>152</v>
      </c>
    </row>
    <row r="101" spans="2:47" s="140" customFormat="1" ht="27" customHeight="1">
      <c r="B101" s="141"/>
      <c r="D101" s="219" t="s">
        <v>133</v>
      </c>
      <c r="F101" s="220" t="s">
        <v>153</v>
      </c>
      <c r="I101" s="254"/>
      <c r="L101" s="141"/>
      <c r="M101" s="221"/>
      <c r="T101" s="222"/>
      <c r="AT101" s="140" t="s">
        <v>133</v>
      </c>
      <c r="AU101" s="140" t="s">
        <v>82</v>
      </c>
    </row>
    <row r="102" spans="2:51" s="140" customFormat="1" ht="15.75" customHeight="1">
      <c r="B102" s="223"/>
      <c r="D102" s="224" t="s">
        <v>135</v>
      </c>
      <c r="E102" s="225"/>
      <c r="F102" s="226" t="s">
        <v>154</v>
      </c>
      <c r="H102" s="225"/>
      <c r="I102" s="254"/>
      <c r="L102" s="223"/>
      <c r="M102" s="227"/>
      <c r="T102" s="228"/>
      <c r="AT102" s="225" t="s">
        <v>135</v>
      </c>
      <c r="AU102" s="225" t="s">
        <v>82</v>
      </c>
      <c r="AV102" s="225" t="s">
        <v>22</v>
      </c>
      <c r="AW102" s="225" t="s">
        <v>99</v>
      </c>
      <c r="AX102" s="225" t="s">
        <v>73</v>
      </c>
      <c r="AY102" s="225" t="s">
        <v>124</v>
      </c>
    </row>
    <row r="103" spans="2:51" s="140" customFormat="1" ht="15.75" customHeight="1">
      <c r="B103" s="229"/>
      <c r="D103" s="224" t="s">
        <v>135</v>
      </c>
      <c r="E103" s="230"/>
      <c r="F103" s="231" t="s">
        <v>155</v>
      </c>
      <c r="H103" s="232">
        <v>1850</v>
      </c>
      <c r="I103" s="254"/>
      <c r="L103" s="229"/>
      <c r="M103" s="233"/>
      <c r="T103" s="234"/>
      <c r="AT103" s="230" t="s">
        <v>135</v>
      </c>
      <c r="AU103" s="230" t="s">
        <v>82</v>
      </c>
      <c r="AV103" s="230" t="s">
        <v>82</v>
      </c>
      <c r="AW103" s="230" t="s">
        <v>99</v>
      </c>
      <c r="AX103" s="230" t="s">
        <v>22</v>
      </c>
      <c r="AY103" s="230" t="s">
        <v>124</v>
      </c>
    </row>
    <row r="104" spans="2:51" s="140" customFormat="1" ht="15.75" customHeight="1">
      <c r="B104" s="229"/>
      <c r="D104" s="224" t="s">
        <v>135</v>
      </c>
      <c r="F104" s="231" t="s">
        <v>156</v>
      </c>
      <c r="H104" s="232">
        <v>277.5</v>
      </c>
      <c r="I104" s="254"/>
      <c r="L104" s="229"/>
      <c r="M104" s="233"/>
      <c r="T104" s="234"/>
      <c r="AT104" s="230" t="s">
        <v>135</v>
      </c>
      <c r="AU104" s="230" t="s">
        <v>82</v>
      </c>
      <c r="AV104" s="230" t="s">
        <v>82</v>
      </c>
      <c r="AW104" s="230" t="s">
        <v>73</v>
      </c>
      <c r="AX104" s="230" t="s">
        <v>22</v>
      </c>
      <c r="AY104" s="230" t="s">
        <v>124</v>
      </c>
    </row>
    <row r="105" spans="2:65" s="140" customFormat="1" ht="15.75" customHeight="1">
      <c r="B105" s="141"/>
      <c r="C105" s="208" t="s">
        <v>157</v>
      </c>
      <c r="D105" s="208" t="s">
        <v>126</v>
      </c>
      <c r="E105" s="209" t="s">
        <v>158</v>
      </c>
      <c r="F105" s="210" t="s">
        <v>159</v>
      </c>
      <c r="G105" s="211" t="s">
        <v>151</v>
      </c>
      <c r="H105" s="212">
        <v>2202</v>
      </c>
      <c r="I105" s="253"/>
      <c r="J105" s="213">
        <f>ROUND($I$105*$H$105,2)</f>
        <v>0</v>
      </c>
      <c r="K105" s="210" t="s">
        <v>130</v>
      </c>
      <c r="L105" s="141"/>
      <c r="M105" s="214"/>
      <c r="N105" s="215" t="s">
        <v>44</v>
      </c>
      <c r="Q105" s="216">
        <v>0</v>
      </c>
      <c r="R105" s="216">
        <f>$Q$105*$H$105</f>
        <v>0</v>
      </c>
      <c r="S105" s="216">
        <v>0</v>
      </c>
      <c r="T105" s="217">
        <f>$S$105*$H$105</f>
        <v>0</v>
      </c>
      <c r="AR105" s="136" t="s">
        <v>131</v>
      </c>
      <c r="AT105" s="136" t="s">
        <v>126</v>
      </c>
      <c r="AU105" s="136" t="s">
        <v>82</v>
      </c>
      <c r="AY105" s="140" t="s">
        <v>124</v>
      </c>
      <c r="BE105" s="218">
        <f>IF($N$105="základní",$J$105,0)</f>
        <v>0</v>
      </c>
      <c r="BF105" s="218">
        <f>IF($N$105="snížená",$J$105,0)</f>
        <v>0</v>
      </c>
      <c r="BG105" s="218">
        <f>IF($N$105="zákl. přenesená",$J$105,0)</f>
        <v>0</v>
      </c>
      <c r="BH105" s="218">
        <f>IF($N$105="sníž. přenesená",$J$105,0)</f>
        <v>0</v>
      </c>
      <c r="BI105" s="218">
        <f>IF($N$105="nulová",$J$105,0)</f>
        <v>0</v>
      </c>
      <c r="BJ105" s="136" t="s">
        <v>22</v>
      </c>
      <c r="BK105" s="218">
        <f>ROUND($I$105*$H$105,2)</f>
        <v>0</v>
      </c>
      <c r="BL105" s="136" t="s">
        <v>131</v>
      </c>
      <c r="BM105" s="136" t="s">
        <v>160</v>
      </c>
    </row>
    <row r="106" spans="2:47" s="140" customFormat="1" ht="27" customHeight="1">
      <c r="B106" s="141"/>
      <c r="D106" s="219" t="s">
        <v>133</v>
      </c>
      <c r="F106" s="220" t="s">
        <v>161</v>
      </c>
      <c r="I106" s="254"/>
      <c r="L106" s="141"/>
      <c r="M106" s="221"/>
      <c r="T106" s="222"/>
      <c r="AT106" s="140" t="s">
        <v>133</v>
      </c>
      <c r="AU106" s="140" t="s">
        <v>82</v>
      </c>
    </row>
    <row r="107" spans="2:51" s="140" customFormat="1" ht="15.75" customHeight="1">
      <c r="B107" s="223"/>
      <c r="D107" s="224" t="s">
        <v>135</v>
      </c>
      <c r="E107" s="225"/>
      <c r="F107" s="226" t="s">
        <v>154</v>
      </c>
      <c r="H107" s="225"/>
      <c r="I107" s="254"/>
      <c r="L107" s="223"/>
      <c r="M107" s="227"/>
      <c r="T107" s="228"/>
      <c r="AT107" s="225" t="s">
        <v>135</v>
      </c>
      <c r="AU107" s="225" t="s">
        <v>82</v>
      </c>
      <c r="AV107" s="225" t="s">
        <v>22</v>
      </c>
      <c r="AW107" s="225" t="s">
        <v>99</v>
      </c>
      <c r="AX107" s="225" t="s">
        <v>73</v>
      </c>
      <c r="AY107" s="225" t="s">
        <v>124</v>
      </c>
    </row>
    <row r="108" spans="2:51" s="140" customFormat="1" ht="15.75" customHeight="1">
      <c r="B108" s="229"/>
      <c r="D108" s="224" t="s">
        <v>135</v>
      </c>
      <c r="E108" s="230"/>
      <c r="F108" s="231" t="s">
        <v>162</v>
      </c>
      <c r="H108" s="232">
        <v>2202</v>
      </c>
      <c r="I108" s="254"/>
      <c r="L108" s="229"/>
      <c r="M108" s="233"/>
      <c r="T108" s="234"/>
      <c r="AT108" s="230" t="s">
        <v>135</v>
      </c>
      <c r="AU108" s="230" t="s">
        <v>82</v>
      </c>
      <c r="AV108" s="230" t="s">
        <v>82</v>
      </c>
      <c r="AW108" s="230" t="s">
        <v>99</v>
      </c>
      <c r="AX108" s="230" t="s">
        <v>22</v>
      </c>
      <c r="AY108" s="230" t="s">
        <v>124</v>
      </c>
    </row>
    <row r="109" spans="2:65" s="140" customFormat="1" ht="15.75" customHeight="1">
      <c r="B109" s="141"/>
      <c r="C109" s="208" t="s">
        <v>163</v>
      </c>
      <c r="D109" s="208" t="s">
        <v>126</v>
      </c>
      <c r="E109" s="209" t="s">
        <v>164</v>
      </c>
      <c r="F109" s="210" t="s">
        <v>165</v>
      </c>
      <c r="G109" s="211" t="s">
        <v>151</v>
      </c>
      <c r="H109" s="212">
        <v>1101</v>
      </c>
      <c r="I109" s="253"/>
      <c r="J109" s="213">
        <f>ROUND($I$109*$H$109,2)</f>
        <v>0</v>
      </c>
      <c r="K109" s="210" t="s">
        <v>130</v>
      </c>
      <c r="L109" s="141"/>
      <c r="M109" s="214"/>
      <c r="N109" s="215" t="s">
        <v>44</v>
      </c>
      <c r="Q109" s="216">
        <v>0</v>
      </c>
      <c r="R109" s="216">
        <f>$Q$109*$H$109</f>
        <v>0</v>
      </c>
      <c r="S109" s="216">
        <v>0</v>
      </c>
      <c r="T109" s="217">
        <f>$S$109*$H$109</f>
        <v>0</v>
      </c>
      <c r="AR109" s="136" t="s">
        <v>131</v>
      </c>
      <c r="AT109" s="136" t="s">
        <v>126</v>
      </c>
      <c r="AU109" s="136" t="s">
        <v>82</v>
      </c>
      <c r="AY109" s="140" t="s">
        <v>124</v>
      </c>
      <c r="BE109" s="218">
        <f>IF($N$109="základní",$J$109,0)</f>
        <v>0</v>
      </c>
      <c r="BF109" s="218">
        <f>IF($N$109="snížená",$J$109,0)</f>
        <v>0</v>
      </c>
      <c r="BG109" s="218">
        <f>IF($N$109="zákl. přenesená",$J$109,0)</f>
        <v>0</v>
      </c>
      <c r="BH109" s="218">
        <f>IF($N$109="sníž. přenesená",$J$109,0)</f>
        <v>0</v>
      </c>
      <c r="BI109" s="218">
        <f>IF($N$109="nulová",$J$109,0)</f>
        <v>0</v>
      </c>
      <c r="BJ109" s="136" t="s">
        <v>22</v>
      </c>
      <c r="BK109" s="218">
        <f>ROUND($I$109*$H$109,2)</f>
        <v>0</v>
      </c>
      <c r="BL109" s="136" t="s">
        <v>131</v>
      </c>
      <c r="BM109" s="136" t="s">
        <v>166</v>
      </c>
    </row>
    <row r="110" spans="2:47" s="140" customFormat="1" ht="27" customHeight="1">
      <c r="B110" s="141"/>
      <c r="D110" s="219" t="s">
        <v>133</v>
      </c>
      <c r="F110" s="220" t="s">
        <v>167</v>
      </c>
      <c r="I110" s="254"/>
      <c r="L110" s="141"/>
      <c r="M110" s="221"/>
      <c r="T110" s="222"/>
      <c r="AT110" s="140" t="s">
        <v>133</v>
      </c>
      <c r="AU110" s="140" t="s">
        <v>82</v>
      </c>
    </row>
    <row r="111" spans="2:51" s="140" customFormat="1" ht="15.75" customHeight="1">
      <c r="B111" s="229"/>
      <c r="D111" s="224" t="s">
        <v>135</v>
      </c>
      <c r="F111" s="231" t="s">
        <v>168</v>
      </c>
      <c r="H111" s="232">
        <v>1101</v>
      </c>
      <c r="I111" s="254"/>
      <c r="L111" s="229"/>
      <c r="M111" s="233"/>
      <c r="T111" s="234"/>
      <c r="AT111" s="230" t="s">
        <v>135</v>
      </c>
      <c r="AU111" s="230" t="s">
        <v>82</v>
      </c>
      <c r="AV111" s="230" t="s">
        <v>82</v>
      </c>
      <c r="AW111" s="230" t="s">
        <v>73</v>
      </c>
      <c r="AX111" s="230" t="s">
        <v>22</v>
      </c>
      <c r="AY111" s="230" t="s">
        <v>124</v>
      </c>
    </row>
    <row r="112" spans="2:65" s="140" customFormat="1" ht="15.75" customHeight="1">
      <c r="B112" s="141"/>
      <c r="C112" s="208" t="s">
        <v>169</v>
      </c>
      <c r="D112" s="208" t="s">
        <v>126</v>
      </c>
      <c r="E112" s="209" t="s">
        <v>170</v>
      </c>
      <c r="F112" s="210" t="s">
        <v>171</v>
      </c>
      <c r="G112" s="211" t="s">
        <v>151</v>
      </c>
      <c r="H112" s="212">
        <v>2420</v>
      </c>
      <c r="I112" s="253"/>
      <c r="J112" s="213">
        <f>ROUND($I$112*$H$112,2)</f>
        <v>0</v>
      </c>
      <c r="K112" s="210" t="s">
        <v>130</v>
      </c>
      <c r="L112" s="141"/>
      <c r="M112" s="214"/>
      <c r="N112" s="215" t="s">
        <v>44</v>
      </c>
      <c r="Q112" s="216">
        <v>0</v>
      </c>
      <c r="R112" s="216">
        <f>$Q$112*$H$112</f>
        <v>0</v>
      </c>
      <c r="S112" s="216">
        <v>0</v>
      </c>
      <c r="T112" s="217">
        <f>$S$112*$H$112</f>
        <v>0</v>
      </c>
      <c r="AR112" s="136" t="s">
        <v>131</v>
      </c>
      <c r="AT112" s="136" t="s">
        <v>126</v>
      </c>
      <c r="AU112" s="136" t="s">
        <v>82</v>
      </c>
      <c r="AY112" s="140" t="s">
        <v>124</v>
      </c>
      <c r="BE112" s="218">
        <f>IF($N$112="základní",$J$112,0)</f>
        <v>0</v>
      </c>
      <c r="BF112" s="218">
        <f>IF($N$112="snížená",$J$112,0)</f>
        <v>0</v>
      </c>
      <c r="BG112" s="218">
        <f>IF($N$112="zákl. přenesená",$J$112,0)</f>
        <v>0</v>
      </c>
      <c r="BH112" s="218">
        <f>IF($N$112="sníž. přenesená",$J$112,0)</f>
        <v>0</v>
      </c>
      <c r="BI112" s="218">
        <f>IF($N$112="nulová",$J$112,0)</f>
        <v>0</v>
      </c>
      <c r="BJ112" s="136" t="s">
        <v>22</v>
      </c>
      <c r="BK112" s="218">
        <f>ROUND($I$112*$H$112,2)</f>
        <v>0</v>
      </c>
      <c r="BL112" s="136" t="s">
        <v>131</v>
      </c>
      <c r="BM112" s="136" t="s">
        <v>172</v>
      </c>
    </row>
    <row r="113" spans="2:47" s="140" customFormat="1" ht="27" customHeight="1">
      <c r="B113" s="141"/>
      <c r="D113" s="219" t="s">
        <v>133</v>
      </c>
      <c r="F113" s="220" t="s">
        <v>173</v>
      </c>
      <c r="I113" s="254"/>
      <c r="L113" s="141"/>
      <c r="M113" s="221"/>
      <c r="T113" s="222"/>
      <c r="AT113" s="140" t="s">
        <v>133</v>
      </c>
      <c r="AU113" s="140" t="s">
        <v>82</v>
      </c>
    </row>
    <row r="114" spans="2:51" s="140" customFormat="1" ht="15.75" customHeight="1">
      <c r="B114" s="223"/>
      <c r="D114" s="224" t="s">
        <v>135</v>
      </c>
      <c r="E114" s="225"/>
      <c r="F114" s="226" t="s">
        <v>154</v>
      </c>
      <c r="H114" s="225"/>
      <c r="I114" s="254"/>
      <c r="L114" s="223"/>
      <c r="M114" s="227"/>
      <c r="T114" s="228"/>
      <c r="AT114" s="225" t="s">
        <v>135</v>
      </c>
      <c r="AU114" s="225" t="s">
        <v>82</v>
      </c>
      <c r="AV114" s="225" t="s">
        <v>22</v>
      </c>
      <c r="AW114" s="225" t="s">
        <v>99</v>
      </c>
      <c r="AX114" s="225" t="s">
        <v>73</v>
      </c>
      <c r="AY114" s="225" t="s">
        <v>124</v>
      </c>
    </row>
    <row r="115" spans="2:51" s="140" customFormat="1" ht="15.75" customHeight="1">
      <c r="B115" s="229"/>
      <c r="D115" s="224" t="s">
        <v>135</v>
      </c>
      <c r="E115" s="230"/>
      <c r="F115" s="231" t="s">
        <v>137</v>
      </c>
      <c r="H115" s="232">
        <v>2420</v>
      </c>
      <c r="I115" s="254"/>
      <c r="L115" s="229"/>
      <c r="M115" s="233"/>
      <c r="T115" s="234"/>
      <c r="AT115" s="230" t="s">
        <v>135</v>
      </c>
      <c r="AU115" s="230" t="s">
        <v>82</v>
      </c>
      <c r="AV115" s="230" t="s">
        <v>82</v>
      </c>
      <c r="AW115" s="230" t="s">
        <v>99</v>
      </c>
      <c r="AX115" s="230" t="s">
        <v>22</v>
      </c>
      <c r="AY115" s="230" t="s">
        <v>124</v>
      </c>
    </row>
    <row r="116" spans="2:65" s="140" customFormat="1" ht="15.75" customHeight="1">
      <c r="B116" s="141"/>
      <c r="C116" s="208" t="s">
        <v>174</v>
      </c>
      <c r="D116" s="208" t="s">
        <v>126</v>
      </c>
      <c r="E116" s="209" t="s">
        <v>175</v>
      </c>
      <c r="F116" s="210" t="s">
        <v>176</v>
      </c>
      <c r="G116" s="211" t="s">
        <v>151</v>
      </c>
      <c r="H116" s="212">
        <v>1210</v>
      </c>
      <c r="I116" s="253"/>
      <c r="J116" s="213">
        <f>ROUND($I$116*$H$116,2)</f>
        <v>0</v>
      </c>
      <c r="K116" s="210" t="s">
        <v>130</v>
      </c>
      <c r="L116" s="141"/>
      <c r="M116" s="214"/>
      <c r="N116" s="215" t="s">
        <v>44</v>
      </c>
      <c r="Q116" s="216">
        <v>0</v>
      </c>
      <c r="R116" s="216">
        <f>$Q$116*$H$116</f>
        <v>0</v>
      </c>
      <c r="S116" s="216">
        <v>0</v>
      </c>
      <c r="T116" s="217">
        <f>$S$116*$H$116</f>
        <v>0</v>
      </c>
      <c r="AR116" s="136" t="s">
        <v>131</v>
      </c>
      <c r="AT116" s="136" t="s">
        <v>126</v>
      </c>
      <c r="AU116" s="136" t="s">
        <v>82</v>
      </c>
      <c r="AY116" s="140" t="s">
        <v>124</v>
      </c>
      <c r="BE116" s="218">
        <f>IF($N$116="základní",$J$116,0)</f>
        <v>0</v>
      </c>
      <c r="BF116" s="218">
        <f>IF($N$116="snížená",$J$116,0)</f>
        <v>0</v>
      </c>
      <c r="BG116" s="218">
        <f>IF($N$116="zákl. přenesená",$J$116,0)</f>
        <v>0</v>
      </c>
      <c r="BH116" s="218">
        <f>IF($N$116="sníž. přenesená",$J$116,0)</f>
        <v>0</v>
      </c>
      <c r="BI116" s="218">
        <f>IF($N$116="nulová",$J$116,0)</f>
        <v>0</v>
      </c>
      <c r="BJ116" s="136" t="s">
        <v>22</v>
      </c>
      <c r="BK116" s="218">
        <f>ROUND($I$116*$H$116,2)</f>
        <v>0</v>
      </c>
      <c r="BL116" s="136" t="s">
        <v>131</v>
      </c>
      <c r="BM116" s="136" t="s">
        <v>177</v>
      </c>
    </row>
    <row r="117" spans="2:47" s="140" customFormat="1" ht="27" customHeight="1">
      <c r="B117" s="141"/>
      <c r="D117" s="219" t="s">
        <v>133</v>
      </c>
      <c r="F117" s="220" t="s">
        <v>178</v>
      </c>
      <c r="I117" s="254"/>
      <c r="L117" s="141"/>
      <c r="M117" s="221"/>
      <c r="T117" s="222"/>
      <c r="AT117" s="140" t="s">
        <v>133</v>
      </c>
      <c r="AU117" s="140" t="s">
        <v>82</v>
      </c>
    </row>
    <row r="118" spans="2:51" s="140" customFormat="1" ht="15.75" customHeight="1">
      <c r="B118" s="229"/>
      <c r="D118" s="224" t="s">
        <v>135</v>
      </c>
      <c r="F118" s="231" t="s">
        <v>179</v>
      </c>
      <c r="H118" s="232">
        <v>1210</v>
      </c>
      <c r="I118" s="254"/>
      <c r="L118" s="229"/>
      <c r="M118" s="233"/>
      <c r="T118" s="234"/>
      <c r="AT118" s="230" t="s">
        <v>135</v>
      </c>
      <c r="AU118" s="230" t="s">
        <v>82</v>
      </c>
      <c r="AV118" s="230" t="s">
        <v>82</v>
      </c>
      <c r="AW118" s="230" t="s">
        <v>73</v>
      </c>
      <c r="AX118" s="230" t="s">
        <v>22</v>
      </c>
      <c r="AY118" s="230" t="s">
        <v>124</v>
      </c>
    </row>
    <row r="119" spans="2:65" s="140" customFormat="1" ht="15.75" customHeight="1">
      <c r="B119" s="141"/>
      <c r="C119" s="208" t="s">
        <v>180</v>
      </c>
      <c r="D119" s="208" t="s">
        <v>126</v>
      </c>
      <c r="E119" s="209" t="s">
        <v>181</v>
      </c>
      <c r="F119" s="210" t="s">
        <v>182</v>
      </c>
      <c r="G119" s="211" t="s">
        <v>151</v>
      </c>
      <c r="H119" s="212">
        <v>200</v>
      </c>
      <c r="I119" s="253"/>
      <c r="J119" s="213">
        <f>ROUND($I$119*$H$119,2)</f>
        <v>0</v>
      </c>
      <c r="K119" s="210" t="s">
        <v>130</v>
      </c>
      <c r="L119" s="141"/>
      <c r="M119" s="214"/>
      <c r="N119" s="215" t="s">
        <v>44</v>
      </c>
      <c r="Q119" s="216">
        <v>0</v>
      </c>
      <c r="R119" s="216">
        <f>$Q$119*$H$119</f>
        <v>0</v>
      </c>
      <c r="S119" s="216">
        <v>0</v>
      </c>
      <c r="T119" s="217">
        <f>$S$119*$H$119</f>
        <v>0</v>
      </c>
      <c r="AR119" s="136" t="s">
        <v>131</v>
      </c>
      <c r="AT119" s="136" t="s">
        <v>126</v>
      </c>
      <c r="AU119" s="136" t="s">
        <v>82</v>
      </c>
      <c r="AY119" s="140" t="s">
        <v>124</v>
      </c>
      <c r="BE119" s="218">
        <f>IF($N$119="základní",$J$119,0)</f>
        <v>0</v>
      </c>
      <c r="BF119" s="218">
        <f>IF($N$119="snížená",$J$119,0)</f>
        <v>0</v>
      </c>
      <c r="BG119" s="218">
        <f>IF($N$119="zákl. přenesená",$J$119,0)</f>
        <v>0</v>
      </c>
      <c r="BH119" s="218">
        <f>IF($N$119="sníž. přenesená",$J$119,0)</f>
        <v>0</v>
      </c>
      <c r="BI119" s="218">
        <f>IF($N$119="nulová",$J$119,0)</f>
        <v>0</v>
      </c>
      <c r="BJ119" s="136" t="s">
        <v>22</v>
      </c>
      <c r="BK119" s="218">
        <f>ROUND($I$119*$H$119,2)</f>
        <v>0</v>
      </c>
      <c r="BL119" s="136" t="s">
        <v>131</v>
      </c>
      <c r="BM119" s="136" t="s">
        <v>183</v>
      </c>
    </row>
    <row r="120" spans="2:47" s="140" customFormat="1" ht="16.5" customHeight="1">
      <c r="B120" s="141"/>
      <c r="D120" s="219" t="s">
        <v>133</v>
      </c>
      <c r="F120" s="220" t="s">
        <v>184</v>
      </c>
      <c r="I120" s="254"/>
      <c r="L120" s="141"/>
      <c r="M120" s="221"/>
      <c r="T120" s="222"/>
      <c r="AT120" s="140" t="s">
        <v>133</v>
      </c>
      <c r="AU120" s="140" t="s">
        <v>82</v>
      </c>
    </row>
    <row r="121" spans="2:51" s="140" customFormat="1" ht="15.75" customHeight="1">
      <c r="B121" s="223"/>
      <c r="D121" s="224" t="s">
        <v>135</v>
      </c>
      <c r="E121" s="225"/>
      <c r="F121" s="226" t="s">
        <v>154</v>
      </c>
      <c r="H121" s="225"/>
      <c r="I121" s="254"/>
      <c r="L121" s="223"/>
      <c r="M121" s="227"/>
      <c r="T121" s="228"/>
      <c r="AT121" s="225" t="s">
        <v>135</v>
      </c>
      <c r="AU121" s="225" t="s">
        <v>82</v>
      </c>
      <c r="AV121" s="225" t="s">
        <v>22</v>
      </c>
      <c r="AW121" s="225" t="s">
        <v>99</v>
      </c>
      <c r="AX121" s="225" t="s">
        <v>73</v>
      </c>
      <c r="AY121" s="225" t="s">
        <v>124</v>
      </c>
    </row>
    <row r="122" spans="2:51" s="140" customFormat="1" ht="15.75" customHeight="1">
      <c r="B122" s="229"/>
      <c r="D122" s="224" t="s">
        <v>135</v>
      </c>
      <c r="E122" s="230"/>
      <c r="F122" s="231" t="s">
        <v>185</v>
      </c>
      <c r="H122" s="232">
        <v>200</v>
      </c>
      <c r="I122" s="254"/>
      <c r="L122" s="229"/>
      <c r="M122" s="233"/>
      <c r="T122" s="234"/>
      <c r="AT122" s="230" t="s">
        <v>135</v>
      </c>
      <c r="AU122" s="230" t="s">
        <v>82</v>
      </c>
      <c r="AV122" s="230" t="s">
        <v>82</v>
      </c>
      <c r="AW122" s="230" t="s">
        <v>99</v>
      </c>
      <c r="AX122" s="230" t="s">
        <v>22</v>
      </c>
      <c r="AY122" s="230" t="s">
        <v>124</v>
      </c>
    </row>
    <row r="123" spans="2:65" s="140" customFormat="1" ht="15.75" customHeight="1">
      <c r="B123" s="141"/>
      <c r="C123" s="208" t="s">
        <v>27</v>
      </c>
      <c r="D123" s="208" t="s">
        <v>126</v>
      </c>
      <c r="E123" s="209" t="s">
        <v>186</v>
      </c>
      <c r="F123" s="210" t="s">
        <v>187</v>
      </c>
      <c r="G123" s="211" t="s">
        <v>151</v>
      </c>
      <c r="H123" s="212">
        <v>100</v>
      </c>
      <c r="I123" s="253"/>
      <c r="J123" s="213">
        <f>ROUND($I$123*$H$123,2)</f>
        <v>0</v>
      </c>
      <c r="K123" s="210" t="s">
        <v>130</v>
      </c>
      <c r="L123" s="141"/>
      <c r="M123" s="214"/>
      <c r="N123" s="215" t="s">
        <v>44</v>
      </c>
      <c r="Q123" s="216">
        <v>0</v>
      </c>
      <c r="R123" s="216">
        <f>$Q$123*$H$123</f>
        <v>0</v>
      </c>
      <c r="S123" s="216">
        <v>0</v>
      </c>
      <c r="T123" s="217">
        <f>$S$123*$H$123</f>
        <v>0</v>
      </c>
      <c r="AR123" s="136" t="s">
        <v>131</v>
      </c>
      <c r="AT123" s="136" t="s">
        <v>126</v>
      </c>
      <c r="AU123" s="136" t="s">
        <v>82</v>
      </c>
      <c r="AY123" s="140" t="s">
        <v>124</v>
      </c>
      <c r="BE123" s="218">
        <f>IF($N$123="základní",$J$123,0)</f>
        <v>0</v>
      </c>
      <c r="BF123" s="218">
        <f>IF($N$123="snížená",$J$123,0)</f>
        <v>0</v>
      </c>
      <c r="BG123" s="218">
        <f>IF($N$123="zákl. přenesená",$J$123,0)</f>
        <v>0</v>
      </c>
      <c r="BH123" s="218">
        <f>IF($N$123="sníž. přenesená",$J$123,0)</f>
        <v>0</v>
      </c>
      <c r="BI123" s="218">
        <f>IF($N$123="nulová",$J$123,0)</f>
        <v>0</v>
      </c>
      <c r="BJ123" s="136" t="s">
        <v>22</v>
      </c>
      <c r="BK123" s="218">
        <f>ROUND($I$123*$H$123,2)</f>
        <v>0</v>
      </c>
      <c r="BL123" s="136" t="s">
        <v>131</v>
      </c>
      <c r="BM123" s="136" t="s">
        <v>188</v>
      </c>
    </row>
    <row r="124" spans="2:47" s="140" customFormat="1" ht="27" customHeight="1">
      <c r="B124" s="141"/>
      <c r="D124" s="219" t="s">
        <v>133</v>
      </c>
      <c r="F124" s="220" t="s">
        <v>189</v>
      </c>
      <c r="I124" s="254"/>
      <c r="L124" s="141"/>
      <c r="M124" s="221"/>
      <c r="T124" s="222"/>
      <c r="AT124" s="140" t="s">
        <v>133</v>
      </c>
      <c r="AU124" s="140" t="s">
        <v>82</v>
      </c>
    </row>
    <row r="125" spans="2:51" s="140" customFormat="1" ht="15.75" customHeight="1">
      <c r="B125" s="229"/>
      <c r="D125" s="224" t="s">
        <v>135</v>
      </c>
      <c r="F125" s="231" t="s">
        <v>190</v>
      </c>
      <c r="H125" s="232">
        <v>100</v>
      </c>
      <c r="I125" s="254"/>
      <c r="L125" s="229"/>
      <c r="M125" s="233"/>
      <c r="T125" s="234"/>
      <c r="AT125" s="230" t="s">
        <v>135</v>
      </c>
      <c r="AU125" s="230" t="s">
        <v>82</v>
      </c>
      <c r="AV125" s="230" t="s">
        <v>82</v>
      </c>
      <c r="AW125" s="230" t="s">
        <v>73</v>
      </c>
      <c r="AX125" s="230" t="s">
        <v>22</v>
      </c>
      <c r="AY125" s="230" t="s">
        <v>124</v>
      </c>
    </row>
    <row r="126" spans="2:65" s="140" customFormat="1" ht="15.75" customHeight="1">
      <c r="B126" s="141"/>
      <c r="C126" s="208" t="s">
        <v>191</v>
      </c>
      <c r="D126" s="208" t="s">
        <v>126</v>
      </c>
      <c r="E126" s="209" t="s">
        <v>192</v>
      </c>
      <c r="F126" s="210" t="s">
        <v>193</v>
      </c>
      <c r="G126" s="211" t="s">
        <v>151</v>
      </c>
      <c r="H126" s="212">
        <v>150</v>
      </c>
      <c r="I126" s="253"/>
      <c r="J126" s="213">
        <f>ROUND($I$126*$H$126,2)</f>
        <v>0</v>
      </c>
      <c r="K126" s="210" t="s">
        <v>130</v>
      </c>
      <c r="L126" s="141"/>
      <c r="M126" s="214"/>
      <c r="N126" s="215" t="s">
        <v>44</v>
      </c>
      <c r="Q126" s="216">
        <v>0</v>
      </c>
      <c r="R126" s="216">
        <f>$Q$126*$H$126</f>
        <v>0</v>
      </c>
      <c r="S126" s="216">
        <v>0</v>
      </c>
      <c r="T126" s="217">
        <f>$S$126*$H$126</f>
        <v>0</v>
      </c>
      <c r="AR126" s="136" t="s">
        <v>131</v>
      </c>
      <c r="AT126" s="136" t="s">
        <v>126</v>
      </c>
      <c r="AU126" s="136" t="s">
        <v>82</v>
      </c>
      <c r="AY126" s="140" t="s">
        <v>124</v>
      </c>
      <c r="BE126" s="218">
        <f>IF($N$126="základní",$J$126,0)</f>
        <v>0</v>
      </c>
      <c r="BF126" s="218">
        <f>IF($N$126="snížená",$J$126,0)</f>
        <v>0</v>
      </c>
      <c r="BG126" s="218">
        <f>IF($N$126="zákl. přenesená",$J$126,0)</f>
        <v>0</v>
      </c>
      <c r="BH126" s="218">
        <f>IF($N$126="sníž. přenesená",$J$126,0)</f>
        <v>0</v>
      </c>
      <c r="BI126" s="218">
        <f>IF($N$126="nulová",$J$126,0)</f>
        <v>0</v>
      </c>
      <c r="BJ126" s="136" t="s">
        <v>22</v>
      </c>
      <c r="BK126" s="218">
        <f>ROUND($I$126*$H$126,2)</f>
        <v>0</v>
      </c>
      <c r="BL126" s="136" t="s">
        <v>131</v>
      </c>
      <c r="BM126" s="136" t="s">
        <v>194</v>
      </c>
    </row>
    <row r="127" spans="2:47" s="140" customFormat="1" ht="27" customHeight="1">
      <c r="B127" s="141"/>
      <c r="D127" s="219" t="s">
        <v>133</v>
      </c>
      <c r="F127" s="220" t="s">
        <v>195</v>
      </c>
      <c r="I127" s="254"/>
      <c r="L127" s="141"/>
      <c r="M127" s="221"/>
      <c r="T127" s="222"/>
      <c r="AT127" s="140" t="s">
        <v>133</v>
      </c>
      <c r="AU127" s="140" t="s">
        <v>82</v>
      </c>
    </row>
    <row r="128" spans="2:51" s="140" customFormat="1" ht="15.75" customHeight="1">
      <c r="B128" s="223"/>
      <c r="D128" s="224" t="s">
        <v>135</v>
      </c>
      <c r="E128" s="225"/>
      <c r="F128" s="226" t="s">
        <v>154</v>
      </c>
      <c r="H128" s="225"/>
      <c r="I128" s="254"/>
      <c r="L128" s="223"/>
      <c r="M128" s="227"/>
      <c r="T128" s="228"/>
      <c r="AT128" s="225" t="s">
        <v>135</v>
      </c>
      <c r="AU128" s="225" t="s">
        <v>82</v>
      </c>
      <c r="AV128" s="225" t="s">
        <v>22</v>
      </c>
      <c r="AW128" s="225" t="s">
        <v>99</v>
      </c>
      <c r="AX128" s="225" t="s">
        <v>73</v>
      </c>
      <c r="AY128" s="225" t="s">
        <v>124</v>
      </c>
    </row>
    <row r="129" spans="2:51" s="140" customFormat="1" ht="15.75" customHeight="1">
      <c r="B129" s="229"/>
      <c r="D129" s="224" t="s">
        <v>135</v>
      </c>
      <c r="E129" s="230"/>
      <c r="F129" s="231" t="s">
        <v>196</v>
      </c>
      <c r="H129" s="232">
        <v>150</v>
      </c>
      <c r="I129" s="254"/>
      <c r="L129" s="229"/>
      <c r="M129" s="233"/>
      <c r="T129" s="234"/>
      <c r="AT129" s="230" t="s">
        <v>135</v>
      </c>
      <c r="AU129" s="230" t="s">
        <v>82</v>
      </c>
      <c r="AV129" s="230" t="s">
        <v>82</v>
      </c>
      <c r="AW129" s="230" t="s">
        <v>99</v>
      </c>
      <c r="AX129" s="230" t="s">
        <v>22</v>
      </c>
      <c r="AY129" s="230" t="s">
        <v>124</v>
      </c>
    </row>
    <row r="130" spans="2:65" s="140" customFormat="1" ht="15.75" customHeight="1">
      <c r="B130" s="141"/>
      <c r="C130" s="208" t="s">
        <v>197</v>
      </c>
      <c r="D130" s="208" t="s">
        <v>126</v>
      </c>
      <c r="E130" s="209" t="s">
        <v>198</v>
      </c>
      <c r="F130" s="210" t="s">
        <v>199</v>
      </c>
      <c r="G130" s="211" t="s">
        <v>151</v>
      </c>
      <c r="H130" s="212">
        <v>75</v>
      </c>
      <c r="I130" s="253"/>
      <c r="J130" s="213">
        <f>ROUND($I$130*$H$130,2)</f>
        <v>0</v>
      </c>
      <c r="K130" s="210" t="s">
        <v>130</v>
      </c>
      <c r="L130" s="141"/>
      <c r="M130" s="214"/>
      <c r="N130" s="215" t="s">
        <v>44</v>
      </c>
      <c r="Q130" s="216">
        <v>0</v>
      </c>
      <c r="R130" s="216">
        <f>$Q$130*$H$130</f>
        <v>0</v>
      </c>
      <c r="S130" s="216">
        <v>0</v>
      </c>
      <c r="T130" s="217">
        <f>$S$130*$H$130</f>
        <v>0</v>
      </c>
      <c r="AR130" s="136" t="s">
        <v>131</v>
      </c>
      <c r="AT130" s="136" t="s">
        <v>126</v>
      </c>
      <c r="AU130" s="136" t="s">
        <v>82</v>
      </c>
      <c r="AY130" s="140" t="s">
        <v>124</v>
      </c>
      <c r="BE130" s="218">
        <f>IF($N$130="základní",$J$130,0)</f>
        <v>0</v>
      </c>
      <c r="BF130" s="218">
        <f>IF($N$130="snížená",$J$130,0)</f>
        <v>0</v>
      </c>
      <c r="BG130" s="218">
        <f>IF($N$130="zákl. přenesená",$J$130,0)</f>
        <v>0</v>
      </c>
      <c r="BH130" s="218">
        <f>IF($N$130="sníž. přenesená",$J$130,0)</f>
        <v>0</v>
      </c>
      <c r="BI130" s="218">
        <f>IF($N$130="nulová",$J$130,0)</f>
        <v>0</v>
      </c>
      <c r="BJ130" s="136" t="s">
        <v>22</v>
      </c>
      <c r="BK130" s="218">
        <f>ROUND($I$130*$H$130,2)</f>
        <v>0</v>
      </c>
      <c r="BL130" s="136" t="s">
        <v>131</v>
      </c>
      <c r="BM130" s="136" t="s">
        <v>200</v>
      </c>
    </row>
    <row r="131" spans="2:47" s="140" customFormat="1" ht="27" customHeight="1">
      <c r="B131" s="141"/>
      <c r="D131" s="219" t="s">
        <v>133</v>
      </c>
      <c r="F131" s="220" t="s">
        <v>201</v>
      </c>
      <c r="I131" s="254"/>
      <c r="L131" s="141"/>
      <c r="M131" s="221"/>
      <c r="T131" s="222"/>
      <c r="AT131" s="140" t="s">
        <v>133</v>
      </c>
      <c r="AU131" s="140" t="s">
        <v>82</v>
      </c>
    </row>
    <row r="132" spans="2:51" s="140" customFormat="1" ht="15.75" customHeight="1">
      <c r="B132" s="229"/>
      <c r="D132" s="224" t="s">
        <v>135</v>
      </c>
      <c r="F132" s="231" t="s">
        <v>202</v>
      </c>
      <c r="H132" s="232">
        <v>75</v>
      </c>
      <c r="I132" s="254"/>
      <c r="L132" s="229"/>
      <c r="M132" s="233"/>
      <c r="T132" s="234"/>
      <c r="AT132" s="230" t="s">
        <v>135</v>
      </c>
      <c r="AU132" s="230" t="s">
        <v>82</v>
      </c>
      <c r="AV132" s="230" t="s">
        <v>82</v>
      </c>
      <c r="AW132" s="230" t="s">
        <v>73</v>
      </c>
      <c r="AX132" s="230" t="s">
        <v>22</v>
      </c>
      <c r="AY132" s="230" t="s">
        <v>124</v>
      </c>
    </row>
    <row r="133" spans="2:65" s="140" customFormat="1" ht="15.75" customHeight="1">
      <c r="B133" s="141"/>
      <c r="C133" s="208" t="s">
        <v>203</v>
      </c>
      <c r="D133" s="208" t="s">
        <v>126</v>
      </c>
      <c r="E133" s="209" t="s">
        <v>204</v>
      </c>
      <c r="F133" s="210" t="s">
        <v>205</v>
      </c>
      <c r="G133" s="211" t="s">
        <v>151</v>
      </c>
      <c r="H133" s="212">
        <v>150</v>
      </c>
      <c r="I133" s="253"/>
      <c r="J133" s="213">
        <f>ROUND($I$133*$H$133,2)</f>
        <v>0</v>
      </c>
      <c r="K133" s="210" t="s">
        <v>130</v>
      </c>
      <c r="L133" s="141"/>
      <c r="M133" s="214"/>
      <c r="N133" s="215" t="s">
        <v>44</v>
      </c>
      <c r="Q133" s="216">
        <v>0</v>
      </c>
      <c r="R133" s="216">
        <f>$Q$133*$H$133</f>
        <v>0</v>
      </c>
      <c r="S133" s="216">
        <v>0</v>
      </c>
      <c r="T133" s="217">
        <f>$S$133*$H$133</f>
        <v>0</v>
      </c>
      <c r="AR133" s="136" t="s">
        <v>131</v>
      </c>
      <c r="AT133" s="136" t="s">
        <v>126</v>
      </c>
      <c r="AU133" s="136" t="s">
        <v>82</v>
      </c>
      <c r="AY133" s="140" t="s">
        <v>124</v>
      </c>
      <c r="BE133" s="218">
        <f>IF($N$133="základní",$J$133,0)</f>
        <v>0</v>
      </c>
      <c r="BF133" s="218">
        <f>IF($N$133="snížená",$J$133,0)</f>
        <v>0</v>
      </c>
      <c r="BG133" s="218">
        <f>IF($N$133="zákl. přenesená",$J$133,0)</f>
        <v>0</v>
      </c>
      <c r="BH133" s="218">
        <f>IF($N$133="sníž. přenesená",$J$133,0)</f>
        <v>0</v>
      </c>
      <c r="BI133" s="218">
        <f>IF($N$133="nulová",$J$133,0)</f>
        <v>0</v>
      </c>
      <c r="BJ133" s="136" t="s">
        <v>22</v>
      </c>
      <c r="BK133" s="218">
        <f>ROUND($I$133*$H$133,2)</f>
        <v>0</v>
      </c>
      <c r="BL133" s="136" t="s">
        <v>131</v>
      </c>
      <c r="BM133" s="136" t="s">
        <v>206</v>
      </c>
    </row>
    <row r="134" spans="2:47" s="140" customFormat="1" ht="27" customHeight="1">
      <c r="B134" s="141"/>
      <c r="D134" s="219" t="s">
        <v>133</v>
      </c>
      <c r="F134" s="220" t="s">
        <v>207</v>
      </c>
      <c r="I134" s="254"/>
      <c r="L134" s="141"/>
      <c r="M134" s="221"/>
      <c r="T134" s="222"/>
      <c r="AT134" s="140" t="s">
        <v>133</v>
      </c>
      <c r="AU134" s="140" t="s">
        <v>82</v>
      </c>
    </row>
    <row r="135" spans="2:51" s="140" customFormat="1" ht="15.75" customHeight="1">
      <c r="B135" s="229"/>
      <c r="D135" s="224" t="s">
        <v>135</v>
      </c>
      <c r="E135" s="230"/>
      <c r="F135" s="231" t="s">
        <v>208</v>
      </c>
      <c r="H135" s="232">
        <v>150</v>
      </c>
      <c r="I135" s="254"/>
      <c r="L135" s="229"/>
      <c r="M135" s="233"/>
      <c r="T135" s="234"/>
      <c r="AT135" s="230" t="s">
        <v>135</v>
      </c>
      <c r="AU135" s="230" t="s">
        <v>82</v>
      </c>
      <c r="AV135" s="230" t="s">
        <v>82</v>
      </c>
      <c r="AW135" s="230" t="s">
        <v>99</v>
      </c>
      <c r="AX135" s="230" t="s">
        <v>73</v>
      </c>
      <c r="AY135" s="230" t="s">
        <v>124</v>
      </c>
    </row>
    <row r="136" spans="2:65" s="140" customFormat="1" ht="15.75" customHeight="1">
      <c r="B136" s="141"/>
      <c r="C136" s="208" t="s">
        <v>209</v>
      </c>
      <c r="D136" s="208" t="s">
        <v>126</v>
      </c>
      <c r="E136" s="209" t="s">
        <v>210</v>
      </c>
      <c r="F136" s="210" t="s">
        <v>211</v>
      </c>
      <c r="G136" s="211" t="s">
        <v>151</v>
      </c>
      <c r="H136" s="212">
        <v>4972</v>
      </c>
      <c r="I136" s="253"/>
      <c r="J136" s="213">
        <f>ROUND($I$136*$H$136,2)</f>
        <v>0</v>
      </c>
      <c r="K136" s="210" t="s">
        <v>130</v>
      </c>
      <c r="L136" s="141"/>
      <c r="M136" s="214"/>
      <c r="N136" s="215" t="s">
        <v>44</v>
      </c>
      <c r="Q136" s="216">
        <v>0</v>
      </c>
      <c r="R136" s="216">
        <f>$Q$136*$H$136</f>
        <v>0</v>
      </c>
      <c r="S136" s="216">
        <v>0</v>
      </c>
      <c r="T136" s="217">
        <f>$S$136*$H$136</f>
        <v>0</v>
      </c>
      <c r="AR136" s="136" t="s">
        <v>131</v>
      </c>
      <c r="AT136" s="136" t="s">
        <v>126</v>
      </c>
      <c r="AU136" s="136" t="s">
        <v>82</v>
      </c>
      <c r="AY136" s="140" t="s">
        <v>124</v>
      </c>
      <c r="BE136" s="218">
        <f>IF($N$136="základní",$J$136,0)</f>
        <v>0</v>
      </c>
      <c r="BF136" s="218">
        <f>IF($N$136="snížená",$J$136,0)</f>
        <v>0</v>
      </c>
      <c r="BG136" s="218">
        <f>IF($N$136="zákl. přenesená",$J$136,0)</f>
        <v>0</v>
      </c>
      <c r="BH136" s="218">
        <f>IF($N$136="sníž. přenesená",$J$136,0)</f>
        <v>0</v>
      </c>
      <c r="BI136" s="218">
        <f>IF($N$136="nulová",$J$136,0)</f>
        <v>0</v>
      </c>
      <c r="BJ136" s="136" t="s">
        <v>22</v>
      </c>
      <c r="BK136" s="218">
        <f>ROUND($I$136*$H$136,2)</f>
        <v>0</v>
      </c>
      <c r="BL136" s="136" t="s">
        <v>131</v>
      </c>
      <c r="BM136" s="136" t="s">
        <v>212</v>
      </c>
    </row>
    <row r="137" spans="2:47" s="140" customFormat="1" ht="27" customHeight="1">
      <c r="B137" s="141"/>
      <c r="D137" s="219" t="s">
        <v>133</v>
      </c>
      <c r="F137" s="220" t="s">
        <v>213</v>
      </c>
      <c r="I137" s="254"/>
      <c r="L137" s="141"/>
      <c r="M137" s="221"/>
      <c r="T137" s="222"/>
      <c r="AT137" s="140" t="s">
        <v>133</v>
      </c>
      <c r="AU137" s="140" t="s">
        <v>82</v>
      </c>
    </row>
    <row r="138" spans="2:51" s="140" customFormat="1" ht="15.75" customHeight="1">
      <c r="B138" s="229"/>
      <c r="D138" s="224" t="s">
        <v>135</v>
      </c>
      <c r="E138" s="230"/>
      <c r="F138" s="231" t="s">
        <v>214</v>
      </c>
      <c r="H138" s="232">
        <v>2202</v>
      </c>
      <c r="I138" s="254"/>
      <c r="L138" s="229"/>
      <c r="M138" s="233"/>
      <c r="T138" s="234"/>
      <c r="AT138" s="230" t="s">
        <v>135</v>
      </c>
      <c r="AU138" s="230" t="s">
        <v>82</v>
      </c>
      <c r="AV138" s="230" t="s">
        <v>82</v>
      </c>
      <c r="AW138" s="230" t="s">
        <v>99</v>
      </c>
      <c r="AX138" s="230" t="s">
        <v>73</v>
      </c>
      <c r="AY138" s="230" t="s">
        <v>124</v>
      </c>
    </row>
    <row r="139" spans="2:51" s="140" customFormat="1" ht="15.75" customHeight="1">
      <c r="B139" s="229"/>
      <c r="D139" s="224" t="s">
        <v>135</v>
      </c>
      <c r="E139" s="230"/>
      <c r="F139" s="231" t="s">
        <v>215</v>
      </c>
      <c r="H139" s="232">
        <v>2420</v>
      </c>
      <c r="I139" s="254"/>
      <c r="L139" s="229"/>
      <c r="M139" s="233"/>
      <c r="T139" s="234"/>
      <c r="AT139" s="230" t="s">
        <v>135</v>
      </c>
      <c r="AU139" s="230" t="s">
        <v>82</v>
      </c>
      <c r="AV139" s="230" t="s">
        <v>82</v>
      </c>
      <c r="AW139" s="230" t="s">
        <v>99</v>
      </c>
      <c r="AX139" s="230" t="s">
        <v>73</v>
      </c>
      <c r="AY139" s="230" t="s">
        <v>124</v>
      </c>
    </row>
    <row r="140" spans="2:51" s="140" customFormat="1" ht="15.75" customHeight="1">
      <c r="B140" s="229"/>
      <c r="D140" s="224" t="s">
        <v>135</v>
      </c>
      <c r="E140" s="230"/>
      <c r="F140" s="231" t="s">
        <v>216</v>
      </c>
      <c r="H140" s="232">
        <v>200</v>
      </c>
      <c r="I140" s="254"/>
      <c r="L140" s="229"/>
      <c r="M140" s="233"/>
      <c r="T140" s="234"/>
      <c r="AT140" s="230" t="s">
        <v>135</v>
      </c>
      <c r="AU140" s="230" t="s">
        <v>82</v>
      </c>
      <c r="AV140" s="230" t="s">
        <v>82</v>
      </c>
      <c r="AW140" s="230" t="s">
        <v>99</v>
      </c>
      <c r="AX140" s="230" t="s">
        <v>73</v>
      </c>
      <c r="AY140" s="230" t="s">
        <v>124</v>
      </c>
    </row>
    <row r="141" spans="2:51" s="140" customFormat="1" ht="15.75" customHeight="1">
      <c r="B141" s="229"/>
      <c r="D141" s="224" t="s">
        <v>135</v>
      </c>
      <c r="E141" s="230"/>
      <c r="F141" s="231" t="s">
        <v>208</v>
      </c>
      <c r="H141" s="232">
        <v>150</v>
      </c>
      <c r="I141" s="254"/>
      <c r="L141" s="229"/>
      <c r="M141" s="233"/>
      <c r="T141" s="234"/>
      <c r="AT141" s="230" t="s">
        <v>135</v>
      </c>
      <c r="AU141" s="230" t="s">
        <v>82</v>
      </c>
      <c r="AV141" s="230" t="s">
        <v>82</v>
      </c>
      <c r="AW141" s="230" t="s">
        <v>99</v>
      </c>
      <c r="AX141" s="230" t="s">
        <v>73</v>
      </c>
      <c r="AY141" s="230" t="s">
        <v>124</v>
      </c>
    </row>
    <row r="142" spans="2:51" s="140" customFormat="1" ht="15.75" customHeight="1">
      <c r="B142" s="235"/>
      <c r="D142" s="224" t="s">
        <v>135</v>
      </c>
      <c r="E142" s="236"/>
      <c r="F142" s="237" t="s">
        <v>217</v>
      </c>
      <c r="H142" s="238">
        <v>4972</v>
      </c>
      <c r="I142" s="254"/>
      <c r="L142" s="235"/>
      <c r="M142" s="239"/>
      <c r="T142" s="240"/>
      <c r="AT142" s="236" t="s">
        <v>135</v>
      </c>
      <c r="AU142" s="236" t="s">
        <v>82</v>
      </c>
      <c r="AV142" s="236" t="s">
        <v>131</v>
      </c>
      <c r="AW142" s="236" t="s">
        <v>99</v>
      </c>
      <c r="AX142" s="236" t="s">
        <v>22</v>
      </c>
      <c r="AY142" s="236" t="s">
        <v>124</v>
      </c>
    </row>
    <row r="143" spans="2:65" s="140" customFormat="1" ht="15.75" customHeight="1">
      <c r="B143" s="141"/>
      <c r="C143" s="208" t="s">
        <v>9</v>
      </c>
      <c r="D143" s="208" t="s">
        <v>126</v>
      </c>
      <c r="E143" s="209" t="s">
        <v>218</v>
      </c>
      <c r="F143" s="210" t="s">
        <v>219</v>
      </c>
      <c r="G143" s="211" t="s">
        <v>151</v>
      </c>
      <c r="H143" s="212">
        <v>1432</v>
      </c>
      <c r="I143" s="253"/>
      <c r="J143" s="213">
        <f>ROUND($I$143*$H$143,2)</f>
        <v>0</v>
      </c>
      <c r="K143" s="210" t="s">
        <v>130</v>
      </c>
      <c r="L143" s="141"/>
      <c r="M143" s="214"/>
      <c r="N143" s="215" t="s">
        <v>44</v>
      </c>
      <c r="Q143" s="216">
        <v>0</v>
      </c>
      <c r="R143" s="216">
        <f>$Q$143*$H$143</f>
        <v>0</v>
      </c>
      <c r="S143" s="216">
        <v>0</v>
      </c>
      <c r="T143" s="217">
        <f>$S$143*$H$143</f>
        <v>0</v>
      </c>
      <c r="AR143" s="136" t="s">
        <v>131</v>
      </c>
      <c r="AT143" s="136" t="s">
        <v>126</v>
      </c>
      <c r="AU143" s="136" t="s">
        <v>82</v>
      </c>
      <c r="AY143" s="140" t="s">
        <v>124</v>
      </c>
      <c r="BE143" s="218">
        <f>IF($N$143="základní",$J$143,0)</f>
        <v>0</v>
      </c>
      <c r="BF143" s="218">
        <f>IF($N$143="snížená",$J$143,0)</f>
        <v>0</v>
      </c>
      <c r="BG143" s="218">
        <f>IF($N$143="zákl. přenesená",$J$143,0)</f>
        <v>0</v>
      </c>
      <c r="BH143" s="218">
        <f>IF($N$143="sníž. přenesená",$J$143,0)</f>
        <v>0</v>
      </c>
      <c r="BI143" s="218">
        <f>IF($N$143="nulová",$J$143,0)</f>
        <v>0</v>
      </c>
      <c r="BJ143" s="136" t="s">
        <v>22</v>
      </c>
      <c r="BK143" s="218">
        <f>ROUND($I$143*$H$143,2)</f>
        <v>0</v>
      </c>
      <c r="BL143" s="136" t="s">
        <v>131</v>
      </c>
      <c r="BM143" s="136" t="s">
        <v>220</v>
      </c>
    </row>
    <row r="144" spans="2:47" s="140" customFormat="1" ht="27" customHeight="1">
      <c r="B144" s="141"/>
      <c r="D144" s="219" t="s">
        <v>133</v>
      </c>
      <c r="F144" s="220" t="s">
        <v>221</v>
      </c>
      <c r="I144" s="254"/>
      <c r="L144" s="141"/>
      <c r="M144" s="221"/>
      <c r="T144" s="222"/>
      <c r="AT144" s="140" t="s">
        <v>133</v>
      </c>
      <c r="AU144" s="140" t="s">
        <v>82</v>
      </c>
    </row>
    <row r="145" spans="2:51" s="140" customFormat="1" ht="15.75" customHeight="1">
      <c r="B145" s="229"/>
      <c r="D145" s="224" t="s">
        <v>135</v>
      </c>
      <c r="E145" s="230"/>
      <c r="F145" s="231" t="s">
        <v>222</v>
      </c>
      <c r="H145" s="232">
        <v>1432</v>
      </c>
      <c r="I145" s="254"/>
      <c r="L145" s="229"/>
      <c r="M145" s="233"/>
      <c r="T145" s="234"/>
      <c r="AT145" s="230" t="s">
        <v>135</v>
      </c>
      <c r="AU145" s="230" t="s">
        <v>82</v>
      </c>
      <c r="AV145" s="230" t="s">
        <v>82</v>
      </c>
      <c r="AW145" s="230" t="s">
        <v>99</v>
      </c>
      <c r="AX145" s="230" t="s">
        <v>22</v>
      </c>
      <c r="AY145" s="230" t="s">
        <v>124</v>
      </c>
    </row>
    <row r="146" spans="2:65" s="140" customFormat="1" ht="15.75" customHeight="1">
      <c r="B146" s="141"/>
      <c r="C146" s="208" t="s">
        <v>223</v>
      </c>
      <c r="D146" s="208" t="s">
        <v>126</v>
      </c>
      <c r="E146" s="209" t="s">
        <v>224</v>
      </c>
      <c r="F146" s="210" t="s">
        <v>225</v>
      </c>
      <c r="G146" s="211" t="s">
        <v>151</v>
      </c>
      <c r="H146" s="212">
        <v>7160</v>
      </c>
      <c r="I146" s="253"/>
      <c r="J146" s="213">
        <f>ROUND($I$146*$H$146,2)</f>
        <v>0</v>
      </c>
      <c r="K146" s="210" t="s">
        <v>130</v>
      </c>
      <c r="L146" s="141"/>
      <c r="M146" s="214"/>
      <c r="N146" s="215" t="s">
        <v>44</v>
      </c>
      <c r="Q146" s="216">
        <v>0</v>
      </c>
      <c r="R146" s="216">
        <f>$Q$146*$H$146</f>
        <v>0</v>
      </c>
      <c r="S146" s="216">
        <v>0</v>
      </c>
      <c r="T146" s="217">
        <f>$S$146*$H$146</f>
        <v>0</v>
      </c>
      <c r="AR146" s="136" t="s">
        <v>131</v>
      </c>
      <c r="AT146" s="136" t="s">
        <v>126</v>
      </c>
      <c r="AU146" s="136" t="s">
        <v>82</v>
      </c>
      <c r="AY146" s="140" t="s">
        <v>124</v>
      </c>
      <c r="BE146" s="218">
        <f>IF($N$146="základní",$J$146,0)</f>
        <v>0</v>
      </c>
      <c r="BF146" s="218">
        <f>IF($N$146="snížená",$J$146,0)</f>
        <v>0</v>
      </c>
      <c r="BG146" s="218">
        <f>IF($N$146="zákl. přenesená",$J$146,0)</f>
        <v>0</v>
      </c>
      <c r="BH146" s="218">
        <f>IF($N$146="sníž. přenesená",$J$146,0)</f>
        <v>0</v>
      </c>
      <c r="BI146" s="218">
        <f>IF($N$146="nulová",$J$146,0)</f>
        <v>0</v>
      </c>
      <c r="BJ146" s="136" t="s">
        <v>22</v>
      </c>
      <c r="BK146" s="218">
        <f>ROUND($I$146*$H$146,2)</f>
        <v>0</v>
      </c>
      <c r="BL146" s="136" t="s">
        <v>131</v>
      </c>
      <c r="BM146" s="136" t="s">
        <v>226</v>
      </c>
    </row>
    <row r="147" spans="2:47" s="140" customFormat="1" ht="27" customHeight="1">
      <c r="B147" s="141"/>
      <c r="D147" s="219" t="s">
        <v>133</v>
      </c>
      <c r="F147" s="220" t="s">
        <v>227</v>
      </c>
      <c r="I147" s="254"/>
      <c r="L147" s="141"/>
      <c r="M147" s="221"/>
      <c r="T147" s="222"/>
      <c r="AT147" s="140" t="s">
        <v>133</v>
      </c>
      <c r="AU147" s="140" t="s">
        <v>82</v>
      </c>
    </row>
    <row r="148" spans="2:51" s="140" customFormat="1" ht="15.75" customHeight="1">
      <c r="B148" s="229"/>
      <c r="D148" s="224" t="s">
        <v>135</v>
      </c>
      <c r="E148" s="230"/>
      <c r="F148" s="231" t="s">
        <v>222</v>
      </c>
      <c r="H148" s="232">
        <v>1432</v>
      </c>
      <c r="I148" s="254"/>
      <c r="L148" s="229"/>
      <c r="M148" s="233"/>
      <c r="T148" s="234"/>
      <c r="AT148" s="230" t="s">
        <v>135</v>
      </c>
      <c r="AU148" s="230" t="s">
        <v>82</v>
      </c>
      <c r="AV148" s="230" t="s">
        <v>82</v>
      </c>
      <c r="AW148" s="230" t="s">
        <v>99</v>
      </c>
      <c r="AX148" s="230" t="s">
        <v>22</v>
      </c>
      <c r="AY148" s="230" t="s">
        <v>124</v>
      </c>
    </row>
    <row r="149" spans="2:51" s="140" customFormat="1" ht="15.75" customHeight="1">
      <c r="B149" s="229"/>
      <c r="D149" s="224" t="s">
        <v>135</v>
      </c>
      <c r="F149" s="231" t="s">
        <v>228</v>
      </c>
      <c r="H149" s="232">
        <v>7160</v>
      </c>
      <c r="I149" s="254"/>
      <c r="L149" s="229"/>
      <c r="M149" s="233"/>
      <c r="T149" s="234"/>
      <c r="AT149" s="230" t="s">
        <v>135</v>
      </c>
      <c r="AU149" s="230" t="s">
        <v>82</v>
      </c>
      <c r="AV149" s="230" t="s">
        <v>82</v>
      </c>
      <c r="AW149" s="230" t="s">
        <v>73</v>
      </c>
      <c r="AX149" s="230" t="s">
        <v>22</v>
      </c>
      <c r="AY149" s="230" t="s">
        <v>124</v>
      </c>
    </row>
    <row r="150" spans="2:65" s="140" customFormat="1" ht="15.75" customHeight="1">
      <c r="B150" s="141"/>
      <c r="C150" s="241" t="s">
        <v>229</v>
      </c>
      <c r="D150" s="241" t="s">
        <v>230</v>
      </c>
      <c r="E150" s="242" t="s">
        <v>231</v>
      </c>
      <c r="F150" s="243" t="s">
        <v>232</v>
      </c>
      <c r="G150" s="244" t="s">
        <v>233</v>
      </c>
      <c r="H150" s="245">
        <v>2434.4</v>
      </c>
      <c r="I150" s="255"/>
      <c r="J150" s="246">
        <f>ROUND($I$150*$H$150,2)</f>
        <v>0</v>
      </c>
      <c r="K150" s="243"/>
      <c r="L150" s="247"/>
      <c r="M150" s="248"/>
      <c r="N150" s="249" t="s">
        <v>44</v>
      </c>
      <c r="Q150" s="216">
        <v>0</v>
      </c>
      <c r="R150" s="216">
        <f>$Q$150*$H$150</f>
        <v>0</v>
      </c>
      <c r="S150" s="216">
        <v>0</v>
      </c>
      <c r="T150" s="217">
        <f>$S$150*$H$150</f>
        <v>0</v>
      </c>
      <c r="AR150" s="136" t="s">
        <v>174</v>
      </c>
      <c r="AT150" s="136" t="s">
        <v>230</v>
      </c>
      <c r="AU150" s="136" t="s">
        <v>82</v>
      </c>
      <c r="AY150" s="140" t="s">
        <v>124</v>
      </c>
      <c r="BE150" s="218">
        <f>IF($N$150="základní",$J$150,0)</f>
        <v>0</v>
      </c>
      <c r="BF150" s="218">
        <f>IF($N$150="snížená",$J$150,0)</f>
        <v>0</v>
      </c>
      <c r="BG150" s="218">
        <f>IF($N$150="zákl. přenesená",$J$150,0)</f>
        <v>0</v>
      </c>
      <c r="BH150" s="218">
        <f>IF($N$150="sníž. přenesená",$J$150,0)</f>
        <v>0</v>
      </c>
      <c r="BI150" s="218">
        <f>IF($N$150="nulová",$J$150,0)</f>
        <v>0</v>
      </c>
      <c r="BJ150" s="136" t="s">
        <v>22</v>
      </c>
      <c r="BK150" s="218">
        <f>ROUND($I$150*$H$150,2)</f>
        <v>0</v>
      </c>
      <c r="BL150" s="136" t="s">
        <v>131</v>
      </c>
      <c r="BM150" s="136" t="s">
        <v>234</v>
      </c>
    </row>
    <row r="151" spans="2:47" s="140" customFormat="1" ht="16.5" customHeight="1">
      <c r="B151" s="141"/>
      <c r="D151" s="219" t="s">
        <v>133</v>
      </c>
      <c r="F151" s="220" t="s">
        <v>232</v>
      </c>
      <c r="I151" s="254"/>
      <c r="L151" s="141"/>
      <c r="M151" s="221"/>
      <c r="T151" s="222"/>
      <c r="AT151" s="140" t="s">
        <v>133</v>
      </c>
      <c r="AU151" s="140" t="s">
        <v>82</v>
      </c>
    </row>
    <row r="152" spans="2:65" s="140" customFormat="1" ht="15.75" customHeight="1">
      <c r="B152" s="141"/>
      <c r="C152" s="208" t="s">
        <v>235</v>
      </c>
      <c r="D152" s="208" t="s">
        <v>126</v>
      </c>
      <c r="E152" s="209" t="s">
        <v>236</v>
      </c>
      <c r="F152" s="210" t="s">
        <v>237</v>
      </c>
      <c r="G152" s="211" t="s">
        <v>151</v>
      </c>
      <c r="H152" s="212">
        <v>1432</v>
      </c>
      <c r="I152" s="253"/>
      <c r="J152" s="213">
        <f>ROUND($I$152*$H$152,2)</f>
        <v>0</v>
      </c>
      <c r="K152" s="210" t="s">
        <v>130</v>
      </c>
      <c r="L152" s="141"/>
      <c r="M152" s="214"/>
      <c r="N152" s="215" t="s">
        <v>44</v>
      </c>
      <c r="Q152" s="216">
        <v>0</v>
      </c>
      <c r="R152" s="216">
        <f>$Q$152*$H$152</f>
        <v>0</v>
      </c>
      <c r="S152" s="216">
        <v>0</v>
      </c>
      <c r="T152" s="217">
        <f>$S$152*$H$152</f>
        <v>0</v>
      </c>
      <c r="AR152" s="136" t="s">
        <v>131</v>
      </c>
      <c r="AT152" s="136" t="s">
        <v>126</v>
      </c>
      <c r="AU152" s="136" t="s">
        <v>82</v>
      </c>
      <c r="AY152" s="140" t="s">
        <v>124</v>
      </c>
      <c r="BE152" s="218">
        <f>IF($N$152="základní",$J$152,0)</f>
        <v>0</v>
      </c>
      <c r="BF152" s="218">
        <f>IF($N$152="snížená",$J$152,0)</f>
        <v>0</v>
      </c>
      <c r="BG152" s="218">
        <f>IF($N$152="zákl. přenesená",$J$152,0)</f>
        <v>0</v>
      </c>
      <c r="BH152" s="218">
        <f>IF($N$152="sníž. přenesená",$J$152,0)</f>
        <v>0</v>
      </c>
      <c r="BI152" s="218">
        <f>IF($N$152="nulová",$J$152,0)</f>
        <v>0</v>
      </c>
      <c r="BJ152" s="136" t="s">
        <v>22</v>
      </c>
      <c r="BK152" s="218">
        <f>ROUND($I$152*$H$152,2)</f>
        <v>0</v>
      </c>
      <c r="BL152" s="136" t="s">
        <v>131</v>
      </c>
      <c r="BM152" s="136" t="s">
        <v>238</v>
      </c>
    </row>
    <row r="153" spans="2:47" s="140" customFormat="1" ht="38.25" customHeight="1">
      <c r="B153" s="141"/>
      <c r="D153" s="219" t="s">
        <v>133</v>
      </c>
      <c r="F153" s="220" t="s">
        <v>239</v>
      </c>
      <c r="I153" s="254"/>
      <c r="L153" s="141"/>
      <c r="M153" s="221"/>
      <c r="T153" s="222"/>
      <c r="AT153" s="140" t="s">
        <v>133</v>
      </c>
      <c r="AU153" s="140" t="s">
        <v>82</v>
      </c>
    </row>
    <row r="154" spans="2:51" s="140" customFormat="1" ht="15.75" customHeight="1">
      <c r="B154" s="229"/>
      <c r="D154" s="224" t="s">
        <v>135</v>
      </c>
      <c r="E154" s="230"/>
      <c r="F154" s="231" t="s">
        <v>240</v>
      </c>
      <c r="H154" s="232">
        <v>1432</v>
      </c>
      <c r="I154" s="254"/>
      <c r="L154" s="229"/>
      <c r="M154" s="233"/>
      <c r="T154" s="234"/>
      <c r="AT154" s="230" t="s">
        <v>135</v>
      </c>
      <c r="AU154" s="230" t="s">
        <v>82</v>
      </c>
      <c r="AV154" s="230" t="s">
        <v>82</v>
      </c>
      <c r="AW154" s="230" t="s">
        <v>99</v>
      </c>
      <c r="AX154" s="230" t="s">
        <v>73</v>
      </c>
      <c r="AY154" s="230" t="s">
        <v>124</v>
      </c>
    </row>
    <row r="155" spans="2:65" s="140" customFormat="1" ht="15.75" customHeight="1">
      <c r="B155" s="141"/>
      <c r="C155" s="208" t="s">
        <v>241</v>
      </c>
      <c r="D155" s="208" t="s">
        <v>126</v>
      </c>
      <c r="E155" s="209" t="s">
        <v>242</v>
      </c>
      <c r="F155" s="210" t="s">
        <v>243</v>
      </c>
      <c r="G155" s="211" t="s">
        <v>233</v>
      </c>
      <c r="H155" s="212">
        <v>8452.4</v>
      </c>
      <c r="I155" s="253"/>
      <c r="J155" s="213">
        <f>ROUND($I$155*$H$155,2)</f>
        <v>0</v>
      </c>
      <c r="K155" s="210"/>
      <c r="L155" s="141"/>
      <c r="M155" s="214"/>
      <c r="N155" s="215" t="s">
        <v>44</v>
      </c>
      <c r="Q155" s="216">
        <v>0</v>
      </c>
      <c r="R155" s="216">
        <f>$Q$155*$H$155</f>
        <v>0</v>
      </c>
      <c r="S155" s="216">
        <v>0</v>
      </c>
      <c r="T155" s="217">
        <f>$S$155*$H$155</f>
        <v>0</v>
      </c>
      <c r="AR155" s="136" t="s">
        <v>131</v>
      </c>
      <c r="AT155" s="136" t="s">
        <v>126</v>
      </c>
      <c r="AU155" s="136" t="s">
        <v>82</v>
      </c>
      <c r="AY155" s="140" t="s">
        <v>124</v>
      </c>
      <c r="BE155" s="218">
        <f>IF($N$155="základní",$J$155,0)</f>
        <v>0</v>
      </c>
      <c r="BF155" s="218">
        <f>IF($N$155="snížená",$J$155,0)</f>
        <v>0</v>
      </c>
      <c r="BG155" s="218">
        <f>IF($N$155="zákl. přenesená",$J$155,0)</f>
        <v>0</v>
      </c>
      <c r="BH155" s="218">
        <f>IF($N$155="sníž. přenesená",$J$155,0)</f>
        <v>0</v>
      </c>
      <c r="BI155" s="218">
        <f>IF($N$155="nulová",$J$155,0)</f>
        <v>0</v>
      </c>
      <c r="BJ155" s="136" t="s">
        <v>22</v>
      </c>
      <c r="BK155" s="218">
        <f>ROUND($I$155*$H$155,2)</f>
        <v>0</v>
      </c>
      <c r="BL155" s="136" t="s">
        <v>131</v>
      </c>
      <c r="BM155" s="136" t="s">
        <v>244</v>
      </c>
    </row>
    <row r="156" spans="2:47" s="140" customFormat="1" ht="16.5" customHeight="1">
      <c r="B156" s="141"/>
      <c r="D156" s="219" t="s">
        <v>133</v>
      </c>
      <c r="F156" s="220" t="s">
        <v>243</v>
      </c>
      <c r="I156" s="254"/>
      <c r="L156" s="141"/>
      <c r="M156" s="221"/>
      <c r="T156" s="222"/>
      <c r="AT156" s="140" t="s">
        <v>133</v>
      </c>
      <c r="AU156" s="140" t="s">
        <v>82</v>
      </c>
    </row>
    <row r="157" spans="2:51" s="140" customFormat="1" ht="15.75" customHeight="1">
      <c r="B157" s="229"/>
      <c r="D157" s="224" t="s">
        <v>135</v>
      </c>
      <c r="F157" s="231" t="s">
        <v>245</v>
      </c>
      <c r="H157" s="232">
        <v>8452.4</v>
      </c>
      <c r="I157" s="254"/>
      <c r="L157" s="229"/>
      <c r="M157" s="233"/>
      <c r="T157" s="234"/>
      <c r="AT157" s="230" t="s">
        <v>135</v>
      </c>
      <c r="AU157" s="230" t="s">
        <v>82</v>
      </c>
      <c r="AV157" s="230" t="s">
        <v>82</v>
      </c>
      <c r="AW157" s="230" t="s">
        <v>73</v>
      </c>
      <c r="AX157" s="230" t="s">
        <v>22</v>
      </c>
      <c r="AY157" s="230" t="s">
        <v>124</v>
      </c>
    </row>
    <row r="158" spans="2:65" s="140" customFormat="1" ht="15.75" customHeight="1">
      <c r="B158" s="141"/>
      <c r="C158" s="208" t="s">
        <v>246</v>
      </c>
      <c r="D158" s="208" t="s">
        <v>126</v>
      </c>
      <c r="E158" s="209" t="s">
        <v>247</v>
      </c>
      <c r="F158" s="210" t="s">
        <v>248</v>
      </c>
      <c r="G158" s="211" t="s">
        <v>151</v>
      </c>
      <c r="H158" s="212">
        <v>298.091</v>
      </c>
      <c r="I158" s="253"/>
      <c r="J158" s="213">
        <f>ROUND($I$158*$H$158,2)</f>
        <v>0</v>
      </c>
      <c r="K158" s="210" t="s">
        <v>130</v>
      </c>
      <c r="L158" s="141"/>
      <c r="M158" s="214"/>
      <c r="N158" s="215" t="s">
        <v>44</v>
      </c>
      <c r="Q158" s="216">
        <v>0</v>
      </c>
      <c r="R158" s="216">
        <f>$Q$158*$H$158</f>
        <v>0</v>
      </c>
      <c r="S158" s="216">
        <v>0</v>
      </c>
      <c r="T158" s="217">
        <f>$S$158*$H$158</f>
        <v>0</v>
      </c>
      <c r="AR158" s="136" t="s">
        <v>131</v>
      </c>
      <c r="AT158" s="136" t="s">
        <v>126</v>
      </c>
      <c r="AU158" s="136" t="s">
        <v>82</v>
      </c>
      <c r="AY158" s="140" t="s">
        <v>124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131</v>
      </c>
      <c r="BM158" s="136" t="s">
        <v>249</v>
      </c>
    </row>
    <row r="159" spans="2:47" s="140" customFormat="1" ht="27" customHeight="1">
      <c r="B159" s="141"/>
      <c r="D159" s="219" t="s">
        <v>133</v>
      </c>
      <c r="F159" s="220" t="s">
        <v>250</v>
      </c>
      <c r="I159" s="254"/>
      <c r="L159" s="141"/>
      <c r="M159" s="221"/>
      <c r="T159" s="222"/>
      <c r="AT159" s="140" t="s">
        <v>133</v>
      </c>
      <c r="AU159" s="140" t="s">
        <v>82</v>
      </c>
    </row>
    <row r="160" spans="2:51" s="140" customFormat="1" ht="15.75" customHeight="1">
      <c r="B160" s="223"/>
      <c r="D160" s="224" t="s">
        <v>135</v>
      </c>
      <c r="E160" s="225"/>
      <c r="F160" s="226" t="s">
        <v>154</v>
      </c>
      <c r="H160" s="225"/>
      <c r="I160" s="254"/>
      <c r="L160" s="223"/>
      <c r="M160" s="227"/>
      <c r="T160" s="228"/>
      <c r="AT160" s="225" t="s">
        <v>135</v>
      </c>
      <c r="AU160" s="225" t="s">
        <v>82</v>
      </c>
      <c r="AV160" s="225" t="s">
        <v>22</v>
      </c>
      <c r="AW160" s="225" t="s">
        <v>99</v>
      </c>
      <c r="AX160" s="225" t="s">
        <v>73</v>
      </c>
      <c r="AY160" s="225" t="s">
        <v>124</v>
      </c>
    </row>
    <row r="161" spans="2:51" s="140" customFormat="1" ht="15.75" customHeight="1">
      <c r="B161" s="229"/>
      <c r="D161" s="224" t="s">
        <v>135</v>
      </c>
      <c r="E161" s="230"/>
      <c r="F161" s="231" t="s">
        <v>251</v>
      </c>
      <c r="H161" s="232">
        <v>298.091</v>
      </c>
      <c r="I161" s="254"/>
      <c r="L161" s="229"/>
      <c r="M161" s="233"/>
      <c r="T161" s="234"/>
      <c r="AT161" s="230" t="s">
        <v>135</v>
      </c>
      <c r="AU161" s="230" t="s">
        <v>82</v>
      </c>
      <c r="AV161" s="230" t="s">
        <v>82</v>
      </c>
      <c r="AW161" s="230" t="s">
        <v>99</v>
      </c>
      <c r="AX161" s="230" t="s">
        <v>22</v>
      </c>
      <c r="AY161" s="230" t="s">
        <v>124</v>
      </c>
    </row>
    <row r="162" spans="2:65" s="140" customFormat="1" ht="15.75" customHeight="1">
      <c r="B162" s="141"/>
      <c r="C162" s="241" t="s">
        <v>8</v>
      </c>
      <c r="D162" s="241" t="s">
        <v>230</v>
      </c>
      <c r="E162" s="242" t="s">
        <v>252</v>
      </c>
      <c r="F162" s="243" t="s">
        <v>253</v>
      </c>
      <c r="G162" s="244" t="s">
        <v>233</v>
      </c>
      <c r="H162" s="245">
        <v>497.812</v>
      </c>
      <c r="I162" s="255"/>
      <c r="J162" s="246">
        <f>ROUND($I$162*$H$162,2)</f>
        <v>0</v>
      </c>
      <c r="K162" s="243" t="s">
        <v>130</v>
      </c>
      <c r="L162" s="247"/>
      <c r="M162" s="248"/>
      <c r="N162" s="249" t="s">
        <v>44</v>
      </c>
      <c r="Q162" s="216">
        <v>0</v>
      </c>
      <c r="R162" s="216">
        <f>$Q$162*$H$162</f>
        <v>0</v>
      </c>
      <c r="S162" s="216">
        <v>0</v>
      </c>
      <c r="T162" s="217">
        <f>$S$162*$H$162</f>
        <v>0</v>
      </c>
      <c r="AR162" s="136" t="s">
        <v>174</v>
      </c>
      <c r="AT162" s="136" t="s">
        <v>230</v>
      </c>
      <c r="AU162" s="136" t="s">
        <v>82</v>
      </c>
      <c r="AY162" s="140" t="s">
        <v>124</v>
      </c>
      <c r="BE162" s="218">
        <f>IF($N$162="základní",$J$162,0)</f>
        <v>0</v>
      </c>
      <c r="BF162" s="218">
        <f>IF($N$162="snížená",$J$162,0)</f>
        <v>0</v>
      </c>
      <c r="BG162" s="218">
        <f>IF($N$162="zákl. přenesená",$J$162,0)</f>
        <v>0</v>
      </c>
      <c r="BH162" s="218">
        <f>IF($N$162="sníž. přenesená",$J$162,0)</f>
        <v>0</v>
      </c>
      <c r="BI162" s="218">
        <f>IF($N$162="nulová",$J$162,0)</f>
        <v>0</v>
      </c>
      <c r="BJ162" s="136" t="s">
        <v>22</v>
      </c>
      <c r="BK162" s="218">
        <f>ROUND($I$162*$H$162,2)</f>
        <v>0</v>
      </c>
      <c r="BL162" s="136" t="s">
        <v>131</v>
      </c>
      <c r="BM162" s="136" t="s">
        <v>254</v>
      </c>
    </row>
    <row r="163" spans="2:47" s="140" customFormat="1" ht="27" customHeight="1">
      <c r="B163" s="141"/>
      <c r="D163" s="219" t="s">
        <v>133</v>
      </c>
      <c r="F163" s="220" t="s">
        <v>255</v>
      </c>
      <c r="I163" s="254"/>
      <c r="L163" s="141"/>
      <c r="M163" s="221"/>
      <c r="T163" s="222"/>
      <c r="AT163" s="140" t="s">
        <v>133</v>
      </c>
      <c r="AU163" s="140" t="s">
        <v>82</v>
      </c>
    </row>
    <row r="164" spans="2:51" s="140" customFormat="1" ht="15.75" customHeight="1">
      <c r="B164" s="229"/>
      <c r="D164" s="224" t="s">
        <v>135</v>
      </c>
      <c r="F164" s="231" t="s">
        <v>256</v>
      </c>
      <c r="H164" s="232">
        <v>497.812</v>
      </c>
      <c r="I164" s="254"/>
      <c r="L164" s="229"/>
      <c r="M164" s="233"/>
      <c r="T164" s="234"/>
      <c r="AT164" s="230" t="s">
        <v>135</v>
      </c>
      <c r="AU164" s="230" t="s">
        <v>82</v>
      </c>
      <c r="AV164" s="230" t="s">
        <v>82</v>
      </c>
      <c r="AW164" s="230" t="s">
        <v>73</v>
      </c>
      <c r="AX164" s="230" t="s">
        <v>22</v>
      </c>
      <c r="AY164" s="230" t="s">
        <v>124</v>
      </c>
    </row>
    <row r="165" spans="2:65" s="140" customFormat="1" ht="15.75" customHeight="1">
      <c r="B165" s="141"/>
      <c r="C165" s="208" t="s">
        <v>257</v>
      </c>
      <c r="D165" s="208" t="s">
        <v>126</v>
      </c>
      <c r="E165" s="209" t="s">
        <v>258</v>
      </c>
      <c r="F165" s="210" t="s">
        <v>259</v>
      </c>
      <c r="G165" s="211" t="s">
        <v>151</v>
      </c>
      <c r="H165" s="212">
        <v>35</v>
      </c>
      <c r="I165" s="253"/>
      <c r="J165" s="213">
        <f>ROUND($I$165*$H$165,2)</f>
        <v>0</v>
      </c>
      <c r="K165" s="210" t="s">
        <v>130</v>
      </c>
      <c r="L165" s="141"/>
      <c r="M165" s="214"/>
      <c r="N165" s="215" t="s">
        <v>44</v>
      </c>
      <c r="Q165" s="216">
        <v>0</v>
      </c>
      <c r="R165" s="216">
        <f>$Q$165*$H$165</f>
        <v>0</v>
      </c>
      <c r="S165" s="216">
        <v>0</v>
      </c>
      <c r="T165" s="217">
        <f>$S$165*$H$165</f>
        <v>0</v>
      </c>
      <c r="AR165" s="136" t="s">
        <v>131</v>
      </c>
      <c r="AT165" s="136" t="s">
        <v>126</v>
      </c>
      <c r="AU165" s="136" t="s">
        <v>82</v>
      </c>
      <c r="AY165" s="140" t="s">
        <v>124</v>
      </c>
      <c r="BE165" s="218">
        <f>IF($N$165="základní",$J$165,0)</f>
        <v>0</v>
      </c>
      <c r="BF165" s="218">
        <f>IF($N$165="snížená",$J$165,0)</f>
        <v>0</v>
      </c>
      <c r="BG165" s="218">
        <f>IF($N$165="zákl. přenesená",$J$165,0)</f>
        <v>0</v>
      </c>
      <c r="BH165" s="218">
        <f>IF($N$165="sníž. přenesená",$J$165,0)</f>
        <v>0</v>
      </c>
      <c r="BI165" s="218">
        <f>IF($N$165="nulová",$J$165,0)</f>
        <v>0</v>
      </c>
      <c r="BJ165" s="136" t="s">
        <v>22</v>
      </c>
      <c r="BK165" s="218">
        <f>ROUND($I$165*$H$165,2)</f>
        <v>0</v>
      </c>
      <c r="BL165" s="136" t="s">
        <v>131</v>
      </c>
      <c r="BM165" s="136" t="s">
        <v>260</v>
      </c>
    </row>
    <row r="166" spans="2:47" s="140" customFormat="1" ht="27" customHeight="1">
      <c r="B166" s="141"/>
      <c r="D166" s="219" t="s">
        <v>133</v>
      </c>
      <c r="F166" s="220" t="s">
        <v>261</v>
      </c>
      <c r="I166" s="254"/>
      <c r="L166" s="141"/>
      <c r="M166" s="221"/>
      <c r="T166" s="222"/>
      <c r="AT166" s="140" t="s">
        <v>133</v>
      </c>
      <c r="AU166" s="140" t="s">
        <v>82</v>
      </c>
    </row>
    <row r="167" spans="2:51" s="140" customFormat="1" ht="15.75" customHeight="1">
      <c r="B167" s="223"/>
      <c r="D167" s="224" t="s">
        <v>135</v>
      </c>
      <c r="E167" s="225"/>
      <c r="F167" s="226" t="s">
        <v>262</v>
      </c>
      <c r="H167" s="225"/>
      <c r="I167" s="254"/>
      <c r="L167" s="223"/>
      <c r="M167" s="227"/>
      <c r="T167" s="228"/>
      <c r="AT167" s="225" t="s">
        <v>135</v>
      </c>
      <c r="AU167" s="225" t="s">
        <v>82</v>
      </c>
      <c r="AV167" s="225" t="s">
        <v>22</v>
      </c>
      <c r="AW167" s="225" t="s">
        <v>99</v>
      </c>
      <c r="AX167" s="225" t="s">
        <v>73</v>
      </c>
      <c r="AY167" s="225" t="s">
        <v>124</v>
      </c>
    </row>
    <row r="168" spans="2:51" s="140" customFormat="1" ht="15.75" customHeight="1">
      <c r="B168" s="229"/>
      <c r="D168" s="224" t="s">
        <v>135</v>
      </c>
      <c r="E168" s="230"/>
      <c r="F168" s="231" t="s">
        <v>263</v>
      </c>
      <c r="H168" s="232">
        <v>35</v>
      </c>
      <c r="I168" s="254"/>
      <c r="L168" s="229"/>
      <c r="M168" s="233"/>
      <c r="T168" s="234"/>
      <c r="AT168" s="230" t="s">
        <v>135</v>
      </c>
      <c r="AU168" s="230" t="s">
        <v>82</v>
      </c>
      <c r="AV168" s="230" t="s">
        <v>82</v>
      </c>
      <c r="AW168" s="230" t="s">
        <v>99</v>
      </c>
      <c r="AX168" s="230" t="s">
        <v>22</v>
      </c>
      <c r="AY168" s="230" t="s">
        <v>124</v>
      </c>
    </row>
    <row r="169" spans="2:65" s="140" customFormat="1" ht="15.75" customHeight="1">
      <c r="B169" s="141"/>
      <c r="C169" s="241" t="s">
        <v>264</v>
      </c>
      <c r="D169" s="241" t="s">
        <v>230</v>
      </c>
      <c r="E169" s="242" t="s">
        <v>265</v>
      </c>
      <c r="F169" s="243" t="s">
        <v>266</v>
      </c>
      <c r="G169" s="244" t="s">
        <v>233</v>
      </c>
      <c r="H169" s="245">
        <v>58.45</v>
      </c>
      <c r="I169" s="255"/>
      <c r="J169" s="246">
        <f>ROUND($I$169*$H$169,2)</f>
        <v>0</v>
      </c>
      <c r="K169" s="243" t="s">
        <v>130</v>
      </c>
      <c r="L169" s="247"/>
      <c r="M169" s="248"/>
      <c r="N169" s="249" t="s">
        <v>44</v>
      </c>
      <c r="Q169" s="216">
        <v>0</v>
      </c>
      <c r="R169" s="216">
        <f>$Q$169*$H$169</f>
        <v>0</v>
      </c>
      <c r="S169" s="216">
        <v>0</v>
      </c>
      <c r="T169" s="217">
        <f>$S$169*$H$169</f>
        <v>0</v>
      </c>
      <c r="AR169" s="136" t="s">
        <v>174</v>
      </c>
      <c r="AT169" s="136" t="s">
        <v>230</v>
      </c>
      <c r="AU169" s="136" t="s">
        <v>82</v>
      </c>
      <c r="AY169" s="140" t="s">
        <v>124</v>
      </c>
      <c r="BE169" s="218">
        <f>IF($N$169="základní",$J$169,0)</f>
        <v>0</v>
      </c>
      <c r="BF169" s="218">
        <f>IF($N$169="snížená",$J$169,0)</f>
        <v>0</v>
      </c>
      <c r="BG169" s="218">
        <f>IF($N$169="zákl. přenesená",$J$169,0)</f>
        <v>0</v>
      </c>
      <c r="BH169" s="218">
        <f>IF($N$169="sníž. přenesená",$J$169,0)</f>
        <v>0</v>
      </c>
      <c r="BI169" s="218">
        <f>IF($N$169="nulová",$J$169,0)</f>
        <v>0</v>
      </c>
      <c r="BJ169" s="136" t="s">
        <v>22</v>
      </c>
      <c r="BK169" s="218">
        <f>ROUND($I$169*$H$169,2)</f>
        <v>0</v>
      </c>
      <c r="BL169" s="136" t="s">
        <v>131</v>
      </c>
      <c r="BM169" s="136" t="s">
        <v>267</v>
      </c>
    </row>
    <row r="170" spans="2:47" s="140" customFormat="1" ht="27" customHeight="1">
      <c r="B170" s="141"/>
      <c r="D170" s="219" t="s">
        <v>133</v>
      </c>
      <c r="F170" s="220" t="s">
        <v>268</v>
      </c>
      <c r="I170" s="254"/>
      <c r="L170" s="141"/>
      <c r="M170" s="221"/>
      <c r="T170" s="222"/>
      <c r="AT170" s="140" t="s">
        <v>133</v>
      </c>
      <c r="AU170" s="140" t="s">
        <v>82</v>
      </c>
    </row>
    <row r="171" spans="2:51" s="140" customFormat="1" ht="15.75" customHeight="1">
      <c r="B171" s="229"/>
      <c r="D171" s="224" t="s">
        <v>135</v>
      </c>
      <c r="F171" s="231" t="s">
        <v>269</v>
      </c>
      <c r="H171" s="232">
        <v>58.45</v>
      </c>
      <c r="I171" s="254"/>
      <c r="L171" s="229"/>
      <c r="M171" s="233"/>
      <c r="T171" s="234"/>
      <c r="AT171" s="230" t="s">
        <v>135</v>
      </c>
      <c r="AU171" s="230" t="s">
        <v>82</v>
      </c>
      <c r="AV171" s="230" t="s">
        <v>82</v>
      </c>
      <c r="AW171" s="230" t="s">
        <v>73</v>
      </c>
      <c r="AX171" s="230" t="s">
        <v>22</v>
      </c>
      <c r="AY171" s="230" t="s">
        <v>124</v>
      </c>
    </row>
    <row r="172" spans="2:65" s="140" customFormat="1" ht="15.75" customHeight="1">
      <c r="B172" s="141"/>
      <c r="C172" s="208" t="s">
        <v>270</v>
      </c>
      <c r="D172" s="208" t="s">
        <v>126</v>
      </c>
      <c r="E172" s="209" t="s">
        <v>271</v>
      </c>
      <c r="F172" s="210" t="s">
        <v>272</v>
      </c>
      <c r="G172" s="211" t="s">
        <v>129</v>
      </c>
      <c r="H172" s="212">
        <v>7180</v>
      </c>
      <c r="I172" s="253"/>
      <c r="J172" s="213">
        <f>ROUND($I$172*$H$172,2)</f>
        <v>0</v>
      </c>
      <c r="K172" s="210" t="s">
        <v>130</v>
      </c>
      <c r="L172" s="141"/>
      <c r="M172" s="214"/>
      <c r="N172" s="215" t="s">
        <v>44</v>
      </c>
      <c r="Q172" s="216">
        <v>0</v>
      </c>
      <c r="R172" s="216">
        <f>$Q$172*$H$172</f>
        <v>0</v>
      </c>
      <c r="S172" s="216">
        <v>0</v>
      </c>
      <c r="T172" s="217">
        <f>$S$172*$H$172</f>
        <v>0</v>
      </c>
      <c r="AR172" s="136" t="s">
        <v>131</v>
      </c>
      <c r="AT172" s="136" t="s">
        <v>126</v>
      </c>
      <c r="AU172" s="136" t="s">
        <v>82</v>
      </c>
      <c r="AY172" s="140" t="s">
        <v>124</v>
      </c>
      <c r="BE172" s="218">
        <f>IF($N$172="základní",$J$172,0)</f>
        <v>0</v>
      </c>
      <c r="BF172" s="218">
        <f>IF($N$172="snížená",$J$172,0)</f>
        <v>0</v>
      </c>
      <c r="BG172" s="218">
        <f>IF($N$172="zákl. přenesená",$J$172,0)</f>
        <v>0</v>
      </c>
      <c r="BH172" s="218">
        <f>IF($N$172="sníž. přenesená",$J$172,0)</f>
        <v>0</v>
      </c>
      <c r="BI172" s="218">
        <f>IF($N$172="nulová",$J$172,0)</f>
        <v>0</v>
      </c>
      <c r="BJ172" s="136" t="s">
        <v>22</v>
      </c>
      <c r="BK172" s="218">
        <f>ROUND($I$172*$H$172,2)</f>
        <v>0</v>
      </c>
      <c r="BL172" s="136" t="s">
        <v>131</v>
      </c>
      <c r="BM172" s="136" t="s">
        <v>273</v>
      </c>
    </row>
    <row r="173" spans="2:47" s="140" customFormat="1" ht="16.5" customHeight="1">
      <c r="B173" s="141"/>
      <c r="D173" s="219" t="s">
        <v>133</v>
      </c>
      <c r="F173" s="220" t="s">
        <v>274</v>
      </c>
      <c r="I173" s="254"/>
      <c r="L173" s="141"/>
      <c r="M173" s="221"/>
      <c r="T173" s="222"/>
      <c r="AT173" s="140" t="s">
        <v>133</v>
      </c>
      <c r="AU173" s="140" t="s">
        <v>82</v>
      </c>
    </row>
    <row r="174" spans="2:51" s="140" customFormat="1" ht="15.75" customHeight="1">
      <c r="B174" s="223"/>
      <c r="D174" s="224" t="s">
        <v>135</v>
      </c>
      <c r="E174" s="225"/>
      <c r="F174" s="226" t="s">
        <v>136</v>
      </c>
      <c r="H174" s="225"/>
      <c r="I174" s="254"/>
      <c r="L174" s="223"/>
      <c r="M174" s="227"/>
      <c r="T174" s="228"/>
      <c r="AT174" s="225" t="s">
        <v>135</v>
      </c>
      <c r="AU174" s="225" t="s">
        <v>82</v>
      </c>
      <c r="AV174" s="225" t="s">
        <v>22</v>
      </c>
      <c r="AW174" s="225" t="s">
        <v>99</v>
      </c>
      <c r="AX174" s="225" t="s">
        <v>73</v>
      </c>
      <c r="AY174" s="225" t="s">
        <v>124</v>
      </c>
    </row>
    <row r="175" spans="2:51" s="140" customFormat="1" ht="15.75" customHeight="1">
      <c r="B175" s="229"/>
      <c r="D175" s="224" t="s">
        <v>135</v>
      </c>
      <c r="E175" s="230"/>
      <c r="F175" s="231" t="s">
        <v>275</v>
      </c>
      <c r="H175" s="232">
        <v>7180</v>
      </c>
      <c r="I175" s="254"/>
      <c r="L175" s="229"/>
      <c r="M175" s="233"/>
      <c r="T175" s="234"/>
      <c r="AT175" s="230" t="s">
        <v>135</v>
      </c>
      <c r="AU175" s="230" t="s">
        <v>82</v>
      </c>
      <c r="AV175" s="230" t="s">
        <v>82</v>
      </c>
      <c r="AW175" s="230" t="s">
        <v>99</v>
      </c>
      <c r="AX175" s="230" t="s">
        <v>22</v>
      </c>
      <c r="AY175" s="230" t="s">
        <v>124</v>
      </c>
    </row>
    <row r="176" spans="2:65" s="140" customFormat="1" ht="15.75" customHeight="1">
      <c r="B176" s="141"/>
      <c r="C176" s="208" t="s">
        <v>276</v>
      </c>
      <c r="D176" s="208" t="s">
        <v>126</v>
      </c>
      <c r="E176" s="209" t="s">
        <v>277</v>
      </c>
      <c r="F176" s="210" t="s">
        <v>278</v>
      </c>
      <c r="G176" s="211" t="s">
        <v>129</v>
      </c>
      <c r="H176" s="212">
        <v>7180</v>
      </c>
      <c r="I176" s="253"/>
      <c r="J176" s="213">
        <f>ROUND($I$176*$H$176,2)</f>
        <v>0</v>
      </c>
      <c r="K176" s="210" t="s">
        <v>130</v>
      </c>
      <c r="L176" s="141"/>
      <c r="M176" s="214"/>
      <c r="N176" s="215" t="s">
        <v>44</v>
      </c>
      <c r="Q176" s="216">
        <v>0</v>
      </c>
      <c r="R176" s="216">
        <f>$Q$176*$H$176</f>
        <v>0</v>
      </c>
      <c r="S176" s="216">
        <v>0</v>
      </c>
      <c r="T176" s="217">
        <f>$S$176*$H$176</f>
        <v>0</v>
      </c>
      <c r="AR176" s="136" t="s">
        <v>131</v>
      </c>
      <c r="AT176" s="136" t="s">
        <v>126</v>
      </c>
      <c r="AU176" s="136" t="s">
        <v>82</v>
      </c>
      <c r="AY176" s="140" t="s">
        <v>124</v>
      </c>
      <c r="BE176" s="218">
        <f>IF($N$176="základní",$J$176,0)</f>
        <v>0</v>
      </c>
      <c r="BF176" s="218">
        <f>IF($N$176="snížená",$J$176,0)</f>
        <v>0</v>
      </c>
      <c r="BG176" s="218">
        <f>IF($N$176="zákl. přenesená",$J$176,0)</f>
        <v>0</v>
      </c>
      <c r="BH176" s="218">
        <f>IF($N$176="sníž. přenesená",$J$176,0)</f>
        <v>0</v>
      </c>
      <c r="BI176" s="218">
        <f>IF($N$176="nulová",$J$176,0)</f>
        <v>0</v>
      </c>
      <c r="BJ176" s="136" t="s">
        <v>22</v>
      </c>
      <c r="BK176" s="218">
        <f>ROUND($I$176*$H$176,2)</f>
        <v>0</v>
      </c>
      <c r="BL176" s="136" t="s">
        <v>131</v>
      </c>
      <c r="BM176" s="136" t="s">
        <v>279</v>
      </c>
    </row>
    <row r="177" spans="2:47" s="140" customFormat="1" ht="27" customHeight="1">
      <c r="B177" s="141"/>
      <c r="D177" s="219" t="s">
        <v>133</v>
      </c>
      <c r="F177" s="220" t="s">
        <v>280</v>
      </c>
      <c r="I177" s="254"/>
      <c r="L177" s="141"/>
      <c r="M177" s="221"/>
      <c r="T177" s="222"/>
      <c r="AT177" s="140" t="s">
        <v>133</v>
      </c>
      <c r="AU177" s="140" t="s">
        <v>82</v>
      </c>
    </row>
    <row r="178" spans="2:51" s="140" customFormat="1" ht="15.75" customHeight="1">
      <c r="B178" s="223"/>
      <c r="D178" s="224" t="s">
        <v>135</v>
      </c>
      <c r="E178" s="225"/>
      <c r="F178" s="226" t="s">
        <v>136</v>
      </c>
      <c r="H178" s="225"/>
      <c r="I178" s="254"/>
      <c r="L178" s="223"/>
      <c r="M178" s="227"/>
      <c r="T178" s="228"/>
      <c r="AT178" s="225" t="s">
        <v>135</v>
      </c>
      <c r="AU178" s="225" t="s">
        <v>82</v>
      </c>
      <c r="AV178" s="225" t="s">
        <v>22</v>
      </c>
      <c r="AW178" s="225" t="s">
        <v>99</v>
      </c>
      <c r="AX178" s="225" t="s">
        <v>73</v>
      </c>
      <c r="AY178" s="225" t="s">
        <v>124</v>
      </c>
    </row>
    <row r="179" spans="2:51" s="140" customFormat="1" ht="15.75" customHeight="1">
      <c r="B179" s="229"/>
      <c r="D179" s="224" t="s">
        <v>135</v>
      </c>
      <c r="E179" s="230"/>
      <c r="F179" s="231" t="s">
        <v>275</v>
      </c>
      <c r="H179" s="232">
        <v>7180</v>
      </c>
      <c r="I179" s="254"/>
      <c r="L179" s="229"/>
      <c r="M179" s="233"/>
      <c r="T179" s="234"/>
      <c r="AT179" s="230" t="s">
        <v>135</v>
      </c>
      <c r="AU179" s="230" t="s">
        <v>82</v>
      </c>
      <c r="AV179" s="230" t="s">
        <v>82</v>
      </c>
      <c r="AW179" s="230" t="s">
        <v>99</v>
      </c>
      <c r="AX179" s="230" t="s">
        <v>22</v>
      </c>
      <c r="AY179" s="230" t="s">
        <v>124</v>
      </c>
    </row>
    <row r="180" spans="2:65" s="140" customFormat="1" ht="15.75" customHeight="1">
      <c r="B180" s="141"/>
      <c r="C180" s="241" t="s">
        <v>281</v>
      </c>
      <c r="D180" s="241" t="s">
        <v>230</v>
      </c>
      <c r="E180" s="242" t="s">
        <v>282</v>
      </c>
      <c r="F180" s="243" t="s">
        <v>283</v>
      </c>
      <c r="G180" s="244" t="s">
        <v>284</v>
      </c>
      <c r="H180" s="245">
        <v>226.17</v>
      </c>
      <c r="I180" s="255"/>
      <c r="J180" s="246">
        <f>ROUND($I$180*$H$180,2)</f>
        <v>0</v>
      </c>
      <c r="K180" s="243" t="s">
        <v>130</v>
      </c>
      <c r="L180" s="247"/>
      <c r="M180" s="248"/>
      <c r="N180" s="249" t="s">
        <v>44</v>
      </c>
      <c r="Q180" s="216">
        <v>0.001</v>
      </c>
      <c r="R180" s="216">
        <f>$Q$180*$H$180</f>
        <v>0.22616999999999998</v>
      </c>
      <c r="S180" s="216">
        <v>0</v>
      </c>
      <c r="T180" s="217">
        <f>$S$180*$H$180</f>
        <v>0</v>
      </c>
      <c r="AR180" s="136" t="s">
        <v>174</v>
      </c>
      <c r="AT180" s="136" t="s">
        <v>230</v>
      </c>
      <c r="AU180" s="136" t="s">
        <v>82</v>
      </c>
      <c r="AY180" s="140" t="s">
        <v>124</v>
      </c>
      <c r="BE180" s="218">
        <f>IF($N$180="základní",$J$180,0)</f>
        <v>0</v>
      </c>
      <c r="BF180" s="218">
        <f>IF($N$180="snížená",$J$180,0)</f>
        <v>0</v>
      </c>
      <c r="BG180" s="218">
        <f>IF($N$180="zákl. přenesená",$J$180,0)</f>
        <v>0</v>
      </c>
      <c r="BH180" s="218">
        <f>IF($N$180="sníž. přenesená",$J$180,0)</f>
        <v>0</v>
      </c>
      <c r="BI180" s="218">
        <f>IF($N$180="nulová",$J$180,0)</f>
        <v>0</v>
      </c>
      <c r="BJ180" s="136" t="s">
        <v>22</v>
      </c>
      <c r="BK180" s="218">
        <f>ROUND($I$180*$H$180,2)</f>
        <v>0</v>
      </c>
      <c r="BL180" s="136" t="s">
        <v>131</v>
      </c>
      <c r="BM180" s="136" t="s">
        <v>285</v>
      </c>
    </row>
    <row r="181" spans="2:47" s="140" customFormat="1" ht="16.5" customHeight="1">
      <c r="B181" s="141"/>
      <c r="D181" s="219" t="s">
        <v>133</v>
      </c>
      <c r="F181" s="220" t="s">
        <v>286</v>
      </c>
      <c r="I181" s="254"/>
      <c r="L181" s="141"/>
      <c r="M181" s="221"/>
      <c r="T181" s="222"/>
      <c r="AT181" s="140" t="s">
        <v>133</v>
      </c>
      <c r="AU181" s="140" t="s">
        <v>82</v>
      </c>
    </row>
    <row r="182" spans="2:51" s="140" customFormat="1" ht="15.75" customHeight="1">
      <c r="B182" s="229"/>
      <c r="D182" s="224" t="s">
        <v>135</v>
      </c>
      <c r="F182" s="231" t="s">
        <v>287</v>
      </c>
      <c r="H182" s="232">
        <v>226.17</v>
      </c>
      <c r="I182" s="254"/>
      <c r="L182" s="229"/>
      <c r="M182" s="233"/>
      <c r="T182" s="234"/>
      <c r="AT182" s="230" t="s">
        <v>135</v>
      </c>
      <c r="AU182" s="230" t="s">
        <v>82</v>
      </c>
      <c r="AV182" s="230" t="s">
        <v>82</v>
      </c>
      <c r="AW182" s="230" t="s">
        <v>73</v>
      </c>
      <c r="AX182" s="230" t="s">
        <v>22</v>
      </c>
      <c r="AY182" s="230" t="s">
        <v>124</v>
      </c>
    </row>
    <row r="183" spans="2:65" s="140" customFormat="1" ht="15.75" customHeight="1">
      <c r="B183" s="141"/>
      <c r="C183" s="208" t="s">
        <v>288</v>
      </c>
      <c r="D183" s="208" t="s">
        <v>126</v>
      </c>
      <c r="E183" s="209" t="s">
        <v>289</v>
      </c>
      <c r="F183" s="210" t="s">
        <v>290</v>
      </c>
      <c r="G183" s="211" t="s">
        <v>129</v>
      </c>
      <c r="H183" s="212">
        <v>9500</v>
      </c>
      <c r="I183" s="253"/>
      <c r="J183" s="213">
        <f>ROUND($I$183*$H$183,2)</f>
        <v>0</v>
      </c>
      <c r="K183" s="210" t="s">
        <v>130</v>
      </c>
      <c r="L183" s="141"/>
      <c r="M183" s="214"/>
      <c r="N183" s="215" t="s">
        <v>44</v>
      </c>
      <c r="Q183" s="216">
        <v>0</v>
      </c>
      <c r="R183" s="216">
        <f>$Q$183*$H$183</f>
        <v>0</v>
      </c>
      <c r="S183" s="216">
        <v>0</v>
      </c>
      <c r="T183" s="217">
        <f>$S$183*$H$183</f>
        <v>0</v>
      </c>
      <c r="AR183" s="136" t="s">
        <v>131</v>
      </c>
      <c r="AT183" s="136" t="s">
        <v>126</v>
      </c>
      <c r="AU183" s="136" t="s">
        <v>82</v>
      </c>
      <c r="AY183" s="140" t="s">
        <v>124</v>
      </c>
      <c r="BE183" s="218">
        <f>IF($N$183="základní",$J$183,0)</f>
        <v>0</v>
      </c>
      <c r="BF183" s="218">
        <f>IF($N$183="snížená",$J$183,0)</f>
        <v>0</v>
      </c>
      <c r="BG183" s="218">
        <f>IF($N$183="zákl. přenesená",$J$183,0)</f>
        <v>0</v>
      </c>
      <c r="BH183" s="218">
        <f>IF($N$183="sníž. přenesená",$J$183,0)</f>
        <v>0</v>
      </c>
      <c r="BI183" s="218">
        <f>IF($N$183="nulová",$J$183,0)</f>
        <v>0</v>
      </c>
      <c r="BJ183" s="136" t="s">
        <v>22</v>
      </c>
      <c r="BK183" s="218">
        <f>ROUND($I$183*$H$183,2)</f>
        <v>0</v>
      </c>
      <c r="BL183" s="136" t="s">
        <v>131</v>
      </c>
      <c r="BM183" s="136" t="s">
        <v>291</v>
      </c>
    </row>
    <row r="184" spans="2:47" s="140" customFormat="1" ht="16.5" customHeight="1">
      <c r="B184" s="141"/>
      <c r="D184" s="219" t="s">
        <v>133</v>
      </c>
      <c r="F184" s="220" t="s">
        <v>292</v>
      </c>
      <c r="I184" s="254"/>
      <c r="L184" s="141"/>
      <c r="M184" s="221"/>
      <c r="T184" s="222"/>
      <c r="AT184" s="140" t="s">
        <v>133</v>
      </c>
      <c r="AU184" s="140" t="s">
        <v>82</v>
      </c>
    </row>
    <row r="185" spans="2:51" s="140" customFormat="1" ht="15.75" customHeight="1">
      <c r="B185" s="229"/>
      <c r="D185" s="224" t="s">
        <v>135</v>
      </c>
      <c r="E185" s="230"/>
      <c r="F185" s="231" t="s">
        <v>293</v>
      </c>
      <c r="H185" s="232">
        <v>9500</v>
      </c>
      <c r="I185" s="254"/>
      <c r="L185" s="229"/>
      <c r="M185" s="233"/>
      <c r="T185" s="234"/>
      <c r="AT185" s="230" t="s">
        <v>135</v>
      </c>
      <c r="AU185" s="230" t="s">
        <v>82</v>
      </c>
      <c r="AV185" s="230" t="s">
        <v>82</v>
      </c>
      <c r="AW185" s="230" t="s">
        <v>99</v>
      </c>
      <c r="AX185" s="230" t="s">
        <v>73</v>
      </c>
      <c r="AY185" s="230" t="s">
        <v>124</v>
      </c>
    </row>
    <row r="186" spans="2:65" s="140" customFormat="1" ht="15.75" customHeight="1">
      <c r="B186" s="141"/>
      <c r="C186" s="208" t="s">
        <v>294</v>
      </c>
      <c r="D186" s="208" t="s">
        <v>126</v>
      </c>
      <c r="E186" s="209" t="s">
        <v>295</v>
      </c>
      <c r="F186" s="210" t="s">
        <v>296</v>
      </c>
      <c r="G186" s="211" t="s">
        <v>129</v>
      </c>
      <c r="H186" s="212">
        <v>4422</v>
      </c>
      <c r="I186" s="253"/>
      <c r="J186" s="213">
        <f>ROUND($I$186*$H$186,2)</f>
        <v>0</v>
      </c>
      <c r="K186" s="210" t="s">
        <v>130</v>
      </c>
      <c r="L186" s="141"/>
      <c r="M186" s="214"/>
      <c r="N186" s="215" t="s">
        <v>44</v>
      </c>
      <c r="Q186" s="216">
        <v>0</v>
      </c>
      <c r="R186" s="216">
        <f>$Q$186*$H$186</f>
        <v>0</v>
      </c>
      <c r="S186" s="216">
        <v>0</v>
      </c>
      <c r="T186" s="217">
        <f>$S$186*$H$186</f>
        <v>0</v>
      </c>
      <c r="AR186" s="136" t="s">
        <v>131</v>
      </c>
      <c r="AT186" s="136" t="s">
        <v>126</v>
      </c>
      <c r="AU186" s="136" t="s">
        <v>82</v>
      </c>
      <c r="AY186" s="140" t="s">
        <v>124</v>
      </c>
      <c r="BE186" s="218">
        <f>IF($N$186="základní",$J$186,0)</f>
        <v>0</v>
      </c>
      <c r="BF186" s="218">
        <f>IF($N$186="snížená",$J$186,0)</f>
        <v>0</v>
      </c>
      <c r="BG186" s="218">
        <f>IF($N$186="zákl. přenesená",$J$186,0)</f>
        <v>0</v>
      </c>
      <c r="BH186" s="218">
        <f>IF($N$186="sníž. přenesená",$J$186,0)</f>
        <v>0</v>
      </c>
      <c r="BI186" s="218">
        <f>IF($N$186="nulová",$J$186,0)</f>
        <v>0</v>
      </c>
      <c r="BJ186" s="136" t="s">
        <v>22</v>
      </c>
      <c r="BK186" s="218">
        <f>ROUND($I$186*$H$186,2)</f>
        <v>0</v>
      </c>
      <c r="BL186" s="136" t="s">
        <v>131</v>
      </c>
      <c r="BM186" s="136" t="s">
        <v>297</v>
      </c>
    </row>
    <row r="187" spans="2:47" s="140" customFormat="1" ht="27" customHeight="1">
      <c r="B187" s="141"/>
      <c r="D187" s="219" t="s">
        <v>133</v>
      </c>
      <c r="F187" s="220" t="s">
        <v>298</v>
      </c>
      <c r="I187" s="254"/>
      <c r="L187" s="141"/>
      <c r="M187" s="221"/>
      <c r="T187" s="222"/>
      <c r="AT187" s="140" t="s">
        <v>133</v>
      </c>
      <c r="AU187" s="140" t="s">
        <v>82</v>
      </c>
    </row>
    <row r="188" spans="2:51" s="140" customFormat="1" ht="15.75" customHeight="1">
      <c r="B188" s="229"/>
      <c r="D188" s="224" t="s">
        <v>135</v>
      </c>
      <c r="E188" s="230"/>
      <c r="F188" s="231" t="s">
        <v>299</v>
      </c>
      <c r="H188" s="232">
        <v>4422</v>
      </c>
      <c r="I188" s="254"/>
      <c r="L188" s="229"/>
      <c r="M188" s="233"/>
      <c r="T188" s="234"/>
      <c r="AT188" s="230" t="s">
        <v>135</v>
      </c>
      <c r="AU188" s="230" t="s">
        <v>82</v>
      </c>
      <c r="AV188" s="230" t="s">
        <v>82</v>
      </c>
      <c r="AW188" s="230" t="s">
        <v>99</v>
      </c>
      <c r="AX188" s="230" t="s">
        <v>73</v>
      </c>
      <c r="AY188" s="230" t="s">
        <v>124</v>
      </c>
    </row>
    <row r="189" spans="2:63" s="197" customFormat="1" ht="30.75" customHeight="1">
      <c r="B189" s="198"/>
      <c r="D189" s="199" t="s">
        <v>72</v>
      </c>
      <c r="E189" s="206" t="s">
        <v>131</v>
      </c>
      <c r="F189" s="206" t="s">
        <v>300</v>
      </c>
      <c r="I189" s="256"/>
      <c r="J189" s="207">
        <f>$BK$189</f>
        <v>0</v>
      </c>
      <c r="L189" s="198"/>
      <c r="M189" s="202"/>
      <c r="P189" s="203">
        <f>SUM($P$190:$P$197)</f>
        <v>0</v>
      </c>
      <c r="R189" s="203">
        <f>SUM($R$190:$R$197)</f>
        <v>27.15724</v>
      </c>
      <c r="T189" s="204">
        <f>SUM($T$190:$T$197)</f>
        <v>0</v>
      </c>
      <c r="AR189" s="199" t="s">
        <v>22</v>
      </c>
      <c r="AT189" s="199" t="s">
        <v>72</v>
      </c>
      <c r="AU189" s="199" t="s">
        <v>22</v>
      </c>
      <c r="AY189" s="199" t="s">
        <v>124</v>
      </c>
      <c r="BK189" s="205">
        <f>SUM($BK$190:$BK$197)</f>
        <v>0</v>
      </c>
    </row>
    <row r="190" spans="2:65" s="140" customFormat="1" ht="15.75" customHeight="1">
      <c r="B190" s="141"/>
      <c r="C190" s="208" t="s">
        <v>301</v>
      </c>
      <c r="D190" s="208" t="s">
        <v>126</v>
      </c>
      <c r="E190" s="209" t="s">
        <v>302</v>
      </c>
      <c r="F190" s="210" t="s">
        <v>303</v>
      </c>
      <c r="G190" s="211" t="s">
        <v>151</v>
      </c>
      <c r="H190" s="212">
        <v>12</v>
      </c>
      <c r="I190" s="253"/>
      <c r="J190" s="213">
        <f>ROUND($I$190*$H$190,2)</f>
        <v>0</v>
      </c>
      <c r="K190" s="210" t="s">
        <v>130</v>
      </c>
      <c r="L190" s="141"/>
      <c r="M190" s="214"/>
      <c r="N190" s="215" t="s">
        <v>44</v>
      </c>
      <c r="Q190" s="216">
        <v>1.89077</v>
      </c>
      <c r="R190" s="216">
        <f>$Q$190*$H$190</f>
        <v>22.68924</v>
      </c>
      <c r="S190" s="216">
        <v>0</v>
      </c>
      <c r="T190" s="217">
        <f>$S$190*$H$190</f>
        <v>0</v>
      </c>
      <c r="AR190" s="136" t="s">
        <v>131</v>
      </c>
      <c r="AT190" s="136" t="s">
        <v>126</v>
      </c>
      <c r="AU190" s="136" t="s">
        <v>82</v>
      </c>
      <c r="AY190" s="140" t="s">
        <v>124</v>
      </c>
      <c r="BE190" s="218">
        <f>IF($N$190="základní",$J$190,0)</f>
        <v>0</v>
      </c>
      <c r="BF190" s="218">
        <f>IF($N$190="snížená",$J$190,0)</f>
        <v>0</v>
      </c>
      <c r="BG190" s="218">
        <f>IF($N$190="zákl. přenesená",$J$190,0)</f>
        <v>0</v>
      </c>
      <c r="BH190" s="218">
        <f>IF($N$190="sníž. přenesená",$J$190,0)</f>
        <v>0</v>
      </c>
      <c r="BI190" s="218">
        <f>IF($N$190="nulová",$J$190,0)</f>
        <v>0</v>
      </c>
      <c r="BJ190" s="136" t="s">
        <v>22</v>
      </c>
      <c r="BK190" s="218">
        <f>ROUND($I$190*$H$190,2)</f>
        <v>0</v>
      </c>
      <c r="BL190" s="136" t="s">
        <v>131</v>
      </c>
      <c r="BM190" s="136" t="s">
        <v>304</v>
      </c>
    </row>
    <row r="191" spans="2:47" s="140" customFormat="1" ht="16.5" customHeight="1">
      <c r="B191" s="141"/>
      <c r="D191" s="219" t="s">
        <v>133</v>
      </c>
      <c r="F191" s="220" t="s">
        <v>305</v>
      </c>
      <c r="I191" s="254"/>
      <c r="L191" s="141"/>
      <c r="M191" s="221"/>
      <c r="T191" s="222"/>
      <c r="AT191" s="140" t="s">
        <v>133</v>
      </c>
      <c r="AU191" s="140" t="s">
        <v>82</v>
      </c>
    </row>
    <row r="192" spans="2:51" s="140" customFormat="1" ht="15.75" customHeight="1">
      <c r="B192" s="229"/>
      <c r="D192" s="224" t="s">
        <v>135</v>
      </c>
      <c r="E192" s="230"/>
      <c r="F192" s="231" t="s">
        <v>306</v>
      </c>
      <c r="H192" s="232">
        <v>10</v>
      </c>
      <c r="I192" s="254"/>
      <c r="L192" s="229"/>
      <c r="M192" s="233"/>
      <c r="T192" s="234"/>
      <c r="AT192" s="230" t="s">
        <v>135</v>
      </c>
      <c r="AU192" s="230" t="s">
        <v>82</v>
      </c>
      <c r="AV192" s="230" t="s">
        <v>82</v>
      </c>
      <c r="AW192" s="230" t="s">
        <v>99</v>
      </c>
      <c r="AX192" s="230" t="s">
        <v>73</v>
      </c>
      <c r="AY192" s="230" t="s">
        <v>124</v>
      </c>
    </row>
    <row r="193" spans="2:51" s="140" customFormat="1" ht="15.75" customHeight="1">
      <c r="B193" s="229"/>
      <c r="D193" s="224" t="s">
        <v>135</v>
      </c>
      <c r="E193" s="230"/>
      <c r="F193" s="231" t="s">
        <v>307</v>
      </c>
      <c r="H193" s="232">
        <v>2</v>
      </c>
      <c r="I193" s="254"/>
      <c r="L193" s="229"/>
      <c r="M193" s="233"/>
      <c r="T193" s="234"/>
      <c r="AT193" s="230" t="s">
        <v>135</v>
      </c>
      <c r="AU193" s="230" t="s">
        <v>82</v>
      </c>
      <c r="AV193" s="230" t="s">
        <v>82</v>
      </c>
      <c r="AW193" s="230" t="s">
        <v>99</v>
      </c>
      <c r="AX193" s="230" t="s">
        <v>73</v>
      </c>
      <c r="AY193" s="230" t="s">
        <v>124</v>
      </c>
    </row>
    <row r="194" spans="2:51" s="140" customFormat="1" ht="15.75" customHeight="1">
      <c r="B194" s="235"/>
      <c r="D194" s="224" t="s">
        <v>135</v>
      </c>
      <c r="E194" s="236"/>
      <c r="F194" s="237" t="s">
        <v>217</v>
      </c>
      <c r="H194" s="238">
        <v>12</v>
      </c>
      <c r="I194" s="254"/>
      <c r="L194" s="235"/>
      <c r="M194" s="239"/>
      <c r="T194" s="240"/>
      <c r="AT194" s="236" t="s">
        <v>135</v>
      </c>
      <c r="AU194" s="236" t="s">
        <v>82</v>
      </c>
      <c r="AV194" s="236" t="s">
        <v>131</v>
      </c>
      <c r="AW194" s="236" t="s">
        <v>99</v>
      </c>
      <c r="AX194" s="236" t="s">
        <v>22</v>
      </c>
      <c r="AY194" s="236" t="s">
        <v>124</v>
      </c>
    </row>
    <row r="195" spans="2:65" s="140" customFormat="1" ht="15.75" customHeight="1">
      <c r="B195" s="141"/>
      <c r="C195" s="208" t="s">
        <v>308</v>
      </c>
      <c r="D195" s="208" t="s">
        <v>126</v>
      </c>
      <c r="E195" s="209" t="s">
        <v>309</v>
      </c>
      <c r="F195" s="210" t="s">
        <v>310</v>
      </c>
      <c r="G195" s="211" t="s">
        <v>151</v>
      </c>
      <c r="H195" s="212">
        <v>2</v>
      </c>
      <c r="I195" s="253"/>
      <c r="J195" s="213">
        <f>ROUND($I$195*$H$195,2)</f>
        <v>0</v>
      </c>
      <c r="K195" s="210" t="s">
        <v>130</v>
      </c>
      <c r="L195" s="141"/>
      <c r="M195" s="214"/>
      <c r="N195" s="215" t="s">
        <v>44</v>
      </c>
      <c r="Q195" s="216">
        <v>2.234</v>
      </c>
      <c r="R195" s="216">
        <f>$Q$195*$H$195</f>
        <v>4.468</v>
      </c>
      <c r="S195" s="216">
        <v>0</v>
      </c>
      <c r="T195" s="217">
        <f>$S$195*$H$195</f>
        <v>0</v>
      </c>
      <c r="AR195" s="136" t="s">
        <v>131</v>
      </c>
      <c r="AT195" s="136" t="s">
        <v>126</v>
      </c>
      <c r="AU195" s="136" t="s">
        <v>82</v>
      </c>
      <c r="AY195" s="140" t="s">
        <v>124</v>
      </c>
      <c r="BE195" s="218">
        <f>IF($N$195="základní",$J$195,0)</f>
        <v>0</v>
      </c>
      <c r="BF195" s="218">
        <f>IF($N$195="snížená",$J$195,0)</f>
        <v>0</v>
      </c>
      <c r="BG195" s="218">
        <f>IF($N$195="zákl. přenesená",$J$195,0)</f>
        <v>0</v>
      </c>
      <c r="BH195" s="218">
        <f>IF($N$195="sníž. přenesená",$J$195,0)</f>
        <v>0</v>
      </c>
      <c r="BI195" s="218">
        <f>IF($N$195="nulová",$J$195,0)</f>
        <v>0</v>
      </c>
      <c r="BJ195" s="136" t="s">
        <v>22</v>
      </c>
      <c r="BK195" s="218">
        <f>ROUND($I$195*$H$195,2)</f>
        <v>0</v>
      </c>
      <c r="BL195" s="136" t="s">
        <v>131</v>
      </c>
      <c r="BM195" s="136" t="s">
        <v>311</v>
      </c>
    </row>
    <row r="196" spans="2:47" s="140" customFormat="1" ht="27" customHeight="1">
      <c r="B196" s="141"/>
      <c r="D196" s="219" t="s">
        <v>133</v>
      </c>
      <c r="F196" s="220" t="s">
        <v>312</v>
      </c>
      <c r="I196" s="254"/>
      <c r="L196" s="141"/>
      <c r="M196" s="221"/>
      <c r="T196" s="222"/>
      <c r="AT196" s="140" t="s">
        <v>133</v>
      </c>
      <c r="AU196" s="140" t="s">
        <v>82</v>
      </c>
    </row>
    <row r="197" spans="2:51" s="140" customFormat="1" ht="15.75" customHeight="1">
      <c r="B197" s="229"/>
      <c r="D197" s="224" t="s">
        <v>135</v>
      </c>
      <c r="E197" s="230"/>
      <c r="F197" s="231" t="s">
        <v>313</v>
      </c>
      <c r="H197" s="232">
        <v>2</v>
      </c>
      <c r="I197" s="254"/>
      <c r="L197" s="229"/>
      <c r="M197" s="233"/>
      <c r="T197" s="234"/>
      <c r="AT197" s="230" t="s">
        <v>135</v>
      </c>
      <c r="AU197" s="230" t="s">
        <v>82</v>
      </c>
      <c r="AV197" s="230" t="s">
        <v>82</v>
      </c>
      <c r="AW197" s="230" t="s">
        <v>99</v>
      </c>
      <c r="AX197" s="230" t="s">
        <v>22</v>
      </c>
      <c r="AY197" s="230" t="s">
        <v>124</v>
      </c>
    </row>
    <row r="198" spans="2:63" s="197" customFormat="1" ht="30.75" customHeight="1">
      <c r="B198" s="198"/>
      <c r="D198" s="199" t="s">
        <v>72</v>
      </c>
      <c r="E198" s="206" t="s">
        <v>157</v>
      </c>
      <c r="F198" s="206" t="s">
        <v>314</v>
      </c>
      <c r="I198" s="256"/>
      <c r="J198" s="207">
        <f>$BK$198</f>
        <v>0</v>
      </c>
      <c r="L198" s="198"/>
      <c r="M198" s="202"/>
      <c r="P198" s="203">
        <f>SUM($P$199:$P$254)</f>
        <v>0</v>
      </c>
      <c r="R198" s="203">
        <f>SUM($R$199:$R$254)</f>
        <v>5.943022399999999</v>
      </c>
      <c r="T198" s="204">
        <f>SUM($T$199:$T$254)</f>
        <v>0</v>
      </c>
      <c r="AR198" s="199" t="s">
        <v>22</v>
      </c>
      <c r="AT198" s="199" t="s">
        <v>72</v>
      </c>
      <c r="AU198" s="199" t="s">
        <v>22</v>
      </c>
      <c r="AY198" s="199" t="s">
        <v>124</v>
      </c>
      <c r="BK198" s="205">
        <f>SUM($BK$199:$BK$254)</f>
        <v>0</v>
      </c>
    </row>
    <row r="199" spans="2:65" s="140" customFormat="1" ht="15.75" customHeight="1">
      <c r="B199" s="141"/>
      <c r="C199" s="208" t="s">
        <v>315</v>
      </c>
      <c r="D199" s="208" t="s">
        <v>126</v>
      </c>
      <c r="E199" s="209" t="s">
        <v>316</v>
      </c>
      <c r="F199" s="210" t="s">
        <v>317</v>
      </c>
      <c r="G199" s="211" t="s">
        <v>129</v>
      </c>
      <c r="H199" s="212">
        <v>4200</v>
      </c>
      <c r="I199" s="253"/>
      <c r="J199" s="213">
        <f>ROUND($I$199*$H$199,2)</f>
        <v>0</v>
      </c>
      <c r="K199" s="210" t="s">
        <v>130</v>
      </c>
      <c r="L199" s="141"/>
      <c r="M199" s="214"/>
      <c r="N199" s="215" t="s">
        <v>44</v>
      </c>
      <c r="Q199" s="216">
        <v>0</v>
      </c>
      <c r="R199" s="216">
        <f>$Q$199*$H$199</f>
        <v>0</v>
      </c>
      <c r="S199" s="216">
        <v>0</v>
      </c>
      <c r="T199" s="217">
        <f>$S$199*$H$199</f>
        <v>0</v>
      </c>
      <c r="AR199" s="136" t="s">
        <v>131</v>
      </c>
      <c r="AT199" s="136" t="s">
        <v>126</v>
      </c>
      <c r="AU199" s="136" t="s">
        <v>82</v>
      </c>
      <c r="AY199" s="140" t="s">
        <v>124</v>
      </c>
      <c r="BE199" s="218">
        <f>IF($N$199="základní",$J$199,0)</f>
        <v>0</v>
      </c>
      <c r="BF199" s="218">
        <f>IF($N$199="snížená",$J$199,0)</f>
        <v>0</v>
      </c>
      <c r="BG199" s="218">
        <f>IF($N$199="zákl. přenesená",$J$199,0)</f>
        <v>0</v>
      </c>
      <c r="BH199" s="218">
        <f>IF($N$199="sníž. přenesená",$J$199,0)</f>
        <v>0</v>
      </c>
      <c r="BI199" s="218">
        <f>IF($N$199="nulová",$J$199,0)</f>
        <v>0</v>
      </c>
      <c r="BJ199" s="136" t="s">
        <v>22</v>
      </c>
      <c r="BK199" s="218">
        <f>ROUND($I$199*$H$199,2)</f>
        <v>0</v>
      </c>
      <c r="BL199" s="136" t="s">
        <v>131</v>
      </c>
      <c r="BM199" s="136" t="s">
        <v>318</v>
      </c>
    </row>
    <row r="200" spans="2:47" s="140" customFormat="1" ht="38.25" customHeight="1">
      <c r="B200" s="141"/>
      <c r="D200" s="219" t="s">
        <v>133</v>
      </c>
      <c r="F200" s="220" t="s">
        <v>319</v>
      </c>
      <c r="I200" s="254"/>
      <c r="L200" s="141"/>
      <c r="M200" s="221"/>
      <c r="T200" s="222"/>
      <c r="AT200" s="140" t="s">
        <v>133</v>
      </c>
      <c r="AU200" s="140" t="s">
        <v>82</v>
      </c>
    </row>
    <row r="201" spans="2:65" s="140" customFormat="1" ht="15.75" customHeight="1">
      <c r="B201" s="141"/>
      <c r="C201" s="241" t="s">
        <v>320</v>
      </c>
      <c r="D201" s="241" t="s">
        <v>230</v>
      </c>
      <c r="E201" s="242" t="s">
        <v>321</v>
      </c>
      <c r="F201" s="243" t="s">
        <v>322</v>
      </c>
      <c r="G201" s="244" t="s">
        <v>233</v>
      </c>
      <c r="H201" s="245">
        <v>111.3</v>
      </c>
      <c r="I201" s="255"/>
      <c r="J201" s="246">
        <f>ROUND($I$201*$H$201,2)</f>
        <v>0</v>
      </c>
      <c r="K201" s="243" t="s">
        <v>130</v>
      </c>
      <c r="L201" s="247"/>
      <c r="M201" s="248"/>
      <c r="N201" s="249" t="s">
        <v>44</v>
      </c>
      <c r="Q201" s="216">
        <v>0</v>
      </c>
      <c r="R201" s="216">
        <f>$Q$201*$H$201</f>
        <v>0</v>
      </c>
      <c r="S201" s="216">
        <v>0</v>
      </c>
      <c r="T201" s="217">
        <f>$S$201*$H$201</f>
        <v>0</v>
      </c>
      <c r="AR201" s="136" t="s">
        <v>174</v>
      </c>
      <c r="AT201" s="136" t="s">
        <v>230</v>
      </c>
      <c r="AU201" s="136" t="s">
        <v>82</v>
      </c>
      <c r="AY201" s="140" t="s">
        <v>124</v>
      </c>
      <c r="BE201" s="218">
        <f>IF($N$201="základní",$J$201,0)</f>
        <v>0</v>
      </c>
      <c r="BF201" s="218">
        <f>IF($N$201="snížená",$J$201,0)</f>
        <v>0</v>
      </c>
      <c r="BG201" s="218">
        <f>IF($N$201="zákl. přenesená",$J$201,0)</f>
        <v>0</v>
      </c>
      <c r="BH201" s="218">
        <f>IF($N$201="sníž. přenesená",$J$201,0)</f>
        <v>0</v>
      </c>
      <c r="BI201" s="218">
        <f>IF($N$201="nulová",$J$201,0)</f>
        <v>0</v>
      </c>
      <c r="BJ201" s="136" t="s">
        <v>22</v>
      </c>
      <c r="BK201" s="218">
        <f>ROUND($I$201*$H$201,2)</f>
        <v>0</v>
      </c>
      <c r="BL201" s="136" t="s">
        <v>131</v>
      </c>
      <c r="BM201" s="136" t="s">
        <v>323</v>
      </c>
    </row>
    <row r="202" spans="2:47" s="140" customFormat="1" ht="16.5" customHeight="1">
      <c r="B202" s="141"/>
      <c r="D202" s="219" t="s">
        <v>133</v>
      </c>
      <c r="F202" s="220" t="s">
        <v>324</v>
      </c>
      <c r="I202" s="254"/>
      <c r="L202" s="141"/>
      <c r="M202" s="221"/>
      <c r="T202" s="222"/>
      <c r="AT202" s="140" t="s">
        <v>133</v>
      </c>
      <c r="AU202" s="140" t="s">
        <v>82</v>
      </c>
    </row>
    <row r="203" spans="2:51" s="140" customFormat="1" ht="15.75" customHeight="1">
      <c r="B203" s="229"/>
      <c r="D203" s="224" t="s">
        <v>135</v>
      </c>
      <c r="E203" s="230"/>
      <c r="F203" s="231" t="s">
        <v>325</v>
      </c>
      <c r="H203" s="232">
        <v>111.3</v>
      </c>
      <c r="I203" s="254"/>
      <c r="L203" s="229"/>
      <c r="M203" s="233"/>
      <c r="T203" s="234"/>
      <c r="AT203" s="230" t="s">
        <v>135</v>
      </c>
      <c r="AU203" s="230" t="s">
        <v>82</v>
      </c>
      <c r="AV203" s="230" t="s">
        <v>82</v>
      </c>
      <c r="AW203" s="230" t="s">
        <v>99</v>
      </c>
      <c r="AX203" s="230" t="s">
        <v>73</v>
      </c>
      <c r="AY203" s="230" t="s">
        <v>124</v>
      </c>
    </row>
    <row r="204" spans="2:65" s="140" customFormat="1" ht="15.75" customHeight="1">
      <c r="B204" s="141"/>
      <c r="C204" s="208" t="s">
        <v>326</v>
      </c>
      <c r="D204" s="208" t="s">
        <v>126</v>
      </c>
      <c r="E204" s="209" t="s">
        <v>327</v>
      </c>
      <c r="F204" s="210" t="s">
        <v>328</v>
      </c>
      <c r="G204" s="211" t="s">
        <v>129</v>
      </c>
      <c r="H204" s="212">
        <v>6926.4</v>
      </c>
      <c r="I204" s="253"/>
      <c r="J204" s="213">
        <f>ROUND($I$204*$H$204,2)</f>
        <v>0</v>
      </c>
      <c r="K204" s="210" t="s">
        <v>130</v>
      </c>
      <c r="L204" s="141"/>
      <c r="M204" s="214"/>
      <c r="N204" s="215" t="s">
        <v>44</v>
      </c>
      <c r="Q204" s="216">
        <v>0</v>
      </c>
      <c r="R204" s="216">
        <f>$Q$204*$H$204</f>
        <v>0</v>
      </c>
      <c r="S204" s="216">
        <v>0</v>
      </c>
      <c r="T204" s="217">
        <f>$S$204*$H$204</f>
        <v>0</v>
      </c>
      <c r="AR204" s="136" t="s">
        <v>131</v>
      </c>
      <c r="AT204" s="136" t="s">
        <v>126</v>
      </c>
      <c r="AU204" s="136" t="s">
        <v>82</v>
      </c>
      <c r="AY204" s="140" t="s">
        <v>124</v>
      </c>
      <c r="BE204" s="218">
        <f>IF($N$204="základní",$J$204,0)</f>
        <v>0</v>
      </c>
      <c r="BF204" s="218">
        <f>IF($N$204="snížená",$J$204,0)</f>
        <v>0</v>
      </c>
      <c r="BG204" s="218">
        <f>IF($N$204="zákl. přenesená",$J$204,0)</f>
        <v>0</v>
      </c>
      <c r="BH204" s="218">
        <f>IF($N$204="sníž. přenesená",$J$204,0)</f>
        <v>0</v>
      </c>
      <c r="BI204" s="218">
        <f>IF($N$204="nulová",$J$204,0)</f>
        <v>0</v>
      </c>
      <c r="BJ204" s="136" t="s">
        <v>22</v>
      </c>
      <c r="BK204" s="218">
        <f>ROUND($I$204*$H$204,2)</f>
        <v>0</v>
      </c>
      <c r="BL204" s="136" t="s">
        <v>131</v>
      </c>
      <c r="BM204" s="136" t="s">
        <v>329</v>
      </c>
    </row>
    <row r="205" spans="2:47" s="140" customFormat="1" ht="16.5" customHeight="1">
      <c r="B205" s="141"/>
      <c r="D205" s="219" t="s">
        <v>133</v>
      </c>
      <c r="F205" s="220" t="s">
        <v>330</v>
      </c>
      <c r="I205" s="254"/>
      <c r="L205" s="141"/>
      <c r="M205" s="221"/>
      <c r="T205" s="222"/>
      <c r="AT205" s="140" t="s">
        <v>133</v>
      </c>
      <c r="AU205" s="140" t="s">
        <v>82</v>
      </c>
    </row>
    <row r="206" spans="2:51" s="140" customFormat="1" ht="15.75" customHeight="1">
      <c r="B206" s="223"/>
      <c r="D206" s="224" t="s">
        <v>135</v>
      </c>
      <c r="E206" s="225"/>
      <c r="F206" s="226" t="s">
        <v>331</v>
      </c>
      <c r="H206" s="225"/>
      <c r="I206" s="254"/>
      <c r="L206" s="223"/>
      <c r="M206" s="227"/>
      <c r="T206" s="228"/>
      <c r="AT206" s="225" t="s">
        <v>135</v>
      </c>
      <c r="AU206" s="225" t="s">
        <v>82</v>
      </c>
      <c r="AV206" s="225" t="s">
        <v>22</v>
      </c>
      <c r="AW206" s="225" t="s">
        <v>99</v>
      </c>
      <c r="AX206" s="225" t="s">
        <v>73</v>
      </c>
      <c r="AY206" s="225" t="s">
        <v>124</v>
      </c>
    </row>
    <row r="207" spans="2:51" s="140" customFormat="1" ht="15.75" customHeight="1">
      <c r="B207" s="229"/>
      <c r="D207" s="224" t="s">
        <v>135</v>
      </c>
      <c r="E207" s="230"/>
      <c r="F207" s="231" t="s">
        <v>332</v>
      </c>
      <c r="H207" s="232">
        <v>6926.4</v>
      </c>
      <c r="I207" s="254"/>
      <c r="L207" s="229"/>
      <c r="M207" s="233"/>
      <c r="T207" s="234"/>
      <c r="AT207" s="230" t="s">
        <v>135</v>
      </c>
      <c r="AU207" s="230" t="s">
        <v>82</v>
      </c>
      <c r="AV207" s="230" t="s">
        <v>82</v>
      </c>
      <c r="AW207" s="230" t="s">
        <v>99</v>
      </c>
      <c r="AX207" s="230" t="s">
        <v>22</v>
      </c>
      <c r="AY207" s="230" t="s">
        <v>124</v>
      </c>
    </row>
    <row r="208" spans="2:65" s="140" customFormat="1" ht="15.75" customHeight="1">
      <c r="B208" s="141"/>
      <c r="C208" s="208" t="s">
        <v>333</v>
      </c>
      <c r="D208" s="208" t="s">
        <v>126</v>
      </c>
      <c r="E208" s="209" t="s">
        <v>334</v>
      </c>
      <c r="F208" s="210" t="s">
        <v>335</v>
      </c>
      <c r="G208" s="211" t="s">
        <v>129</v>
      </c>
      <c r="H208" s="212">
        <v>185</v>
      </c>
      <c r="I208" s="253"/>
      <c r="J208" s="213">
        <f>ROUND($I$208*$H$208,2)</f>
        <v>0</v>
      </c>
      <c r="K208" s="210" t="s">
        <v>130</v>
      </c>
      <c r="L208" s="141"/>
      <c r="M208" s="214"/>
      <c r="N208" s="215" t="s">
        <v>44</v>
      </c>
      <c r="Q208" s="216">
        <v>0</v>
      </c>
      <c r="R208" s="216">
        <f>$Q$208*$H$208</f>
        <v>0</v>
      </c>
      <c r="S208" s="216">
        <v>0</v>
      </c>
      <c r="T208" s="217">
        <f>$S$208*$H$208</f>
        <v>0</v>
      </c>
      <c r="AR208" s="136" t="s">
        <v>131</v>
      </c>
      <c r="AT208" s="136" t="s">
        <v>126</v>
      </c>
      <c r="AU208" s="136" t="s">
        <v>82</v>
      </c>
      <c r="AY208" s="140" t="s">
        <v>124</v>
      </c>
      <c r="BE208" s="218">
        <f>IF($N$208="základní",$J$208,0)</f>
        <v>0</v>
      </c>
      <c r="BF208" s="218">
        <f>IF($N$208="snížená",$J$208,0)</f>
        <v>0</v>
      </c>
      <c r="BG208" s="218">
        <f>IF($N$208="zákl. přenesená",$J$208,0)</f>
        <v>0</v>
      </c>
      <c r="BH208" s="218">
        <f>IF($N$208="sníž. přenesená",$J$208,0)</f>
        <v>0</v>
      </c>
      <c r="BI208" s="218">
        <f>IF($N$208="nulová",$J$208,0)</f>
        <v>0</v>
      </c>
      <c r="BJ208" s="136" t="s">
        <v>22</v>
      </c>
      <c r="BK208" s="218">
        <f>ROUND($I$208*$H$208,2)</f>
        <v>0</v>
      </c>
      <c r="BL208" s="136" t="s">
        <v>131</v>
      </c>
      <c r="BM208" s="136" t="s">
        <v>336</v>
      </c>
    </row>
    <row r="209" spans="2:47" s="140" customFormat="1" ht="16.5" customHeight="1">
      <c r="B209" s="141"/>
      <c r="D209" s="219" t="s">
        <v>133</v>
      </c>
      <c r="F209" s="220" t="s">
        <v>337</v>
      </c>
      <c r="I209" s="254"/>
      <c r="L209" s="141"/>
      <c r="M209" s="221"/>
      <c r="T209" s="222"/>
      <c r="AT209" s="140" t="s">
        <v>133</v>
      </c>
      <c r="AU209" s="140" t="s">
        <v>82</v>
      </c>
    </row>
    <row r="210" spans="2:51" s="140" customFormat="1" ht="15.75" customHeight="1">
      <c r="B210" s="223"/>
      <c r="D210" s="224" t="s">
        <v>135</v>
      </c>
      <c r="E210" s="225"/>
      <c r="F210" s="226" t="s">
        <v>331</v>
      </c>
      <c r="H210" s="225"/>
      <c r="I210" s="254"/>
      <c r="L210" s="223"/>
      <c r="M210" s="227"/>
      <c r="T210" s="228"/>
      <c r="AT210" s="225" t="s">
        <v>135</v>
      </c>
      <c r="AU210" s="225" t="s">
        <v>82</v>
      </c>
      <c r="AV210" s="225" t="s">
        <v>22</v>
      </c>
      <c r="AW210" s="225" t="s">
        <v>99</v>
      </c>
      <c r="AX210" s="225" t="s">
        <v>73</v>
      </c>
      <c r="AY210" s="225" t="s">
        <v>124</v>
      </c>
    </row>
    <row r="211" spans="2:51" s="140" customFormat="1" ht="15.75" customHeight="1">
      <c r="B211" s="229"/>
      <c r="D211" s="224" t="s">
        <v>135</v>
      </c>
      <c r="E211" s="230"/>
      <c r="F211" s="231" t="s">
        <v>338</v>
      </c>
      <c r="H211" s="232">
        <v>185</v>
      </c>
      <c r="I211" s="254"/>
      <c r="L211" s="229"/>
      <c r="M211" s="233"/>
      <c r="T211" s="234"/>
      <c r="AT211" s="230" t="s">
        <v>135</v>
      </c>
      <c r="AU211" s="230" t="s">
        <v>82</v>
      </c>
      <c r="AV211" s="230" t="s">
        <v>82</v>
      </c>
      <c r="AW211" s="230" t="s">
        <v>99</v>
      </c>
      <c r="AX211" s="230" t="s">
        <v>22</v>
      </c>
      <c r="AY211" s="230" t="s">
        <v>124</v>
      </c>
    </row>
    <row r="212" spans="2:65" s="140" customFormat="1" ht="15.75" customHeight="1">
      <c r="B212" s="141"/>
      <c r="C212" s="208" t="s">
        <v>339</v>
      </c>
      <c r="D212" s="208" t="s">
        <v>126</v>
      </c>
      <c r="E212" s="209" t="s">
        <v>340</v>
      </c>
      <c r="F212" s="210" t="s">
        <v>341</v>
      </c>
      <c r="G212" s="211" t="s">
        <v>129</v>
      </c>
      <c r="H212" s="212">
        <v>185</v>
      </c>
      <c r="I212" s="253"/>
      <c r="J212" s="213">
        <f>ROUND($I$212*$H$212,2)</f>
        <v>0</v>
      </c>
      <c r="K212" s="210" t="s">
        <v>130</v>
      </c>
      <c r="L212" s="141"/>
      <c r="M212" s="214"/>
      <c r="N212" s="215" t="s">
        <v>44</v>
      </c>
      <c r="Q212" s="216">
        <v>0</v>
      </c>
      <c r="R212" s="216">
        <f>$Q$212*$H$212</f>
        <v>0</v>
      </c>
      <c r="S212" s="216">
        <v>0</v>
      </c>
      <c r="T212" s="217">
        <f>$S$212*$H$212</f>
        <v>0</v>
      </c>
      <c r="AR212" s="136" t="s">
        <v>131</v>
      </c>
      <c r="AT212" s="136" t="s">
        <v>126</v>
      </c>
      <c r="AU212" s="136" t="s">
        <v>82</v>
      </c>
      <c r="AY212" s="140" t="s">
        <v>124</v>
      </c>
      <c r="BE212" s="218">
        <f>IF($N$212="základní",$J$212,0)</f>
        <v>0</v>
      </c>
      <c r="BF212" s="218">
        <f>IF($N$212="snížená",$J$212,0)</f>
        <v>0</v>
      </c>
      <c r="BG212" s="218">
        <f>IF($N$212="zákl. přenesená",$J$212,0)</f>
        <v>0</v>
      </c>
      <c r="BH212" s="218">
        <f>IF($N$212="sníž. přenesená",$J$212,0)</f>
        <v>0</v>
      </c>
      <c r="BI212" s="218">
        <f>IF($N$212="nulová",$J$212,0)</f>
        <v>0</v>
      </c>
      <c r="BJ212" s="136" t="s">
        <v>22</v>
      </c>
      <c r="BK212" s="218">
        <f>ROUND($I$212*$H$212,2)</f>
        <v>0</v>
      </c>
      <c r="BL212" s="136" t="s">
        <v>131</v>
      </c>
      <c r="BM212" s="136" t="s">
        <v>342</v>
      </c>
    </row>
    <row r="213" spans="2:47" s="140" customFormat="1" ht="16.5" customHeight="1">
      <c r="B213" s="141"/>
      <c r="D213" s="219" t="s">
        <v>133</v>
      </c>
      <c r="F213" s="220" t="s">
        <v>343</v>
      </c>
      <c r="I213" s="254"/>
      <c r="L213" s="141"/>
      <c r="M213" s="221"/>
      <c r="T213" s="222"/>
      <c r="AT213" s="140" t="s">
        <v>133</v>
      </c>
      <c r="AU213" s="140" t="s">
        <v>82</v>
      </c>
    </row>
    <row r="214" spans="2:51" s="140" customFormat="1" ht="15.75" customHeight="1">
      <c r="B214" s="223"/>
      <c r="D214" s="224" t="s">
        <v>135</v>
      </c>
      <c r="E214" s="225"/>
      <c r="F214" s="226" t="s">
        <v>331</v>
      </c>
      <c r="H214" s="225"/>
      <c r="I214" s="254"/>
      <c r="L214" s="223"/>
      <c r="M214" s="227"/>
      <c r="T214" s="228"/>
      <c r="AT214" s="225" t="s">
        <v>135</v>
      </c>
      <c r="AU214" s="225" t="s">
        <v>82</v>
      </c>
      <c r="AV214" s="225" t="s">
        <v>22</v>
      </c>
      <c r="AW214" s="225" t="s">
        <v>99</v>
      </c>
      <c r="AX214" s="225" t="s">
        <v>73</v>
      </c>
      <c r="AY214" s="225" t="s">
        <v>124</v>
      </c>
    </row>
    <row r="215" spans="2:51" s="140" customFormat="1" ht="15.75" customHeight="1">
      <c r="B215" s="229"/>
      <c r="D215" s="224" t="s">
        <v>135</v>
      </c>
      <c r="E215" s="230"/>
      <c r="F215" s="231" t="s">
        <v>338</v>
      </c>
      <c r="H215" s="232">
        <v>185</v>
      </c>
      <c r="I215" s="254"/>
      <c r="L215" s="229"/>
      <c r="M215" s="233"/>
      <c r="T215" s="234"/>
      <c r="AT215" s="230" t="s">
        <v>135</v>
      </c>
      <c r="AU215" s="230" t="s">
        <v>82</v>
      </c>
      <c r="AV215" s="230" t="s">
        <v>82</v>
      </c>
      <c r="AW215" s="230" t="s">
        <v>99</v>
      </c>
      <c r="AX215" s="230" t="s">
        <v>22</v>
      </c>
      <c r="AY215" s="230" t="s">
        <v>124</v>
      </c>
    </row>
    <row r="216" spans="2:65" s="140" customFormat="1" ht="15.75" customHeight="1">
      <c r="B216" s="141"/>
      <c r="C216" s="208" t="s">
        <v>344</v>
      </c>
      <c r="D216" s="208" t="s">
        <v>126</v>
      </c>
      <c r="E216" s="209" t="s">
        <v>345</v>
      </c>
      <c r="F216" s="210" t="s">
        <v>346</v>
      </c>
      <c r="G216" s="211" t="s">
        <v>129</v>
      </c>
      <c r="H216" s="212">
        <v>5346</v>
      </c>
      <c r="I216" s="253"/>
      <c r="J216" s="213">
        <f>ROUND($I$216*$H$216,2)</f>
        <v>0</v>
      </c>
      <c r="K216" s="210" t="s">
        <v>130</v>
      </c>
      <c r="L216" s="141"/>
      <c r="M216" s="214"/>
      <c r="N216" s="215" t="s">
        <v>44</v>
      </c>
      <c r="Q216" s="216">
        <v>0</v>
      </c>
      <c r="R216" s="216">
        <f>$Q$216*$H$216</f>
        <v>0</v>
      </c>
      <c r="S216" s="216">
        <v>0</v>
      </c>
      <c r="T216" s="217">
        <f>$S$216*$H$216</f>
        <v>0</v>
      </c>
      <c r="AR216" s="136" t="s">
        <v>131</v>
      </c>
      <c r="AT216" s="136" t="s">
        <v>126</v>
      </c>
      <c r="AU216" s="136" t="s">
        <v>82</v>
      </c>
      <c r="AY216" s="140" t="s">
        <v>124</v>
      </c>
      <c r="BE216" s="218">
        <f>IF($N$216="základní",$J$216,0)</f>
        <v>0</v>
      </c>
      <c r="BF216" s="218">
        <f>IF($N$216="snížená",$J$216,0)</f>
        <v>0</v>
      </c>
      <c r="BG216" s="218">
        <f>IF($N$216="zákl. přenesená",$J$216,0)</f>
        <v>0</v>
      </c>
      <c r="BH216" s="218">
        <f>IF($N$216="sníž. přenesená",$J$216,0)</f>
        <v>0</v>
      </c>
      <c r="BI216" s="218">
        <f>IF($N$216="nulová",$J$216,0)</f>
        <v>0</v>
      </c>
      <c r="BJ216" s="136" t="s">
        <v>22</v>
      </c>
      <c r="BK216" s="218">
        <f>ROUND($I$216*$H$216,2)</f>
        <v>0</v>
      </c>
      <c r="BL216" s="136" t="s">
        <v>131</v>
      </c>
      <c r="BM216" s="136" t="s">
        <v>347</v>
      </c>
    </row>
    <row r="217" spans="2:47" s="140" customFormat="1" ht="16.5" customHeight="1">
      <c r="B217" s="141"/>
      <c r="D217" s="219" t="s">
        <v>133</v>
      </c>
      <c r="F217" s="220" t="s">
        <v>348</v>
      </c>
      <c r="I217" s="254"/>
      <c r="L217" s="141"/>
      <c r="M217" s="221"/>
      <c r="T217" s="222"/>
      <c r="AT217" s="140" t="s">
        <v>133</v>
      </c>
      <c r="AU217" s="140" t="s">
        <v>82</v>
      </c>
    </row>
    <row r="218" spans="2:51" s="140" customFormat="1" ht="15.75" customHeight="1">
      <c r="B218" s="223"/>
      <c r="D218" s="224" t="s">
        <v>135</v>
      </c>
      <c r="E218" s="225"/>
      <c r="F218" s="226" t="s">
        <v>331</v>
      </c>
      <c r="H218" s="225"/>
      <c r="I218" s="254"/>
      <c r="L218" s="223"/>
      <c r="M218" s="227"/>
      <c r="T218" s="228"/>
      <c r="AT218" s="225" t="s">
        <v>135</v>
      </c>
      <c r="AU218" s="225" t="s">
        <v>82</v>
      </c>
      <c r="AV218" s="225" t="s">
        <v>22</v>
      </c>
      <c r="AW218" s="225" t="s">
        <v>99</v>
      </c>
      <c r="AX218" s="225" t="s">
        <v>73</v>
      </c>
      <c r="AY218" s="225" t="s">
        <v>124</v>
      </c>
    </row>
    <row r="219" spans="2:51" s="140" customFormat="1" ht="15.75" customHeight="1">
      <c r="B219" s="229"/>
      <c r="D219" s="224" t="s">
        <v>135</v>
      </c>
      <c r="E219" s="230"/>
      <c r="F219" s="231" t="s">
        <v>349</v>
      </c>
      <c r="H219" s="232">
        <v>5346</v>
      </c>
      <c r="I219" s="254"/>
      <c r="L219" s="229"/>
      <c r="M219" s="233"/>
      <c r="T219" s="234"/>
      <c r="AT219" s="230" t="s">
        <v>135</v>
      </c>
      <c r="AU219" s="230" t="s">
        <v>82</v>
      </c>
      <c r="AV219" s="230" t="s">
        <v>82</v>
      </c>
      <c r="AW219" s="230" t="s">
        <v>99</v>
      </c>
      <c r="AX219" s="230" t="s">
        <v>22</v>
      </c>
      <c r="AY219" s="230" t="s">
        <v>124</v>
      </c>
    </row>
    <row r="220" spans="2:65" s="140" customFormat="1" ht="15.75" customHeight="1">
      <c r="B220" s="141"/>
      <c r="C220" s="208" t="s">
        <v>350</v>
      </c>
      <c r="D220" s="208" t="s">
        <v>126</v>
      </c>
      <c r="E220" s="209" t="s">
        <v>351</v>
      </c>
      <c r="F220" s="210" t="s">
        <v>352</v>
      </c>
      <c r="G220" s="211" t="s">
        <v>129</v>
      </c>
      <c r="H220" s="212">
        <v>4957.2</v>
      </c>
      <c r="I220" s="253"/>
      <c r="J220" s="213">
        <f>ROUND($I$220*$H$220,2)</f>
        <v>0</v>
      </c>
      <c r="K220" s="210" t="s">
        <v>130</v>
      </c>
      <c r="L220" s="141"/>
      <c r="M220" s="214"/>
      <c r="N220" s="215" t="s">
        <v>44</v>
      </c>
      <c r="Q220" s="216">
        <v>0</v>
      </c>
      <c r="R220" s="216">
        <f>$Q$220*$H$220</f>
        <v>0</v>
      </c>
      <c r="S220" s="216">
        <v>0</v>
      </c>
      <c r="T220" s="217">
        <f>$S$220*$H$220</f>
        <v>0</v>
      </c>
      <c r="AR220" s="136" t="s">
        <v>131</v>
      </c>
      <c r="AT220" s="136" t="s">
        <v>126</v>
      </c>
      <c r="AU220" s="136" t="s">
        <v>82</v>
      </c>
      <c r="AY220" s="140" t="s">
        <v>124</v>
      </c>
      <c r="BE220" s="218">
        <f>IF($N$220="základní",$J$220,0)</f>
        <v>0</v>
      </c>
      <c r="BF220" s="218">
        <f>IF($N$220="snížená",$J$220,0)</f>
        <v>0</v>
      </c>
      <c r="BG220" s="218">
        <f>IF($N$220="zákl. přenesená",$J$220,0)</f>
        <v>0</v>
      </c>
      <c r="BH220" s="218">
        <f>IF($N$220="sníž. přenesená",$J$220,0)</f>
        <v>0</v>
      </c>
      <c r="BI220" s="218">
        <f>IF($N$220="nulová",$J$220,0)</f>
        <v>0</v>
      </c>
      <c r="BJ220" s="136" t="s">
        <v>22</v>
      </c>
      <c r="BK220" s="218">
        <f>ROUND($I$220*$H$220,2)</f>
        <v>0</v>
      </c>
      <c r="BL220" s="136" t="s">
        <v>131</v>
      </c>
      <c r="BM220" s="136" t="s">
        <v>353</v>
      </c>
    </row>
    <row r="221" spans="2:47" s="140" customFormat="1" ht="27" customHeight="1">
      <c r="B221" s="141"/>
      <c r="D221" s="219" t="s">
        <v>133</v>
      </c>
      <c r="F221" s="220" t="s">
        <v>354</v>
      </c>
      <c r="I221" s="254"/>
      <c r="L221" s="141"/>
      <c r="M221" s="221"/>
      <c r="T221" s="222"/>
      <c r="AT221" s="140" t="s">
        <v>133</v>
      </c>
      <c r="AU221" s="140" t="s">
        <v>82</v>
      </c>
    </row>
    <row r="222" spans="2:51" s="140" customFormat="1" ht="15.75" customHeight="1">
      <c r="B222" s="223"/>
      <c r="D222" s="224" t="s">
        <v>135</v>
      </c>
      <c r="E222" s="225"/>
      <c r="F222" s="226" t="s">
        <v>331</v>
      </c>
      <c r="H222" s="225"/>
      <c r="I222" s="254"/>
      <c r="L222" s="223"/>
      <c r="M222" s="227"/>
      <c r="T222" s="228"/>
      <c r="AT222" s="225" t="s">
        <v>135</v>
      </c>
      <c r="AU222" s="225" t="s">
        <v>82</v>
      </c>
      <c r="AV222" s="225" t="s">
        <v>22</v>
      </c>
      <c r="AW222" s="225" t="s">
        <v>99</v>
      </c>
      <c r="AX222" s="225" t="s">
        <v>73</v>
      </c>
      <c r="AY222" s="225" t="s">
        <v>124</v>
      </c>
    </row>
    <row r="223" spans="2:51" s="140" customFormat="1" ht="15.75" customHeight="1">
      <c r="B223" s="229"/>
      <c r="D223" s="224" t="s">
        <v>135</v>
      </c>
      <c r="E223" s="230"/>
      <c r="F223" s="231" t="s">
        <v>355</v>
      </c>
      <c r="H223" s="232">
        <v>4957.2</v>
      </c>
      <c r="I223" s="254"/>
      <c r="L223" s="229"/>
      <c r="M223" s="233"/>
      <c r="T223" s="234"/>
      <c r="AT223" s="230" t="s">
        <v>135</v>
      </c>
      <c r="AU223" s="230" t="s">
        <v>82</v>
      </c>
      <c r="AV223" s="230" t="s">
        <v>82</v>
      </c>
      <c r="AW223" s="230" t="s">
        <v>99</v>
      </c>
      <c r="AX223" s="230" t="s">
        <v>22</v>
      </c>
      <c r="AY223" s="230" t="s">
        <v>124</v>
      </c>
    </row>
    <row r="224" spans="2:65" s="140" customFormat="1" ht="15.75" customHeight="1">
      <c r="B224" s="141"/>
      <c r="C224" s="208" t="s">
        <v>356</v>
      </c>
      <c r="D224" s="208" t="s">
        <v>126</v>
      </c>
      <c r="E224" s="209" t="s">
        <v>357</v>
      </c>
      <c r="F224" s="210" t="s">
        <v>358</v>
      </c>
      <c r="G224" s="211" t="s">
        <v>151</v>
      </c>
      <c r="H224" s="212">
        <v>918</v>
      </c>
      <c r="I224" s="253"/>
      <c r="J224" s="213">
        <f>ROUND($I$224*$H$224,2)</f>
        <v>0</v>
      </c>
      <c r="K224" s="210" t="s">
        <v>130</v>
      </c>
      <c r="L224" s="141"/>
      <c r="M224" s="214"/>
      <c r="N224" s="215" t="s">
        <v>44</v>
      </c>
      <c r="Q224" s="216">
        <v>0</v>
      </c>
      <c r="R224" s="216">
        <f>$Q$224*$H$224</f>
        <v>0</v>
      </c>
      <c r="S224" s="216">
        <v>0</v>
      </c>
      <c r="T224" s="217">
        <f>$S$224*$H$224</f>
        <v>0</v>
      </c>
      <c r="AR224" s="136" t="s">
        <v>131</v>
      </c>
      <c r="AT224" s="136" t="s">
        <v>126</v>
      </c>
      <c r="AU224" s="136" t="s">
        <v>82</v>
      </c>
      <c r="AY224" s="140" t="s">
        <v>124</v>
      </c>
      <c r="BE224" s="218">
        <f>IF($N$224="základní",$J$224,0)</f>
        <v>0</v>
      </c>
      <c r="BF224" s="218">
        <f>IF($N$224="snížená",$J$224,0)</f>
        <v>0</v>
      </c>
      <c r="BG224" s="218">
        <f>IF($N$224="zákl. přenesená",$J$224,0)</f>
        <v>0</v>
      </c>
      <c r="BH224" s="218">
        <f>IF($N$224="sníž. přenesená",$J$224,0)</f>
        <v>0</v>
      </c>
      <c r="BI224" s="218">
        <f>IF($N$224="nulová",$J$224,0)</f>
        <v>0</v>
      </c>
      <c r="BJ224" s="136" t="s">
        <v>22</v>
      </c>
      <c r="BK224" s="218">
        <f>ROUND($I$224*$H$224,2)</f>
        <v>0</v>
      </c>
      <c r="BL224" s="136" t="s">
        <v>131</v>
      </c>
      <c r="BM224" s="136" t="s">
        <v>359</v>
      </c>
    </row>
    <row r="225" spans="2:47" s="140" customFormat="1" ht="16.5" customHeight="1">
      <c r="B225" s="141"/>
      <c r="D225" s="219" t="s">
        <v>133</v>
      </c>
      <c r="F225" s="220" t="s">
        <v>360</v>
      </c>
      <c r="I225" s="254"/>
      <c r="L225" s="141"/>
      <c r="M225" s="221"/>
      <c r="T225" s="222"/>
      <c r="AT225" s="140" t="s">
        <v>133</v>
      </c>
      <c r="AU225" s="140" t="s">
        <v>82</v>
      </c>
    </row>
    <row r="226" spans="2:51" s="140" customFormat="1" ht="15.75" customHeight="1">
      <c r="B226" s="223"/>
      <c r="D226" s="224" t="s">
        <v>135</v>
      </c>
      <c r="E226" s="225"/>
      <c r="F226" s="226" t="s">
        <v>331</v>
      </c>
      <c r="H226" s="225"/>
      <c r="I226" s="254"/>
      <c r="L226" s="223"/>
      <c r="M226" s="227"/>
      <c r="T226" s="228"/>
      <c r="AT226" s="225" t="s">
        <v>135</v>
      </c>
      <c r="AU226" s="225" t="s">
        <v>82</v>
      </c>
      <c r="AV226" s="225" t="s">
        <v>22</v>
      </c>
      <c r="AW226" s="225" t="s">
        <v>99</v>
      </c>
      <c r="AX226" s="225" t="s">
        <v>73</v>
      </c>
      <c r="AY226" s="225" t="s">
        <v>124</v>
      </c>
    </row>
    <row r="227" spans="2:51" s="140" customFormat="1" ht="15.75" customHeight="1">
      <c r="B227" s="229"/>
      <c r="D227" s="224" t="s">
        <v>135</v>
      </c>
      <c r="E227" s="230"/>
      <c r="F227" s="231" t="s">
        <v>361</v>
      </c>
      <c r="H227" s="232">
        <v>918</v>
      </c>
      <c r="I227" s="254"/>
      <c r="L227" s="229"/>
      <c r="M227" s="233"/>
      <c r="T227" s="234"/>
      <c r="AT227" s="230" t="s">
        <v>135</v>
      </c>
      <c r="AU227" s="230" t="s">
        <v>82</v>
      </c>
      <c r="AV227" s="230" t="s">
        <v>82</v>
      </c>
      <c r="AW227" s="230" t="s">
        <v>99</v>
      </c>
      <c r="AX227" s="230" t="s">
        <v>22</v>
      </c>
      <c r="AY227" s="230" t="s">
        <v>124</v>
      </c>
    </row>
    <row r="228" spans="2:65" s="140" customFormat="1" ht="15.75" customHeight="1">
      <c r="B228" s="141"/>
      <c r="C228" s="241" t="s">
        <v>362</v>
      </c>
      <c r="D228" s="241" t="s">
        <v>230</v>
      </c>
      <c r="E228" s="242" t="s">
        <v>363</v>
      </c>
      <c r="F228" s="243" t="s">
        <v>364</v>
      </c>
      <c r="G228" s="244" t="s">
        <v>233</v>
      </c>
      <c r="H228" s="245">
        <v>1533.06</v>
      </c>
      <c r="I228" s="255"/>
      <c r="J228" s="246">
        <f>ROUND($I$228*$H$228,2)</f>
        <v>0</v>
      </c>
      <c r="K228" s="243" t="s">
        <v>130</v>
      </c>
      <c r="L228" s="247"/>
      <c r="M228" s="248"/>
      <c r="N228" s="249" t="s">
        <v>44</v>
      </c>
      <c r="Q228" s="216">
        <v>0</v>
      </c>
      <c r="R228" s="216">
        <f>$Q$228*$H$228</f>
        <v>0</v>
      </c>
      <c r="S228" s="216">
        <v>0</v>
      </c>
      <c r="T228" s="217">
        <f>$S$228*$H$228</f>
        <v>0</v>
      </c>
      <c r="AR228" s="136" t="s">
        <v>174</v>
      </c>
      <c r="AT228" s="136" t="s">
        <v>230</v>
      </c>
      <c r="AU228" s="136" t="s">
        <v>82</v>
      </c>
      <c r="AY228" s="140" t="s">
        <v>124</v>
      </c>
      <c r="BE228" s="218">
        <f>IF($N$228="základní",$J$228,0)</f>
        <v>0</v>
      </c>
      <c r="BF228" s="218">
        <f>IF($N$228="snížená",$J$228,0)</f>
        <v>0</v>
      </c>
      <c r="BG228" s="218">
        <f>IF($N$228="zákl. přenesená",$J$228,0)</f>
        <v>0</v>
      </c>
      <c r="BH228" s="218">
        <f>IF($N$228="sníž. přenesená",$J$228,0)</f>
        <v>0</v>
      </c>
      <c r="BI228" s="218">
        <f>IF($N$228="nulová",$J$228,0)</f>
        <v>0</v>
      </c>
      <c r="BJ228" s="136" t="s">
        <v>22</v>
      </c>
      <c r="BK228" s="218">
        <f>ROUND($I$228*$H$228,2)</f>
        <v>0</v>
      </c>
      <c r="BL228" s="136" t="s">
        <v>131</v>
      </c>
      <c r="BM228" s="136" t="s">
        <v>365</v>
      </c>
    </row>
    <row r="229" spans="2:47" s="140" customFormat="1" ht="27" customHeight="1">
      <c r="B229" s="141"/>
      <c r="D229" s="219" t="s">
        <v>133</v>
      </c>
      <c r="F229" s="220" t="s">
        <v>366</v>
      </c>
      <c r="I229" s="254"/>
      <c r="L229" s="141"/>
      <c r="M229" s="221"/>
      <c r="T229" s="222"/>
      <c r="AT229" s="140" t="s">
        <v>133</v>
      </c>
      <c r="AU229" s="140" t="s">
        <v>82</v>
      </c>
    </row>
    <row r="230" spans="2:51" s="140" customFormat="1" ht="15.75" customHeight="1">
      <c r="B230" s="229"/>
      <c r="D230" s="224" t="s">
        <v>135</v>
      </c>
      <c r="F230" s="231" t="s">
        <v>367</v>
      </c>
      <c r="H230" s="232">
        <v>1533.06</v>
      </c>
      <c r="I230" s="254"/>
      <c r="L230" s="229"/>
      <c r="M230" s="233"/>
      <c r="T230" s="234"/>
      <c r="AT230" s="230" t="s">
        <v>135</v>
      </c>
      <c r="AU230" s="230" t="s">
        <v>82</v>
      </c>
      <c r="AV230" s="230" t="s">
        <v>82</v>
      </c>
      <c r="AW230" s="230" t="s">
        <v>73</v>
      </c>
      <c r="AX230" s="230" t="s">
        <v>22</v>
      </c>
      <c r="AY230" s="230" t="s">
        <v>124</v>
      </c>
    </row>
    <row r="231" spans="2:65" s="140" customFormat="1" ht="15.75" customHeight="1">
      <c r="B231" s="141"/>
      <c r="C231" s="208" t="s">
        <v>368</v>
      </c>
      <c r="D231" s="208" t="s">
        <v>126</v>
      </c>
      <c r="E231" s="209" t="s">
        <v>369</v>
      </c>
      <c r="F231" s="210" t="s">
        <v>370</v>
      </c>
      <c r="G231" s="211" t="s">
        <v>129</v>
      </c>
      <c r="H231" s="212">
        <v>9720</v>
      </c>
      <c r="I231" s="253"/>
      <c r="J231" s="213">
        <f>ROUND($I$231*$H$231,2)</f>
        <v>0</v>
      </c>
      <c r="K231" s="210" t="s">
        <v>130</v>
      </c>
      <c r="L231" s="141"/>
      <c r="M231" s="214"/>
      <c r="N231" s="215" t="s">
        <v>44</v>
      </c>
      <c r="Q231" s="216">
        <v>0.00061</v>
      </c>
      <c r="R231" s="216">
        <f>$Q$231*$H$231</f>
        <v>5.9292</v>
      </c>
      <c r="S231" s="216">
        <v>0</v>
      </c>
      <c r="T231" s="217">
        <f>$S$231*$H$231</f>
        <v>0</v>
      </c>
      <c r="AR231" s="136" t="s">
        <v>131</v>
      </c>
      <c r="AT231" s="136" t="s">
        <v>126</v>
      </c>
      <c r="AU231" s="136" t="s">
        <v>82</v>
      </c>
      <c r="AY231" s="140" t="s">
        <v>124</v>
      </c>
      <c r="BE231" s="218">
        <f>IF($N$231="základní",$J$231,0)</f>
        <v>0</v>
      </c>
      <c r="BF231" s="218">
        <f>IF($N$231="snížená",$J$231,0)</f>
        <v>0</v>
      </c>
      <c r="BG231" s="218">
        <f>IF($N$231="zákl. přenesená",$J$231,0)</f>
        <v>0</v>
      </c>
      <c r="BH231" s="218">
        <f>IF($N$231="sníž. přenesená",$J$231,0)</f>
        <v>0</v>
      </c>
      <c r="BI231" s="218">
        <f>IF($N$231="nulová",$J$231,0)</f>
        <v>0</v>
      </c>
      <c r="BJ231" s="136" t="s">
        <v>22</v>
      </c>
      <c r="BK231" s="218">
        <f>ROUND($I$231*$H$231,2)</f>
        <v>0</v>
      </c>
      <c r="BL231" s="136" t="s">
        <v>131</v>
      </c>
      <c r="BM231" s="136" t="s">
        <v>371</v>
      </c>
    </row>
    <row r="232" spans="2:47" s="140" customFormat="1" ht="16.5" customHeight="1">
      <c r="B232" s="141"/>
      <c r="D232" s="219" t="s">
        <v>133</v>
      </c>
      <c r="F232" s="220" t="s">
        <v>372</v>
      </c>
      <c r="I232" s="254"/>
      <c r="L232" s="141"/>
      <c r="M232" s="221"/>
      <c r="T232" s="222"/>
      <c r="AT232" s="140" t="s">
        <v>133</v>
      </c>
      <c r="AU232" s="140" t="s">
        <v>82</v>
      </c>
    </row>
    <row r="233" spans="2:51" s="140" customFormat="1" ht="15.75" customHeight="1">
      <c r="B233" s="223"/>
      <c r="D233" s="224" t="s">
        <v>135</v>
      </c>
      <c r="E233" s="225"/>
      <c r="F233" s="226" t="s">
        <v>331</v>
      </c>
      <c r="H233" s="225"/>
      <c r="I233" s="254"/>
      <c r="L233" s="223"/>
      <c r="M233" s="227"/>
      <c r="T233" s="228"/>
      <c r="AT233" s="225" t="s">
        <v>135</v>
      </c>
      <c r="AU233" s="225" t="s">
        <v>82</v>
      </c>
      <c r="AV233" s="225" t="s">
        <v>22</v>
      </c>
      <c r="AW233" s="225" t="s">
        <v>99</v>
      </c>
      <c r="AX233" s="225" t="s">
        <v>73</v>
      </c>
      <c r="AY233" s="225" t="s">
        <v>124</v>
      </c>
    </row>
    <row r="234" spans="2:51" s="140" customFormat="1" ht="15.75" customHeight="1">
      <c r="B234" s="229"/>
      <c r="D234" s="224" t="s">
        <v>135</v>
      </c>
      <c r="E234" s="230"/>
      <c r="F234" s="231" t="s">
        <v>373</v>
      </c>
      <c r="H234" s="232">
        <v>9720</v>
      </c>
      <c r="I234" s="254"/>
      <c r="L234" s="229"/>
      <c r="M234" s="233"/>
      <c r="T234" s="234"/>
      <c r="AT234" s="230" t="s">
        <v>135</v>
      </c>
      <c r="AU234" s="230" t="s">
        <v>82</v>
      </c>
      <c r="AV234" s="230" t="s">
        <v>82</v>
      </c>
      <c r="AW234" s="230" t="s">
        <v>99</v>
      </c>
      <c r="AX234" s="230" t="s">
        <v>22</v>
      </c>
      <c r="AY234" s="230" t="s">
        <v>124</v>
      </c>
    </row>
    <row r="235" spans="2:65" s="140" customFormat="1" ht="15.75" customHeight="1">
      <c r="B235" s="141"/>
      <c r="C235" s="208" t="s">
        <v>374</v>
      </c>
      <c r="D235" s="208" t="s">
        <v>126</v>
      </c>
      <c r="E235" s="209" t="s">
        <v>375</v>
      </c>
      <c r="F235" s="210" t="s">
        <v>376</v>
      </c>
      <c r="G235" s="211" t="s">
        <v>129</v>
      </c>
      <c r="H235" s="212">
        <v>185</v>
      </c>
      <c r="I235" s="253"/>
      <c r="J235" s="213">
        <f>ROUND($I$235*$H$235,2)</f>
        <v>0</v>
      </c>
      <c r="K235" s="210" t="s">
        <v>130</v>
      </c>
      <c r="L235" s="141"/>
      <c r="M235" s="214"/>
      <c r="N235" s="215" t="s">
        <v>44</v>
      </c>
      <c r="Q235" s="216">
        <v>0</v>
      </c>
      <c r="R235" s="216">
        <f>$Q$235*$H$235</f>
        <v>0</v>
      </c>
      <c r="S235" s="216">
        <v>0</v>
      </c>
      <c r="T235" s="217">
        <f>$S$235*$H$235</f>
        <v>0</v>
      </c>
      <c r="AR235" s="136" t="s">
        <v>131</v>
      </c>
      <c r="AT235" s="136" t="s">
        <v>126</v>
      </c>
      <c r="AU235" s="136" t="s">
        <v>82</v>
      </c>
      <c r="AY235" s="140" t="s">
        <v>124</v>
      </c>
      <c r="BE235" s="218">
        <f>IF($N$235="základní",$J$235,0)</f>
        <v>0</v>
      </c>
      <c r="BF235" s="218">
        <f>IF($N$235="snížená",$J$235,0)</f>
        <v>0</v>
      </c>
      <c r="BG235" s="218">
        <f>IF($N$235="zákl. přenesená",$J$235,0)</f>
        <v>0</v>
      </c>
      <c r="BH235" s="218">
        <f>IF($N$235="sníž. přenesená",$J$235,0)</f>
        <v>0</v>
      </c>
      <c r="BI235" s="218">
        <f>IF($N$235="nulová",$J$235,0)</f>
        <v>0</v>
      </c>
      <c r="BJ235" s="136" t="s">
        <v>22</v>
      </c>
      <c r="BK235" s="218">
        <f>ROUND($I$235*$H$235,2)</f>
        <v>0</v>
      </c>
      <c r="BL235" s="136" t="s">
        <v>131</v>
      </c>
      <c r="BM235" s="136" t="s">
        <v>377</v>
      </c>
    </row>
    <row r="236" spans="2:47" s="140" customFormat="1" ht="27" customHeight="1">
      <c r="B236" s="141"/>
      <c r="D236" s="219" t="s">
        <v>133</v>
      </c>
      <c r="F236" s="220" t="s">
        <v>378</v>
      </c>
      <c r="I236" s="254"/>
      <c r="L236" s="141"/>
      <c r="M236" s="221"/>
      <c r="T236" s="222"/>
      <c r="AT236" s="140" t="s">
        <v>133</v>
      </c>
      <c r="AU236" s="140" t="s">
        <v>82</v>
      </c>
    </row>
    <row r="237" spans="2:51" s="140" customFormat="1" ht="15.75" customHeight="1">
      <c r="B237" s="223"/>
      <c r="D237" s="224" t="s">
        <v>135</v>
      </c>
      <c r="E237" s="225"/>
      <c r="F237" s="226" t="s">
        <v>331</v>
      </c>
      <c r="H237" s="225"/>
      <c r="I237" s="254"/>
      <c r="L237" s="223"/>
      <c r="M237" s="227"/>
      <c r="T237" s="228"/>
      <c r="AT237" s="225" t="s">
        <v>135</v>
      </c>
      <c r="AU237" s="225" t="s">
        <v>82</v>
      </c>
      <c r="AV237" s="225" t="s">
        <v>22</v>
      </c>
      <c r="AW237" s="225" t="s">
        <v>99</v>
      </c>
      <c r="AX237" s="225" t="s">
        <v>73</v>
      </c>
      <c r="AY237" s="225" t="s">
        <v>124</v>
      </c>
    </row>
    <row r="238" spans="2:51" s="140" customFormat="1" ht="15.75" customHeight="1">
      <c r="B238" s="229"/>
      <c r="D238" s="224" t="s">
        <v>135</v>
      </c>
      <c r="E238" s="230"/>
      <c r="F238" s="231" t="s">
        <v>338</v>
      </c>
      <c r="H238" s="232">
        <v>185</v>
      </c>
      <c r="I238" s="254"/>
      <c r="L238" s="229"/>
      <c r="M238" s="233"/>
      <c r="T238" s="234"/>
      <c r="AT238" s="230" t="s">
        <v>135</v>
      </c>
      <c r="AU238" s="230" t="s">
        <v>82</v>
      </c>
      <c r="AV238" s="230" t="s">
        <v>82</v>
      </c>
      <c r="AW238" s="230" t="s">
        <v>99</v>
      </c>
      <c r="AX238" s="230" t="s">
        <v>22</v>
      </c>
      <c r="AY238" s="230" t="s">
        <v>124</v>
      </c>
    </row>
    <row r="239" spans="2:65" s="140" customFormat="1" ht="15.75" customHeight="1">
      <c r="B239" s="141"/>
      <c r="C239" s="208" t="s">
        <v>379</v>
      </c>
      <c r="D239" s="208" t="s">
        <v>126</v>
      </c>
      <c r="E239" s="209" t="s">
        <v>380</v>
      </c>
      <c r="F239" s="210" t="s">
        <v>381</v>
      </c>
      <c r="G239" s="211" t="s">
        <v>129</v>
      </c>
      <c r="H239" s="212">
        <v>185</v>
      </c>
      <c r="I239" s="253"/>
      <c r="J239" s="213">
        <f>ROUND($I$239*$H$239,2)</f>
        <v>0</v>
      </c>
      <c r="K239" s="210" t="s">
        <v>130</v>
      </c>
      <c r="L239" s="141"/>
      <c r="M239" s="214"/>
      <c r="N239" s="215" t="s">
        <v>44</v>
      </c>
      <c r="Q239" s="216">
        <v>0</v>
      </c>
      <c r="R239" s="216">
        <f>$Q$239*$H$239</f>
        <v>0</v>
      </c>
      <c r="S239" s="216">
        <v>0</v>
      </c>
      <c r="T239" s="217">
        <f>$S$239*$H$239</f>
        <v>0</v>
      </c>
      <c r="AR239" s="136" t="s">
        <v>131</v>
      </c>
      <c r="AT239" s="136" t="s">
        <v>126</v>
      </c>
      <c r="AU239" s="136" t="s">
        <v>82</v>
      </c>
      <c r="AY239" s="140" t="s">
        <v>124</v>
      </c>
      <c r="BE239" s="218">
        <f>IF($N$239="základní",$J$239,0)</f>
        <v>0</v>
      </c>
      <c r="BF239" s="218">
        <f>IF($N$239="snížená",$J$239,0)</f>
        <v>0</v>
      </c>
      <c r="BG239" s="218">
        <f>IF($N$239="zákl. přenesená",$J$239,0)</f>
        <v>0</v>
      </c>
      <c r="BH239" s="218">
        <f>IF($N$239="sníž. přenesená",$J$239,0)</f>
        <v>0</v>
      </c>
      <c r="BI239" s="218">
        <f>IF($N$239="nulová",$J$239,0)</f>
        <v>0</v>
      </c>
      <c r="BJ239" s="136" t="s">
        <v>22</v>
      </c>
      <c r="BK239" s="218">
        <f>ROUND($I$239*$H$239,2)</f>
        <v>0</v>
      </c>
      <c r="BL239" s="136" t="s">
        <v>131</v>
      </c>
      <c r="BM239" s="136" t="s">
        <v>382</v>
      </c>
    </row>
    <row r="240" spans="2:47" s="140" customFormat="1" ht="27" customHeight="1">
      <c r="B240" s="141"/>
      <c r="D240" s="219" t="s">
        <v>133</v>
      </c>
      <c r="F240" s="220" t="s">
        <v>383</v>
      </c>
      <c r="I240" s="254"/>
      <c r="L240" s="141"/>
      <c r="M240" s="221"/>
      <c r="T240" s="222"/>
      <c r="AT240" s="140" t="s">
        <v>133</v>
      </c>
      <c r="AU240" s="140" t="s">
        <v>82</v>
      </c>
    </row>
    <row r="241" spans="2:51" s="140" customFormat="1" ht="15.75" customHeight="1">
      <c r="B241" s="223"/>
      <c r="D241" s="224" t="s">
        <v>135</v>
      </c>
      <c r="E241" s="225"/>
      <c r="F241" s="226" t="s">
        <v>331</v>
      </c>
      <c r="H241" s="225"/>
      <c r="I241" s="254"/>
      <c r="L241" s="223"/>
      <c r="M241" s="227"/>
      <c r="T241" s="228"/>
      <c r="AT241" s="225" t="s">
        <v>135</v>
      </c>
      <c r="AU241" s="225" t="s">
        <v>82</v>
      </c>
      <c r="AV241" s="225" t="s">
        <v>22</v>
      </c>
      <c r="AW241" s="225" t="s">
        <v>99</v>
      </c>
      <c r="AX241" s="225" t="s">
        <v>73</v>
      </c>
      <c r="AY241" s="225" t="s">
        <v>124</v>
      </c>
    </row>
    <row r="242" spans="2:51" s="140" customFormat="1" ht="15.75" customHeight="1">
      <c r="B242" s="229"/>
      <c r="D242" s="224" t="s">
        <v>135</v>
      </c>
      <c r="E242" s="230"/>
      <c r="F242" s="231" t="s">
        <v>338</v>
      </c>
      <c r="H242" s="232">
        <v>185</v>
      </c>
      <c r="I242" s="254"/>
      <c r="L242" s="229"/>
      <c r="M242" s="233"/>
      <c r="T242" s="234"/>
      <c r="AT242" s="230" t="s">
        <v>135</v>
      </c>
      <c r="AU242" s="230" t="s">
        <v>82</v>
      </c>
      <c r="AV242" s="230" t="s">
        <v>82</v>
      </c>
      <c r="AW242" s="230" t="s">
        <v>99</v>
      </c>
      <c r="AX242" s="230" t="s">
        <v>22</v>
      </c>
      <c r="AY242" s="230" t="s">
        <v>124</v>
      </c>
    </row>
    <row r="243" spans="2:65" s="140" customFormat="1" ht="15.75" customHeight="1">
      <c r="B243" s="141"/>
      <c r="C243" s="208" t="s">
        <v>384</v>
      </c>
      <c r="D243" s="208" t="s">
        <v>126</v>
      </c>
      <c r="E243" s="209" t="s">
        <v>385</v>
      </c>
      <c r="F243" s="210" t="s">
        <v>386</v>
      </c>
      <c r="G243" s="211" t="s">
        <v>129</v>
      </c>
      <c r="H243" s="212">
        <v>4860</v>
      </c>
      <c r="I243" s="253"/>
      <c r="J243" s="213">
        <f>ROUND($I$243*$H$243,2)</f>
        <v>0</v>
      </c>
      <c r="K243" s="210" t="s">
        <v>130</v>
      </c>
      <c r="L243" s="141"/>
      <c r="M243" s="214"/>
      <c r="N243" s="215" t="s">
        <v>44</v>
      </c>
      <c r="Q243" s="216">
        <v>0</v>
      </c>
      <c r="R243" s="216">
        <f>$Q$243*$H$243</f>
        <v>0</v>
      </c>
      <c r="S243" s="216">
        <v>0</v>
      </c>
      <c r="T243" s="217">
        <f>$S$243*$H$243</f>
        <v>0</v>
      </c>
      <c r="AR243" s="136" t="s">
        <v>131</v>
      </c>
      <c r="AT243" s="136" t="s">
        <v>126</v>
      </c>
      <c r="AU243" s="136" t="s">
        <v>82</v>
      </c>
      <c r="AY243" s="140" t="s">
        <v>124</v>
      </c>
      <c r="BE243" s="218">
        <f>IF($N$243="základní",$J$243,0)</f>
        <v>0</v>
      </c>
      <c r="BF243" s="218">
        <f>IF($N$243="snížená",$J$243,0)</f>
        <v>0</v>
      </c>
      <c r="BG243" s="218">
        <f>IF($N$243="zákl. přenesená",$J$243,0)</f>
        <v>0</v>
      </c>
      <c r="BH243" s="218">
        <f>IF($N$243="sníž. přenesená",$J$243,0)</f>
        <v>0</v>
      </c>
      <c r="BI243" s="218">
        <f>IF($N$243="nulová",$J$243,0)</f>
        <v>0</v>
      </c>
      <c r="BJ243" s="136" t="s">
        <v>22</v>
      </c>
      <c r="BK243" s="218">
        <f>ROUND($I$243*$H$243,2)</f>
        <v>0</v>
      </c>
      <c r="BL243" s="136" t="s">
        <v>131</v>
      </c>
      <c r="BM243" s="136" t="s">
        <v>387</v>
      </c>
    </row>
    <row r="244" spans="2:47" s="140" customFormat="1" ht="27" customHeight="1">
      <c r="B244" s="141"/>
      <c r="D244" s="219" t="s">
        <v>133</v>
      </c>
      <c r="F244" s="220" t="s">
        <v>388</v>
      </c>
      <c r="I244" s="254"/>
      <c r="L244" s="141"/>
      <c r="M244" s="221"/>
      <c r="T244" s="222"/>
      <c r="AT244" s="140" t="s">
        <v>133</v>
      </c>
      <c r="AU244" s="140" t="s">
        <v>82</v>
      </c>
    </row>
    <row r="245" spans="2:51" s="140" customFormat="1" ht="15.75" customHeight="1">
      <c r="B245" s="223"/>
      <c r="D245" s="224" t="s">
        <v>135</v>
      </c>
      <c r="E245" s="225"/>
      <c r="F245" s="226" t="s">
        <v>154</v>
      </c>
      <c r="H245" s="225"/>
      <c r="I245" s="254"/>
      <c r="L245" s="223"/>
      <c r="M245" s="227"/>
      <c r="T245" s="228"/>
      <c r="AT245" s="225" t="s">
        <v>135</v>
      </c>
      <c r="AU245" s="225" t="s">
        <v>82</v>
      </c>
      <c r="AV245" s="225" t="s">
        <v>22</v>
      </c>
      <c r="AW245" s="225" t="s">
        <v>99</v>
      </c>
      <c r="AX245" s="225" t="s">
        <v>73</v>
      </c>
      <c r="AY245" s="225" t="s">
        <v>124</v>
      </c>
    </row>
    <row r="246" spans="2:51" s="140" customFormat="1" ht="15.75" customHeight="1">
      <c r="B246" s="229"/>
      <c r="D246" s="224" t="s">
        <v>135</v>
      </c>
      <c r="E246" s="230"/>
      <c r="F246" s="231" t="s">
        <v>389</v>
      </c>
      <c r="H246" s="232">
        <v>4860</v>
      </c>
      <c r="I246" s="254"/>
      <c r="L246" s="229"/>
      <c r="M246" s="233"/>
      <c r="T246" s="234"/>
      <c r="AT246" s="230" t="s">
        <v>135</v>
      </c>
      <c r="AU246" s="230" t="s">
        <v>82</v>
      </c>
      <c r="AV246" s="230" t="s">
        <v>82</v>
      </c>
      <c r="AW246" s="230" t="s">
        <v>99</v>
      </c>
      <c r="AX246" s="230" t="s">
        <v>22</v>
      </c>
      <c r="AY246" s="230" t="s">
        <v>124</v>
      </c>
    </row>
    <row r="247" spans="2:65" s="140" customFormat="1" ht="15.75" customHeight="1">
      <c r="B247" s="141"/>
      <c r="C247" s="208" t="s">
        <v>390</v>
      </c>
      <c r="D247" s="208" t="s">
        <v>126</v>
      </c>
      <c r="E247" s="209" t="s">
        <v>391</v>
      </c>
      <c r="F247" s="210" t="s">
        <v>392</v>
      </c>
      <c r="G247" s="211" t="s">
        <v>129</v>
      </c>
      <c r="H247" s="212">
        <v>4860</v>
      </c>
      <c r="I247" s="253"/>
      <c r="J247" s="213">
        <f>ROUND($I$247*$H$247,2)</f>
        <v>0</v>
      </c>
      <c r="K247" s="210" t="s">
        <v>130</v>
      </c>
      <c r="L247" s="141"/>
      <c r="M247" s="214"/>
      <c r="N247" s="215" t="s">
        <v>44</v>
      </c>
      <c r="Q247" s="216">
        <v>0</v>
      </c>
      <c r="R247" s="216">
        <f>$Q$247*$H$247</f>
        <v>0</v>
      </c>
      <c r="S247" s="216">
        <v>0</v>
      </c>
      <c r="T247" s="217">
        <f>$S$247*$H$247</f>
        <v>0</v>
      </c>
      <c r="AR247" s="136" t="s">
        <v>131</v>
      </c>
      <c r="AT247" s="136" t="s">
        <v>126</v>
      </c>
      <c r="AU247" s="136" t="s">
        <v>82</v>
      </c>
      <c r="AY247" s="140" t="s">
        <v>124</v>
      </c>
      <c r="BE247" s="218">
        <f>IF($N$247="základní",$J$247,0)</f>
        <v>0</v>
      </c>
      <c r="BF247" s="218">
        <f>IF($N$247="snížená",$J$247,0)</f>
        <v>0</v>
      </c>
      <c r="BG247" s="218">
        <f>IF($N$247="zákl. přenesená",$J$247,0)</f>
        <v>0</v>
      </c>
      <c r="BH247" s="218">
        <f>IF($N$247="sníž. přenesená",$J$247,0)</f>
        <v>0</v>
      </c>
      <c r="BI247" s="218">
        <f>IF($N$247="nulová",$J$247,0)</f>
        <v>0</v>
      </c>
      <c r="BJ247" s="136" t="s">
        <v>22</v>
      </c>
      <c r="BK247" s="218">
        <f>ROUND($I$247*$H$247,2)</f>
        <v>0</v>
      </c>
      <c r="BL247" s="136" t="s">
        <v>131</v>
      </c>
      <c r="BM247" s="136" t="s">
        <v>393</v>
      </c>
    </row>
    <row r="248" spans="2:47" s="140" customFormat="1" ht="27" customHeight="1">
      <c r="B248" s="141"/>
      <c r="D248" s="219" t="s">
        <v>133</v>
      </c>
      <c r="F248" s="220" t="s">
        <v>394</v>
      </c>
      <c r="I248" s="254"/>
      <c r="L248" s="141"/>
      <c r="M248" s="221"/>
      <c r="T248" s="222"/>
      <c r="AT248" s="140" t="s">
        <v>133</v>
      </c>
      <c r="AU248" s="140" t="s">
        <v>82</v>
      </c>
    </row>
    <row r="249" spans="2:51" s="140" customFormat="1" ht="15.75" customHeight="1">
      <c r="B249" s="223"/>
      <c r="D249" s="224" t="s">
        <v>135</v>
      </c>
      <c r="E249" s="225"/>
      <c r="F249" s="226" t="s">
        <v>154</v>
      </c>
      <c r="H249" s="225"/>
      <c r="I249" s="254"/>
      <c r="L249" s="223"/>
      <c r="M249" s="227"/>
      <c r="T249" s="228"/>
      <c r="AT249" s="225" t="s">
        <v>135</v>
      </c>
      <c r="AU249" s="225" t="s">
        <v>82</v>
      </c>
      <c r="AV249" s="225" t="s">
        <v>22</v>
      </c>
      <c r="AW249" s="225" t="s">
        <v>99</v>
      </c>
      <c r="AX249" s="225" t="s">
        <v>73</v>
      </c>
      <c r="AY249" s="225" t="s">
        <v>124</v>
      </c>
    </row>
    <row r="250" spans="2:51" s="140" customFormat="1" ht="15.75" customHeight="1">
      <c r="B250" s="229"/>
      <c r="D250" s="224" t="s">
        <v>135</v>
      </c>
      <c r="E250" s="230"/>
      <c r="F250" s="231" t="s">
        <v>395</v>
      </c>
      <c r="H250" s="232">
        <v>4860</v>
      </c>
      <c r="I250" s="254"/>
      <c r="L250" s="229"/>
      <c r="M250" s="233"/>
      <c r="T250" s="234"/>
      <c r="AT250" s="230" t="s">
        <v>135</v>
      </c>
      <c r="AU250" s="230" t="s">
        <v>82</v>
      </c>
      <c r="AV250" s="230" t="s">
        <v>82</v>
      </c>
      <c r="AW250" s="230" t="s">
        <v>99</v>
      </c>
      <c r="AX250" s="230" t="s">
        <v>22</v>
      </c>
      <c r="AY250" s="230" t="s">
        <v>124</v>
      </c>
    </row>
    <row r="251" spans="2:65" s="140" customFormat="1" ht="15.75" customHeight="1">
      <c r="B251" s="141"/>
      <c r="C251" s="208" t="s">
        <v>396</v>
      </c>
      <c r="D251" s="208" t="s">
        <v>126</v>
      </c>
      <c r="E251" s="209" t="s">
        <v>397</v>
      </c>
      <c r="F251" s="210" t="s">
        <v>398</v>
      </c>
      <c r="G251" s="211" t="s">
        <v>399</v>
      </c>
      <c r="H251" s="212">
        <v>80</v>
      </c>
      <c r="I251" s="253"/>
      <c r="J251" s="213">
        <f>ROUND($I$251*$H$251,2)</f>
        <v>0</v>
      </c>
      <c r="K251" s="210" t="s">
        <v>130</v>
      </c>
      <c r="L251" s="141"/>
      <c r="M251" s="214"/>
      <c r="N251" s="215" t="s">
        <v>44</v>
      </c>
      <c r="Q251" s="216">
        <v>0.00017278</v>
      </c>
      <c r="R251" s="216">
        <f>$Q$251*$H$251</f>
        <v>0.0138224</v>
      </c>
      <c r="S251" s="216">
        <v>0</v>
      </c>
      <c r="T251" s="217">
        <f>$S$251*$H$251</f>
        <v>0</v>
      </c>
      <c r="AR251" s="136" t="s">
        <v>131</v>
      </c>
      <c r="AT251" s="136" t="s">
        <v>126</v>
      </c>
      <c r="AU251" s="136" t="s">
        <v>82</v>
      </c>
      <c r="AY251" s="140" t="s">
        <v>124</v>
      </c>
      <c r="BE251" s="218">
        <f>IF($N$251="základní",$J$251,0)</f>
        <v>0</v>
      </c>
      <c r="BF251" s="218">
        <f>IF($N$251="snížená",$J$251,0)</f>
        <v>0</v>
      </c>
      <c r="BG251" s="218">
        <f>IF($N$251="zákl. přenesená",$J$251,0)</f>
        <v>0</v>
      </c>
      <c r="BH251" s="218">
        <f>IF($N$251="sníž. přenesená",$J$251,0)</f>
        <v>0</v>
      </c>
      <c r="BI251" s="218">
        <f>IF($N$251="nulová",$J$251,0)</f>
        <v>0</v>
      </c>
      <c r="BJ251" s="136" t="s">
        <v>22</v>
      </c>
      <c r="BK251" s="218">
        <f>ROUND($I$251*$H$251,2)</f>
        <v>0</v>
      </c>
      <c r="BL251" s="136" t="s">
        <v>131</v>
      </c>
      <c r="BM251" s="136" t="s">
        <v>400</v>
      </c>
    </row>
    <row r="252" spans="2:47" s="140" customFormat="1" ht="27" customHeight="1">
      <c r="B252" s="141"/>
      <c r="D252" s="219" t="s">
        <v>133</v>
      </c>
      <c r="F252" s="220" t="s">
        <v>401</v>
      </c>
      <c r="I252" s="254"/>
      <c r="L252" s="141"/>
      <c r="M252" s="221"/>
      <c r="T252" s="222"/>
      <c r="AT252" s="140" t="s">
        <v>133</v>
      </c>
      <c r="AU252" s="140" t="s">
        <v>82</v>
      </c>
    </row>
    <row r="253" spans="2:51" s="140" customFormat="1" ht="15.75" customHeight="1">
      <c r="B253" s="223"/>
      <c r="D253" s="224" t="s">
        <v>135</v>
      </c>
      <c r="E253" s="225"/>
      <c r="F253" s="226" t="s">
        <v>154</v>
      </c>
      <c r="H253" s="225"/>
      <c r="I253" s="254"/>
      <c r="L253" s="223"/>
      <c r="M253" s="227"/>
      <c r="T253" s="228"/>
      <c r="AT253" s="225" t="s">
        <v>135</v>
      </c>
      <c r="AU253" s="225" t="s">
        <v>82</v>
      </c>
      <c r="AV253" s="225" t="s">
        <v>22</v>
      </c>
      <c r="AW253" s="225" t="s">
        <v>99</v>
      </c>
      <c r="AX253" s="225" t="s">
        <v>73</v>
      </c>
      <c r="AY253" s="225" t="s">
        <v>124</v>
      </c>
    </row>
    <row r="254" spans="2:51" s="140" customFormat="1" ht="15.75" customHeight="1">
      <c r="B254" s="229"/>
      <c r="D254" s="224" t="s">
        <v>135</v>
      </c>
      <c r="E254" s="230"/>
      <c r="F254" s="231" t="s">
        <v>402</v>
      </c>
      <c r="H254" s="232">
        <v>80</v>
      </c>
      <c r="I254" s="254"/>
      <c r="L254" s="229"/>
      <c r="M254" s="233"/>
      <c r="T254" s="234"/>
      <c r="AT254" s="230" t="s">
        <v>135</v>
      </c>
      <c r="AU254" s="230" t="s">
        <v>82</v>
      </c>
      <c r="AV254" s="230" t="s">
        <v>82</v>
      </c>
      <c r="AW254" s="230" t="s">
        <v>99</v>
      </c>
      <c r="AX254" s="230" t="s">
        <v>22</v>
      </c>
      <c r="AY254" s="230" t="s">
        <v>124</v>
      </c>
    </row>
    <row r="255" spans="2:63" s="197" customFormat="1" ht="30.75" customHeight="1">
      <c r="B255" s="198"/>
      <c r="D255" s="199" t="s">
        <v>72</v>
      </c>
      <c r="E255" s="206" t="s">
        <v>174</v>
      </c>
      <c r="F255" s="206" t="s">
        <v>403</v>
      </c>
      <c r="I255" s="256"/>
      <c r="J255" s="207">
        <f>$BK$255</f>
        <v>0</v>
      </c>
      <c r="L255" s="198"/>
      <c r="M255" s="202"/>
      <c r="P255" s="203">
        <f>SUM($P$256:$P$272)</f>
        <v>0</v>
      </c>
      <c r="R255" s="203">
        <f>SUM($R$256:$R$272)</f>
        <v>22.964045415</v>
      </c>
      <c r="T255" s="204">
        <f>SUM($T$256:$T$272)</f>
        <v>0</v>
      </c>
      <c r="AR255" s="199" t="s">
        <v>22</v>
      </c>
      <c r="AT255" s="199" t="s">
        <v>72</v>
      </c>
      <c r="AU255" s="199" t="s">
        <v>22</v>
      </c>
      <c r="AY255" s="199" t="s">
        <v>124</v>
      </c>
      <c r="BK255" s="205">
        <f>SUM($BK$256:$BK$272)</f>
        <v>0</v>
      </c>
    </row>
    <row r="256" spans="2:65" s="140" customFormat="1" ht="15.75" customHeight="1">
      <c r="B256" s="141"/>
      <c r="C256" s="208" t="s">
        <v>404</v>
      </c>
      <c r="D256" s="208" t="s">
        <v>126</v>
      </c>
      <c r="E256" s="209" t="s">
        <v>405</v>
      </c>
      <c r="F256" s="210" t="s">
        <v>406</v>
      </c>
      <c r="G256" s="211" t="s">
        <v>399</v>
      </c>
      <c r="H256" s="212">
        <v>100</v>
      </c>
      <c r="I256" s="253"/>
      <c r="J256" s="213">
        <f>ROUND($I$256*$H$256,2)</f>
        <v>0</v>
      </c>
      <c r="K256" s="210" t="s">
        <v>130</v>
      </c>
      <c r="L256" s="141"/>
      <c r="M256" s="214"/>
      <c r="N256" s="215" t="s">
        <v>44</v>
      </c>
      <c r="Q256" s="216">
        <v>0</v>
      </c>
      <c r="R256" s="216">
        <f>$Q$256*$H$256</f>
        <v>0</v>
      </c>
      <c r="S256" s="216">
        <v>0</v>
      </c>
      <c r="T256" s="217">
        <f>$S$256*$H$256</f>
        <v>0</v>
      </c>
      <c r="AR256" s="136" t="s">
        <v>131</v>
      </c>
      <c r="AT256" s="136" t="s">
        <v>126</v>
      </c>
      <c r="AU256" s="136" t="s">
        <v>82</v>
      </c>
      <c r="AY256" s="140" t="s">
        <v>124</v>
      </c>
      <c r="BE256" s="218">
        <f>IF($N$256="základní",$J$256,0)</f>
        <v>0</v>
      </c>
      <c r="BF256" s="218">
        <f>IF($N$256="snížená",$J$256,0)</f>
        <v>0</v>
      </c>
      <c r="BG256" s="218">
        <f>IF($N$256="zákl. přenesená",$J$256,0)</f>
        <v>0</v>
      </c>
      <c r="BH256" s="218">
        <f>IF($N$256="sníž. přenesená",$J$256,0)</f>
        <v>0</v>
      </c>
      <c r="BI256" s="218">
        <f>IF($N$256="nulová",$J$256,0)</f>
        <v>0</v>
      </c>
      <c r="BJ256" s="136" t="s">
        <v>22</v>
      </c>
      <c r="BK256" s="218">
        <f>ROUND($I$256*$H$256,2)</f>
        <v>0</v>
      </c>
      <c r="BL256" s="136" t="s">
        <v>131</v>
      </c>
      <c r="BM256" s="136" t="s">
        <v>407</v>
      </c>
    </row>
    <row r="257" spans="2:47" s="140" customFormat="1" ht="16.5" customHeight="1">
      <c r="B257" s="141"/>
      <c r="D257" s="219" t="s">
        <v>133</v>
      </c>
      <c r="F257" s="220" t="s">
        <v>408</v>
      </c>
      <c r="I257" s="254"/>
      <c r="L257" s="141"/>
      <c r="M257" s="221"/>
      <c r="T257" s="222"/>
      <c r="AT257" s="140" t="s">
        <v>133</v>
      </c>
      <c r="AU257" s="140" t="s">
        <v>82</v>
      </c>
    </row>
    <row r="258" spans="2:51" s="140" customFormat="1" ht="15.75" customHeight="1">
      <c r="B258" s="223"/>
      <c r="D258" s="224" t="s">
        <v>135</v>
      </c>
      <c r="E258" s="225"/>
      <c r="F258" s="226" t="s">
        <v>409</v>
      </c>
      <c r="H258" s="225"/>
      <c r="I258" s="254"/>
      <c r="L258" s="223"/>
      <c r="M258" s="227"/>
      <c r="T258" s="228"/>
      <c r="AT258" s="225" t="s">
        <v>135</v>
      </c>
      <c r="AU258" s="225" t="s">
        <v>82</v>
      </c>
      <c r="AV258" s="225" t="s">
        <v>22</v>
      </c>
      <c r="AW258" s="225" t="s">
        <v>99</v>
      </c>
      <c r="AX258" s="225" t="s">
        <v>73</v>
      </c>
      <c r="AY258" s="225" t="s">
        <v>124</v>
      </c>
    </row>
    <row r="259" spans="2:51" s="140" customFormat="1" ht="15.75" customHeight="1">
      <c r="B259" s="229"/>
      <c r="D259" s="224" t="s">
        <v>135</v>
      </c>
      <c r="E259" s="230"/>
      <c r="F259" s="231" t="s">
        <v>410</v>
      </c>
      <c r="H259" s="232">
        <v>100</v>
      </c>
      <c r="I259" s="254"/>
      <c r="L259" s="229"/>
      <c r="M259" s="233"/>
      <c r="T259" s="234"/>
      <c r="AT259" s="230" t="s">
        <v>135</v>
      </c>
      <c r="AU259" s="230" t="s">
        <v>82</v>
      </c>
      <c r="AV259" s="230" t="s">
        <v>82</v>
      </c>
      <c r="AW259" s="230" t="s">
        <v>99</v>
      </c>
      <c r="AX259" s="230" t="s">
        <v>22</v>
      </c>
      <c r="AY259" s="230" t="s">
        <v>124</v>
      </c>
    </row>
    <row r="260" spans="2:65" s="140" customFormat="1" ht="15.75" customHeight="1">
      <c r="B260" s="141"/>
      <c r="C260" s="241" t="s">
        <v>411</v>
      </c>
      <c r="D260" s="241" t="s">
        <v>230</v>
      </c>
      <c r="E260" s="242" t="s">
        <v>412</v>
      </c>
      <c r="F260" s="243" t="s">
        <v>413</v>
      </c>
      <c r="G260" s="244" t="s">
        <v>414</v>
      </c>
      <c r="H260" s="245">
        <v>33.333</v>
      </c>
      <c r="I260" s="255"/>
      <c r="J260" s="246">
        <f>ROUND($I$260*$H$260,2)</f>
        <v>0</v>
      </c>
      <c r="K260" s="243" t="s">
        <v>130</v>
      </c>
      <c r="L260" s="247"/>
      <c r="M260" s="248"/>
      <c r="N260" s="249" t="s">
        <v>44</v>
      </c>
      <c r="Q260" s="216">
        <v>0.0156</v>
      </c>
      <c r="R260" s="216">
        <f>$Q$260*$H$260</f>
        <v>0.5199948</v>
      </c>
      <c r="S260" s="216">
        <v>0</v>
      </c>
      <c r="T260" s="217">
        <f>$S$260*$H$260</f>
        <v>0</v>
      </c>
      <c r="AR260" s="136" t="s">
        <v>174</v>
      </c>
      <c r="AT260" s="136" t="s">
        <v>230</v>
      </c>
      <c r="AU260" s="136" t="s">
        <v>82</v>
      </c>
      <c r="AY260" s="140" t="s">
        <v>124</v>
      </c>
      <c r="BE260" s="218">
        <f>IF($N$260="základní",$J$260,0)</f>
        <v>0</v>
      </c>
      <c r="BF260" s="218">
        <f>IF($N$260="snížená",$J$260,0)</f>
        <v>0</v>
      </c>
      <c r="BG260" s="218">
        <f>IF($N$260="zákl. přenesená",$J$260,0)</f>
        <v>0</v>
      </c>
      <c r="BH260" s="218">
        <f>IF($N$260="sníž. přenesená",$J$260,0)</f>
        <v>0</v>
      </c>
      <c r="BI260" s="218">
        <f>IF($N$260="nulová",$J$260,0)</f>
        <v>0</v>
      </c>
      <c r="BJ260" s="136" t="s">
        <v>22</v>
      </c>
      <c r="BK260" s="218">
        <f>ROUND($I$260*$H$260,2)</f>
        <v>0</v>
      </c>
      <c r="BL260" s="136" t="s">
        <v>131</v>
      </c>
      <c r="BM260" s="136" t="s">
        <v>415</v>
      </c>
    </row>
    <row r="261" spans="2:47" s="140" customFormat="1" ht="27" customHeight="1">
      <c r="B261" s="141"/>
      <c r="D261" s="219" t="s">
        <v>133</v>
      </c>
      <c r="F261" s="220" t="s">
        <v>416</v>
      </c>
      <c r="I261" s="254"/>
      <c r="L261" s="141"/>
      <c r="M261" s="221"/>
      <c r="T261" s="222"/>
      <c r="AT261" s="140" t="s">
        <v>133</v>
      </c>
      <c r="AU261" s="140" t="s">
        <v>82</v>
      </c>
    </row>
    <row r="262" spans="2:51" s="140" customFormat="1" ht="15.75" customHeight="1">
      <c r="B262" s="229"/>
      <c r="D262" s="224" t="s">
        <v>135</v>
      </c>
      <c r="E262" s="230"/>
      <c r="F262" s="231" t="s">
        <v>417</v>
      </c>
      <c r="H262" s="232">
        <v>33.3333333333333</v>
      </c>
      <c r="I262" s="254"/>
      <c r="L262" s="229"/>
      <c r="M262" s="233"/>
      <c r="T262" s="234"/>
      <c r="AT262" s="230" t="s">
        <v>135</v>
      </c>
      <c r="AU262" s="230" t="s">
        <v>82</v>
      </c>
      <c r="AV262" s="230" t="s">
        <v>82</v>
      </c>
      <c r="AW262" s="230" t="s">
        <v>99</v>
      </c>
      <c r="AX262" s="230" t="s">
        <v>22</v>
      </c>
      <c r="AY262" s="230" t="s">
        <v>124</v>
      </c>
    </row>
    <row r="263" spans="2:65" s="140" customFormat="1" ht="15.75" customHeight="1">
      <c r="B263" s="141"/>
      <c r="C263" s="241" t="s">
        <v>418</v>
      </c>
      <c r="D263" s="241" t="s">
        <v>230</v>
      </c>
      <c r="E263" s="242" t="s">
        <v>419</v>
      </c>
      <c r="F263" s="243" t="s">
        <v>420</v>
      </c>
      <c r="G263" s="244" t="s">
        <v>414</v>
      </c>
      <c r="H263" s="245">
        <v>3</v>
      </c>
      <c r="I263" s="255"/>
      <c r="J263" s="246">
        <f>ROUND($I$263*$H$263,2)</f>
        <v>0</v>
      </c>
      <c r="K263" s="243" t="s">
        <v>130</v>
      </c>
      <c r="L263" s="247"/>
      <c r="M263" s="248"/>
      <c r="N263" s="249" t="s">
        <v>44</v>
      </c>
      <c r="Q263" s="216">
        <v>0.0015</v>
      </c>
      <c r="R263" s="216">
        <f>$Q$263*$H$263</f>
        <v>0.0045000000000000005</v>
      </c>
      <c r="S263" s="216">
        <v>0</v>
      </c>
      <c r="T263" s="217">
        <f>$S$263*$H$263</f>
        <v>0</v>
      </c>
      <c r="AR263" s="136" t="s">
        <v>174</v>
      </c>
      <c r="AT263" s="136" t="s">
        <v>230</v>
      </c>
      <c r="AU263" s="136" t="s">
        <v>82</v>
      </c>
      <c r="AY263" s="140" t="s">
        <v>124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131</v>
      </c>
      <c r="BM263" s="136" t="s">
        <v>421</v>
      </c>
    </row>
    <row r="264" spans="2:47" s="140" customFormat="1" ht="16.5" customHeight="1">
      <c r="B264" s="141"/>
      <c r="D264" s="219" t="s">
        <v>133</v>
      </c>
      <c r="F264" s="220" t="s">
        <v>422</v>
      </c>
      <c r="I264" s="254"/>
      <c r="L264" s="141"/>
      <c r="M264" s="221"/>
      <c r="T264" s="222"/>
      <c r="AT264" s="140" t="s">
        <v>133</v>
      </c>
      <c r="AU264" s="140" t="s">
        <v>82</v>
      </c>
    </row>
    <row r="265" spans="2:65" s="140" customFormat="1" ht="15.75" customHeight="1">
      <c r="B265" s="141"/>
      <c r="C265" s="208" t="s">
        <v>423</v>
      </c>
      <c r="D265" s="208" t="s">
        <v>126</v>
      </c>
      <c r="E265" s="209" t="s">
        <v>424</v>
      </c>
      <c r="F265" s="210" t="s">
        <v>425</v>
      </c>
      <c r="G265" s="211" t="s">
        <v>151</v>
      </c>
      <c r="H265" s="212">
        <v>4.5</v>
      </c>
      <c r="I265" s="253"/>
      <c r="J265" s="213">
        <f>ROUND($I$265*$H$265,2)</f>
        <v>0</v>
      </c>
      <c r="K265" s="210"/>
      <c r="L265" s="141"/>
      <c r="M265" s="214"/>
      <c r="N265" s="215" t="s">
        <v>44</v>
      </c>
      <c r="Q265" s="216">
        <v>0</v>
      </c>
      <c r="R265" s="216">
        <f>$Q$265*$H$265</f>
        <v>0</v>
      </c>
      <c r="S265" s="216">
        <v>0</v>
      </c>
      <c r="T265" s="217">
        <f>$S$265*$H$265</f>
        <v>0</v>
      </c>
      <c r="AR265" s="136" t="s">
        <v>131</v>
      </c>
      <c r="AT265" s="136" t="s">
        <v>126</v>
      </c>
      <c r="AU265" s="136" t="s">
        <v>82</v>
      </c>
      <c r="AY265" s="140" t="s">
        <v>124</v>
      </c>
      <c r="BE265" s="218">
        <f>IF($N$265="základní",$J$265,0)</f>
        <v>0</v>
      </c>
      <c r="BF265" s="218">
        <f>IF($N$265="snížená",$J$265,0)</f>
        <v>0</v>
      </c>
      <c r="BG265" s="218">
        <f>IF($N$265="zákl. přenesená",$J$265,0)</f>
        <v>0</v>
      </c>
      <c r="BH265" s="218">
        <f>IF($N$265="sníž. přenesená",$J$265,0)</f>
        <v>0</v>
      </c>
      <c r="BI265" s="218">
        <f>IF($N$265="nulová",$J$265,0)</f>
        <v>0</v>
      </c>
      <c r="BJ265" s="136" t="s">
        <v>22</v>
      </c>
      <c r="BK265" s="218">
        <f>ROUND($I$265*$H$265,2)</f>
        <v>0</v>
      </c>
      <c r="BL265" s="136" t="s">
        <v>131</v>
      </c>
      <c r="BM265" s="136" t="s">
        <v>426</v>
      </c>
    </row>
    <row r="266" spans="2:47" s="140" customFormat="1" ht="16.5" customHeight="1">
      <c r="B266" s="141"/>
      <c r="D266" s="219" t="s">
        <v>133</v>
      </c>
      <c r="F266" s="220" t="s">
        <v>425</v>
      </c>
      <c r="I266" s="254"/>
      <c r="L266" s="141"/>
      <c r="M266" s="221"/>
      <c r="T266" s="222"/>
      <c r="AT266" s="140" t="s">
        <v>133</v>
      </c>
      <c r="AU266" s="140" t="s">
        <v>82</v>
      </c>
    </row>
    <row r="267" spans="2:51" s="140" customFormat="1" ht="15.75" customHeight="1">
      <c r="B267" s="223"/>
      <c r="D267" s="224" t="s">
        <v>135</v>
      </c>
      <c r="E267" s="225"/>
      <c r="F267" s="226" t="s">
        <v>409</v>
      </c>
      <c r="H267" s="225"/>
      <c r="I267" s="254"/>
      <c r="L267" s="223"/>
      <c r="M267" s="227"/>
      <c r="T267" s="228"/>
      <c r="AT267" s="225" t="s">
        <v>135</v>
      </c>
      <c r="AU267" s="225" t="s">
        <v>82</v>
      </c>
      <c r="AV267" s="225" t="s">
        <v>22</v>
      </c>
      <c r="AW267" s="225" t="s">
        <v>99</v>
      </c>
      <c r="AX267" s="225" t="s">
        <v>73</v>
      </c>
      <c r="AY267" s="225" t="s">
        <v>124</v>
      </c>
    </row>
    <row r="268" spans="2:51" s="140" customFormat="1" ht="15.75" customHeight="1">
      <c r="B268" s="229"/>
      <c r="D268" s="224" t="s">
        <v>135</v>
      </c>
      <c r="E268" s="230"/>
      <c r="F268" s="231" t="s">
        <v>427</v>
      </c>
      <c r="H268" s="232">
        <v>4.5</v>
      </c>
      <c r="I268" s="254"/>
      <c r="L268" s="229"/>
      <c r="M268" s="233"/>
      <c r="T268" s="234"/>
      <c r="AT268" s="230" t="s">
        <v>135</v>
      </c>
      <c r="AU268" s="230" t="s">
        <v>82</v>
      </c>
      <c r="AV268" s="230" t="s">
        <v>82</v>
      </c>
      <c r="AW268" s="230" t="s">
        <v>99</v>
      </c>
      <c r="AX268" s="230" t="s">
        <v>22</v>
      </c>
      <c r="AY268" s="230" t="s">
        <v>124</v>
      </c>
    </row>
    <row r="269" spans="2:65" s="140" customFormat="1" ht="15.75" customHeight="1">
      <c r="B269" s="141"/>
      <c r="C269" s="208" t="s">
        <v>428</v>
      </c>
      <c r="D269" s="208" t="s">
        <v>126</v>
      </c>
      <c r="E269" s="209" t="s">
        <v>429</v>
      </c>
      <c r="F269" s="210" t="s">
        <v>430</v>
      </c>
      <c r="G269" s="211" t="s">
        <v>414</v>
      </c>
      <c r="H269" s="212">
        <v>3</v>
      </c>
      <c r="I269" s="253"/>
      <c r="J269" s="213">
        <f>ROUND($I$269*$H$269,2)</f>
        <v>0</v>
      </c>
      <c r="K269" s="210"/>
      <c r="L269" s="141"/>
      <c r="M269" s="214"/>
      <c r="N269" s="215" t="s">
        <v>44</v>
      </c>
      <c r="Q269" s="216">
        <v>7.479850205</v>
      </c>
      <c r="R269" s="216">
        <f>$Q$269*$H$269</f>
        <v>22.439550615</v>
      </c>
      <c r="S269" s="216">
        <v>0</v>
      </c>
      <c r="T269" s="217">
        <f>$S$269*$H$269</f>
        <v>0</v>
      </c>
      <c r="AR269" s="136" t="s">
        <v>131</v>
      </c>
      <c r="AT269" s="136" t="s">
        <v>126</v>
      </c>
      <c r="AU269" s="136" t="s">
        <v>82</v>
      </c>
      <c r="AY269" s="140" t="s">
        <v>124</v>
      </c>
      <c r="BE269" s="218">
        <f>IF($N$269="základní",$J$269,0)</f>
        <v>0</v>
      </c>
      <c r="BF269" s="218">
        <f>IF($N$269="snížená",$J$269,0)</f>
        <v>0</v>
      </c>
      <c r="BG269" s="218">
        <f>IF($N$269="zákl. přenesená",$J$269,0)</f>
        <v>0</v>
      </c>
      <c r="BH269" s="218">
        <f>IF($N$269="sníž. přenesená",$J$269,0)</f>
        <v>0</v>
      </c>
      <c r="BI269" s="218">
        <f>IF($N$269="nulová",$J$269,0)</f>
        <v>0</v>
      </c>
      <c r="BJ269" s="136" t="s">
        <v>22</v>
      </c>
      <c r="BK269" s="218">
        <f>ROUND($I$269*$H$269,2)</f>
        <v>0</v>
      </c>
      <c r="BL269" s="136" t="s">
        <v>131</v>
      </c>
      <c r="BM269" s="136" t="s">
        <v>431</v>
      </c>
    </row>
    <row r="270" spans="2:47" s="140" customFormat="1" ht="16.5" customHeight="1">
      <c r="B270" s="141"/>
      <c r="D270" s="219" t="s">
        <v>133</v>
      </c>
      <c r="F270" s="220" t="s">
        <v>430</v>
      </c>
      <c r="I270" s="254"/>
      <c r="L270" s="141"/>
      <c r="M270" s="221"/>
      <c r="T270" s="222"/>
      <c r="AT270" s="140" t="s">
        <v>133</v>
      </c>
      <c r="AU270" s="140" t="s">
        <v>82</v>
      </c>
    </row>
    <row r="271" spans="2:51" s="140" customFormat="1" ht="15.75" customHeight="1">
      <c r="B271" s="223"/>
      <c r="D271" s="224" t="s">
        <v>135</v>
      </c>
      <c r="E271" s="225"/>
      <c r="F271" s="226" t="s">
        <v>409</v>
      </c>
      <c r="H271" s="225"/>
      <c r="I271" s="254"/>
      <c r="L271" s="223"/>
      <c r="M271" s="227"/>
      <c r="T271" s="228"/>
      <c r="AT271" s="225" t="s">
        <v>135</v>
      </c>
      <c r="AU271" s="225" t="s">
        <v>82</v>
      </c>
      <c r="AV271" s="225" t="s">
        <v>22</v>
      </c>
      <c r="AW271" s="225" t="s">
        <v>99</v>
      </c>
      <c r="AX271" s="225" t="s">
        <v>73</v>
      </c>
      <c r="AY271" s="225" t="s">
        <v>124</v>
      </c>
    </row>
    <row r="272" spans="2:51" s="140" customFormat="1" ht="15.75" customHeight="1">
      <c r="B272" s="229"/>
      <c r="D272" s="224" t="s">
        <v>135</v>
      </c>
      <c r="E272" s="230"/>
      <c r="F272" s="231" t="s">
        <v>143</v>
      </c>
      <c r="H272" s="232">
        <v>3</v>
      </c>
      <c r="I272" s="254"/>
      <c r="L272" s="229"/>
      <c r="M272" s="233"/>
      <c r="T272" s="234"/>
      <c r="AT272" s="230" t="s">
        <v>135</v>
      </c>
      <c r="AU272" s="230" t="s">
        <v>82</v>
      </c>
      <c r="AV272" s="230" t="s">
        <v>82</v>
      </c>
      <c r="AW272" s="230" t="s">
        <v>99</v>
      </c>
      <c r="AX272" s="230" t="s">
        <v>22</v>
      </c>
      <c r="AY272" s="230" t="s">
        <v>124</v>
      </c>
    </row>
    <row r="273" spans="2:63" s="197" customFormat="1" ht="30.75" customHeight="1">
      <c r="B273" s="198"/>
      <c r="D273" s="199" t="s">
        <v>72</v>
      </c>
      <c r="E273" s="206" t="s">
        <v>180</v>
      </c>
      <c r="F273" s="206" t="s">
        <v>432</v>
      </c>
      <c r="I273" s="256"/>
      <c r="J273" s="207">
        <f>$BK$273</f>
        <v>0</v>
      </c>
      <c r="L273" s="198"/>
      <c r="M273" s="202"/>
      <c r="P273" s="203">
        <f>$P$274+SUM($P$275:$P$340)</f>
        <v>0</v>
      </c>
      <c r="R273" s="203">
        <f>$R$274+SUM($R$275:$R$340)</f>
        <v>380.27330323999996</v>
      </c>
      <c r="T273" s="204">
        <f>$T$274+SUM($T$275:$T$340)</f>
        <v>7</v>
      </c>
      <c r="AR273" s="199" t="s">
        <v>22</v>
      </c>
      <c r="AT273" s="199" t="s">
        <v>72</v>
      </c>
      <c r="AU273" s="199" t="s">
        <v>22</v>
      </c>
      <c r="AY273" s="199" t="s">
        <v>124</v>
      </c>
      <c r="BK273" s="205">
        <f>$BK$274+SUM($BK$275:$BK$340)</f>
        <v>0</v>
      </c>
    </row>
    <row r="274" spans="2:65" s="140" customFormat="1" ht="15.75" customHeight="1">
      <c r="B274" s="141"/>
      <c r="C274" s="208" t="s">
        <v>433</v>
      </c>
      <c r="D274" s="208" t="s">
        <v>126</v>
      </c>
      <c r="E274" s="209" t="s">
        <v>434</v>
      </c>
      <c r="F274" s="210" t="s">
        <v>435</v>
      </c>
      <c r="G274" s="211" t="s">
        <v>399</v>
      </c>
      <c r="H274" s="212">
        <v>272</v>
      </c>
      <c r="I274" s="253"/>
      <c r="J274" s="213">
        <f>ROUND($I$274*$H$274,2)</f>
        <v>0</v>
      </c>
      <c r="K274" s="210" t="s">
        <v>130</v>
      </c>
      <c r="L274" s="141"/>
      <c r="M274" s="214"/>
      <c r="N274" s="215" t="s">
        <v>44</v>
      </c>
      <c r="Q274" s="216">
        <v>0.0231</v>
      </c>
      <c r="R274" s="216">
        <f>$Q$274*$H$274</f>
        <v>6.2832</v>
      </c>
      <c r="S274" s="216">
        <v>0</v>
      </c>
      <c r="T274" s="217">
        <f>$S$274*$H$274</f>
        <v>0</v>
      </c>
      <c r="AR274" s="136" t="s">
        <v>131</v>
      </c>
      <c r="AT274" s="136" t="s">
        <v>126</v>
      </c>
      <c r="AU274" s="136" t="s">
        <v>82</v>
      </c>
      <c r="AY274" s="140" t="s">
        <v>124</v>
      </c>
      <c r="BE274" s="218">
        <f>IF($N$274="základní",$J$274,0)</f>
        <v>0</v>
      </c>
      <c r="BF274" s="218">
        <f>IF($N$274="snížená",$J$274,0)</f>
        <v>0</v>
      </c>
      <c r="BG274" s="218">
        <f>IF($N$274="zákl. přenesená",$J$274,0)</f>
        <v>0</v>
      </c>
      <c r="BH274" s="218">
        <f>IF($N$274="sníž. přenesená",$J$274,0)</f>
        <v>0</v>
      </c>
      <c r="BI274" s="218">
        <f>IF($N$274="nulová",$J$274,0)</f>
        <v>0</v>
      </c>
      <c r="BJ274" s="136" t="s">
        <v>22</v>
      </c>
      <c r="BK274" s="218">
        <f>ROUND($I$274*$H$274,2)</f>
        <v>0</v>
      </c>
      <c r="BL274" s="136" t="s">
        <v>131</v>
      </c>
      <c r="BM274" s="136" t="s">
        <v>436</v>
      </c>
    </row>
    <row r="275" spans="2:47" s="140" customFormat="1" ht="27" customHeight="1">
      <c r="B275" s="141"/>
      <c r="D275" s="219" t="s">
        <v>133</v>
      </c>
      <c r="F275" s="220" t="s">
        <v>437</v>
      </c>
      <c r="I275" s="254"/>
      <c r="L275" s="141"/>
      <c r="M275" s="221"/>
      <c r="T275" s="222"/>
      <c r="AT275" s="140" t="s">
        <v>133</v>
      </c>
      <c r="AU275" s="140" t="s">
        <v>82</v>
      </c>
    </row>
    <row r="276" spans="2:51" s="140" customFormat="1" ht="15.75" customHeight="1">
      <c r="B276" s="223"/>
      <c r="D276" s="224" t="s">
        <v>135</v>
      </c>
      <c r="E276" s="225"/>
      <c r="F276" s="226" t="s">
        <v>438</v>
      </c>
      <c r="H276" s="225"/>
      <c r="I276" s="254"/>
      <c r="L276" s="223"/>
      <c r="M276" s="227"/>
      <c r="T276" s="228"/>
      <c r="AT276" s="225" t="s">
        <v>135</v>
      </c>
      <c r="AU276" s="225" t="s">
        <v>82</v>
      </c>
      <c r="AV276" s="225" t="s">
        <v>22</v>
      </c>
      <c r="AW276" s="225" t="s">
        <v>99</v>
      </c>
      <c r="AX276" s="225" t="s">
        <v>73</v>
      </c>
      <c r="AY276" s="225" t="s">
        <v>124</v>
      </c>
    </row>
    <row r="277" spans="2:51" s="140" customFormat="1" ht="15.75" customHeight="1">
      <c r="B277" s="229"/>
      <c r="D277" s="224" t="s">
        <v>135</v>
      </c>
      <c r="E277" s="230"/>
      <c r="F277" s="231" t="s">
        <v>439</v>
      </c>
      <c r="H277" s="232">
        <v>272</v>
      </c>
      <c r="I277" s="254"/>
      <c r="L277" s="229"/>
      <c r="M277" s="233"/>
      <c r="T277" s="234"/>
      <c r="AT277" s="230" t="s">
        <v>135</v>
      </c>
      <c r="AU277" s="230" t="s">
        <v>82</v>
      </c>
      <c r="AV277" s="230" t="s">
        <v>82</v>
      </c>
      <c r="AW277" s="230" t="s">
        <v>99</v>
      </c>
      <c r="AX277" s="230" t="s">
        <v>22</v>
      </c>
      <c r="AY277" s="230" t="s">
        <v>124</v>
      </c>
    </row>
    <row r="278" spans="2:65" s="140" customFormat="1" ht="15.75" customHeight="1">
      <c r="B278" s="141"/>
      <c r="C278" s="208" t="s">
        <v>440</v>
      </c>
      <c r="D278" s="208" t="s">
        <v>126</v>
      </c>
      <c r="E278" s="209" t="s">
        <v>441</v>
      </c>
      <c r="F278" s="210" t="s">
        <v>442</v>
      </c>
      <c r="G278" s="211" t="s">
        <v>399</v>
      </c>
      <c r="H278" s="212">
        <v>16</v>
      </c>
      <c r="I278" s="253"/>
      <c r="J278" s="213">
        <f>ROUND($I$278*$H$278,2)</f>
        <v>0</v>
      </c>
      <c r="K278" s="210" t="s">
        <v>130</v>
      </c>
      <c r="L278" s="141"/>
      <c r="M278" s="214"/>
      <c r="N278" s="215" t="s">
        <v>44</v>
      </c>
      <c r="Q278" s="216">
        <v>0.0278</v>
      </c>
      <c r="R278" s="216">
        <f>$Q$278*$H$278</f>
        <v>0.4448</v>
      </c>
      <c r="S278" s="216">
        <v>0</v>
      </c>
      <c r="T278" s="217">
        <f>$S$278*$H$278</f>
        <v>0</v>
      </c>
      <c r="AR278" s="136" t="s">
        <v>131</v>
      </c>
      <c r="AT278" s="136" t="s">
        <v>126</v>
      </c>
      <c r="AU278" s="136" t="s">
        <v>82</v>
      </c>
      <c r="AY278" s="140" t="s">
        <v>124</v>
      </c>
      <c r="BE278" s="218">
        <f>IF($N$278="základní",$J$278,0)</f>
        <v>0</v>
      </c>
      <c r="BF278" s="218">
        <f>IF($N$278="snížená",$J$278,0)</f>
        <v>0</v>
      </c>
      <c r="BG278" s="218">
        <f>IF($N$278="zákl. přenesená",$J$278,0)</f>
        <v>0</v>
      </c>
      <c r="BH278" s="218">
        <f>IF($N$278="sníž. přenesená",$J$278,0)</f>
        <v>0</v>
      </c>
      <c r="BI278" s="218">
        <f>IF($N$278="nulová",$J$278,0)</f>
        <v>0</v>
      </c>
      <c r="BJ278" s="136" t="s">
        <v>22</v>
      </c>
      <c r="BK278" s="218">
        <f>ROUND($I$278*$H$278,2)</f>
        <v>0</v>
      </c>
      <c r="BL278" s="136" t="s">
        <v>131</v>
      </c>
      <c r="BM278" s="136" t="s">
        <v>443</v>
      </c>
    </row>
    <row r="279" spans="2:47" s="140" customFormat="1" ht="16.5" customHeight="1">
      <c r="B279" s="141"/>
      <c r="D279" s="219" t="s">
        <v>133</v>
      </c>
      <c r="F279" s="220" t="s">
        <v>444</v>
      </c>
      <c r="I279" s="254"/>
      <c r="L279" s="141"/>
      <c r="M279" s="221"/>
      <c r="T279" s="222"/>
      <c r="AT279" s="140" t="s">
        <v>133</v>
      </c>
      <c r="AU279" s="140" t="s">
        <v>82</v>
      </c>
    </row>
    <row r="280" spans="2:51" s="140" customFormat="1" ht="15.75" customHeight="1">
      <c r="B280" s="223"/>
      <c r="D280" s="224" t="s">
        <v>135</v>
      </c>
      <c r="E280" s="225"/>
      <c r="F280" s="226" t="s">
        <v>438</v>
      </c>
      <c r="H280" s="225"/>
      <c r="I280" s="254"/>
      <c r="L280" s="223"/>
      <c r="M280" s="227"/>
      <c r="T280" s="228"/>
      <c r="AT280" s="225" t="s">
        <v>135</v>
      </c>
      <c r="AU280" s="225" t="s">
        <v>82</v>
      </c>
      <c r="AV280" s="225" t="s">
        <v>22</v>
      </c>
      <c r="AW280" s="225" t="s">
        <v>99</v>
      </c>
      <c r="AX280" s="225" t="s">
        <v>73</v>
      </c>
      <c r="AY280" s="225" t="s">
        <v>124</v>
      </c>
    </row>
    <row r="281" spans="2:51" s="140" customFormat="1" ht="15.75" customHeight="1">
      <c r="B281" s="229"/>
      <c r="D281" s="224" t="s">
        <v>135</v>
      </c>
      <c r="E281" s="230"/>
      <c r="F281" s="231" t="s">
        <v>445</v>
      </c>
      <c r="H281" s="232">
        <v>16</v>
      </c>
      <c r="I281" s="254"/>
      <c r="L281" s="229"/>
      <c r="M281" s="233"/>
      <c r="T281" s="234"/>
      <c r="AT281" s="230" t="s">
        <v>135</v>
      </c>
      <c r="AU281" s="230" t="s">
        <v>82</v>
      </c>
      <c r="AV281" s="230" t="s">
        <v>82</v>
      </c>
      <c r="AW281" s="230" t="s">
        <v>99</v>
      </c>
      <c r="AX281" s="230" t="s">
        <v>22</v>
      </c>
      <c r="AY281" s="230" t="s">
        <v>124</v>
      </c>
    </row>
    <row r="282" spans="2:65" s="140" customFormat="1" ht="15.75" customHeight="1">
      <c r="B282" s="141"/>
      <c r="C282" s="208" t="s">
        <v>446</v>
      </c>
      <c r="D282" s="208" t="s">
        <v>126</v>
      </c>
      <c r="E282" s="209" t="s">
        <v>447</v>
      </c>
      <c r="F282" s="210" t="s">
        <v>448</v>
      </c>
      <c r="G282" s="211" t="s">
        <v>414</v>
      </c>
      <c r="H282" s="212">
        <v>74</v>
      </c>
      <c r="I282" s="253"/>
      <c r="J282" s="213">
        <f>ROUND($I$282*$H$282,2)</f>
        <v>0</v>
      </c>
      <c r="K282" s="210" t="s">
        <v>130</v>
      </c>
      <c r="L282" s="141"/>
      <c r="M282" s="214"/>
      <c r="N282" s="215" t="s">
        <v>44</v>
      </c>
      <c r="Q282" s="216">
        <v>0</v>
      </c>
      <c r="R282" s="216">
        <f>$Q$282*$H$282</f>
        <v>0</v>
      </c>
      <c r="S282" s="216">
        <v>0</v>
      </c>
      <c r="T282" s="217">
        <f>$S$282*$H$282</f>
        <v>0</v>
      </c>
      <c r="AR282" s="136" t="s">
        <v>131</v>
      </c>
      <c r="AT282" s="136" t="s">
        <v>126</v>
      </c>
      <c r="AU282" s="136" t="s">
        <v>82</v>
      </c>
      <c r="AY282" s="140" t="s">
        <v>124</v>
      </c>
      <c r="BE282" s="218">
        <f>IF($N$282="základní",$J$282,0)</f>
        <v>0</v>
      </c>
      <c r="BF282" s="218">
        <f>IF($N$282="snížená",$J$282,0)</f>
        <v>0</v>
      </c>
      <c r="BG282" s="218">
        <f>IF($N$282="zákl. přenesená",$J$282,0)</f>
        <v>0</v>
      </c>
      <c r="BH282" s="218">
        <f>IF($N$282="sníž. přenesená",$J$282,0)</f>
        <v>0</v>
      </c>
      <c r="BI282" s="218">
        <f>IF($N$282="nulová",$J$282,0)</f>
        <v>0</v>
      </c>
      <c r="BJ282" s="136" t="s">
        <v>22</v>
      </c>
      <c r="BK282" s="218">
        <f>ROUND($I$282*$H$282,2)</f>
        <v>0</v>
      </c>
      <c r="BL282" s="136" t="s">
        <v>131</v>
      </c>
      <c r="BM282" s="136" t="s">
        <v>449</v>
      </c>
    </row>
    <row r="283" spans="2:47" s="140" customFormat="1" ht="16.5" customHeight="1">
      <c r="B283" s="141"/>
      <c r="D283" s="219" t="s">
        <v>133</v>
      </c>
      <c r="F283" s="220" t="s">
        <v>450</v>
      </c>
      <c r="I283" s="254"/>
      <c r="L283" s="141"/>
      <c r="M283" s="221"/>
      <c r="T283" s="222"/>
      <c r="AT283" s="140" t="s">
        <v>133</v>
      </c>
      <c r="AU283" s="140" t="s">
        <v>82</v>
      </c>
    </row>
    <row r="284" spans="2:51" s="140" customFormat="1" ht="15.75" customHeight="1">
      <c r="B284" s="223"/>
      <c r="D284" s="224" t="s">
        <v>135</v>
      </c>
      <c r="E284" s="225"/>
      <c r="F284" s="226" t="s">
        <v>451</v>
      </c>
      <c r="H284" s="225"/>
      <c r="I284" s="254"/>
      <c r="L284" s="223"/>
      <c r="M284" s="227"/>
      <c r="T284" s="228"/>
      <c r="AT284" s="225" t="s">
        <v>135</v>
      </c>
      <c r="AU284" s="225" t="s">
        <v>82</v>
      </c>
      <c r="AV284" s="225" t="s">
        <v>22</v>
      </c>
      <c r="AW284" s="225" t="s">
        <v>99</v>
      </c>
      <c r="AX284" s="225" t="s">
        <v>73</v>
      </c>
      <c r="AY284" s="225" t="s">
        <v>124</v>
      </c>
    </row>
    <row r="285" spans="2:51" s="140" customFormat="1" ht="15.75" customHeight="1">
      <c r="B285" s="229"/>
      <c r="D285" s="224" t="s">
        <v>135</v>
      </c>
      <c r="E285" s="230"/>
      <c r="F285" s="231" t="s">
        <v>452</v>
      </c>
      <c r="H285" s="232">
        <v>74</v>
      </c>
      <c r="I285" s="254"/>
      <c r="L285" s="229"/>
      <c r="M285" s="233"/>
      <c r="T285" s="234"/>
      <c r="AT285" s="230" t="s">
        <v>135</v>
      </c>
      <c r="AU285" s="230" t="s">
        <v>82</v>
      </c>
      <c r="AV285" s="230" t="s">
        <v>82</v>
      </c>
      <c r="AW285" s="230" t="s">
        <v>99</v>
      </c>
      <c r="AX285" s="230" t="s">
        <v>22</v>
      </c>
      <c r="AY285" s="230" t="s">
        <v>124</v>
      </c>
    </row>
    <row r="286" spans="2:65" s="140" customFormat="1" ht="15.75" customHeight="1">
      <c r="B286" s="141"/>
      <c r="C286" s="241" t="s">
        <v>453</v>
      </c>
      <c r="D286" s="241" t="s">
        <v>230</v>
      </c>
      <c r="E286" s="242" t="s">
        <v>454</v>
      </c>
      <c r="F286" s="243" t="s">
        <v>455</v>
      </c>
      <c r="G286" s="244" t="s">
        <v>414</v>
      </c>
      <c r="H286" s="245">
        <v>74</v>
      </c>
      <c r="I286" s="255"/>
      <c r="J286" s="246">
        <f>ROUND($I$286*$H$286,2)</f>
        <v>0</v>
      </c>
      <c r="K286" s="243" t="s">
        <v>130</v>
      </c>
      <c r="L286" s="247"/>
      <c r="M286" s="248"/>
      <c r="N286" s="249" t="s">
        <v>44</v>
      </c>
      <c r="Q286" s="216">
        <v>0.0022</v>
      </c>
      <c r="R286" s="216">
        <f>$Q$286*$H$286</f>
        <v>0.1628</v>
      </c>
      <c r="S286" s="216">
        <v>0</v>
      </c>
      <c r="T286" s="217">
        <f>$S$286*$H$286</f>
        <v>0</v>
      </c>
      <c r="AR286" s="136" t="s">
        <v>174</v>
      </c>
      <c r="AT286" s="136" t="s">
        <v>230</v>
      </c>
      <c r="AU286" s="136" t="s">
        <v>82</v>
      </c>
      <c r="AY286" s="140" t="s">
        <v>124</v>
      </c>
      <c r="BE286" s="218">
        <f>IF($N$286="základní",$J$286,0)</f>
        <v>0</v>
      </c>
      <c r="BF286" s="218">
        <f>IF($N$286="snížená",$J$286,0)</f>
        <v>0</v>
      </c>
      <c r="BG286" s="218">
        <f>IF($N$286="zákl. přenesená",$J$286,0)</f>
        <v>0</v>
      </c>
      <c r="BH286" s="218">
        <f>IF($N$286="sníž. přenesená",$J$286,0)</f>
        <v>0</v>
      </c>
      <c r="BI286" s="218">
        <f>IF($N$286="nulová",$J$286,0)</f>
        <v>0</v>
      </c>
      <c r="BJ286" s="136" t="s">
        <v>22</v>
      </c>
      <c r="BK286" s="218">
        <f>ROUND($I$286*$H$286,2)</f>
        <v>0</v>
      </c>
      <c r="BL286" s="136" t="s">
        <v>131</v>
      </c>
      <c r="BM286" s="136" t="s">
        <v>456</v>
      </c>
    </row>
    <row r="287" spans="2:47" s="140" customFormat="1" ht="16.5" customHeight="1">
      <c r="B287" s="141"/>
      <c r="D287" s="219" t="s">
        <v>133</v>
      </c>
      <c r="F287" s="220" t="s">
        <v>457</v>
      </c>
      <c r="I287" s="254"/>
      <c r="L287" s="141"/>
      <c r="M287" s="221"/>
      <c r="T287" s="222"/>
      <c r="AT287" s="140" t="s">
        <v>133</v>
      </c>
      <c r="AU287" s="140" t="s">
        <v>82</v>
      </c>
    </row>
    <row r="288" spans="2:65" s="140" customFormat="1" ht="15.75" customHeight="1">
      <c r="B288" s="141"/>
      <c r="C288" s="208" t="s">
        <v>458</v>
      </c>
      <c r="D288" s="208" t="s">
        <v>126</v>
      </c>
      <c r="E288" s="209" t="s">
        <v>459</v>
      </c>
      <c r="F288" s="210" t="s">
        <v>460</v>
      </c>
      <c r="G288" s="211" t="s">
        <v>414</v>
      </c>
      <c r="H288" s="212">
        <v>24</v>
      </c>
      <c r="I288" s="253"/>
      <c r="J288" s="213">
        <f>ROUND($I$288*$H$288,2)</f>
        <v>0</v>
      </c>
      <c r="K288" s="210" t="s">
        <v>130</v>
      </c>
      <c r="L288" s="141"/>
      <c r="M288" s="214"/>
      <c r="N288" s="215" t="s">
        <v>44</v>
      </c>
      <c r="Q288" s="216">
        <v>0.0007</v>
      </c>
      <c r="R288" s="216">
        <f>$Q$288*$H$288</f>
        <v>0.0168</v>
      </c>
      <c r="S288" s="216">
        <v>0</v>
      </c>
      <c r="T288" s="217">
        <f>$S$288*$H$288</f>
        <v>0</v>
      </c>
      <c r="AR288" s="136" t="s">
        <v>131</v>
      </c>
      <c r="AT288" s="136" t="s">
        <v>126</v>
      </c>
      <c r="AU288" s="136" t="s">
        <v>82</v>
      </c>
      <c r="AY288" s="140" t="s">
        <v>124</v>
      </c>
      <c r="BE288" s="218">
        <f>IF($N$288="základní",$J$288,0)</f>
        <v>0</v>
      </c>
      <c r="BF288" s="218">
        <f>IF($N$288="snížená",$J$288,0)</f>
        <v>0</v>
      </c>
      <c r="BG288" s="218">
        <f>IF($N$288="zákl. přenesená",$J$288,0)</f>
        <v>0</v>
      </c>
      <c r="BH288" s="218">
        <f>IF($N$288="sníž. přenesená",$J$288,0)</f>
        <v>0</v>
      </c>
      <c r="BI288" s="218">
        <f>IF($N$288="nulová",$J$288,0)</f>
        <v>0</v>
      </c>
      <c r="BJ288" s="136" t="s">
        <v>22</v>
      </c>
      <c r="BK288" s="218">
        <f>ROUND($I$288*$H$288,2)</f>
        <v>0</v>
      </c>
      <c r="BL288" s="136" t="s">
        <v>131</v>
      </c>
      <c r="BM288" s="136" t="s">
        <v>461</v>
      </c>
    </row>
    <row r="289" spans="2:47" s="140" customFormat="1" ht="16.5" customHeight="1">
      <c r="B289" s="141"/>
      <c r="D289" s="219" t="s">
        <v>133</v>
      </c>
      <c r="F289" s="220" t="s">
        <v>462</v>
      </c>
      <c r="I289" s="254"/>
      <c r="L289" s="141"/>
      <c r="M289" s="221"/>
      <c r="T289" s="222"/>
      <c r="AT289" s="140" t="s">
        <v>133</v>
      </c>
      <c r="AU289" s="140" t="s">
        <v>82</v>
      </c>
    </row>
    <row r="290" spans="2:51" s="140" customFormat="1" ht="15.75" customHeight="1">
      <c r="B290" s="223"/>
      <c r="D290" s="224" t="s">
        <v>135</v>
      </c>
      <c r="E290" s="225"/>
      <c r="F290" s="226" t="s">
        <v>451</v>
      </c>
      <c r="H290" s="225"/>
      <c r="I290" s="254"/>
      <c r="L290" s="223"/>
      <c r="M290" s="227"/>
      <c r="T290" s="228"/>
      <c r="AT290" s="225" t="s">
        <v>135</v>
      </c>
      <c r="AU290" s="225" t="s">
        <v>82</v>
      </c>
      <c r="AV290" s="225" t="s">
        <v>22</v>
      </c>
      <c r="AW290" s="225" t="s">
        <v>99</v>
      </c>
      <c r="AX290" s="225" t="s">
        <v>73</v>
      </c>
      <c r="AY290" s="225" t="s">
        <v>124</v>
      </c>
    </row>
    <row r="291" spans="2:51" s="140" customFormat="1" ht="15.75" customHeight="1">
      <c r="B291" s="229"/>
      <c r="D291" s="224" t="s">
        <v>135</v>
      </c>
      <c r="E291" s="230"/>
      <c r="F291" s="231" t="s">
        <v>270</v>
      </c>
      <c r="H291" s="232">
        <v>24</v>
      </c>
      <c r="I291" s="254"/>
      <c r="L291" s="229"/>
      <c r="M291" s="233"/>
      <c r="T291" s="234"/>
      <c r="AT291" s="230" t="s">
        <v>135</v>
      </c>
      <c r="AU291" s="230" t="s">
        <v>82</v>
      </c>
      <c r="AV291" s="230" t="s">
        <v>82</v>
      </c>
      <c r="AW291" s="230" t="s">
        <v>99</v>
      </c>
      <c r="AX291" s="230" t="s">
        <v>22</v>
      </c>
      <c r="AY291" s="230" t="s">
        <v>124</v>
      </c>
    </row>
    <row r="292" spans="2:65" s="140" customFormat="1" ht="15.75" customHeight="1">
      <c r="B292" s="141"/>
      <c r="C292" s="241" t="s">
        <v>463</v>
      </c>
      <c r="D292" s="241" t="s">
        <v>230</v>
      </c>
      <c r="E292" s="242" t="s">
        <v>464</v>
      </c>
      <c r="F292" s="243" t="s">
        <v>465</v>
      </c>
      <c r="G292" s="244" t="s">
        <v>414</v>
      </c>
      <c r="H292" s="245">
        <v>24</v>
      </c>
      <c r="I292" s="255"/>
      <c r="J292" s="246">
        <f>ROUND($I$292*$H$292,2)</f>
        <v>0</v>
      </c>
      <c r="K292" s="243" t="s">
        <v>130</v>
      </c>
      <c r="L292" s="247"/>
      <c r="M292" s="248"/>
      <c r="N292" s="249" t="s">
        <v>44</v>
      </c>
      <c r="Q292" s="216">
        <v>0.0031</v>
      </c>
      <c r="R292" s="216">
        <f>$Q$292*$H$292</f>
        <v>0.0744</v>
      </c>
      <c r="S292" s="216">
        <v>0</v>
      </c>
      <c r="T292" s="217">
        <f>$S$292*$H$292</f>
        <v>0</v>
      </c>
      <c r="AR292" s="136" t="s">
        <v>174</v>
      </c>
      <c r="AT292" s="136" t="s">
        <v>230</v>
      </c>
      <c r="AU292" s="136" t="s">
        <v>82</v>
      </c>
      <c r="AY292" s="140" t="s">
        <v>124</v>
      </c>
      <c r="BE292" s="218">
        <f>IF($N$292="základní",$J$292,0)</f>
        <v>0</v>
      </c>
      <c r="BF292" s="218">
        <f>IF($N$292="snížená",$J$292,0)</f>
        <v>0</v>
      </c>
      <c r="BG292" s="218">
        <f>IF($N$292="zákl. přenesená",$J$292,0)</f>
        <v>0</v>
      </c>
      <c r="BH292" s="218">
        <f>IF($N$292="sníž. přenesená",$J$292,0)</f>
        <v>0</v>
      </c>
      <c r="BI292" s="218">
        <f>IF($N$292="nulová",$J$292,0)</f>
        <v>0</v>
      </c>
      <c r="BJ292" s="136" t="s">
        <v>22</v>
      </c>
      <c r="BK292" s="218">
        <f>ROUND($I$292*$H$292,2)</f>
        <v>0</v>
      </c>
      <c r="BL292" s="136" t="s">
        <v>131</v>
      </c>
      <c r="BM292" s="136" t="s">
        <v>466</v>
      </c>
    </row>
    <row r="293" spans="2:47" s="140" customFormat="1" ht="27" customHeight="1">
      <c r="B293" s="141"/>
      <c r="D293" s="219" t="s">
        <v>133</v>
      </c>
      <c r="F293" s="220" t="s">
        <v>467</v>
      </c>
      <c r="I293" s="254"/>
      <c r="L293" s="141"/>
      <c r="M293" s="221"/>
      <c r="T293" s="222"/>
      <c r="AT293" s="140" t="s">
        <v>133</v>
      </c>
      <c r="AU293" s="140" t="s">
        <v>82</v>
      </c>
    </row>
    <row r="294" spans="2:65" s="140" customFormat="1" ht="15.75" customHeight="1">
      <c r="B294" s="141"/>
      <c r="C294" s="208" t="s">
        <v>468</v>
      </c>
      <c r="D294" s="208" t="s">
        <v>126</v>
      </c>
      <c r="E294" s="209" t="s">
        <v>469</v>
      </c>
      <c r="F294" s="210" t="s">
        <v>470</v>
      </c>
      <c r="G294" s="211" t="s">
        <v>414</v>
      </c>
      <c r="H294" s="212">
        <v>17</v>
      </c>
      <c r="I294" s="253"/>
      <c r="J294" s="213">
        <f>ROUND($I$294*$H$294,2)</f>
        <v>0</v>
      </c>
      <c r="K294" s="210" t="s">
        <v>130</v>
      </c>
      <c r="L294" s="141"/>
      <c r="M294" s="214"/>
      <c r="N294" s="215" t="s">
        <v>44</v>
      </c>
      <c r="Q294" s="216">
        <v>0.109405</v>
      </c>
      <c r="R294" s="216">
        <f>$Q$294*$H$294</f>
        <v>1.859885</v>
      </c>
      <c r="S294" s="216">
        <v>0</v>
      </c>
      <c r="T294" s="217">
        <f>$S$294*$H$294</f>
        <v>0</v>
      </c>
      <c r="AR294" s="136" t="s">
        <v>131</v>
      </c>
      <c r="AT294" s="136" t="s">
        <v>126</v>
      </c>
      <c r="AU294" s="136" t="s">
        <v>82</v>
      </c>
      <c r="AY294" s="140" t="s">
        <v>124</v>
      </c>
      <c r="BE294" s="218">
        <f>IF($N$294="základní",$J$294,0)</f>
        <v>0</v>
      </c>
      <c r="BF294" s="218">
        <f>IF($N$294="snížená",$J$294,0)</f>
        <v>0</v>
      </c>
      <c r="BG294" s="218">
        <f>IF($N$294="zákl. přenesená",$J$294,0)</f>
        <v>0</v>
      </c>
      <c r="BH294" s="218">
        <f>IF($N$294="sníž. přenesená",$J$294,0)</f>
        <v>0</v>
      </c>
      <c r="BI294" s="218">
        <f>IF($N$294="nulová",$J$294,0)</f>
        <v>0</v>
      </c>
      <c r="BJ294" s="136" t="s">
        <v>22</v>
      </c>
      <c r="BK294" s="218">
        <f>ROUND($I$294*$H$294,2)</f>
        <v>0</v>
      </c>
      <c r="BL294" s="136" t="s">
        <v>131</v>
      </c>
      <c r="BM294" s="136" t="s">
        <v>471</v>
      </c>
    </row>
    <row r="295" spans="2:47" s="140" customFormat="1" ht="16.5" customHeight="1">
      <c r="B295" s="141"/>
      <c r="D295" s="219" t="s">
        <v>133</v>
      </c>
      <c r="F295" s="220" t="s">
        <v>472</v>
      </c>
      <c r="I295" s="254"/>
      <c r="L295" s="141"/>
      <c r="M295" s="221"/>
      <c r="T295" s="222"/>
      <c r="AT295" s="140" t="s">
        <v>133</v>
      </c>
      <c r="AU295" s="140" t="s">
        <v>82</v>
      </c>
    </row>
    <row r="296" spans="2:51" s="140" customFormat="1" ht="15.75" customHeight="1">
      <c r="B296" s="223"/>
      <c r="D296" s="224" t="s">
        <v>135</v>
      </c>
      <c r="E296" s="225"/>
      <c r="F296" s="226" t="s">
        <v>451</v>
      </c>
      <c r="H296" s="225"/>
      <c r="I296" s="254"/>
      <c r="L296" s="223"/>
      <c r="M296" s="227"/>
      <c r="T296" s="228"/>
      <c r="AT296" s="225" t="s">
        <v>135</v>
      </c>
      <c r="AU296" s="225" t="s">
        <v>82</v>
      </c>
      <c r="AV296" s="225" t="s">
        <v>22</v>
      </c>
      <c r="AW296" s="225" t="s">
        <v>99</v>
      </c>
      <c r="AX296" s="225" t="s">
        <v>73</v>
      </c>
      <c r="AY296" s="225" t="s">
        <v>124</v>
      </c>
    </row>
    <row r="297" spans="2:51" s="140" customFormat="1" ht="15.75" customHeight="1">
      <c r="B297" s="229"/>
      <c r="D297" s="224" t="s">
        <v>135</v>
      </c>
      <c r="E297" s="230"/>
      <c r="F297" s="231" t="s">
        <v>229</v>
      </c>
      <c r="H297" s="232">
        <v>17</v>
      </c>
      <c r="I297" s="254"/>
      <c r="L297" s="229"/>
      <c r="M297" s="233"/>
      <c r="T297" s="234"/>
      <c r="AT297" s="230" t="s">
        <v>135</v>
      </c>
      <c r="AU297" s="230" t="s">
        <v>82</v>
      </c>
      <c r="AV297" s="230" t="s">
        <v>82</v>
      </c>
      <c r="AW297" s="230" t="s">
        <v>99</v>
      </c>
      <c r="AX297" s="230" t="s">
        <v>22</v>
      </c>
      <c r="AY297" s="230" t="s">
        <v>124</v>
      </c>
    </row>
    <row r="298" spans="2:65" s="140" customFormat="1" ht="15.75" customHeight="1">
      <c r="B298" s="141"/>
      <c r="C298" s="241" t="s">
        <v>473</v>
      </c>
      <c r="D298" s="241" t="s">
        <v>230</v>
      </c>
      <c r="E298" s="242" t="s">
        <v>474</v>
      </c>
      <c r="F298" s="243" t="s">
        <v>475</v>
      </c>
      <c r="G298" s="244" t="s">
        <v>414</v>
      </c>
      <c r="H298" s="245">
        <v>17</v>
      </c>
      <c r="I298" s="255"/>
      <c r="J298" s="246">
        <f>ROUND($I$298*$H$298,2)</f>
        <v>0</v>
      </c>
      <c r="K298" s="243" t="s">
        <v>130</v>
      </c>
      <c r="L298" s="247"/>
      <c r="M298" s="248"/>
      <c r="N298" s="249" t="s">
        <v>44</v>
      </c>
      <c r="Q298" s="216">
        <v>0.0065</v>
      </c>
      <c r="R298" s="216">
        <f>$Q$298*$H$298</f>
        <v>0.1105</v>
      </c>
      <c r="S298" s="216">
        <v>0</v>
      </c>
      <c r="T298" s="217">
        <f>$S$298*$H$298</f>
        <v>0</v>
      </c>
      <c r="AR298" s="136" t="s">
        <v>174</v>
      </c>
      <c r="AT298" s="136" t="s">
        <v>230</v>
      </c>
      <c r="AU298" s="136" t="s">
        <v>82</v>
      </c>
      <c r="AY298" s="140" t="s">
        <v>124</v>
      </c>
      <c r="BE298" s="218">
        <f>IF($N$298="základní",$J$298,0)</f>
        <v>0</v>
      </c>
      <c r="BF298" s="218">
        <f>IF($N$298="snížená",$J$298,0)</f>
        <v>0</v>
      </c>
      <c r="BG298" s="218">
        <f>IF($N$298="zákl. přenesená",$J$298,0)</f>
        <v>0</v>
      </c>
      <c r="BH298" s="218">
        <f>IF($N$298="sníž. přenesená",$J$298,0)</f>
        <v>0</v>
      </c>
      <c r="BI298" s="218">
        <f>IF($N$298="nulová",$J$298,0)</f>
        <v>0</v>
      </c>
      <c r="BJ298" s="136" t="s">
        <v>22</v>
      </c>
      <c r="BK298" s="218">
        <f>ROUND($I$298*$H$298,2)</f>
        <v>0</v>
      </c>
      <c r="BL298" s="136" t="s">
        <v>131</v>
      </c>
      <c r="BM298" s="136" t="s">
        <v>476</v>
      </c>
    </row>
    <row r="299" spans="2:47" s="140" customFormat="1" ht="16.5" customHeight="1">
      <c r="B299" s="141"/>
      <c r="D299" s="219" t="s">
        <v>133</v>
      </c>
      <c r="F299" s="220" t="s">
        <v>477</v>
      </c>
      <c r="I299" s="254"/>
      <c r="L299" s="141"/>
      <c r="M299" s="221"/>
      <c r="T299" s="222"/>
      <c r="AT299" s="140" t="s">
        <v>133</v>
      </c>
      <c r="AU299" s="140" t="s">
        <v>82</v>
      </c>
    </row>
    <row r="300" spans="2:65" s="140" customFormat="1" ht="15.75" customHeight="1">
      <c r="B300" s="141"/>
      <c r="C300" s="208" t="s">
        <v>478</v>
      </c>
      <c r="D300" s="208" t="s">
        <v>126</v>
      </c>
      <c r="E300" s="209" t="s">
        <v>479</v>
      </c>
      <c r="F300" s="210" t="s">
        <v>480</v>
      </c>
      <c r="G300" s="211" t="s">
        <v>129</v>
      </c>
      <c r="H300" s="212">
        <v>370</v>
      </c>
      <c r="I300" s="253"/>
      <c r="J300" s="213">
        <f>ROUND($I$300*$H$300,2)</f>
        <v>0</v>
      </c>
      <c r="K300" s="210" t="s">
        <v>130</v>
      </c>
      <c r="L300" s="141"/>
      <c r="M300" s="214"/>
      <c r="N300" s="215" t="s">
        <v>44</v>
      </c>
      <c r="Q300" s="216">
        <v>0.0016</v>
      </c>
      <c r="R300" s="216">
        <f>$Q$300*$H$300</f>
        <v>0.5920000000000001</v>
      </c>
      <c r="S300" s="216">
        <v>0</v>
      </c>
      <c r="T300" s="217">
        <f>$S$300*$H$300</f>
        <v>0</v>
      </c>
      <c r="AR300" s="136" t="s">
        <v>131</v>
      </c>
      <c r="AT300" s="136" t="s">
        <v>126</v>
      </c>
      <c r="AU300" s="136" t="s">
        <v>82</v>
      </c>
      <c r="AY300" s="140" t="s">
        <v>124</v>
      </c>
      <c r="BE300" s="218">
        <f>IF($N$300="základní",$J$300,0)</f>
        <v>0</v>
      </c>
      <c r="BF300" s="218">
        <f>IF($N$300="snížená",$J$300,0)</f>
        <v>0</v>
      </c>
      <c r="BG300" s="218">
        <f>IF($N$300="zákl. přenesená",$J$300,0)</f>
        <v>0</v>
      </c>
      <c r="BH300" s="218">
        <f>IF($N$300="sníž. přenesená",$J$300,0)</f>
        <v>0</v>
      </c>
      <c r="BI300" s="218">
        <f>IF($N$300="nulová",$J$300,0)</f>
        <v>0</v>
      </c>
      <c r="BJ300" s="136" t="s">
        <v>22</v>
      </c>
      <c r="BK300" s="218">
        <f>ROUND($I$300*$H$300,2)</f>
        <v>0</v>
      </c>
      <c r="BL300" s="136" t="s">
        <v>131</v>
      </c>
      <c r="BM300" s="136" t="s">
        <v>481</v>
      </c>
    </row>
    <row r="301" spans="2:47" s="140" customFormat="1" ht="16.5" customHeight="1">
      <c r="B301" s="141"/>
      <c r="D301" s="219" t="s">
        <v>133</v>
      </c>
      <c r="F301" s="220" t="s">
        <v>482</v>
      </c>
      <c r="I301" s="254"/>
      <c r="L301" s="141"/>
      <c r="M301" s="221"/>
      <c r="T301" s="222"/>
      <c r="AT301" s="140" t="s">
        <v>133</v>
      </c>
      <c r="AU301" s="140" t="s">
        <v>82</v>
      </c>
    </row>
    <row r="302" spans="2:51" s="140" customFormat="1" ht="15.75" customHeight="1">
      <c r="B302" s="223"/>
      <c r="D302" s="224" t="s">
        <v>135</v>
      </c>
      <c r="E302" s="225"/>
      <c r="F302" s="226" t="s">
        <v>451</v>
      </c>
      <c r="H302" s="225"/>
      <c r="I302" s="254"/>
      <c r="L302" s="223"/>
      <c r="M302" s="227"/>
      <c r="T302" s="228"/>
      <c r="AT302" s="225" t="s">
        <v>135</v>
      </c>
      <c r="AU302" s="225" t="s">
        <v>82</v>
      </c>
      <c r="AV302" s="225" t="s">
        <v>22</v>
      </c>
      <c r="AW302" s="225" t="s">
        <v>99</v>
      </c>
      <c r="AX302" s="225" t="s">
        <v>73</v>
      </c>
      <c r="AY302" s="225" t="s">
        <v>124</v>
      </c>
    </row>
    <row r="303" spans="2:51" s="140" customFormat="1" ht="15.75" customHeight="1">
      <c r="B303" s="229"/>
      <c r="D303" s="224" t="s">
        <v>135</v>
      </c>
      <c r="E303" s="230"/>
      <c r="F303" s="231" t="s">
        <v>483</v>
      </c>
      <c r="H303" s="232">
        <v>370</v>
      </c>
      <c r="I303" s="254"/>
      <c r="L303" s="229"/>
      <c r="M303" s="233"/>
      <c r="T303" s="234"/>
      <c r="AT303" s="230" t="s">
        <v>135</v>
      </c>
      <c r="AU303" s="230" t="s">
        <v>82</v>
      </c>
      <c r="AV303" s="230" t="s">
        <v>82</v>
      </c>
      <c r="AW303" s="230" t="s">
        <v>99</v>
      </c>
      <c r="AX303" s="230" t="s">
        <v>22</v>
      </c>
      <c r="AY303" s="230" t="s">
        <v>124</v>
      </c>
    </row>
    <row r="304" spans="2:65" s="140" customFormat="1" ht="15.75" customHeight="1">
      <c r="B304" s="141"/>
      <c r="C304" s="208" t="s">
        <v>484</v>
      </c>
      <c r="D304" s="208" t="s">
        <v>126</v>
      </c>
      <c r="E304" s="209" t="s">
        <v>485</v>
      </c>
      <c r="F304" s="210" t="s">
        <v>486</v>
      </c>
      <c r="G304" s="211" t="s">
        <v>129</v>
      </c>
      <c r="H304" s="212">
        <v>370</v>
      </c>
      <c r="I304" s="253"/>
      <c r="J304" s="213">
        <f>ROUND($I$304*$H$304,2)</f>
        <v>0</v>
      </c>
      <c r="K304" s="210" t="s">
        <v>130</v>
      </c>
      <c r="L304" s="141"/>
      <c r="M304" s="214"/>
      <c r="N304" s="215" t="s">
        <v>44</v>
      </c>
      <c r="Q304" s="216">
        <v>9.38E-06</v>
      </c>
      <c r="R304" s="216">
        <f>$Q$304*$H$304</f>
        <v>0.0034706</v>
      </c>
      <c r="S304" s="216">
        <v>0</v>
      </c>
      <c r="T304" s="217">
        <f>$S$304*$H$304</f>
        <v>0</v>
      </c>
      <c r="AR304" s="136" t="s">
        <v>131</v>
      </c>
      <c r="AT304" s="136" t="s">
        <v>126</v>
      </c>
      <c r="AU304" s="136" t="s">
        <v>82</v>
      </c>
      <c r="AY304" s="140" t="s">
        <v>124</v>
      </c>
      <c r="BE304" s="218">
        <f>IF($N$304="základní",$J$304,0)</f>
        <v>0</v>
      </c>
      <c r="BF304" s="218">
        <f>IF($N$304="snížená",$J$304,0)</f>
        <v>0</v>
      </c>
      <c r="BG304" s="218">
        <f>IF($N$304="zákl. přenesená",$J$304,0)</f>
        <v>0</v>
      </c>
      <c r="BH304" s="218">
        <f>IF($N$304="sníž. přenesená",$J$304,0)</f>
        <v>0</v>
      </c>
      <c r="BI304" s="218">
        <f>IF($N$304="nulová",$J$304,0)</f>
        <v>0</v>
      </c>
      <c r="BJ304" s="136" t="s">
        <v>22</v>
      </c>
      <c r="BK304" s="218">
        <f>ROUND($I$304*$H$304,2)</f>
        <v>0</v>
      </c>
      <c r="BL304" s="136" t="s">
        <v>131</v>
      </c>
      <c r="BM304" s="136" t="s">
        <v>487</v>
      </c>
    </row>
    <row r="305" spans="2:47" s="140" customFormat="1" ht="16.5" customHeight="1">
      <c r="B305" s="141"/>
      <c r="D305" s="219" t="s">
        <v>133</v>
      </c>
      <c r="F305" s="220" t="s">
        <v>488</v>
      </c>
      <c r="I305" s="254"/>
      <c r="L305" s="141"/>
      <c r="M305" s="221"/>
      <c r="T305" s="222"/>
      <c r="AT305" s="140" t="s">
        <v>133</v>
      </c>
      <c r="AU305" s="140" t="s">
        <v>82</v>
      </c>
    </row>
    <row r="306" spans="2:65" s="140" customFormat="1" ht="15.75" customHeight="1">
      <c r="B306" s="141"/>
      <c r="C306" s="208" t="s">
        <v>489</v>
      </c>
      <c r="D306" s="208" t="s">
        <v>126</v>
      </c>
      <c r="E306" s="209" t="s">
        <v>490</v>
      </c>
      <c r="F306" s="210" t="s">
        <v>491</v>
      </c>
      <c r="G306" s="211" t="s">
        <v>399</v>
      </c>
      <c r="H306" s="212">
        <v>10</v>
      </c>
      <c r="I306" s="253"/>
      <c r="J306" s="213">
        <f>ROUND($I$306*$H$306,2)</f>
        <v>0</v>
      </c>
      <c r="K306" s="210" t="s">
        <v>130</v>
      </c>
      <c r="L306" s="141"/>
      <c r="M306" s="214"/>
      <c r="N306" s="215" t="s">
        <v>44</v>
      </c>
      <c r="Q306" s="216">
        <v>0</v>
      </c>
      <c r="R306" s="216">
        <f>$Q$306*$H$306</f>
        <v>0</v>
      </c>
      <c r="S306" s="216">
        <v>0</v>
      </c>
      <c r="T306" s="217">
        <f>$S$306*$H$306</f>
        <v>0</v>
      </c>
      <c r="AR306" s="136" t="s">
        <v>131</v>
      </c>
      <c r="AT306" s="136" t="s">
        <v>126</v>
      </c>
      <c r="AU306" s="136" t="s">
        <v>82</v>
      </c>
      <c r="AY306" s="140" t="s">
        <v>124</v>
      </c>
      <c r="BE306" s="218">
        <f>IF($N$306="základní",$J$306,0)</f>
        <v>0</v>
      </c>
      <c r="BF306" s="218">
        <f>IF($N$306="snížená",$J$306,0)</f>
        <v>0</v>
      </c>
      <c r="BG306" s="218">
        <f>IF($N$306="zákl. přenesená",$J$306,0)</f>
        <v>0</v>
      </c>
      <c r="BH306" s="218">
        <f>IF($N$306="sníž. přenesená",$J$306,0)</f>
        <v>0</v>
      </c>
      <c r="BI306" s="218">
        <f>IF($N$306="nulová",$J$306,0)</f>
        <v>0</v>
      </c>
      <c r="BJ306" s="136" t="s">
        <v>22</v>
      </c>
      <c r="BK306" s="218">
        <f>ROUND($I$306*$H$306,2)</f>
        <v>0</v>
      </c>
      <c r="BL306" s="136" t="s">
        <v>131</v>
      </c>
      <c r="BM306" s="136" t="s">
        <v>492</v>
      </c>
    </row>
    <row r="307" spans="2:47" s="140" customFormat="1" ht="16.5" customHeight="1">
      <c r="B307" s="141"/>
      <c r="D307" s="219" t="s">
        <v>133</v>
      </c>
      <c r="F307" s="220" t="s">
        <v>493</v>
      </c>
      <c r="I307" s="254"/>
      <c r="L307" s="141"/>
      <c r="M307" s="221"/>
      <c r="T307" s="222"/>
      <c r="AT307" s="140" t="s">
        <v>133</v>
      </c>
      <c r="AU307" s="140" t="s">
        <v>82</v>
      </c>
    </row>
    <row r="308" spans="2:51" s="140" customFormat="1" ht="15.75" customHeight="1">
      <c r="B308" s="229"/>
      <c r="D308" s="224" t="s">
        <v>135</v>
      </c>
      <c r="E308" s="230"/>
      <c r="F308" s="231" t="s">
        <v>494</v>
      </c>
      <c r="H308" s="232">
        <v>10</v>
      </c>
      <c r="I308" s="254"/>
      <c r="L308" s="229"/>
      <c r="M308" s="233"/>
      <c r="T308" s="234"/>
      <c r="AT308" s="230" t="s">
        <v>135</v>
      </c>
      <c r="AU308" s="230" t="s">
        <v>82</v>
      </c>
      <c r="AV308" s="230" t="s">
        <v>82</v>
      </c>
      <c r="AW308" s="230" t="s">
        <v>99</v>
      </c>
      <c r="AX308" s="230" t="s">
        <v>73</v>
      </c>
      <c r="AY308" s="230" t="s">
        <v>124</v>
      </c>
    </row>
    <row r="309" spans="2:65" s="140" customFormat="1" ht="15.75" customHeight="1">
      <c r="B309" s="141"/>
      <c r="C309" s="241" t="s">
        <v>495</v>
      </c>
      <c r="D309" s="241" t="s">
        <v>230</v>
      </c>
      <c r="E309" s="242" t="s">
        <v>496</v>
      </c>
      <c r="F309" s="243" t="s">
        <v>497</v>
      </c>
      <c r="G309" s="244" t="s">
        <v>399</v>
      </c>
      <c r="H309" s="245">
        <v>10</v>
      </c>
      <c r="I309" s="255"/>
      <c r="J309" s="246">
        <f>ROUND($I$309*$H$309,2)</f>
        <v>0</v>
      </c>
      <c r="K309" s="243" t="s">
        <v>130</v>
      </c>
      <c r="L309" s="247"/>
      <c r="M309" s="248"/>
      <c r="N309" s="249" t="s">
        <v>44</v>
      </c>
      <c r="Q309" s="216">
        <v>0</v>
      </c>
      <c r="R309" s="216">
        <f>$Q$309*$H$309</f>
        <v>0</v>
      </c>
      <c r="S309" s="216">
        <v>0</v>
      </c>
      <c r="T309" s="217">
        <f>$S$309*$H$309</f>
        <v>0</v>
      </c>
      <c r="AR309" s="136" t="s">
        <v>174</v>
      </c>
      <c r="AT309" s="136" t="s">
        <v>230</v>
      </c>
      <c r="AU309" s="136" t="s">
        <v>82</v>
      </c>
      <c r="AY309" s="140" t="s">
        <v>124</v>
      </c>
      <c r="BE309" s="218">
        <f>IF($N$309="základní",$J$309,0)</f>
        <v>0</v>
      </c>
      <c r="BF309" s="218">
        <f>IF($N$309="snížená",$J$309,0)</f>
        <v>0</v>
      </c>
      <c r="BG309" s="218">
        <f>IF($N$309="zákl. přenesená",$J$309,0)</f>
        <v>0</v>
      </c>
      <c r="BH309" s="218">
        <f>IF($N$309="sníž. přenesená",$J$309,0)</f>
        <v>0</v>
      </c>
      <c r="BI309" s="218">
        <f>IF($N$309="nulová",$J$309,0)</f>
        <v>0</v>
      </c>
      <c r="BJ309" s="136" t="s">
        <v>22</v>
      </c>
      <c r="BK309" s="218">
        <f>ROUND($I$309*$H$309,2)</f>
        <v>0</v>
      </c>
      <c r="BL309" s="136" t="s">
        <v>131</v>
      </c>
      <c r="BM309" s="136" t="s">
        <v>498</v>
      </c>
    </row>
    <row r="310" spans="2:47" s="140" customFormat="1" ht="27" customHeight="1">
      <c r="B310" s="141"/>
      <c r="D310" s="219" t="s">
        <v>133</v>
      </c>
      <c r="F310" s="220" t="s">
        <v>499</v>
      </c>
      <c r="I310" s="254"/>
      <c r="L310" s="141"/>
      <c r="M310" s="221"/>
      <c r="T310" s="222"/>
      <c r="AT310" s="140" t="s">
        <v>133</v>
      </c>
      <c r="AU310" s="140" t="s">
        <v>82</v>
      </c>
    </row>
    <row r="311" spans="2:65" s="140" customFormat="1" ht="15.75" customHeight="1">
      <c r="B311" s="141"/>
      <c r="C311" s="208" t="s">
        <v>500</v>
      </c>
      <c r="D311" s="208" t="s">
        <v>126</v>
      </c>
      <c r="E311" s="209" t="s">
        <v>501</v>
      </c>
      <c r="F311" s="210" t="s">
        <v>502</v>
      </c>
      <c r="G311" s="211" t="s">
        <v>399</v>
      </c>
      <c r="H311" s="212">
        <v>72</v>
      </c>
      <c r="I311" s="253"/>
      <c r="J311" s="213">
        <f>ROUND($I$311*$H$311,2)</f>
        <v>0</v>
      </c>
      <c r="K311" s="210" t="s">
        <v>130</v>
      </c>
      <c r="L311" s="141"/>
      <c r="M311" s="214"/>
      <c r="N311" s="215" t="s">
        <v>44</v>
      </c>
      <c r="Q311" s="216">
        <v>1.995E-06</v>
      </c>
      <c r="R311" s="216">
        <f>$Q$311*$H$311</f>
        <v>0.00014364</v>
      </c>
      <c r="S311" s="216">
        <v>0</v>
      </c>
      <c r="T311" s="217">
        <f>$S$311*$H$311</f>
        <v>0</v>
      </c>
      <c r="AR311" s="136" t="s">
        <v>131</v>
      </c>
      <c r="AT311" s="136" t="s">
        <v>126</v>
      </c>
      <c r="AU311" s="136" t="s">
        <v>82</v>
      </c>
      <c r="AY311" s="140" t="s">
        <v>124</v>
      </c>
      <c r="BE311" s="218">
        <f>IF($N$311="základní",$J$311,0)</f>
        <v>0</v>
      </c>
      <c r="BF311" s="218">
        <f>IF($N$311="snížená",$J$311,0)</f>
        <v>0</v>
      </c>
      <c r="BG311" s="218">
        <f>IF($N$311="zákl. přenesená",$J$311,0)</f>
        <v>0</v>
      </c>
      <c r="BH311" s="218">
        <f>IF($N$311="sníž. přenesená",$J$311,0)</f>
        <v>0</v>
      </c>
      <c r="BI311" s="218">
        <f>IF($N$311="nulová",$J$311,0)</f>
        <v>0</v>
      </c>
      <c r="BJ311" s="136" t="s">
        <v>22</v>
      </c>
      <c r="BK311" s="218">
        <f>ROUND($I$311*$H$311,2)</f>
        <v>0</v>
      </c>
      <c r="BL311" s="136" t="s">
        <v>131</v>
      </c>
      <c r="BM311" s="136" t="s">
        <v>503</v>
      </c>
    </row>
    <row r="312" spans="2:47" s="140" customFormat="1" ht="16.5" customHeight="1">
      <c r="B312" s="141"/>
      <c r="D312" s="219" t="s">
        <v>133</v>
      </c>
      <c r="F312" s="220" t="s">
        <v>504</v>
      </c>
      <c r="I312" s="254"/>
      <c r="L312" s="141"/>
      <c r="M312" s="221"/>
      <c r="T312" s="222"/>
      <c r="AT312" s="140" t="s">
        <v>133</v>
      </c>
      <c r="AU312" s="140" t="s">
        <v>82</v>
      </c>
    </row>
    <row r="313" spans="2:51" s="140" customFormat="1" ht="15.75" customHeight="1">
      <c r="B313" s="223"/>
      <c r="D313" s="224" t="s">
        <v>135</v>
      </c>
      <c r="E313" s="225"/>
      <c r="F313" s="226" t="s">
        <v>505</v>
      </c>
      <c r="H313" s="225"/>
      <c r="I313" s="254"/>
      <c r="L313" s="223"/>
      <c r="M313" s="227"/>
      <c r="T313" s="228"/>
      <c r="AT313" s="225" t="s">
        <v>135</v>
      </c>
      <c r="AU313" s="225" t="s">
        <v>82</v>
      </c>
      <c r="AV313" s="225" t="s">
        <v>22</v>
      </c>
      <c r="AW313" s="225" t="s">
        <v>99</v>
      </c>
      <c r="AX313" s="225" t="s">
        <v>73</v>
      </c>
      <c r="AY313" s="225" t="s">
        <v>124</v>
      </c>
    </row>
    <row r="314" spans="2:51" s="140" customFormat="1" ht="15.75" customHeight="1">
      <c r="B314" s="229"/>
      <c r="D314" s="224" t="s">
        <v>135</v>
      </c>
      <c r="E314" s="230"/>
      <c r="F314" s="231" t="s">
        <v>506</v>
      </c>
      <c r="H314" s="232">
        <v>72</v>
      </c>
      <c r="I314" s="254"/>
      <c r="L314" s="229"/>
      <c r="M314" s="233"/>
      <c r="T314" s="234"/>
      <c r="AT314" s="230" t="s">
        <v>135</v>
      </c>
      <c r="AU314" s="230" t="s">
        <v>82</v>
      </c>
      <c r="AV314" s="230" t="s">
        <v>82</v>
      </c>
      <c r="AW314" s="230" t="s">
        <v>99</v>
      </c>
      <c r="AX314" s="230" t="s">
        <v>22</v>
      </c>
      <c r="AY314" s="230" t="s">
        <v>124</v>
      </c>
    </row>
    <row r="315" spans="2:65" s="140" customFormat="1" ht="15.75" customHeight="1">
      <c r="B315" s="141"/>
      <c r="C315" s="208" t="s">
        <v>507</v>
      </c>
      <c r="D315" s="208" t="s">
        <v>126</v>
      </c>
      <c r="E315" s="209" t="s">
        <v>508</v>
      </c>
      <c r="F315" s="210" t="s">
        <v>509</v>
      </c>
      <c r="G315" s="211" t="s">
        <v>129</v>
      </c>
      <c r="H315" s="212">
        <v>490</v>
      </c>
      <c r="I315" s="253"/>
      <c r="J315" s="213">
        <f>ROUND($I$315*$H$315,2)</f>
        <v>0</v>
      </c>
      <c r="K315" s="210" t="s">
        <v>130</v>
      </c>
      <c r="L315" s="141"/>
      <c r="M315" s="214"/>
      <c r="N315" s="215" t="s">
        <v>44</v>
      </c>
      <c r="Q315" s="216">
        <v>0.24601</v>
      </c>
      <c r="R315" s="216">
        <f>$Q$315*$H$315</f>
        <v>120.5449</v>
      </c>
      <c r="S315" s="216">
        <v>0</v>
      </c>
      <c r="T315" s="217">
        <f>$S$315*$H$315</f>
        <v>0</v>
      </c>
      <c r="AR315" s="136" t="s">
        <v>131</v>
      </c>
      <c r="AT315" s="136" t="s">
        <v>126</v>
      </c>
      <c r="AU315" s="136" t="s">
        <v>82</v>
      </c>
      <c r="AY315" s="140" t="s">
        <v>124</v>
      </c>
      <c r="BE315" s="218">
        <f>IF($N$315="základní",$J$315,0)</f>
        <v>0</v>
      </c>
      <c r="BF315" s="218">
        <f>IF($N$315="snížená",$J$315,0)</f>
        <v>0</v>
      </c>
      <c r="BG315" s="218">
        <f>IF($N$315="zákl. přenesená",$J$315,0)</f>
        <v>0</v>
      </c>
      <c r="BH315" s="218">
        <f>IF($N$315="sníž. přenesená",$J$315,0)</f>
        <v>0</v>
      </c>
      <c r="BI315" s="218">
        <f>IF($N$315="nulová",$J$315,0)</f>
        <v>0</v>
      </c>
      <c r="BJ315" s="136" t="s">
        <v>22</v>
      </c>
      <c r="BK315" s="218">
        <f>ROUND($I$315*$H$315,2)</f>
        <v>0</v>
      </c>
      <c r="BL315" s="136" t="s">
        <v>131</v>
      </c>
      <c r="BM315" s="136" t="s">
        <v>510</v>
      </c>
    </row>
    <row r="316" spans="2:47" s="140" customFormat="1" ht="27" customHeight="1">
      <c r="B316" s="141"/>
      <c r="D316" s="219" t="s">
        <v>133</v>
      </c>
      <c r="F316" s="220" t="s">
        <v>511</v>
      </c>
      <c r="I316" s="254"/>
      <c r="L316" s="141"/>
      <c r="M316" s="221"/>
      <c r="T316" s="222"/>
      <c r="AT316" s="140" t="s">
        <v>133</v>
      </c>
      <c r="AU316" s="140" t="s">
        <v>82</v>
      </c>
    </row>
    <row r="317" spans="2:51" s="140" customFormat="1" ht="15.75" customHeight="1">
      <c r="B317" s="223"/>
      <c r="D317" s="224" t="s">
        <v>135</v>
      </c>
      <c r="E317" s="225"/>
      <c r="F317" s="226" t="s">
        <v>505</v>
      </c>
      <c r="H317" s="225"/>
      <c r="I317" s="254"/>
      <c r="L317" s="223"/>
      <c r="M317" s="227"/>
      <c r="T317" s="228"/>
      <c r="AT317" s="225" t="s">
        <v>135</v>
      </c>
      <c r="AU317" s="225" t="s">
        <v>82</v>
      </c>
      <c r="AV317" s="225" t="s">
        <v>22</v>
      </c>
      <c r="AW317" s="225" t="s">
        <v>99</v>
      </c>
      <c r="AX317" s="225" t="s">
        <v>73</v>
      </c>
      <c r="AY317" s="225" t="s">
        <v>124</v>
      </c>
    </row>
    <row r="318" spans="2:51" s="140" customFormat="1" ht="15.75" customHeight="1">
      <c r="B318" s="229"/>
      <c r="D318" s="224" t="s">
        <v>135</v>
      </c>
      <c r="E318" s="230"/>
      <c r="F318" s="231" t="s">
        <v>512</v>
      </c>
      <c r="H318" s="232">
        <v>490</v>
      </c>
      <c r="I318" s="254"/>
      <c r="L318" s="229"/>
      <c r="M318" s="233"/>
      <c r="T318" s="234"/>
      <c r="AT318" s="230" t="s">
        <v>135</v>
      </c>
      <c r="AU318" s="230" t="s">
        <v>82</v>
      </c>
      <c r="AV318" s="230" t="s">
        <v>82</v>
      </c>
      <c r="AW318" s="230" t="s">
        <v>99</v>
      </c>
      <c r="AX318" s="230" t="s">
        <v>22</v>
      </c>
      <c r="AY318" s="230" t="s">
        <v>124</v>
      </c>
    </row>
    <row r="319" spans="2:65" s="140" customFormat="1" ht="15.75" customHeight="1">
      <c r="B319" s="141"/>
      <c r="C319" s="241" t="s">
        <v>513</v>
      </c>
      <c r="D319" s="241" t="s">
        <v>230</v>
      </c>
      <c r="E319" s="242" t="s">
        <v>514</v>
      </c>
      <c r="F319" s="243" t="s">
        <v>515</v>
      </c>
      <c r="G319" s="244" t="s">
        <v>414</v>
      </c>
      <c r="H319" s="245">
        <v>1979.6</v>
      </c>
      <c r="I319" s="255"/>
      <c r="J319" s="246">
        <f>ROUND($I$319*$H$319,2)</f>
        <v>0</v>
      </c>
      <c r="K319" s="243" t="s">
        <v>130</v>
      </c>
      <c r="L319" s="247"/>
      <c r="M319" s="248"/>
      <c r="N319" s="249" t="s">
        <v>44</v>
      </c>
      <c r="Q319" s="216">
        <v>0.057</v>
      </c>
      <c r="R319" s="216">
        <f>$Q$319*$H$319</f>
        <v>112.8372</v>
      </c>
      <c r="S319" s="216">
        <v>0</v>
      </c>
      <c r="T319" s="217">
        <f>$S$319*$H$319</f>
        <v>0</v>
      </c>
      <c r="AR319" s="136" t="s">
        <v>174</v>
      </c>
      <c r="AT319" s="136" t="s">
        <v>230</v>
      </c>
      <c r="AU319" s="136" t="s">
        <v>82</v>
      </c>
      <c r="AY319" s="140" t="s">
        <v>124</v>
      </c>
      <c r="BE319" s="218">
        <f>IF($N$319="základní",$J$319,0)</f>
        <v>0</v>
      </c>
      <c r="BF319" s="218">
        <f>IF($N$319="snížená",$J$319,0)</f>
        <v>0</v>
      </c>
      <c r="BG319" s="218">
        <f>IF($N$319="zákl. přenesená",$J$319,0)</f>
        <v>0</v>
      </c>
      <c r="BH319" s="218">
        <f>IF($N$319="sníž. přenesená",$J$319,0)</f>
        <v>0</v>
      </c>
      <c r="BI319" s="218">
        <f>IF($N$319="nulová",$J$319,0)</f>
        <v>0</v>
      </c>
      <c r="BJ319" s="136" t="s">
        <v>22</v>
      </c>
      <c r="BK319" s="218">
        <f>ROUND($I$319*$H$319,2)</f>
        <v>0</v>
      </c>
      <c r="BL319" s="136" t="s">
        <v>131</v>
      </c>
      <c r="BM319" s="136" t="s">
        <v>516</v>
      </c>
    </row>
    <row r="320" spans="2:47" s="140" customFormat="1" ht="16.5" customHeight="1">
      <c r="B320" s="141"/>
      <c r="D320" s="219" t="s">
        <v>133</v>
      </c>
      <c r="F320" s="220" t="s">
        <v>517</v>
      </c>
      <c r="I320" s="254"/>
      <c r="L320" s="141"/>
      <c r="M320" s="221"/>
      <c r="T320" s="222"/>
      <c r="AT320" s="140" t="s">
        <v>133</v>
      </c>
      <c r="AU320" s="140" t="s">
        <v>82</v>
      </c>
    </row>
    <row r="321" spans="2:51" s="140" customFormat="1" ht="15.75" customHeight="1">
      <c r="B321" s="229"/>
      <c r="D321" s="224" t="s">
        <v>135</v>
      </c>
      <c r="E321" s="230"/>
      <c r="F321" s="231" t="s">
        <v>518</v>
      </c>
      <c r="H321" s="232">
        <v>1960</v>
      </c>
      <c r="I321" s="254"/>
      <c r="L321" s="229"/>
      <c r="M321" s="233"/>
      <c r="T321" s="234"/>
      <c r="AT321" s="230" t="s">
        <v>135</v>
      </c>
      <c r="AU321" s="230" t="s">
        <v>82</v>
      </c>
      <c r="AV321" s="230" t="s">
        <v>82</v>
      </c>
      <c r="AW321" s="230" t="s">
        <v>99</v>
      </c>
      <c r="AX321" s="230" t="s">
        <v>73</v>
      </c>
      <c r="AY321" s="230" t="s">
        <v>124</v>
      </c>
    </row>
    <row r="322" spans="2:51" s="140" customFormat="1" ht="15.75" customHeight="1">
      <c r="B322" s="229"/>
      <c r="D322" s="224" t="s">
        <v>135</v>
      </c>
      <c r="F322" s="231" t="s">
        <v>519</v>
      </c>
      <c r="H322" s="232">
        <v>1979.6</v>
      </c>
      <c r="I322" s="254"/>
      <c r="L322" s="229"/>
      <c r="M322" s="233"/>
      <c r="T322" s="234"/>
      <c r="AT322" s="230" t="s">
        <v>135</v>
      </c>
      <c r="AU322" s="230" t="s">
        <v>82</v>
      </c>
      <c r="AV322" s="230" t="s">
        <v>82</v>
      </c>
      <c r="AW322" s="230" t="s">
        <v>73</v>
      </c>
      <c r="AX322" s="230" t="s">
        <v>22</v>
      </c>
      <c r="AY322" s="230" t="s">
        <v>124</v>
      </c>
    </row>
    <row r="323" spans="2:65" s="140" customFormat="1" ht="15.75" customHeight="1">
      <c r="B323" s="141"/>
      <c r="C323" s="208" t="s">
        <v>520</v>
      </c>
      <c r="D323" s="208" t="s">
        <v>126</v>
      </c>
      <c r="E323" s="209" t="s">
        <v>521</v>
      </c>
      <c r="F323" s="210" t="s">
        <v>522</v>
      </c>
      <c r="G323" s="211" t="s">
        <v>399</v>
      </c>
      <c r="H323" s="212">
        <v>490</v>
      </c>
      <c r="I323" s="253"/>
      <c r="J323" s="213">
        <f>ROUND($I$323*$H$323,2)</f>
        <v>0</v>
      </c>
      <c r="K323" s="210" t="s">
        <v>130</v>
      </c>
      <c r="L323" s="141"/>
      <c r="M323" s="214"/>
      <c r="N323" s="215" t="s">
        <v>44</v>
      </c>
      <c r="Q323" s="216">
        <v>0.147606</v>
      </c>
      <c r="R323" s="216">
        <f>$Q$323*$H$323</f>
        <v>72.32694</v>
      </c>
      <c r="S323" s="216">
        <v>0</v>
      </c>
      <c r="T323" s="217">
        <f>$S$323*$H$323</f>
        <v>0</v>
      </c>
      <c r="AR323" s="136" t="s">
        <v>131</v>
      </c>
      <c r="AT323" s="136" t="s">
        <v>126</v>
      </c>
      <c r="AU323" s="136" t="s">
        <v>82</v>
      </c>
      <c r="AY323" s="140" t="s">
        <v>124</v>
      </c>
      <c r="BE323" s="218">
        <f>IF($N$323="základní",$J$323,0)</f>
        <v>0</v>
      </c>
      <c r="BF323" s="218">
        <f>IF($N$323="snížená",$J$323,0)</f>
        <v>0</v>
      </c>
      <c r="BG323" s="218">
        <f>IF($N$323="zákl. přenesená",$J$323,0)</f>
        <v>0</v>
      </c>
      <c r="BH323" s="218">
        <f>IF($N$323="sníž. přenesená",$J$323,0)</f>
        <v>0</v>
      </c>
      <c r="BI323" s="218">
        <f>IF($N$323="nulová",$J$323,0)</f>
        <v>0</v>
      </c>
      <c r="BJ323" s="136" t="s">
        <v>22</v>
      </c>
      <c r="BK323" s="218">
        <f>ROUND($I$323*$H$323,2)</f>
        <v>0</v>
      </c>
      <c r="BL323" s="136" t="s">
        <v>131</v>
      </c>
      <c r="BM323" s="136" t="s">
        <v>523</v>
      </c>
    </row>
    <row r="324" spans="2:47" s="140" customFormat="1" ht="27" customHeight="1">
      <c r="B324" s="141"/>
      <c r="D324" s="219" t="s">
        <v>133</v>
      </c>
      <c r="F324" s="220" t="s">
        <v>524</v>
      </c>
      <c r="I324" s="254"/>
      <c r="L324" s="141"/>
      <c r="M324" s="221"/>
      <c r="T324" s="222"/>
      <c r="AT324" s="140" t="s">
        <v>133</v>
      </c>
      <c r="AU324" s="140" t="s">
        <v>82</v>
      </c>
    </row>
    <row r="325" spans="2:51" s="140" customFormat="1" ht="15.75" customHeight="1">
      <c r="B325" s="223"/>
      <c r="D325" s="224" t="s">
        <v>135</v>
      </c>
      <c r="E325" s="225"/>
      <c r="F325" s="226" t="s">
        <v>505</v>
      </c>
      <c r="H325" s="225"/>
      <c r="I325" s="254"/>
      <c r="L325" s="223"/>
      <c r="M325" s="227"/>
      <c r="T325" s="228"/>
      <c r="AT325" s="225" t="s">
        <v>135</v>
      </c>
      <c r="AU325" s="225" t="s">
        <v>82</v>
      </c>
      <c r="AV325" s="225" t="s">
        <v>22</v>
      </c>
      <c r="AW325" s="225" t="s">
        <v>99</v>
      </c>
      <c r="AX325" s="225" t="s">
        <v>73</v>
      </c>
      <c r="AY325" s="225" t="s">
        <v>124</v>
      </c>
    </row>
    <row r="326" spans="2:51" s="140" customFormat="1" ht="15.75" customHeight="1">
      <c r="B326" s="229"/>
      <c r="D326" s="224" t="s">
        <v>135</v>
      </c>
      <c r="E326" s="230"/>
      <c r="F326" s="231" t="s">
        <v>525</v>
      </c>
      <c r="H326" s="232">
        <v>490</v>
      </c>
      <c r="I326" s="254"/>
      <c r="L326" s="229"/>
      <c r="M326" s="233"/>
      <c r="T326" s="234"/>
      <c r="AT326" s="230" t="s">
        <v>135</v>
      </c>
      <c r="AU326" s="230" t="s">
        <v>82</v>
      </c>
      <c r="AV326" s="230" t="s">
        <v>82</v>
      </c>
      <c r="AW326" s="230" t="s">
        <v>99</v>
      </c>
      <c r="AX326" s="230" t="s">
        <v>22</v>
      </c>
      <c r="AY326" s="230" t="s">
        <v>124</v>
      </c>
    </row>
    <row r="327" spans="2:65" s="140" customFormat="1" ht="15.75" customHeight="1">
      <c r="B327" s="141"/>
      <c r="C327" s="241" t="s">
        <v>526</v>
      </c>
      <c r="D327" s="241" t="s">
        <v>230</v>
      </c>
      <c r="E327" s="242" t="s">
        <v>527</v>
      </c>
      <c r="F327" s="243" t="s">
        <v>528</v>
      </c>
      <c r="G327" s="244" t="s">
        <v>414</v>
      </c>
      <c r="H327" s="245">
        <v>970.392</v>
      </c>
      <c r="I327" s="255"/>
      <c r="J327" s="246">
        <f>ROUND($I$327*$H$327,2)</f>
        <v>0</v>
      </c>
      <c r="K327" s="243" t="s">
        <v>130</v>
      </c>
      <c r="L327" s="247"/>
      <c r="M327" s="248"/>
      <c r="N327" s="249" t="s">
        <v>44</v>
      </c>
      <c r="Q327" s="216">
        <v>0.067</v>
      </c>
      <c r="R327" s="216">
        <f>$Q$327*$H$327</f>
        <v>65.016264</v>
      </c>
      <c r="S327" s="216">
        <v>0</v>
      </c>
      <c r="T327" s="217">
        <f>$S$327*$H$327</f>
        <v>0</v>
      </c>
      <c r="AR327" s="136" t="s">
        <v>174</v>
      </c>
      <c r="AT327" s="136" t="s">
        <v>230</v>
      </c>
      <c r="AU327" s="136" t="s">
        <v>82</v>
      </c>
      <c r="AY327" s="140" t="s">
        <v>124</v>
      </c>
      <c r="BE327" s="218">
        <f>IF($N$327="základní",$J$327,0)</f>
        <v>0</v>
      </c>
      <c r="BF327" s="218">
        <f>IF($N$327="snížená",$J$327,0)</f>
        <v>0</v>
      </c>
      <c r="BG327" s="218">
        <f>IF($N$327="zákl. přenesená",$J$327,0)</f>
        <v>0</v>
      </c>
      <c r="BH327" s="218">
        <f>IF($N$327="sníž. přenesená",$J$327,0)</f>
        <v>0</v>
      </c>
      <c r="BI327" s="218">
        <f>IF($N$327="nulová",$J$327,0)</f>
        <v>0</v>
      </c>
      <c r="BJ327" s="136" t="s">
        <v>22</v>
      </c>
      <c r="BK327" s="218">
        <f>ROUND($I$327*$H$327,2)</f>
        <v>0</v>
      </c>
      <c r="BL327" s="136" t="s">
        <v>131</v>
      </c>
      <c r="BM327" s="136" t="s">
        <v>529</v>
      </c>
    </row>
    <row r="328" spans="2:47" s="140" customFormat="1" ht="16.5" customHeight="1">
      <c r="B328" s="141"/>
      <c r="D328" s="219" t="s">
        <v>133</v>
      </c>
      <c r="F328" s="220" t="s">
        <v>530</v>
      </c>
      <c r="I328" s="254"/>
      <c r="L328" s="141"/>
      <c r="M328" s="221"/>
      <c r="T328" s="222"/>
      <c r="AT328" s="140" t="s">
        <v>133</v>
      </c>
      <c r="AU328" s="140" t="s">
        <v>82</v>
      </c>
    </row>
    <row r="329" spans="2:51" s="140" customFormat="1" ht="15.75" customHeight="1">
      <c r="B329" s="229"/>
      <c r="D329" s="224" t="s">
        <v>135</v>
      </c>
      <c r="E329" s="230"/>
      <c r="F329" s="231" t="s">
        <v>531</v>
      </c>
      <c r="H329" s="232">
        <v>960.78431372549</v>
      </c>
      <c r="I329" s="254"/>
      <c r="L329" s="229"/>
      <c r="M329" s="233"/>
      <c r="T329" s="234"/>
      <c r="AT329" s="230" t="s">
        <v>135</v>
      </c>
      <c r="AU329" s="230" t="s">
        <v>82</v>
      </c>
      <c r="AV329" s="230" t="s">
        <v>82</v>
      </c>
      <c r="AW329" s="230" t="s">
        <v>99</v>
      </c>
      <c r="AX329" s="230" t="s">
        <v>22</v>
      </c>
      <c r="AY329" s="230" t="s">
        <v>124</v>
      </c>
    </row>
    <row r="330" spans="2:51" s="140" customFormat="1" ht="15.75" customHeight="1">
      <c r="B330" s="229"/>
      <c r="D330" s="224" t="s">
        <v>135</v>
      </c>
      <c r="F330" s="231" t="s">
        <v>532</v>
      </c>
      <c r="H330" s="232">
        <v>970.392</v>
      </c>
      <c r="I330" s="254"/>
      <c r="L330" s="229"/>
      <c r="M330" s="233"/>
      <c r="T330" s="234"/>
      <c r="AT330" s="230" t="s">
        <v>135</v>
      </c>
      <c r="AU330" s="230" t="s">
        <v>82</v>
      </c>
      <c r="AV330" s="230" t="s">
        <v>82</v>
      </c>
      <c r="AW330" s="230" t="s">
        <v>73</v>
      </c>
      <c r="AX330" s="230" t="s">
        <v>22</v>
      </c>
      <c r="AY330" s="230" t="s">
        <v>124</v>
      </c>
    </row>
    <row r="331" spans="2:65" s="140" customFormat="1" ht="15.75" customHeight="1">
      <c r="B331" s="141"/>
      <c r="C331" s="208" t="s">
        <v>533</v>
      </c>
      <c r="D331" s="208" t="s">
        <v>126</v>
      </c>
      <c r="E331" s="209" t="s">
        <v>534</v>
      </c>
      <c r="F331" s="210" t="s">
        <v>535</v>
      </c>
      <c r="G331" s="211" t="s">
        <v>151</v>
      </c>
      <c r="H331" s="212">
        <v>3.5</v>
      </c>
      <c r="I331" s="253"/>
      <c r="J331" s="213">
        <f>ROUND($I$331*$H$331,2)</f>
        <v>0</v>
      </c>
      <c r="K331" s="210" t="s">
        <v>130</v>
      </c>
      <c r="L331" s="141"/>
      <c r="M331" s="214"/>
      <c r="N331" s="215" t="s">
        <v>44</v>
      </c>
      <c r="Q331" s="216">
        <v>0</v>
      </c>
      <c r="R331" s="216">
        <f>$Q$331*$H$331</f>
        <v>0</v>
      </c>
      <c r="S331" s="216">
        <v>2</v>
      </c>
      <c r="T331" s="217">
        <f>$S$331*$H$331</f>
        <v>7</v>
      </c>
      <c r="AR331" s="136" t="s">
        <v>131</v>
      </c>
      <c r="AT331" s="136" t="s">
        <v>126</v>
      </c>
      <c r="AU331" s="136" t="s">
        <v>82</v>
      </c>
      <c r="AY331" s="140" t="s">
        <v>124</v>
      </c>
      <c r="BE331" s="218">
        <f>IF($N$331="základní",$J$331,0)</f>
        <v>0</v>
      </c>
      <c r="BF331" s="218">
        <f>IF($N$331="snížená",$J$331,0)</f>
        <v>0</v>
      </c>
      <c r="BG331" s="218">
        <f>IF($N$331="zákl. přenesená",$J$331,0)</f>
        <v>0</v>
      </c>
      <c r="BH331" s="218">
        <f>IF($N$331="sníž. přenesená",$J$331,0)</f>
        <v>0</v>
      </c>
      <c r="BI331" s="218">
        <f>IF($N$331="nulová",$J$331,0)</f>
        <v>0</v>
      </c>
      <c r="BJ331" s="136" t="s">
        <v>22</v>
      </c>
      <c r="BK331" s="218">
        <f>ROUND($I$331*$H$331,2)</f>
        <v>0</v>
      </c>
      <c r="BL331" s="136" t="s">
        <v>131</v>
      </c>
      <c r="BM331" s="136" t="s">
        <v>536</v>
      </c>
    </row>
    <row r="332" spans="2:47" s="140" customFormat="1" ht="16.5" customHeight="1">
      <c r="B332" s="141"/>
      <c r="D332" s="219" t="s">
        <v>133</v>
      </c>
      <c r="F332" s="220" t="s">
        <v>537</v>
      </c>
      <c r="I332" s="254"/>
      <c r="L332" s="141"/>
      <c r="M332" s="221"/>
      <c r="T332" s="222"/>
      <c r="AT332" s="140" t="s">
        <v>133</v>
      </c>
      <c r="AU332" s="140" t="s">
        <v>82</v>
      </c>
    </row>
    <row r="333" spans="2:65" s="140" customFormat="1" ht="15.75" customHeight="1">
      <c r="B333" s="141"/>
      <c r="C333" s="208" t="s">
        <v>538</v>
      </c>
      <c r="D333" s="208" t="s">
        <v>126</v>
      </c>
      <c r="E333" s="209" t="s">
        <v>539</v>
      </c>
      <c r="F333" s="210" t="s">
        <v>540</v>
      </c>
      <c r="G333" s="211" t="s">
        <v>233</v>
      </c>
      <c r="H333" s="212">
        <v>445.02</v>
      </c>
      <c r="I333" s="253"/>
      <c r="J333" s="213">
        <f>ROUND($I$333*$H$333,2)</f>
        <v>0</v>
      </c>
      <c r="K333" s="210"/>
      <c r="L333" s="141"/>
      <c r="M333" s="214"/>
      <c r="N333" s="215" t="s">
        <v>44</v>
      </c>
      <c r="Q333" s="216">
        <v>0</v>
      </c>
      <c r="R333" s="216">
        <f>$Q$333*$H$333</f>
        <v>0</v>
      </c>
      <c r="S333" s="216">
        <v>0</v>
      </c>
      <c r="T333" s="217">
        <f>$S$333*$H$333</f>
        <v>0</v>
      </c>
      <c r="AR333" s="136" t="s">
        <v>131</v>
      </c>
      <c r="AT333" s="136" t="s">
        <v>126</v>
      </c>
      <c r="AU333" s="136" t="s">
        <v>82</v>
      </c>
      <c r="AY333" s="140" t="s">
        <v>124</v>
      </c>
      <c r="BE333" s="218">
        <f>IF($N$333="základní",$J$333,0)</f>
        <v>0</v>
      </c>
      <c r="BF333" s="218">
        <f>IF($N$333="snížená",$J$333,0)</f>
        <v>0</v>
      </c>
      <c r="BG333" s="218">
        <f>IF($N$333="zákl. přenesená",$J$333,0)</f>
        <v>0</v>
      </c>
      <c r="BH333" s="218">
        <f>IF($N$333="sníž. přenesená",$J$333,0)</f>
        <v>0</v>
      </c>
      <c r="BI333" s="218">
        <f>IF($N$333="nulová",$J$333,0)</f>
        <v>0</v>
      </c>
      <c r="BJ333" s="136" t="s">
        <v>22</v>
      </c>
      <c r="BK333" s="218">
        <f>ROUND($I$333*$H$333,2)</f>
        <v>0</v>
      </c>
      <c r="BL333" s="136" t="s">
        <v>131</v>
      </c>
      <c r="BM333" s="136" t="s">
        <v>541</v>
      </c>
    </row>
    <row r="334" spans="2:47" s="140" customFormat="1" ht="16.5" customHeight="1">
      <c r="B334" s="141"/>
      <c r="D334" s="219" t="s">
        <v>133</v>
      </c>
      <c r="F334" s="220" t="s">
        <v>540</v>
      </c>
      <c r="I334" s="254"/>
      <c r="L334" s="141"/>
      <c r="M334" s="221"/>
      <c r="T334" s="222"/>
      <c r="AT334" s="140" t="s">
        <v>133</v>
      </c>
      <c r="AU334" s="140" t="s">
        <v>82</v>
      </c>
    </row>
    <row r="335" spans="2:65" s="140" customFormat="1" ht="15.75" customHeight="1">
      <c r="B335" s="141"/>
      <c r="C335" s="208" t="s">
        <v>542</v>
      </c>
      <c r="D335" s="208" t="s">
        <v>126</v>
      </c>
      <c r="E335" s="209" t="s">
        <v>543</v>
      </c>
      <c r="F335" s="210" t="s">
        <v>544</v>
      </c>
      <c r="G335" s="211" t="s">
        <v>233</v>
      </c>
      <c r="H335" s="212">
        <v>445.02</v>
      </c>
      <c r="I335" s="253"/>
      <c r="J335" s="213">
        <f>ROUND($I$335*$H$335,2)</f>
        <v>0</v>
      </c>
      <c r="K335" s="210" t="s">
        <v>130</v>
      </c>
      <c r="L335" s="141"/>
      <c r="M335" s="214"/>
      <c r="N335" s="215" t="s">
        <v>44</v>
      </c>
      <c r="Q335" s="216">
        <v>0</v>
      </c>
      <c r="R335" s="216">
        <f>$Q$335*$H$335</f>
        <v>0</v>
      </c>
      <c r="S335" s="216">
        <v>0</v>
      </c>
      <c r="T335" s="217">
        <f>$S$335*$H$335</f>
        <v>0</v>
      </c>
      <c r="AR335" s="136" t="s">
        <v>131</v>
      </c>
      <c r="AT335" s="136" t="s">
        <v>126</v>
      </c>
      <c r="AU335" s="136" t="s">
        <v>82</v>
      </c>
      <c r="AY335" s="140" t="s">
        <v>124</v>
      </c>
      <c r="BE335" s="218">
        <f>IF($N$335="základní",$J$335,0)</f>
        <v>0</v>
      </c>
      <c r="BF335" s="218">
        <f>IF($N$335="snížená",$J$335,0)</f>
        <v>0</v>
      </c>
      <c r="BG335" s="218">
        <f>IF($N$335="zákl. přenesená",$J$335,0)</f>
        <v>0</v>
      </c>
      <c r="BH335" s="218">
        <f>IF($N$335="sníž. přenesená",$J$335,0)</f>
        <v>0</v>
      </c>
      <c r="BI335" s="218">
        <f>IF($N$335="nulová",$J$335,0)</f>
        <v>0</v>
      </c>
      <c r="BJ335" s="136" t="s">
        <v>22</v>
      </c>
      <c r="BK335" s="218">
        <f>ROUND($I$335*$H$335,2)</f>
        <v>0</v>
      </c>
      <c r="BL335" s="136" t="s">
        <v>131</v>
      </c>
      <c r="BM335" s="136" t="s">
        <v>545</v>
      </c>
    </row>
    <row r="336" spans="2:47" s="140" customFormat="1" ht="16.5" customHeight="1">
      <c r="B336" s="141"/>
      <c r="D336" s="219" t="s">
        <v>133</v>
      </c>
      <c r="F336" s="220" t="s">
        <v>546</v>
      </c>
      <c r="I336" s="254"/>
      <c r="L336" s="141"/>
      <c r="M336" s="221"/>
      <c r="T336" s="222"/>
      <c r="AT336" s="140" t="s">
        <v>133</v>
      </c>
      <c r="AU336" s="140" t="s">
        <v>82</v>
      </c>
    </row>
    <row r="337" spans="2:65" s="140" customFormat="1" ht="15.75" customHeight="1">
      <c r="B337" s="141"/>
      <c r="C337" s="208" t="s">
        <v>547</v>
      </c>
      <c r="D337" s="208" t="s">
        <v>126</v>
      </c>
      <c r="E337" s="209" t="s">
        <v>548</v>
      </c>
      <c r="F337" s="210" t="s">
        <v>549</v>
      </c>
      <c r="G337" s="211" t="s">
        <v>233</v>
      </c>
      <c r="H337" s="212">
        <v>1780.08</v>
      </c>
      <c r="I337" s="253"/>
      <c r="J337" s="213">
        <f>ROUND($I$337*$H$337,2)</f>
        <v>0</v>
      </c>
      <c r="K337" s="210" t="s">
        <v>130</v>
      </c>
      <c r="L337" s="141"/>
      <c r="M337" s="214"/>
      <c r="N337" s="215" t="s">
        <v>44</v>
      </c>
      <c r="Q337" s="216">
        <v>0</v>
      </c>
      <c r="R337" s="216">
        <f>$Q$337*$H$337</f>
        <v>0</v>
      </c>
      <c r="S337" s="216">
        <v>0</v>
      </c>
      <c r="T337" s="217">
        <f>$S$337*$H$337</f>
        <v>0</v>
      </c>
      <c r="AR337" s="136" t="s">
        <v>131</v>
      </c>
      <c r="AT337" s="136" t="s">
        <v>126</v>
      </c>
      <c r="AU337" s="136" t="s">
        <v>82</v>
      </c>
      <c r="AY337" s="140" t="s">
        <v>124</v>
      </c>
      <c r="BE337" s="218">
        <f>IF($N$337="základní",$J$337,0)</f>
        <v>0</v>
      </c>
      <c r="BF337" s="218">
        <f>IF($N$337="snížená",$J$337,0)</f>
        <v>0</v>
      </c>
      <c r="BG337" s="218">
        <f>IF($N$337="zákl. přenesená",$J$337,0)</f>
        <v>0</v>
      </c>
      <c r="BH337" s="218">
        <f>IF($N$337="sníž. přenesená",$J$337,0)</f>
        <v>0</v>
      </c>
      <c r="BI337" s="218">
        <f>IF($N$337="nulová",$J$337,0)</f>
        <v>0</v>
      </c>
      <c r="BJ337" s="136" t="s">
        <v>22</v>
      </c>
      <c r="BK337" s="218">
        <f>ROUND($I$337*$H$337,2)</f>
        <v>0</v>
      </c>
      <c r="BL337" s="136" t="s">
        <v>131</v>
      </c>
      <c r="BM337" s="136" t="s">
        <v>550</v>
      </c>
    </row>
    <row r="338" spans="2:47" s="140" customFormat="1" ht="27" customHeight="1">
      <c r="B338" s="141"/>
      <c r="D338" s="219" t="s">
        <v>133</v>
      </c>
      <c r="F338" s="220" t="s">
        <v>551</v>
      </c>
      <c r="I338" s="254"/>
      <c r="L338" s="141"/>
      <c r="M338" s="221"/>
      <c r="T338" s="222"/>
      <c r="AT338" s="140" t="s">
        <v>133</v>
      </c>
      <c r="AU338" s="140" t="s">
        <v>82</v>
      </c>
    </row>
    <row r="339" spans="2:51" s="140" customFormat="1" ht="15.75" customHeight="1">
      <c r="B339" s="229"/>
      <c r="D339" s="224" t="s">
        <v>135</v>
      </c>
      <c r="F339" s="231" t="s">
        <v>552</v>
      </c>
      <c r="H339" s="232">
        <v>1780.08</v>
      </c>
      <c r="I339" s="254"/>
      <c r="L339" s="229"/>
      <c r="M339" s="233"/>
      <c r="T339" s="234"/>
      <c r="AT339" s="230" t="s">
        <v>135</v>
      </c>
      <c r="AU339" s="230" t="s">
        <v>82</v>
      </c>
      <c r="AV339" s="230" t="s">
        <v>82</v>
      </c>
      <c r="AW339" s="230" t="s">
        <v>73</v>
      </c>
      <c r="AX339" s="230" t="s">
        <v>22</v>
      </c>
      <c r="AY339" s="230" t="s">
        <v>124</v>
      </c>
    </row>
    <row r="340" spans="2:63" s="197" customFormat="1" ht="23.25" customHeight="1">
      <c r="B340" s="198"/>
      <c r="D340" s="199" t="s">
        <v>72</v>
      </c>
      <c r="E340" s="206" t="s">
        <v>553</v>
      </c>
      <c r="F340" s="206" t="s">
        <v>554</v>
      </c>
      <c r="I340" s="256"/>
      <c r="J340" s="207">
        <f>$BK$340</f>
        <v>0</v>
      </c>
      <c r="L340" s="198"/>
      <c r="M340" s="202"/>
      <c r="P340" s="203">
        <f>SUM($P$341:$P$342)</f>
        <v>0</v>
      </c>
      <c r="R340" s="203">
        <f>SUM($R$341:$R$342)</f>
        <v>0</v>
      </c>
      <c r="T340" s="204">
        <f>SUM($T$341:$T$342)</f>
        <v>0</v>
      </c>
      <c r="AR340" s="199" t="s">
        <v>22</v>
      </c>
      <c r="AT340" s="199" t="s">
        <v>72</v>
      </c>
      <c r="AU340" s="199" t="s">
        <v>82</v>
      </c>
      <c r="AY340" s="199" t="s">
        <v>124</v>
      </c>
      <c r="BK340" s="205">
        <f>SUM($BK$341:$BK$342)</f>
        <v>0</v>
      </c>
    </row>
    <row r="341" spans="2:65" s="140" customFormat="1" ht="15.75" customHeight="1">
      <c r="B341" s="141"/>
      <c r="C341" s="208" t="s">
        <v>555</v>
      </c>
      <c r="D341" s="208" t="s">
        <v>126</v>
      </c>
      <c r="E341" s="209" t="s">
        <v>556</v>
      </c>
      <c r="F341" s="210" t="s">
        <v>557</v>
      </c>
      <c r="G341" s="211" t="s">
        <v>233</v>
      </c>
      <c r="H341" s="212">
        <v>436.564</v>
      </c>
      <c r="I341" s="253"/>
      <c r="J341" s="213">
        <f>ROUND($I$341*$H$341,2)</f>
        <v>0</v>
      </c>
      <c r="K341" s="210" t="s">
        <v>130</v>
      </c>
      <c r="L341" s="141"/>
      <c r="M341" s="214"/>
      <c r="N341" s="215" t="s">
        <v>44</v>
      </c>
      <c r="Q341" s="216">
        <v>0</v>
      </c>
      <c r="R341" s="216">
        <f>$Q$341*$H$341</f>
        <v>0</v>
      </c>
      <c r="S341" s="216">
        <v>0</v>
      </c>
      <c r="T341" s="217">
        <f>$S$341*$H$341</f>
        <v>0</v>
      </c>
      <c r="AR341" s="136" t="s">
        <v>131</v>
      </c>
      <c r="AT341" s="136" t="s">
        <v>126</v>
      </c>
      <c r="AU341" s="136" t="s">
        <v>143</v>
      </c>
      <c r="AY341" s="140" t="s">
        <v>124</v>
      </c>
      <c r="BE341" s="218">
        <f>IF($N$341="základní",$J$341,0)</f>
        <v>0</v>
      </c>
      <c r="BF341" s="218">
        <f>IF($N$341="snížená",$J$341,0)</f>
        <v>0</v>
      </c>
      <c r="BG341" s="218">
        <f>IF($N$341="zákl. přenesená",$J$341,0)</f>
        <v>0</v>
      </c>
      <c r="BH341" s="218">
        <f>IF($N$341="sníž. přenesená",$J$341,0)</f>
        <v>0</v>
      </c>
      <c r="BI341" s="218">
        <f>IF($N$341="nulová",$J$341,0)</f>
        <v>0</v>
      </c>
      <c r="BJ341" s="136" t="s">
        <v>22</v>
      </c>
      <c r="BK341" s="218">
        <f>ROUND($I$341*$H$341,2)</f>
        <v>0</v>
      </c>
      <c r="BL341" s="136" t="s">
        <v>131</v>
      </c>
      <c r="BM341" s="136" t="s">
        <v>558</v>
      </c>
    </row>
    <row r="342" spans="2:47" s="140" customFormat="1" ht="27" customHeight="1">
      <c r="B342" s="141"/>
      <c r="D342" s="219" t="s">
        <v>133</v>
      </c>
      <c r="F342" s="220" t="s">
        <v>559</v>
      </c>
      <c r="L342" s="141"/>
      <c r="M342" s="250"/>
      <c r="N342" s="251"/>
      <c r="O342" s="251"/>
      <c r="P342" s="251"/>
      <c r="Q342" s="251"/>
      <c r="R342" s="251"/>
      <c r="S342" s="251"/>
      <c r="T342" s="252"/>
      <c r="AT342" s="140" t="s">
        <v>133</v>
      </c>
      <c r="AU342" s="140" t="s">
        <v>143</v>
      </c>
    </row>
    <row r="343" spans="2:12" s="140" customFormat="1" ht="7.5" customHeight="1">
      <c r="B343" s="163"/>
      <c r="C343" s="164"/>
      <c r="D343" s="164"/>
      <c r="E343" s="164"/>
      <c r="F343" s="164"/>
      <c r="G343" s="164"/>
      <c r="H343" s="164"/>
      <c r="I343" s="164"/>
      <c r="J343" s="164"/>
      <c r="K343" s="164"/>
      <c r="L343" s="141"/>
    </row>
    <row r="344" s="124" customFormat="1" ht="14.25" customHeight="1"/>
  </sheetData>
  <sheetProtection password="CC55" sheet="1"/>
  <autoFilter ref="C88:K88"/>
  <mergeCells count="12">
    <mergeCell ref="E79:H79"/>
    <mergeCell ref="E81:H81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7:H7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3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594</v>
      </c>
      <c r="G1" s="121" t="s">
        <v>595</v>
      </c>
      <c r="H1" s="121"/>
      <c r="I1" s="82"/>
      <c r="J1" s="84" t="s">
        <v>596</v>
      </c>
      <c r="K1" s="83" t="s">
        <v>89</v>
      </c>
      <c r="L1" s="84" t="s">
        <v>597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560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ROUND(SUM($BE$86:$BE$99),2)</f>
        <v>0</v>
      </c>
      <c r="I32" s="155">
        <v>0.21</v>
      </c>
      <c r="J32" s="154">
        <f>ROUND(SUM($BE$86:$BE$99)*$I$32,2)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ROUND(SUM($BF$86:$BF$99),2)</f>
        <v>0</v>
      </c>
      <c r="I33" s="155">
        <v>0.15</v>
      </c>
      <c r="J33" s="154">
        <f>ROUND(SUM($BF$86:$BF$99)*$I$33,2)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95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105a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96</v>
      </c>
      <c r="D58" s="156"/>
      <c r="E58" s="156"/>
      <c r="F58" s="156"/>
      <c r="G58" s="156"/>
      <c r="H58" s="156"/>
      <c r="I58" s="156"/>
      <c r="J58" s="171" t="s">
        <v>97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98</v>
      </c>
      <c r="J60" s="151">
        <f>ROUND($J$86,2)</f>
        <v>0</v>
      </c>
      <c r="K60" s="142"/>
      <c r="AU60" s="140" t="s">
        <v>99</v>
      </c>
    </row>
    <row r="61" spans="2:11" s="174" customFormat="1" ht="25.5" customHeight="1">
      <c r="B61" s="175"/>
      <c r="D61" s="176" t="s">
        <v>561</v>
      </c>
      <c r="E61" s="176"/>
      <c r="F61" s="176"/>
      <c r="G61" s="176"/>
      <c r="H61" s="176"/>
      <c r="I61" s="176"/>
      <c r="J61" s="177">
        <f>ROUND($J$87,2)</f>
        <v>0</v>
      </c>
      <c r="K61" s="178"/>
    </row>
    <row r="62" spans="2:11" s="179" customFormat="1" ht="21" customHeight="1">
      <c r="B62" s="180"/>
      <c r="D62" s="181" t="s">
        <v>562</v>
      </c>
      <c r="E62" s="181"/>
      <c r="F62" s="181"/>
      <c r="G62" s="181"/>
      <c r="H62" s="181"/>
      <c r="I62" s="181"/>
      <c r="J62" s="182">
        <f>ROUND($J$88,2)</f>
        <v>0</v>
      </c>
      <c r="K62" s="183"/>
    </row>
    <row r="63" spans="2:11" s="179" customFormat="1" ht="21" customHeight="1">
      <c r="B63" s="180"/>
      <c r="D63" s="181" t="s">
        <v>563</v>
      </c>
      <c r="E63" s="181"/>
      <c r="F63" s="181"/>
      <c r="G63" s="181"/>
      <c r="H63" s="181"/>
      <c r="I63" s="181"/>
      <c r="J63" s="182">
        <f>ROUND($J$91,2)</f>
        <v>0</v>
      </c>
      <c r="K63" s="183"/>
    </row>
    <row r="64" spans="2:11" s="179" customFormat="1" ht="21" customHeight="1">
      <c r="B64" s="180"/>
      <c r="D64" s="181" t="s">
        <v>564</v>
      </c>
      <c r="E64" s="181"/>
      <c r="F64" s="181"/>
      <c r="G64" s="181"/>
      <c r="H64" s="181"/>
      <c r="I64" s="181"/>
      <c r="J64" s="182">
        <f>ROUND($J$94,2)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107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12" s="124" customFormat="1" ht="15.75" customHeight="1">
      <c r="B75" s="130"/>
      <c r="C75" s="134" t="s">
        <v>91</v>
      </c>
      <c r="L75" s="130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105a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108</v>
      </c>
      <c r="D85" s="187" t="s">
        <v>58</v>
      </c>
      <c r="E85" s="187" t="s">
        <v>54</v>
      </c>
      <c r="F85" s="187" t="s">
        <v>109</v>
      </c>
      <c r="G85" s="187" t="s">
        <v>110</v>
      </c>
      <c r="H85" s="187" t="s">
        <v>111</v>
      </c>
      <c r="I85" s="187" t="s">
        <v>112</v>
      </c>
      <c r="J85" s="187" t="s">
        <v>113</v>
      </c>
      <c r="K85" s="188" t="s">
        <v>114</v>
      </c>
      <c r="L85" s="185"/>
      <c r="M85" s="189" t="s">
        <v>115</v>
      </c>
      <c r="N85" s="190" t="s">
        <v>43</v>
      </c>
      <c r="O85" s="190" t="s">
        <v>116</v>
      </c>
      <c r="P85" s="190" t="s">
        <v>117</v>
      </c>
      <c r="Q85" s="190" t="s">
        <v>118</v>
      </c>
      <c r="R85" s="190" t="s">
        <v>119</v>
      </c>
      <c r="S85" s="190" t="s">
        <v>120</v>
      </c>
      <c r="T85" s="191" t="s">
        <v>121</v>
      </c>
    </row>
    <row r="86" spans="2:63" s="140" customFormat="1" ht="30" customHeight="1">
      <c r="B86" s="141"/>
      <c r="C86" s="173" t="s">
        <v>98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99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565</v>
      </c>
      <c r="F87" s="200" t="s">
        <v>566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157</v>
      </c>
      <c r="AT87" s="199" t="s">
        <v>72</v>
      </c>
      <c r="AU87" s="199" t="s">
        <v>73</v>
      </c>
      <c r="AY87" s="199" t="s">
        <v>124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567</v>
      </c>
      <c r="F88" s="206" t="s">
        <v>568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157</v>
      </c>
      <c r="AT88" s="199" t="s">
        <v>72</v>
      </c>
      <c r="AU88" s="199" t="s">
        <v>22</v>
      </c>
      <c r="AY88" s="199" t="s">
        <v>124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126</v>
      </c>
      <c r="E89" s="209" t="s">
        <v>569</v>
      </c>
      <c r="F89" s="210" t="s">
        <v>570</v>
      </c>
      <c r="G89" s="211" t="s">
        <v>140</v>
      </c>
      <c r="H89" s="212">
        <v>100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571</v>
      </c>
      <c r="AT89" s="136" t="s">
        <v>126</v>
      </c>
      <c r="AU89" s="136" t="s">
        <v>82</v>
      </c>
      <c r="AY89" s="140" t="s">
        <v>124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571</v>
      </c>
      <c r="BM89" s="136" t="s">
        <v>572</v>
      </c>
    </row>
    <row r="90" spans="2:47" s="140" customFormat="1" ht="27" customHeight="1">
      <c r="B90" s="141"/>
      <c r="D90" s="219" t="s">
        <v>133</v>
      </c>
      <c r="F90" s="220" t="s">
        <v>573</v>
      </c>
      <c r="I90" s="254"/>
      <c r="L90" s="141"/>
      <c r="M90" s="221"/>
      <c r="T90" s="222"/>
      <c r="AT90" s="140" t="s">
        <v>133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574</v>
      </c>
      <c r="F91" s="206" t="s">
        <v>575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157</v>
      </c>
      <c r="AT91" s="199" t="s">
        <v>72</v>
      </c>
      <c r="AU91" s="199" t="s">
        <v>22</v>
      </c>
      <c r="AY91" s="199" t="s">
        <v>124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126</v>
      </c>
      <c r="E92" s="209" t="s">
        <v>576</v>
      </c>
      <c r="F92" s="210" t="s">
        <v>575</v>
      </c>
      <c r="G92" s="211" t="s">
        <v>577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571</v>
      </c>
      <c r="AT92" s="136" t="s">
        <v>126</v>
      </c>
      <c r="AU92" s="136" t="s">
        <v>82</v>
      </c>
      <c r="AY92" s="140" t="s">
        <v>124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571</v>
      </c>
      <c r="BM92" s="136" t="s">
        <v>578</v>
      </c>
    </row>
    <row r="93" spans="2:47" s="140" customFormat="1" ht="16.5" customHeight="1">
      <c r="B93" s="141"/>
      <c r="D93" s="219" t="s">
        <v>133</v>
      </c>
      <c r="F93" s="220" t="s">
        <v>579</v>
      </c>
      <c r="I93" s="254"/>
      <c r="L93" s="141"/>
      <c r="M93" s="221"/>
      <c r="T93" s="222"/>
      <c r="AT93" s="140" t="s">
        <v>133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580</v>
      </c>
      <c r="F94" s="206" t="s">
        <v>581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157</v>
      </c>
      <c r="AT94" s="199" t="s">
        <v>72</v>
      </c>
      <c r="AU94" s="199" t="s">
        <v>22</v>
      </c>
      <c r="AY94" s="199" t="s">
        <v>124</v>
      </c>
      <c r="BK94" s="205">
        <f>SUM($BK$95:$BK$99)</f>
        <v>0</v>
      </c>
    </row>
    <row r="95" spans="2:65" s="140" customFormat="1" ht="15.75" customHeight="1">
      <c r="B95" s="141"/>
      <c r="C95" s="208" t="s">
        <v>143</v>
      </c>
      <c r="D95" s="208" t="s">
        <v>126</v>
      </c>
      <c r="E95" s="209" t="s">
        <v>582</v>
      </c>
      <c r="F95" s="210" t="s">
        <v>583</v>
      </c>
      <c r="G95" s="211" t="s">
        <v>140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571</v>
      </c>
      <c r="AT95" s="136" t="s">
        <v>126</v>
      </c>
      <c r="AU95" s="136" t="s">
        <v>82</v>
      </c>
      <c r="AY95" s="140" t="s">
        <v>124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571</v>
      </c>
      <c r="BM95" s="136" t="s">
        <v>584</v>
      </c>
    </row>
    <row r="96" spans="2:47" s="140" customFormat="1" ht="16.5" customHeight="1">
      <c r="B96" s="141"/>
      <c r="D96" s="219" t="s">
        <v>133</v>
      </c>
      <c r="F96" s="220" t="s">
        <v>585</v>
      </c>
      <c r="I96" s="254"/>
      <c r="L96" s="141"/>
      <c r="M96" s="221"/>
      <c r="T96" s="222"/>
      <c r="AT96" s="140" t="s">
        <v>133</v>
      </c>
      <c r="AU96" s="140" t="s">
        <v>82</v>
      </c>
    </row>
    <row r="97" spans="2:65" s="140" customFormat="1" ht="15.75" customHeight="1">
      <c r="B97" s="141"/>
      <c r="C97" s="208" t="s">
        <v>131</v>
      </c>
      <c r="D97" s="208" t="s">
        <v>126</v>
      </c>
      <c r="E97" s="209" t="s">
        <v>586</v>
      </c>
      <c r="F97" s="210" t="s">
        <v>587</v>
      </c>
      <c r="G97" s="211" t="s">
        <v>577</v>
      </c>
      <c r="H97" s="212">
        <v>10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571</v>
      </c>
      <c r="AT97" s="136" t="s">
        <v>126</v>
      </c>
      <c r="AU97" s="136" t="s">
        <v>82</v>
      </c>
      <c r="AY97" s="140" t="s">
        <v>124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571</v>
      </c>
      <c r="BM97" s="136" t="s">
        <v>588</v>
      </c>
    </row>
    <row r="98" spans="2:47" s="140" customFormat="1" ht="16.5" customHeight="1">
      <c r="B98" s="141"/>
      <c r="D98" s="219" t="s">
        <v>133</v>
      </c>
      <c r="F98" s="220" t="s">
        <v>589</v>
      </c>
      <c r="L98" s="141"/>
      <c r="M98" s="221"/>
      <c r="T98" s="222"/>
      <c r="AT98" s="140" t="s">
        <v>133</v>
      </c>
      <c r="AU98" s="140" t="s">
        <v>82</v>
      </c>
    </row>
    <row r="99" spans="2:51" s="140" customFormat="1" ht="15.75" customHeight="1">
      <c r="B99" s="229"/>
      <c r="D99" s="224" t="s">
        <v>135</v>
      </c>
      <c r="E99" s="230"/>
      <c r="F99" s="231" t="s">
        <v>590</v>
      </c>
      <c r="H99" s="232">
        <v>10</v>
      </c>
      <c r="L99" s="229"/>
      <c r="M99" s="257"/>
      <c r="N99" s="258"/>
      <c r="O99" s="258"/>
      <c r="P99" s="258"/>
      <c r="Q99" s="258"/>
      <c r="R99" s="258"/>
      <c r="S99" s="258"/>
      <c r="T99" s="259"/>
      <c r="AT99" s="230" t="s">
        <v>135</v>
      </c>
      <c r="AU99" s="230" t="s">
        <v>82</v>
      </c>
      <c r="AV99" s="230" t="s">
        <v>82</v>
      </c>
      <c r="AW99" s="230" t="s">
        <v>99</v>
      </c>
      <c r="AX99" s="230" t="s">
        <v>73</v>
      </c>
      <c r="AY99" s="230" t="s">
        <v>124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  <row r="344" s="124" customFormat="1" ht="14.25" customHeight="1"/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