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Rekapitulace stavby" sheetId="1" r:id="rId1"/>
    <sheet name="SO 101 - Okružní křižovat..." sheetId="2" r:id="rId2"/>
    <sheet name="SO 101a - Vedlejší a osta..." sheetId="3" r:id="rId3"/>
  </sheets>
  <definedNames>
    <definedName name="_xlnm._FilterDatabase" localSheetId="1" hidden="1">'SO 101 - Okružní křižovat...'!$C$90:$K$90</definedName>
    <definedName name="_xlnm._FilterDatabase" localSheetId="2" hidden="1">'SO 101a - Vedlejší a osta...'!$C$85:$K$85</definedName>
    <definedName name="_xlnm.Print_Titles" localSheetId="0">'Rekapitulace stavby'!$49:$49</definedName>
    <definedName name="_xlnm.Print_Titles" localSheetId="1">'SO 101 - Okružní křižovat...'!$90:$90</definedName>
    <definedName name="_xlnm.Print_Titles" localSheetId="2">'SO 101a - Vedlejší a osta...'!$85:$85</definedName>
    <definedName name="_xlnm.Print_Area" localSheetId="0">'Rekapitulace stavby'!$D$4:$AO$33,'Rekapitulace stavby'!$C$39:$AQ$55</definedName>
    <definedName name="_xlnm.Print_Area" localSheetId="1">'SO 101 - Okružní křižovat...'!$C$4:$J$38,'SO 101 - Okružní křižovat...'!$C$44:$J$70,'SO 101 - Okružní křižovat...'!$C$76:$K$274</definedName>
    <definedName name="_xlnm.Print_Area" localSheetId="2">'SO 101a - Vedlejší a osta...'!$C$4:$J$38,'SO 101a - Vedlejší a osta...'!$C$44:$J$65,'SO 101a - Vedlejší a osta...'!$C$71:$K$99</definedName>
  </definedNames>
  <calcPr fullCalcOnLoad="1"/>
</workbook>
</file>

<file path=xl/sharedStrings.xml><?xml version="1.0" encoding="utf-8"?>
<sst xmlns="http://schemas.openxmlformats.org/spreadsheetml/2006/main" count="1968" uniqueCount="471">
  <si>
    <t>Export VZ</t>
  </si>
  <si>
    <t>List obsahuje:</t>
  </si>
  <si>
    <t>3.0</t>
  </si>
  <si>
    <t>ODOM</t>
  </si>
  <si>
    <t>False</t>
  </si>
  <si>
    <t>{EA038C5B-604F-462B-9222-6C9D4E49DF48}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</si>
  <si>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</si>
  <si>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</si>
  <si>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</si>
  <si>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</si>
  <si>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</si>
  <si>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</si>
  <si>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</si>
  <si>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</si>
  <si>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</si>
  <si>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2720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</si>
  <si>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</si>
  <si>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</si>
  <si>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2720 Obnovení silnice III-2565 Most - Mariánské Radčice</t>
  </si>
  <si>
    <t>0,1</t>
  </si>
  <si>
    <t>KSO:</t>
  </si>
  <si>
    <t>CC-CZ:</t>
  </si>
  <si>
    <t>1</t>
  </si>
  <si>
    <t>Místo:</t>
  </si>
  <si>
    <t xml:space="preserve"> </t>
  </si>
  <si>
    <t>Datum:</t>
  </si>
  <si>
    <t>30.07.2014</t>
  </si>
  <si>
    <t>10</t>
  </si>
  <si>
    <t>Zadavatel:</t>
  </si>
  <si>
    <t>IČ:</t>
  </si>
  <si>
    <t>Statutární město Most</t>
  </si>
  <si>
    <t>DIČ:</t>
  </si>
  <si>
    <t>Uchazeč:</t>
  </si>
  <si>
    <t>Vyplň údaj</t>
  </si>
  <si>
    <t>True</t>
  </si>
  <si>
    <t>Projektant:</t>
  </si>
  <si>
    <t>46708456</t>
  </si>
  <si>
    <t>Báňské projekty Teplice a.s.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</si>
  <si>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</si>
  <si>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</si>
  <si>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</si>
  <si>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</si>
  <si>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</si>
  <si>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</si>
  <si>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</si>
  <si>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</si>
  <si>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</si>
  <si>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</si>
  <si>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</si>
  <si>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</si>
  <si>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</si>
  <si>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</si>
  <si>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</si>
  <si>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</si>
  <si>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</si>
  <si>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</si>
  <si>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</si>
  <si>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</si>
  <si>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</si>
  <si>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</si>
  <si>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</si>
  <si>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</si>
  <si>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</si>
  <si>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</si>
  <si>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</si>
  <si>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</si>
  <si>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</si>
  <si>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</si>
  <si>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</si>
  <si>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</si>
  <si>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</si>
  <si>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</si>
  <si>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</si>
  <si>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</si>
  <si>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</si>
  <si>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</si>
  <si>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</si>
  <si>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101</t>
  </si>
  <si>
    <t>SO 101 – Okružní křižovatka km 0,090 35</t>
  </si>
  <si>
    <t>STA</t>
  </si>
  <si>
    <t>{E5F4E0BC-70E8-4F1A-974D-69246A886B97}</t>
  </si>
  <si>
    <t>822 2611</t>
  </si>
  <si>
    <t>2</t>
  </si>
  <si>
    <t>Okružní křižovatka km 0,090 35</t>
  </si>
  <si>
    <t>Soupis</t>
  </si>
  <si>
    <t>{E355ABD9-8996-4D68-9485-D9F2D192D3B8}</t>
  </si>
  <si>
    <t>SO 101a</t>
  </si>
  <si>
    <t>Vedlejší a ostatní náklady</t>
  </si>
  <si>
    <t>{AE8C64D1-6593-4CEA-99DF-B5C2DB20308B}</t>
  </si>
  <si>
    <t>Zpět na list:</t>
  </si>
  <si>
    <t>KRYCÍ LIST SOUPISU</t>
  </si>
  <si>
    <t>Objekt:</t>
  </si>
  <si>
    <t>SO 101 - SO 101 – Okružní křižovatka km 0,090 35</t>
  </si>
  <si>
    <t>Soupis:</t>
  </si>
  <si>
    <t>SO 101 - Okružní křižovatka km 0,090 35</t>
  </si>
  <si>
    <t>Soupis prací je sestaven za využití položek Cenové soustavy ÚRS. Cenové a technické podmínky položek Cenové soustavy ÚRS,které nejsou uvedeny v soupisu prací (tzv. úvodní části katalogů) jsou neomezeně dálkově k dispozici na www.cs-urs.cz. Položky soupisu prací,které nemají ve sloupci  "Cenová soustava" uveden žádný údaj,nepochází z Cenové soustavy ÚRS.
Je-li v kontrolním rozpočtu nebo v soupisu prací uvedena v kolonce ,,popis" obchodní značka jakéhokoliv materiálu, výrobku nebo technologie, má tento název pouze informativní charakter.
Pro ocenění a následně pro realizaci je možné použít i jiný materiál, výrobek nebo technologií, se srovnatelnými nebo lepšími užitnými vlastnostmi ,které odpovídají požadavkům dokumentace.
VÝMĚRY JEDNOTLIVÝCH POLOŽEK JSOU PŘEVZATY Z PROJEKTOVÉ DOKUMENTACE.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</si>
  <si>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</si>
  <si>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</si>
  <si>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</si>
  <si>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</si>
  <si>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</si>
  <si>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</si>
  <si>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</si>
  <si>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</si>
  <si>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</si>
  <si>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</t>
  </si>
  <si>
    <t xml:space="preserve">    9 - Ostatní konstrukce a práce-bourání</t>
  </si>
  <si>
    <t xml:space="preserve">      99 - Přesun hmot</t>
  </si>
  <si>
    <t>M - Práce a dodávky M</t>
  </si>
  <si>
    <t xml:space="preserve">    21-M - Elektromontáže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</si>
  <si>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</si>
  <si>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</si>
  <si>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</si>
  <si>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</si>
  <si>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</si>
  <si>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</si>
  <si>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</si>
  <si>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</si>
  <si>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</si>
  <si>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</si>
  <si>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</si>
  <si>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</si>
  <si>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</si>
  <si>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</si>
  <si>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</si>
  <si>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</si>
  <si>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</si>
  <si>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</si>
  <si>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</si>
  <si>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</si>
  <si>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111201101</t>
  </si>
  <si>
    <t>Odstranění křovin a stromů průměru kmene do 100 mm i s kořeny z celkové plochy do 1000 m2</t>
  </si>
  <si>
    <t>m2</t>
  </si>
  <si>
    <t>CS ÚRS 2014 02</t>
  </si>
  <si>
    <t>4</t>
  </si>
  <si>
    <t>1857285098</t>
  </si>
  <si>
    <t>PP</t>
  </si>
  <si>
    <t>Odstranění křovin a stromů s odstraněním kořenů průměru kmene do 100 mm do sklonu terénu 1 : 5, při celkové ploše do 1 000 m2</t>
  </si>
  <si>
    <t>112101101</t>
  </si>
  <si>
    <t>Kácení stromů listnatých D kmene do 300 mm</t>
  </si>
  <si>
    <t>kus</t>
  </si>
  <si>
    <t>-652774605</t>
  </si>
  <si>
    <t>Kácení stromů s odřezáním kmene a s odvětvením listnatých, průměru kmene přes 100 do 300 mm</t>
  </si>
  <si>
    <t>VV</t>
  </si>
  <si>
    <t>"viz výkres DO-5-02241" 1</t>
  </si>
  <si>
    <t>3</t>
  </si>
  <si>
    <t>112201101</t>
  </si>
  <si>
    <t>Odstranění pařezů D do 300 mm</t>
  </si>
  <si>
    <t>43618097</t>
  </si>
  <si>
    <t>Odstranění pařezů s jejich vykopáním, vytrháním nebo odstřelením, s přesekáním kořenů průměru přes 100 do 300 mm</t>
  </si>
  <si>
    <t>113154354</t>
  </si>
  <si>
    <t>Frézování živičného krytu tl 100 mm pruh š 1 m pl do 10000 m2 s překážkami v trase</t>
  </si>
  <si>
    <t>8446830</t>
  </si>
  <si>
    <t>Frézování živičného podkladu nebo krytu s naložením na dopravní prostředek plochy přes 1 000 do 10 000 m2 s překážkami v trase pruhu šířky do 1 m, tloušťky vrstvy 100 mm</t>
  </si>
  <si>
    <t>"viz CAD a výkres DO-5-02241" 2636,0</t>
  </si>
  <si>
    <t>5</t>
  </si>
  <si>
    <t>113202111</t>
  </si>
  <si>
    <t>Vytrhání obrub krajníků obrubníků stojatých</t>
  </si>
  <si>
    <t>m</t>
  </si>
  <si>
    <t>1693057804</t>
  </si>
  <si>
    <t>Vytrhání obrub s vybouráním lože, s přemístěním hmot na skládku na vzdálenost do 3 m nebo s naložením na dopravní prostředek z krajníků nebo obrubníků stojatých</t>
  </si>
  <si>
    <t>6</t>
  </si>
  <si>
    <t>121101102</t>
  </si>
  <si>
    <t>Sejmutí ornice s přemístěním na vzdálenost do 100 m</t>
  </si>
  <si>
    <t>m3</t>
  </si>
  <si>
    <t>-1353846473</t>
  </si>
  <si>
    <t>Sejmutí ornice nebo lesní půdy s vodorovným přemístěním na hromady v místě upotřebení nebo na dočasné či trvalé skládky se složením, na vzdálenost přes 50 do 100 m</t>
  </si>
  <si>
    <t>7</t>
  </si>
  <si>
    <t>122202202</t>
  </si>
  <si>
    <t>Odkopávky a prokopávky nezapažené pro silnice objemu do 1000 m3 v hornině tř. 3</t>
  </si>
  <si>
    <t>-1192364722</t>
  </si>
  <si>
    <t>Odkopávky a prokopávky nezapažené pro silnice s přemístěním výkopku v příčných profilech na vzdálenost do 15 m nebo s naložením na dopravní prostředek v hornině tř. 3 přes 100 do 1 000 m3</t>
  </si>
  <si>
    <t>" z CAD" 115,0</t>
  </si>
  <si>
    <t>8</t>
  </si>
  <si>
    <t>122202209</t>
  </si>
  <si>
    <t>Příplatek k odkopávkám a prokopávkám pro silnice v hornině tř. 3 za lepivost</t>
  </si>
  <si>
    <t>-1669959019</t>
  </si>
  <si>
    <t>Odkopávky a prokopávky nezapažené pro silnice s přemístěním výkopku v příčných profilech na vzdálenost do 15 m nebo s naložením na dopravní prostředek v hornině tř. 3 Příplatek k cenám za lepivost horniny tř. 3</t>
  </si>
  <si>
    <t>115*0,5 'Přepočtené koeficientem množství</t>
  </si>
  <si>
    <t>9</t>
  </si>
  <si>
    <t>122302201</t>
  </si>
  <si>
    <t>Odkopávky a prokopávky nezapažené pro silnice objemu do 100 m3 v hornině tř. 4</t>
  </si>
  <si>
    <t>-1734029406</t>
  </si>
  <si>
    <t>Odkopávky a prokopávky nezapažené pro silnice s přemístěním výkopku v příčných profilech na vzdálenost do 15 m nebo s naložením na dopravní prostředek v hornině tř. 4 do 100 m3</t>
  </si>
  <si>
    <t>"z CAD" 23,0</t>
  </si>
  <si>
    <t>162301401</t>
  </si>
  <si>
    <t>Vodorovné přemístění větví stromů listnatých do 5 km D kmene do 300 mm</t>
  </si>
  <si>
    <t>-1203533847</t>
  </si>
  <si>
    <t>Vodorovné přemístění větví, kmenů nebo pařezů s naložením, složením a dopravou do 5000 m větví stromů listnatých, průměru kmene přes 100 do 300 mm</t>
  </si>
  <si>
    <t>11</t>
  </si>
  <si>
    <t>162301411</t>
  </si>
  <si>
    <t>Vodorovné přemístění kmenů stromů listnatých do 5 km D kmene do 300 mm</t>
  </si>
  <si>
    <t>96627635</t>
  </si>
  <si>
    <t>Vodorovné přemístění větví, kmenů nebo pařezů s naložením, složením a dopravou do 5000 m kmenů stromů listnatých, průměru přes 100 do 300 mm</t>
  </si>
  <si>
    <t>12</t>
  </si>
  <si>
    <t>162301421</t>
  </si>
  <si>
    <t>Vodorovné přemístění pařezů do 5 km D do 300 mm</t>
  </si>
  <si>
    <t>-1444471148</t>
  </si>
  <si>
    <t>Vodorovné přemístění větví, kmenů nebo pařezů s naložením, složením a dopravou do 5000 m pařezů kmenů, průměru přes 100 do 300 mm</t>
  </si>
  <si>
    <t>13</t>
  </si>
  <si>
    <t>162301501</t>
  </si>
  <si>
    <t>Vodorovné přemístění křovin do 5 km D kmene do 100 mm</t>
  </si>
  <si>
    <t>543110340</t>
  </si>
  <si>
    <t>Vodorovné přemístění smýcených křovin do průměru kmene 100 mm na vzdálenost do 5 000 m</t>
  </si>
  <si>
    <t>14</t>
  </si>
  <si>
    <t>174101101</t>
  </si>
  <si>
    <t>Zásyp jam, šachet rýh nebo kolem objektů sypaninou se zhutněním</t>
  </si>
  <si>
    <t>-1507664627</t>
  </si>
  <si>
    <t>Zásyp sypaninou z jakékoliv horniny s uložením výkopku ve vrstvách se zhutněním jam, šachet, rýh nebo kolem objektů v těchto vykopávkách</t>
  </si>
  <si>
    <t>181301111</t>
  </si>
  <si>
    <t>Rozprostření ornice tl vrstvy do 100 mm pl přes 500 m2 v rovině nebo ve svahu do 1:5</t>
  </si>
  <si>
    <t>-524357449</t>
  </si>
  <si>
    <t>Rozprostření a urovnání ornice v rovině nebo ve svahu sklonu do 1:5 při souvislé ploše přes 500 m2, tl. vrstvy do 100 mm</t>
  </si>
  <si>
    <t>"DO-5-02241" 735,0</t>
  </si>
  <si>
    <t>16</t>
  </si>
  <si>
    <t>181411131</t>
  </si>
  <si>
    <t>Založení parkového trávníku výsevem plochy do 1000 m2 v rovině a ve svahu do 1:5</t>
  </si>
  <si>
    <t>-1342913024</t>
  </si>
  <si>
    <t>Založení trávníku na půdě předem připravené plochy do 1000 m2 výsevem včetně utažení parkového v rovině nebo na svahu do 1:5</t>
  </si>
  <si>
    <t>17</t>
  </si>
  <si>
    <t>M</t>
  </si>
  <si>
    <t>005724700</t>
  </si>
  <si>
    <t>osivo směs travní univerzál</t>
  </si>
  <si>
    <t>kg</t>
  </si>
  <si>
    <t>1824658120</t>
  </si>
  <si>
    <t>osiva pícnin směsi travní balení obvykle 25 kg univerzál</t>
  </si>
  <si>
    <t>735*0,0315 'Přepočtené koeficientem množství</t>
  </si>
  <si>
    <t>18</t>
  </si>
  <si>
    <t>181951102</t>
  </si>
  <si>
    <t>Úprava pláně v hornině tř. 1 až 4 se zhutněním</t>
  </si>
  <si>
    <t>-256570239</t>
  </si>
  <si>
    <t>Úprava pláně vyrovnáním výškových rozdílů v hornině tř. 1 až 4 se zhutněním</t>
  </si>
  <si>
    <t xml:space="preserve">" CAD, DO-5-02241" 470,0 </t>
  </si>
  <si>
    <t>Zakládání</t>
  </si>
  <si>
    <t>19</t>
  </si>
  <si>
    <t>273311128</t>
  </si>
  <si>
    <t>Základové desky z betonu prostého C 30/37</t>
  </si>
  <si>
    <t>-1613060929</t>
  </si>
  <si>
    <t>Základové konstrukce z betonu prostého desky ve výkopu nebo na hlavách pilot C 30/37</t>
  </si>
  <si>
    <t>0,9*(10-1,5)*2*3,14</t>
  </si>
  <si>
    <t>Vodorovné konstrukce</t>
  </si>
  <si>
    <t>20</t>
  </si>
  <si>
    <t>451459777</t>
  </si>
  <si>
    <t>Příplatek ZKD 10 mm tl přes 50 mm u podkladu nebo lože pod dlažbu z MC</t>
  </si>
  <si>
    <t>1900393766</t>
  </si>
  <si>
    <t>Podklad nebo lože pod dlažbu (přídlažbu) Příplatek k cenám za každých dalších i započatých 10 mm tloušťky podkladu nebo lože přes 50 mm z cementové malty</t>
  </si>
  <si>
    <t>DO-5-02241,  DO-1-07699</t>
  </si>
  <si>
    <t>"konstr.tl.260mm - ostrůvky na stávající konstrukci"  93,0</t>
  </si>
  <si>
    <t>"žul.dlažba do bet.lože tl.100mm,spáry výplň cem.maltou"  51,0</t>
  </si>
  <si>
    <t>Součet</t>
  </si>
  <si>
    <t>144*5 'Přepočtené koeficientem množství</t>
  </si>
  <si>
    <t>Komunikace</t>
  </si>
  <si>
    <t>564671111</t>
  </si>
  <si>
    <t>Podklad z kameniva hrubého drceného vel. 63-125 mm tl 250 mm</t>
  </si>
  <si>
    <t>149784004</t>
  </si>
  <si>
    <t>Podklad z kameniva hrubého drceného vel. 63-125 mm, s rozprostřením a zhutněním, po zhutnění tl. 250 mm</t>
  </si>
  <si>
    <t>"konstr.tl.570mm" 400,0</t>
  </si>
  <si>
    <t>22</t>
  </si>
  <si>
    <t>564861112</t>
  </si>
  <si>
    <t>Podklad ze štěrkodrtě ŠD tl 210 mm</t>
  </si>
  <si>
    <t>-1614654865</t>
  </si>
  <si>
    <t>Podklad ze štěrkodrti ŠD s rozprostřením a zhutněním, po zhutnění tl. 210 mm</t>
  </si>
  <si>
    <t>"konstr.tl.620mm - ostrůvky a prstenec nové" 86,0</t>
  </si>
  <si>
    <t>23</t>
  </si>
  <si>
    <t>564952113</t>
  </si>
  <si>
    <t>Podklad z mechanicky zpevněného kameniva MZK tl 170 mm</t>
  </si>
  <si>
    <t>-839579867</t>
  </si>
  <si>
    <t>Podklad z mechanicky zpevněného kameniva MZK (minerální beton) s rozprostřením a s hutněním, po zhutnění tl. 170 mm</t>
  </si>
  <si>
    <t>24</t>
  </si>
  <si>
    <t>565135121</t>
  </si>
  <si>
    <t>Asfaltový beton vrstva podkladní ACP 16 (obalované kamenivo OKS) tl 50 mm š přes 3 m</t>
  </si>
  <si>
    <t>-1437898862</t>
  </si>
  <si>
    <t>Asfaltový beton vrstva podkladní ACP 16 (obalované kamenivo střednězrnné - OKS) s rozprostřením a zhutněním v pruhu šířky přes 3 m, po zhutnění tl. 50 mm</t>
  </si>
  <si>
    <t>25</t>
  </si>
  <si>
    <t>567134111</t>
  </si>
  <si>
    <t>Podklad z podkladového betonu tř. PB I (C20/25) tl 200 mm</t>
  </si>
  <si>
    <t>-1639224735</t>
  </si>
  <si>
    <t>Podklad z podkladového betonu PB tř. PB I (C 20/25) tl. 200 mm</t>
  </si>
  <si>
    <t>26</t>
  </si>
  <si>
    <t>573211111</t>
  </si>
  <si>
    <t>Postřik živičný spojovací z asfaltu v množství do 0,70 kg/m2</t>
  </si>
  <si>
    <t>-1669263397</t>
  </si>
  <si>
    <t>Postřik živičný spojovací bez posypu kamenivem z asfaltu silničního, v množství od 0,50 do 0,70 kg/m2</t>
  </si>
  <si>
    <t>"konstr.tl.570mm" 400,0*2</t>
  </si>
  <si>
    <t>"konstr.tl.100mm - obnova povrchu" 1675,0*2</t>
  </si>
  <si>
    <t>27</t>
  </si>
  <si>
    <t>577134221</t>
  </si>
  <si>
    <t>Asfaltový beton vrstva obrusná ACO 11 (ABS) tř. II tl 40 mm š přes 3 m z nemodifikovaného asfaltu</t>
  </si>
  <si>
    <t>1098391741</t>
  </si>
  <si>
    <t>Asfaltový beton vrstva obrusná ACO 11 (ABS) s rozprostřením a se zhutněním z nemodifikovaného asfaltu v pruhu šířky přes 3 m tř. II, po zhutnění tl. 40 mm</t>
  </si>
  <si>
    <t>"konstr.tl.100mm - obnova povrchu" 1675,0</t>
  </si>
  <si>
    <t>28</t>
  </si>
  <si>
    <t>577155121</t>
  </si>
  <si>
    <t>Asfaltový beton vrstva obrusná ACO 16 (ABH) tl 60 mm š přes 3 m z nemodifikovaného asfaltu</t>
  </si>
  <si>
    <t>-1319789002</t>
  </si>
  <si>
    <t>Asfaltový beton vrstva obrusná ACO 16 (ABH) s rozprostřením a zhutněním z nemodifikovaného asfaltu, po zhutnění v pruhu šířky přes 3 m tl. 60 mm</t>
  </si>
  <si>
    <t>29</t>
  </si>
  <si>
    <t>591141111</t>
  </si>
  <si>
    <t>Kladení dlažby z kostek velkých z kamene na MC tl 50 mm</t>
  </si>
  <si>
    <t>156631570</t>
  </si>
  <si>
    <t>Kladení dlažby z kostek s provedením lože do tl. 50 mm, s vyplněním spár, s dvojím beraněním a se smetením přebytečného materiálu na krajnici velkých z kamene, do lože z cementové malty</t>
  </si>
  <si>
    <t>"konstr.tl.260mm - ostrůvky na stávající konstrukci" 93,0</t>
  </si>
  <si>
    <t>"konstr.tl.620mm - ostrůvky a prstenec nové"  86,0</t>
  </si>
  <si>
    <t>"žul.dlažba do bet.lože tl.100mm,spáry výplň cem.maltou" 51,0</t>
  </si>
  <si>
    <t>30</t>
  </si>
  <si>
    <t>583801590</t>
  </si>
  <si>
    <t>kostka dlažební velká, žula velikost 15/17 třída I</t>
  </si>
  <si>
    <t>t</t>
  </si>
  <si>
    <t>852658928</t>
  </si>
  <si>
    <t>výrobky lomařské a kamenické pro komunikace (kostky dlažební, krajníky a obrubníky) kostka dlažební velká žula (skupina materiálu I/2) vel. 15/17 tř. I šedá</t>
  </si>
  <si>
    <t>P</t>
  </si>
  <si>
    <t>Poznámka k položce:
1 t = 2,4 m2</t>
  </si>
  <si>
    <t>76,6666666666667*1,01 'Přepočtené koeficientem množství</t>
  </si>
  <si>
    <t>Ostatní konstrukce a práce-bourání</t>
  </si>
  <si>
    <t>31</t>
  </si>
  <si>
    <t>911331123</t>
  </si>
  <si>
    <t>Svodidlo ocelové jednostranné zádržnosti N2 typ JSNH4/N2 se zaberaněním sloupků do 4 m</t>
  </si>
  <si>
    <t>-1513575063</t>
  </si>
  <si>
    <t>Silniční svodidlo ocelové s osazením sloupků zaberaněním úroveň zádržnosti N2 vzdálenosti sloupků přes 2 do 4 m JSNH4/N2 jednostranné</t>
  </si>
  <si>
    <t>DO-5-02241</t>
  </si>
  <si>
    <t>68,0</t>
  </si>
  <si>
    <t>32</t>
  </si>
  <si>
    <t>914111111</t>
  </si>
  <si>
    <t>Montáž svislé dopravní značky do velikosti 1 m2 objímkami na sloupek nebo konzolu</t>
  </si>
  <si>
    <t>1492719871</t>
  </si>
  <si>
    <t>Montáž svislé dopravní značky základní velikosti do 1 m2 objímkami na sloupky nebo konzoly</t>
  </si>
  <si>
    <t>DO-5-02265</t>
  </si>
  <si>
    <t>"nové+přemístění" 28+1</t>
  </si>
  <si>
    <t>33</t>
  </si>
  <si>
    <t>404440140</t>
  </si>
  <si>
    <t>značka dopravní svislá reflexní výstražná AL 3M A1 - A30, P1,P4 900 mm</t>
  </si>
  <si>
    <t>-981096951</t>
  </si>
  <si>
    <t>výrobky a tabule orientační pro návěstí a zabezpečovací zařízení silniční značky dopravní svislé FeZn  plech FeZn AL     plech Al NK, 3M   povrchová úprava reflexní fólií tř.1 trojúhelníkové značky A1 - A30, P1,P4 rozměr 900 mm AL- 3M  reflexní tř.1</t>
  </si>
  <si>
    <t>34</t>
  </si>
  <si>
    <t>914211111</t>
  </si>
  <si>
    <t>Montáž svislé dopravní značky velkoplošné velikosti do 6 m2</t>
  </si>
  <si>
    <t>602521808</t>
  </si>
  <si>
    <t>35</t>
  </si>
  <si>
    <t>-88467834</t>
  </si>
  <si>
    <t>výrobky a tabule orientační pro návěstí a zabezpečovací zařízení silniční značky dopravní svislé FeZn  plech FeZn AL     plech Al NK, 3M   povrchová úprava reflexní fólií tř.1 obdélníkové značky IP8,IP9,IP11,IP12, IP13,IS15, IJ1-15, E2,E12 1000x1400 mm AL- 3M  reflexní tř.1</t>
  </si>
  <si>
    <t>36</t>
  </si>
  <si>
    <t>914511111</t>
  </si>
  <si>
    <t>Montáž sloupku dopravních značek délky do 3,5 m s betonovým základem</t>
  </si>
  <si>
    <t>-330583572</t>
  </si>
  <si>
    <t>Montáž sloupku dopravních značek délky do 3,5 m do betonového základu</t>
  </si>
  <si>
    <t>404452300</t>
  </si>
  <si>
    <t>sloupek Zn 70 - 350</t>
  </si>
  <si>
    <t>-1611164391</t>
  </si>
  <si>
    <t>výrobky a tabule orientační pro návěstí a zabezpečovací zařízení silniční značky dopravní svislé sloupky Zn 70 - 350</t>
  </si>
  <si>
    <t>915231111</t>
  </si>
  <si>
    <t>Vodorovné dopravní značení bílým plastem přechody pro chodce, šipky, symboly</t>
  </si>
  <si>
    <t>1608351024</t>
  </si>
  <si>
    <t>Vodorovné dopravní značení stříkaným plastem přechody pro chodce, šipky, symboly nápisy bílé základní</t>
  </si>
  <si>
    <t>215,0</t>
  </si>
  <si>
    <t>915621111</t>
  </si>
  <si>
    <t>Předznačení vodorovného plošného značení</t>
  </si>
  <si>
    <t>-1727018213</t>
  </si>
  <si>
    <t>Předznačení pro vodorovné značení stříkané barvou nebo prováděné z nátěrových hmot plošné šipky, symboly, nápisy</t>
  </si>
  <si>
    <t>916131113</t>
  </si>
  <si>
    <t>Osazení silničního obrubníku betonového ležatého s boční opěrou do lože z betonu prostého</t>
  </si>
  <si>
    <t>1480378208</t>
  </si>
  <si>
    <t>Osazení silničního obrubníku betonového se zřízením lože, s vyplněním a zatřením spár cementovou maltou ležatého s boční opěrou z betonu prostého tř. C 12/15, do lože z betonu prostého téže značky</t>
  </si>
  <si>
    <t>150,0</t>
  </si>
  <si>
    <t>592174600R</t>
  </si>
  <si>
    <t>obrubník betonový CSB KO 300/195/300</t>
  </si>
  <si>
    <t>-1677361382</t>
  </si>
  <si>
    <t>obrubníky betonové a železobetonové CSB KO 300/195/300</t>
  </si>
  <si>
    <t>150,0/0,3</t>
  </si>
  <si>
    <t>500*1,01 'Přepočtené koeficientem množství</t>
  </si>
  <si>
    <t>916131213</t>
  </si>
  <si>
    <t>Osazení silničního obrubníku betonového stojatého s boční opěrou do lože z betonu prostého</t>
  </si>
  <si>
    <t>-1872370245</t>
  </si>
  <si>
    <t>Osazení silničního obrubníku betonového se zřízením lože, s vyplněním a zatřením spár cementovou maltou stojatého s boční opěrou z betonu prostého tř. C 12/15, do lože z betonu prostého téže značky</t>
  </si>
  <si>
    <t>51,0+32,0</t>
  </si>
  <si>
    <t>592175040</t>
  </si>
  <si>
    <t>obrubník BEST-MONO II, přírodní 100x15/12x25 cm</t>
  </si>
  <si>
    <t>248954546</t>
  </si>
  <si>
    <t>obrubníky betonové a železobetonové obrubníky BEST provedení: přírodní  (d x š x v) MONO II       100 x 15/12 x 25</t>
  </si>
  <si>
    <t>51*1,01 'Přepočtené koeficientem množství</t>
  </si>
  <si>
    <t>592175050</t>
  </si>
  <si>
    <t>obrubník BEST-MONO II půlka, přírodní 50x15/12x25 cm</t>
  </si>
  <si>
    <t>1509918475</t>
  </si>
  <si>
    <t>obrubníky betonové a železobetonové obrubníky BEST provedení: přírodní  (d x š x v) MONO II půlka 50 x 15/12 x 25</t>
  </si>
  <si>
    <t>32,0*2</t>
  </si>
  <si>
    <t>64*1,01 'Přepočtené koeficientem množství</t>
  </si>
  <si>
    <t>916781112</t>
  </si>
  <si>
    <t>Zpomalovací plastový práh pro přejezdovou rychlost 20 km/h</t>
  </si>
  <si>
    <t>-1171853116</t>
  </si>
  <si>
    <t>Zpomalovací práh plastový pro přejezdovou rychlost 20 km/h</t>
  </si>
  <si>
    <t>919735113</t>
  </si>
  <si>
    <t>Řezání stávajícího živičného krytu hl do 150 mm</t>
  </si>
  <si>
    <t>1047449811</t>
  </si>
  <si>
    <t>Řezání stávajícího živičného krytu nebo podkladu hloubky přes 100 do 150 mm</t>
  </si>
  <si>
    <t>966006132</t>
  </si>
  <si>
    <t>Odstranění značek dopravních nebo orientačních se sloupky s betonovými patkami</t>
  </si>
  <si>
    <t>-1020557721</t>
  </si>
  <si>
    <t>Odstranění dopravních nebo orientačních značek se sloupkem s uložením hmot na vzdálenost do 20 m nebo s naložením na dopravní prostředek, se zásypem jam a jeho zhutněním s betonovou patkou</t>
  </si>
  <si>
    <t>DO-5.02241</t>
  </si>
  <si>
    <t>"odstranění + přemístění" 13+1</t>
  </si>
  <si>
    <t>979099141</t>
  </si>
  <si>
    <t xml:space="preserve">Poplatek za skládku </t>
  </si>
  <si>
    <t>802734971</t>
  </si>
  <si>
    <t>997221551</t>
  </si>
  <si>
    <t>Vodorovná doprava suti ze sypkých materiálů do 1 km</t>
  </si>
  <si>
    <t>1254872640</t>
  </si>
  <si>
    <t>Vodorovná doprava suti bez naložení, ale se složením a s hrubým urovnáním ze sypkých materiálů, na vzdálenost do 1 km</t>
  </si>
  <si>
    <t>997221559</t>
  </si>
  <si>
    <t>Příplatek ZKD 1 km u vodorovné dopravy suti ze sypkých materiálů</t>
  </si>
  <si>
    <t>1324728054</t>
  </si>
  <si>
    <t>Vodorovná doprava suti bez naložení, ale se složením a s hrubým urovnáním Příplatek k ceně za každý další i započatý 1 km přes 1 km</t>
  </si>
  <si>
    <t>692,364*4 'Přepočtené koeficientem množství</t>
  </si>
  <si>
    <t>99</t>
  </si>
  <si>
    <t>Přesun hmot</t>
  </si>
  <si>
    <t>998225111</t>
  </si>
  <si>
    <t>Přesun hmot pro pozemní komunikace s krytem z kamene, monolitickým betonovým nebo živičným</t>
  </si>
  <si>
    <t>-10297990</t>
  </si>
  <si>
    <t>Přesun hmot pro komunikace s krytem z kameniva, monolitickým betonovým nebo živičným dopravní vzdálenost do 200 m jakékoliv délky objektu</t>
  </si>
  <si>
    <t>Práce a dodávky M</t>
  </si>
  <si>
    <t>21-M</t>
  </si>
  <si>
    <t>Elektromontáže</t>
  </si>
  <si>
    <t>210204002R</t>
  </si>
  <si>
    <t xml:space="preserve">Demontáž stožárů osvětlení </t>
  </si>
  <si>
    <t>64</t>
  </si>
  <si>
    <t>284802389</t>
  </si>
  <si>
    <t>Montáž stožárů osvětlení, bez zemních prací parkových ocelových</t>
  </si>
  <si>
    <t>SO 101a - Vedlejší a ostatní náklady</t>
  </si>
  <si>
    <t xml:space="preserve">
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</si>
  <si>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</si>
  <si>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</si>
  <si>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</si>
  <si>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</si>
  <si>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</t>
  </si>
  <si>
    <t>Vedlejší rozpočtové náklady</t>
  </si>
  <si>
    <t>VRN1</t>
  </si>
  <si>
    <t>Průzkumné, geodetické a projektové práce</t>
  </si>
  <si>
    <t>013254000</t>
  </si>
  <si>
    <t>Dokumentace RDS, dopracování detailů</t>
  </si>
  <si>
    <t>hod</t>
  </si>
  <si>
    <t>1024</t>
  </si>
  <si>
    <t>-25322540</t>
  </si>
  <si>
    <t>Průzkumné, geodetické a projektové práce projektové práce dokumentace stavby (výkresová a textová) skutečného provedení stavby</t>
  </si>
  <si>
    <t>VRN3</t>
  </si>
  <si>
    <t>Zařízení staveniště</t>
  </si>
  <si>
    <t>030001000</t>
  </si>
  <si>
    <t>417529569</t>
  </si>
  <si>
    <t>Základní rozdělení průvodních činností a nákladů zařízení staveniště</t>
  </si>
  <si>
    <t>VRN4</t>
  </si>
  <si>
    <t>Inženýrská činnost</t>
  </si>
  <si>
    <t>041002000</t>
  </si>
  <si>
    <t>Geotechnický dozor stavby</t>
  </si>
  <si>
    <t>1773551957</t>
  </si>
  <si>
    <t>Hlavní tituly průvodních činností a nákladů inženýrská činnost dozory</t>
  </si>
  <si>
    <t>043002000</t>
  </si>
  <si>
    <t>Zkoušky a ostatní měření</t>
  </si>
  <si>
    <t>kpl</t>
  </si>
  <si>
    <t>-1536672213</t>
  </si>
  <si>
    <t>Hlavní tituly průvodních činností a nákladů inženýrská činnost zkoušky a ostatní měření</t>
  </si>
  <si>
    <t>"zkoušky únosonosti zemin" 5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</si>
  <si>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</si>
  <si>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</si>
  <si>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</si>
  <si>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</si>
  <si>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</si>
  <si>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</si>
  <si>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</si>
  <si>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40444262</t>
  </si>
  <si>
    <t>značka svislá reflexní AL- 3M 3000 x 2000 mm</t>
  </si>
  <si>
    <t>40445230</t>
  </si>
  <si>
    <t>příhradová konstrukce pro velkoplošnou dopravní značku</t>
  </si>
  <si>
    <t>výrobky a tabule orientační pro návěstí a zabezpečovací zařízení silniční značky</t>
  </si>
  <si>
    <t>"nové+přemístění"2+1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</si>
</sst>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57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10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sz val="8"/>
      <color indexed="63"/>
      <name val="Trebuchet MS"/>
      <family val="0"/>
    </font>
    <font>
      <i/>
      <sz val="8"/>
      <color indexed="12"/>
      <name val="Trebuchet MS"/>
      <family val="0"/>
    </font>
    <font>
      <sz val="8"/>
      <color indexed="20"/>
      <name val="Trebuchet MS"/>
      <family val="0"/>
    </font>
    <font>
      <sz val="8"/>
      <color indexed="10"/>
      <name val="Trebuchet MS"/>
      <family val="0"/>
    </font>
    <font>
      <i/>
      <sz val="7"/>
      <color indexed="55"/>
      <name val="Trebuchet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sz val="8"/>
      <color indexed="12"/>
      <name val="Trebuchet MS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thin">
        <color indexed="8"/>
      </right>
      <top style="hair">
        <color indexed="55"/>
      </top>
      <bottom style="hair">
        <color indexed="55"/>
      </bottom>
    </border>
    <border>
      <left style="thin">
        <color indexed="8"/>
      </left>
      <right>
        <color indexed="63"/>
      </right>
      <top/>
      <bottom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7" borderId="8" applyNumberFormat="0" applyAlignment="0" applyProtection="0"/>
    <xf numFmtId="0" fontId="50" fillId="19" borderId="8" applyNumberFormat="0" applyAlignment="0" applyProtection="0"/>
    <xf numFmtId="0" fontId="51" fillId="19" borderId="9" applyNumberFormat="0" applyAlignment="0" applyProtection="0"/>
    <xf numFmtId="0" fontId="52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23" borderId="0" applyNumberFormat="0" applyBorder="0" applyAlignment="0" applyProtection="0"/>
  </cellStyleXfs>
  <cellXfs count="275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17" borderId="0" xfId="0" applyFill="1" applyAlignment="1">
      <alignment horizontal="left" vertical="top"/>
    </xf>
    <xf numFmtId="0" fontId="1" fillId="17" borderId="0" xfId="0" applyFont="1" applyFill="1" applyAlignment="1">
      <alignment horizontal="left" vertical="center"/>
    </xf>
    <xf numFmtId="0" fontId="0" fillId="17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18" borderId="0" xfId="0" applyFont="1" applyFill="1" applyAlignment="1">
      <alignment horizontal="left" vertical="center"/>
    </xf>
    <xf numFmtId="49" fontId="7" fillId="18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0" fillId="19" borderId="0" xfId="0" applyFill="1" applyAlignment="1">
      <alignment horizontal="left" vertical="center"/>
    </xf>
    <xf numFmtId="0" fontId="9" fillId="19" borderId="17" xfId="0" applyFont="1" applyFill="1" applyBorder="1" applyAlignment="1">
      <alignment horizontal="left" vertical="center"/>
    </xf>
    <xf numFmtId="0" fontId="0" fillId="19" borderId="18" xfId="0" applyFill="1" applyBorder="1" applyAlignment="1">
      <alignment horizontal="left" vertical="center"/>
    </xf>
    <xf numFmtId="0" fontId="9" fillId="19" borderId="18" xfId="0" applyFont="1" applyFill="1" applyBorder="1" applyAlignment="1">
      <alignment horizontal="center" vertical="center"/>
    </xf>
    <xf numFmtId="0" fontId="0" fillId="19" borderId="14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7" fillId="19" borderId="25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164" fontId="13" fillId="0" borderId="30" xfId="0" applyNumberFormat="1" applyFont="1" applyBorder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4" fontId="13" fillId="0" borderId="24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164" fontId="20" fillId="0" borderId="30" xfId="0" applyNumberFormat="1" applyFont="1" applyBorder="1" applyAlignment="1">
      <alignment horizontal="right" vertical="center"/>
    </xf>
    <xf numFmtId="164" fontId="20" fillId="0" borderId="0" xfId="0" applyNumberFormat="1" applyFont="1" applyAlignment="1">
      <alignment horizontal="right" vertical="center"/>
    </xf>
    <xf numFmtId="167" fontId="20" fillId="0" borderId="0" xfId="0" applyNumberFormat="1" applyFont="1" applyAlignment="1">
      <alignment horizontal="right" vertical="center"/>
    </xf>
    <xf numFmtId="164" fontId="20" fillId="0" borderId="24" xfId="0" applyNumberFormat="1" applyFont="1" applyBorder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164" fontId="23" fillId="0" borderId="30" xfId="0" applyNumberFormat="1" applyFont="1" applyBorder="1" applyAlignment="1">
      <alignment horizontal="right" vertical="center"/>
    </xf>
    <xf numFmtId="164" fontId="23" fillId="0" borderId="0" xfId="0" applyNumberFormat="1" applyFont="1" applyAlignment="1">
      <alignment horizontal="right" vertical="center"/>
    </xf>
    <xf numFmtId="167" fontId="23" fillId="0" borderId="0" xfId="0" applyNumberFormat="1" applyFont="1" applyAlignment="1">
      <alignment horizontal="right" vertical="center"/>
    </xf>
    <xf numFmtId="164" fontId="23" fillId="0" borderId="24" xfId="0" applyNumberFormat="1" applyFont="1" applyBorder="1" applyAlignment="1">
      <alignment horizontal="right" vertical="center"/>
    </xf>
    <xf numFmtId="164" fontId="23" fillId="0" borderId="31" xfId="0" applyNumberFormat="1" applyFont="1" applyBorder="1" applyAlignment="1">
      <alignment horizontal="right" vertical="center"/>
    </xf>
    <xf numFmtId="164" fontId="23" fillId="0" borderId="32" xfId="0" applyNumberFormat="1" applyFont="1" applyBorder="1" applyAlignment="1">
      <alignment horizontal="right" vertical="center"/>
    </xf>
    <xf numFmtId="167" fontId="23" fillId="0" borderId="32" xfId="0" applyNumberFormat="1" applyFont="1" applyBorder="1" applyAlignment="1">
      <alignment horizontal="right" vertical="center"/>
    </xf>
    <xf numFmtId="164" fontId="23" fillId="0" borderId="33" xfId="0" applyNumberFormat="1" applyFont="1" applyBorder="1" applyAlignment="1">
      <alignment horizontal="right" vertical="center"/>
    </xf>
    <xf numFmtId="0" fontId="38" fillId="17" borderId="0" xfId="36" applyFill="1" applyAlignment="1">
      <alignment horizontal="left" vertical="top"/>
    </xf>
    <xf numFmtId="0" fontId="53" fillId="0" borderId="0" xfId="36" applyFont="1" applyAlignment="1">
      <alignment horizontal="center" vertical="center"/>
    </xf>
    <xf numFmtId="0" fontId="1" fillId="17" borderId="0" xfId="0" applyFont="1" applyFill="1" applyAlignment="1" applyProtection="1">
      <alignment horizontal="left" vertical="center"/>
      <protection/>
    </xf>
    <xf numFmtId="0" fontId="21" fillId="17" borderId="0" xfId="0" applyFont="1" applyFill="1" applyAlignment="1" applyProtection="1">
      <alignment horizontal="left" vertical="center"/>
      <protection/>
    </xf>
    <xf numFmtId="0" fontId="2" fillId="17" borderId="0" xfId="0" applyFont="1" applyFill="1" applyAlignment="1" applyProtection="1">
      <alignment horizontal="left" vertical="center"/>
      <protection/>
    </xf>
    <xf numFmtId="0" fontId="54" fillId="17" borderId="0" xfId="36" applyFont="1" applyFill="1" applyAlignment="1" applyProtection="1">
      <alignment horizontal="left" vertical="center"/>
      <protection/>
    </xf>
    <xf numFmtId="0" fontId="0" fillId="17" borderId="0" xfId="0" applyFont="1" applyFill="1" applyAlignment="1" applyProtection="1">
      <alignment horizontal="left" vertical="top"/>
      <protection/>
    </xf>
    <xf numFmtId="0" fontId="38" fillId="17" borderId="0" xfId="36" applyFill="1" applyAlignment="1" applyProtection="1">
      <alignment horizontal="left" vertical="top"/>
      <protection/>
    </xf>
    <xf numFmtId="0" fontId="0" fillId="17" borderId="0" xfId="0" applyFill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 applyProtection="1">
      <alignment horizontal="right" vertical="center"/>
      <protection/>
    </xf>
    <xf numFmtId="0" fontId="0" fillId="19" borderId="0" xfId="0" applyFill="1" applyAlignment="1" applyProtection="1">
      <alignment horizontal="left" vertical="center"/>
      <protection/>
    </xf>
    <xf numFmtId="0" fontId="9" fillId="19" borderId="17" xfId="0" applyFont="1" applyFill="1" applyBorder="1" applyAlignment="1" applyProtection="1">
      <alignment horizontal="left" vertical="center"/>
      <protection/>
    </xf>
    <xf numFmtId="0" fontId="0" fillId="19" borderId="18" xfId="0" applyFill="1" applyBorder="1" applyAlignment="1" applyProtection="1">
      <alignment horizontal="left" vertical="center"/>
      <protection/>
    </xf>
    <xf numFmtId="0" fontId="9" fillId="19" borderId="18" xfId="0" applyFont="1" applyFill="1" applyBorder="1" applyAlignment="1" applyProtection="1">
      <alignment horizontal="right" vertical="center"/>
      <protection/>
    </xf>
    <xf numFmtId="0" fontId="9" fillId="19" borderId="18" xfId="0" applyFont="1" applyFill="1" applyBorder="1" applyAlignment="1" applyProtection="1">
      <alignment horizontal="center" vertical="center"/>
      <protection/>
    </xf>
    <xf numFmtId="164" fontId="9" fillId="19" borderId="18" xfId="0" applyNumberFormat="1" applyFont="1" applyFill="1" applyBorder="1" applyAlignment="1" applyProtection="1">
      <alignment horizontal="right" vertical="center"/>
      <protection/>
    </xf>
    <xf numFmtId="164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0" fillId="19" borderId="35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7" fillId="19" borderId="0" xfId="0" applyFont="1" applyFill="1" applyAlignment="1" applyProtection="1">
      <alignment horizontal="left" vertical="center"/>
      <protection/>
    </xf>
    <xf numFmtId="0" fontId="7" fillId="19" borderId="0" xfId="0" applyFont="1" applyFill="1" applyAlignment="1" applyProtection="1">
      <alignment horizontal="right" vertical="center"/>
      <protection/>
    </xf>
    <xf numFmtId="0" fontId="0" fillId="19" borderId="14" xfId="0" applyFill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24" fillId="0" borderId="13" xfId="0" applyFont="1" applyBorder="1" applyAlignment="1" applyProtection="1">
      <alignment horizontal="left" vertical="center"/>
      <protection/>
    </xf>
    <xf numFmtId="0" fontId="24" fillId="0" borderId="32" xfId="0" applyFont="1" applyBorder="1" applyAlignment="1" applyProtection="1">
      <alignment horizontal="left" vertical="center"/>
      <protection/>
    </xf>
    <xf numFmtId="164" fontId="24" fillId="0" borderId="32" xfId="0" applyNumberFormat="1" applyFont="1" applyBorder="1" applyAlignment="1" applyProtection="1">
      <alignment horizontal="right" vertical="center"/>
      <protection/>
    </xf>
    <xf numFmtId="0" fontId="24" fillId="0" borderId="14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2" fillId="0" borderId="13" xfId="0" applyFont="1" applyBorder="1" applyAlignment="1" applyProtection="1">
      <alignment horizontal="left" vertical="center"/>
      <protection/>
    </xf>
    <xf numFmtId="0" fontId="22" fillId="0" borderId="32" xfId="0" applyFont="1" applyBorder="1" applyAlignment="1" applyProtection="1">
      <alignment horizontal="left" vertical="center"/>
      <protection/>
    </xf>
    <xf numFmtId="164" fontId="22" fillId="0" borderId="32" xfId="0" applyNumberFormat="1" applyFont="1" applyBorder="1" applyAlignment="1" applyProtection="1">
      <alignment horizontal="right" vertical="center"/>
      <protection/>
    </xf>
    <xf numFmtId="0" fontId="22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7" fillId="19" borderId="26" xfId="0" applyFont="1" applyFill="1" applyBorder="1" applyAlignment="1" applyProtection="1">
      <alignment horizontal="center" vertical="center" wrapText="1"/>
      <protection/>
    </xf>
    <xf numFmtId="0" fontId="7" fillId="19" borderId="27" xfId="0" applyFont="1" applyFill="1" applyBorder="1" applyAlignment="1" applyProtection="1">
      <alignment horizontal="center" vertical="center" wrapText="1"/>
      <protection/>
    </xf>
    <xf numFmtId="0" fontId="7" fillId="19" borderId="28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164" fontId="14" fillId="0" borderId="0" xfId="0" applyNumberFormat="1" applyFont="1" applyAlignment="1" applyProtection="1">
      <alignment horizontal="right"/>
      <protection/>
    </xf>
    <xf numFmtId="0" fontId="0" fillId="0" borderId="29" xfId="0" applyBorder="1" applyAlignment="1" applyProtection="1">
      <alignment horizontal="left" vertical="center"/>
      <protection/>
    </xf>
    <xf numFmtId="167" fontId="25" fillId="0" borderId="22" xfId="0" applyNumberFormat="1" applyFont="1" applyBorder="1" applyAlignment="1" applyProtection="1">
      <alignment horizontal="right"/>
      <protection/>
    </xf>
    <xf numFmtId="167" fontId="25" fillId="0" borderId="23" xfId="0" applyNumberFormat="1" applyFont="1" applyBorder="1" applyAlignment="1" applyProtection="1">
      <alignment horizontal="right"/>
      <protection/>
    </xf>
    <xf numFmtId="164" fontId="26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/>
      <protection/>
    </xf>
    <xf numFmtId="0" fontId="27" fillId="0" borderId="13" xfId="0" applyFont="1" applyBorder="1" applyAlignment="1" applyProtection="1">
      <alignment horizontal="left"/>
      <protection/>
    </xf>
    <xf numFmtId="0" fontId="27" fillId="0" borderId="0" xfId="0" applyFont="1" applyAlignment="1" applyProtection="1">
      <alignment horizontal="left"/>
      <protection/>
    </xf>
    <xf numFmtId="0" fontId="24" fillId="0" borderId="0" xfId="0" applyFont="1" applyAlignment="1" applyProtection="1">
      <alignment horizontal="left"/>
      <protection/>
    </xf>
    <xf numFmtId="164" fontId="24" fillId="0" borderId="0" xfId="0" applyNumberFormat="1" applyFont="1" applyAlignment="1" applyProtection="1">
      <alignment horizontal="right"/>
      <protection/>
    </xf>
    <xf numFmtId="0" fontId="27" fillId="0" borderId="30" xfId="0" applyFont="1" applyBorder="1" applyAlignment="1" applyProtection="1">
      <alignment horizontal="left"/>
      <protection/>
    </xf>
    <xf numFmtId="167" fontId="27" fillId="0" borderId="0" xfId="0" applyNumberFormat="1" applyFont="1" applyAlignment="1" applyProtection="1">
      <alignment horizontal="right"/>
      <protection/>
    </xf>
    <xf numFmtId="167" fontId="27" fillId="0" borderId="24" xfId="0" applyNumberFormat="1" applyFont="1" applyBorder="1" applyAlignment="1" applyProtection="1">
      <alignment horizontal="right"/>
      <protection/>
    </xf>
    <xf numFmtId="164" fontId="27" fillId="0" borderId="0" xfId="0" applyNumberFormat="1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/>
      <protection/>
    </xf>
    <xf numFmtId="164" fontId="22" fillId="0" borderId="0" xfId="0" applyNumberFormat="1" applyFont="1" applyAlignment="1" applyProtection="1">
      <alignment horizontal="right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8" fontId="0" fillId="0" borderId="36" xfId="0" applyNumberFormat="1" applyFont="1" applyBorder="1" applyAlignment="1" applyProtection="1">
      <alignment horizontal="right" vertical="center"/>
      <protection/>
    </xf>
    <xf numFmtId="164" fontId="0" fillId="0" borderId="36" xfId="0" applyNumberFormat="1" applyFont="1" applyBorder="1" applyAlignment="1" applyProtection="1">
      <alignment horizontal="right" vertical="center"/>
      <protection/>
    </xf>
    <xf numFmtId="0" fontId="11" fillId="18" borderId="36" xfId="0" applyFont="1" applyFill="1" applyBorder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0" fillId="0" borderId="30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30" fillId="0" borderId="13" xfId="0" applyFont="1" applyBorder="1" applyAlignment="1" applyProtection="1">
      <alignment horizontal="left" vertical="center"/>
      <protection/>
    </xf>
    <xf numFmtId="0" fontId="3" fillId="19" borderId="0" xfId="0" applyFont="1" applyFill="1" applyAlignment="1">
      <alignment horizontal="center" vertical="center"/>
    </xf>
    <xf numFmtId="0" fontId="28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168" fontId="30" fillId="0" borderId="0" xfId="0" applyNumberFormat="1" applyFont="1" applyAlignment="1" applyProtection="1">
      <alignment horizontal="right" vertical="center"/>
      <protection/>
    </xf>
    <xf numFmtId="0" fontId="30" fillId="0" borderId="30" xfId="0" applyFont="1" applyBorder="1" applyAlignment="1" applyProtection="1">
      <alignment horizontal="left" vertical="center"/>
      <protection/>
    </xf>
    <xf numFmtId="0" fontId="30" fillId="0" borderId="24" xfId="0" applyFont="1" applyBorder="1" applyAlignment="1" applyProtection="1">
      <alignment horizontal="left" vertical="center"/>
      <protection/>
    </xf>
    <xf numFmtId="0" fontId="31" fillId="0" borderId="36" xfId="0" applyFont="1" applyBorder="1" applyAlignment="1" applyProtection="1">
      <alignment horizontal="center" vertical="center"/>
      <protection/>
    </xf>
    <xf numFmtId="49" fontId="31" fillId="0" borderId="36" xfId="0" applyNumberFormat="1" applyFont="1" applyBorder="1" applyAlignment="1" applyProtection="1">
      <alignment horizontal="left" vertical="center" wrapText="1"/>
      <protection/>
    </xf>
    <xf numFmtId="0" fontId="31" fillId="0" borderId="36" xfId="0" applyFont="1" applyBorder="1" applyAlignment="1" applyProtection="1">
      <alignment horizontal="left" vertical="center" wrapText="1"/>
      <protection/>
    </xf>
    <xf numFmtId="0" fontId="31" fillId="0" borderId="36" xfId="0" applyFont="1" applyBorder="1" applyAlignment="1" applyProtection="1">
      <alignment horizontal="center" vertical="center" wrapText="1"/>
      <protection/>
    </xf>
    <xf numFmtId="168" fontId="31" fillId="0" borderId="36" xfId="0" applyNumberFormat="1" applyFont="1" applyBorder="1" applyAlignment="1" applyProtection="1">
      <alignment horizontal="right" vertical="center"/>
      <protection/>
    </xf>
    <xf numFmtId="164" fontId="31" fillId="0" borderId="36" xfId="0" applyNumberFormat="1" applyFont="1" applyBorder="1" applyAlignment="1" applyProtection="1">
      <alignment horizontal="right" vertical="center"/>
      <protection/>
    </xf>
    <xf numFmtId="0" fontId="31" fillId="0" borderId="13" xfId="0" applyFont="1" applyBorder="1" applyAlignment="1" applyProtection="1">
      <alignment horizontal="left" vertical="center"/>
      <protection/>
    </xf>
    <xf numFmtId="0" fontId="31" fillId="18" borderId="36" xfId="0" applyFont="1" applyFill="1" applyBorder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center" vertical="center" wrapText="1"/>
      <protection/>
    </xf>
    <xf numFmtId="0" fontId="32" fillId="0" borderId="13" xfId="0" applyFont="1" applyBorder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0" fontId="32" fillId="0" borderId="30" xfId="0" applyFont="1" applyBorder="1" applyAlignment="1" applyProtection="1">
      <alignment horizontal="left" vertical="center"/>
      <protection/>
    </xf>
    <xf numFmtId="0" fontId="32" fillId="0" borderId="24" xfId="0" applyFont="1" applyBorder="1" applyAlignment="1" applyProtection="1">
      <alignment horizontal="left" vertical="center"/>
      <protection/>
    </xf>
    <xf numFmtId="0" fontId="33" fillId="0" borderId="13" xfId="0" applyFont="1" applyBorder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168" fontId="33" fillId="0" borderId="0" xfId="0" applyNumberFormat="1" applyFont="1" applyAlignment="1" applyProtection="1">
      <alignment horizontal="right" vertical="center"/>
      <protection/>
    </xf>
    <xf numFmtId="0" fontId="33" fillId="0" borderId="30" xfId="0" applyFont="1" applyBorder="1" applyAlignment="1" applyProtection="1">
      <alignment horizontal="left" vertical="center"/>
      <protection/>
    </xf>
    <xf numFmtId="0" fontId="33" fillId="0" borderId="24" xfId="0" applyFont="1" applyBorder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top" wrapText="1"/>
      <protection/>
    </xf>
    <xf numFmtId="0" fontId="30" fillId="0" borderId="31" xfId="0" applyFont="1" applyBorder="1" applyAlignment="1" applyProtection="1">
      <alignment horizontal="left" vertical="center"/>
      <protection/>
    </xf>
    <xf numFmtId="0" fontId="30" fillId="0" borderId="32" xfId="0" applyFont="1" applyBorder="1" applyAlignment="1" applyProtection="1">
      <alignment horizontal="left" vertical="center"/>
      <protection/>
    </xf>
    <xf numFmtId="0" fontId="30" fillId="0" borderId="33" xfId="0" applyFont="1" applyBorder="1" applyAlignment="1" applyProtection="1">
      <alignment horizontal="left" vertical="center"/>
      <protection/>
    </xf>
    <xf numFmtId="164" fontId="0" fillId="18" borderId="3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164" fontId="31" fillId="18" borderId="3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36" xfId="0" applyBorder="1" applyAlignment="1" applyProtection="1">
      <alignment horizontal="left" vertical="center" wrapText="1"/>
      <protection/>
    </xf>
    <xf numFmtId="0" fontId="0" fillId="19" borderId="25" xfId="0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6" fontId="7" fillId="0" borderId="0" xfId="0" applyNumberFormat="1" applyFont="1" applyAlignment="1">
      <alignment horizontal="left" vertical="top"/>
    </xf>
    <xf numFmtId="0" fontId="13" fillId="0" borderId="29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7" fillId="19" borderId="18" xfId="0" applyFont="1" applyFill="1" applyBorder="1" applyAlignment="1">
      <alignment horizontal="center" vertical="center"/>
    </xf>
    <xf numFmtId="0" fontId="7" fillId="19" borderId="18" xfId="0" applyFont="1" applyFill="1" applyBorder="1" applyAlignment="1">
      <alignment horizontal="right" vertical="center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30" fillId="0" borderId="37" xfId="0" applyFont="1" applyBorder="1" applyAlignment="1" applyProtection="1">
      <alignment horizontal="left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49" fontId="0" fillId="0" borderId="38" xfId="0" applyNumberFormat="1" applyFont="1" applyBorder="1" applyAlignment="1" applyProtection="1">
      <alignment horizontal="left" vertical="center" wrapText="1"/>
      <protection/>
    </xf>
    <xf numFmtId="0" fontId="0" fillId="0" borderId="38" xfId="0" applyFont="1" applyBorder="1" applyAlignment="1" applyProtection="1">
      <alignment horizontal="center" vertical="center" wrapText="1"/>
      <protection/>
    </xf>
    <xf numFmtId="168" fontId="0" fillId="0" borderId="38" xfId="0" applyNumberFormat="1" applyFont="1" applyBorder="1" applyAlignment="1" applyProtection="1">
      <alignment horizontal="right" vertical="center"/>
      <protection/>
    </xf>
    <xf numFmtId="164" fontId="0" fillId="18" borderId="38" xfId="0" applyNumberFormat="1" applyFont="1" applyFill="1" applyBorder="1" applyAlignment="1" applyProtection="1">
      <alignment horizontal="right" vertical="center"/>
      <protection locked="0"/>
    </xf>
    <xf numFmtId="164" fontId="0" fillId="0" borderId="38" xfId="0" applyNumberFormat="1" applyFont="1" applyBorder="1" applyAlignment="1" applyProtection="1">
      <alignment horizontal="right" vertical="center"/>
      <protection/>
    </xf>
    <xf numFmtId="0" fontId="0" fillId="0" borderId="39" xfId="0" applyFont="1" applyBorder="1" applyAlignment="1" applyProtection="1">
      <alignment horizontal="left" vertical="center" wrapText="1"/>
      <protection/>
    </xf>
    <xf numFmtId="0" fontId="30" fillId="0" borderId="40" xfId="0" applyFont="1" applyBorder="1" applyAlignment="1" applyProtection="1">
      <alignment horizontal="left" vertical="center"/>
      <protection/>
    </xf>
    <xf numFmtId="0" fontId="56" fillId="0" borderId="36" xfId="0" applyFont="1" applyBorder="1" applyAlignment="1" applyProtection="1">
      <alignment horizontal="center" vertical="center"/>
      <protection/>
    </xf>
    <xf numFmtId="49" fontId="56" fillId="0" borderId="36" xfId="0" applyNumberFormat="1" applyFont="1" applyBorder="1" applyAlignment="1" applyProtection="1">
      <alignment horizontal="left" vertical="center" wrapText="1"/>
      <protection/>
    </xf>
    <xf numFmtId="0" fontId="56" fillId="0" borderId="36" xfId="0" applyFont="1" applyBorder="1" applyAlignment="1" applyProtection="1">
      <alignment horizontal="left" vertical="center" wrapText="1"/>
      <protection/>
    </xf>
    <xf numFmtId="0" fontId="56" fillId="0" borderId="36" xfId="0" applyFont="1" applyBorder="1" applyAlignment="1" applyProtection="1">
      <alignment horizontal="center" vertical="center" wrapText="1"/>
      <protection/>
    </xf>
    <xf numFmtId="168" fontId="56" fillId="0" borderId="36" xfId="0" applyNumberFormat="1" applyFont="1" applyBorder="1" applyAlignment="1" applyProtection="1">
      <alignment horizontal="right" vertical="center"/>
      <protection/>
    </xf>
    <xf numFmtId="164" fontId="56" fillId="18" borderId="36" xfId="0" applyNumberFormat="1" applyFont="1" applyFill="1" applyBorder="1" applyAlignment="1" applyProtection="1">
      <alignment horizontal="right" vertical="center"/>
      <protection locked="0"/>
    </xf>
    <xf numFmtId="164" fontId="56" fillId="0" borderId="36" xfId="0" applyNumberFormat="1" applyFont="1" applyBorder="1" applyAlignment="1" applyProtection="1">
      <alignment horizontal="right" vertical="center"/>
      <protection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49" fontId="7" fillId="18" borderId="0" xfId="0" applyNumberFormat="1" applyFont="1" applyFill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165" fontId="11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right" vertical="center"/>
    </xf>
    <xf numFmtId="0" fontId="9" fillId="19" borderId="18" xfId="0" applyFont="1" applyFill="1" applyBorder="1" applyAlignment="1">
      <alignment horizontal="left" vertical="center"/>
    </xf>
    <xf numFmtId="0" fontId="0" fillId="19" borderId="18" xfId="0" applyFill="1" applyBorder="1" applyAlignment="1">
      <alignment horizontal="left" vertical="center"/>
    </xf>
    <xf numFmtId="164" fontId="9" fillId="19" borderId="18" xfId="0" applyNumberFormat="1" applyFont="1" applyFill="1" applyBorder="1" applyAlignment="1">
      <alignment horizontal="right" vertical="center"/>
    </xf>
    <xf numFmtId="0" fontId="7" fillId="19" borderId="17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54" fillId="17" borderId="0" xfId="36" applyFont="1" applyFill="1" applyAlignment="1" applyProtection="1">
      <alignment horizontal="left" vertical="center"/>
      <protection/>
    </xf>
    <xf numFmtId="0" fontId="3" fillId="19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left" vertical="center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BB8B9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5087A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2337E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BB8B9.tmp" descr="D:\KROSplusData\System\Temp\radBB8B9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5087A.tmp" descr="D:\KROSplusData\System\Temp\rad5087A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2337E.tmp" descr="D:\KROSplusData\System\Temp\rad2337E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6"/>
  <sheetViews>
    <sheetView showGridLines="0" zoomScalePageLayoutView="0" workbookViewId="0" topLeftCell="A1">
      <pane ySplit="1" topLeftCell="BM20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81" t="s">
        <v>0</v>
      </c>
      <c r="B1" s="82"/>
      <c r="C1" s="82"/>
      <c r="D1" s="83" t="s">
        <v>1</v>
      </c>
      <c r="E1" s="82"/>
      <c r="F1" s="82"/>
      <c r="G1" s="82"/>
      <c r="H1" s="82"/>
      <c r="I1" s="82"/>
      <c r="J1" s="82"/>
      <c r="K1" s="84" t="s">
        <v>458</v>
      </c>
      <c r="L1" s="84"/>
      <c r="M1" s="84"/>
      <c r="N1" s="84"/>
      <c r="O1" s="84"/>
      <c r="P1" s="84"/>
      <c r="Q1" s="84"/>
      <c r="R1" s="84"/>
      <c r="S1" s="84"/>
      <c r="T1" s="82"/>
      <c r="U1" s="82"/>
      <c r="V1" s="82"/>
      <c r="W1" s="84" t="s">
        <v>459</v>
      </c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79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4" t="s">
        <v>5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184" t="s">
        <v>6</v>
      </c>
      <c r="AS2" s="247"/>
      <c r="AT2" s="247"/>
      <c r="AU2" s="247"/>
      <c r="AV2" s="247"/>
      <c r="AW2" s="247"/>
      <c r="AX2" s="247"/>
      <c r="AY2" s="247"/>
      <c r="AZ2" s="247"/>
      <c r="BA2" s="247"/>
      <c r="BB2" s="247"/>
      <c r="BC2" s="247"/>
      <c r="BD2" s="247"/>
      <c r="BE2" s="247"/>
      <c r="BS2" s="6" t="s">
        <v>7</v>
      </c>
      <c r="BT2" s="6" t="s">
        <v>8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7</v>
      </c>
      <c r="BT3" s="6" t="s">
        <v>9</v>
      </c>
    </row>
    <row r="4" spans="2:71" s="2" customFormat="1" ht="37.5" customHeight="1">
      <c r="B4" s="10"/>
      <c r="D4" s="11" t="s">
        <v>10</v>
      </c>
      <c r="AQ4" s="12"/>
      <c r="AS4" s="13" t="s">
        <v>11</v>
      </c>
      <c r="BE4" s="14" t="s">
        <v>12</v>
      </c>
      <c r="BS4" s="6" t="s">
        <v>13</v>
      </c>
    </row>
    <row r="5" spans="2:71" s="2" customFormat="1" ht="15" customHeight="1">
      <c r="B5" s="10"/>
      <c r="D5" s="15" t="s">
        <v>14</v>
      </c>
      <c r="K5" s="250" t="s">
        <v>15</v>
      </c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Q5" s="12"/>
      <c r="BE5" s="246" t="s">
        <v>16</v>
      </c>
      <c r="BS5" s="6" t="s">
        <v>7</v>
      </c>
    </row>
    <row r="6" spans="2:71" s="2" customFormat="1" ht="37.5" customHeight="1">
      <c r="B6" s="10"/>
      <c r="D6" s="17" t="s">
        <v>17</v>
      </c>
      <c r="K6" s="251" t="s">
        <v>18</v>
      </c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Q6" s="12"/>
      <c r="BE6" s="247"/>
      <c r="BS6" s="6" t="s">
        <v>19</v>
      </c>
    </row>
    <row r="7" spans="2:71" s="2" customFormat="1" ht="15" customHeight="1">
      <c r="B7" s="10"/>
      <c r="D7" s="18" t="s">
        <v>20</v>
      </c>
      <c r="K7" s="16"/>
      <c r="AK7" s="18" t="s">
        <v>21</v>
      </c>
      <c r="AN7" s="16"/>
      <c r="AQ7" s="12"/>
      <c r="BE7" s="247"/>
      <c r="BS7" s="6" t="s">
        <v>22</v>
      </c>
    </row>
    <row r="8" spans="2:71" s="2" customFormat="1" ht="15" customHeight="1">
      <c r="B8" s="10"/>
      <c r="D8" s="18" t="s">
        <v>23</v>
      </c>
      <c r="K8" s="16" t="s">
        <v>24</v>
      </c>
      <c r="AK8" s="18" t="s">
        <v>25</v>
      </c>
      <c r="AN8" s="19" t="s">
        <v>26</v>
      </c>
      <c r="AQ8" s="12"/>
      <c r="BE8" s="247"/>
      <c r="BS8" s="6" t="s">
        <v>27</v>
      </c>
    </row>
    <row r="9" spans="2:71" s="2" customFormat="1" ht="15" customHeight="1">
      <c r="B9" s="10"/>
      <c r="AQ9" s="12"/>
      <c r="BE9" s="247"/>
      <c r="BS9" s="6" t="s">
        <v>7</v>
      </c>
    </row>
    <row r="10" spans="2:71" s="2" customFormat="1" ht="15" customHeight="1">
      <c r="B10" s="10"/>
      <c r="D10" s="18" t="s">
        <v>28</v>
      </c>
      <c r="AK10" s="18" t="s">
        <v>29</v>
      </c>
      <c r="AN10" s="16"/>
      <c r="AQ10" s="12"/>
      <c r="BE10" s="247"/>
      <c r="BS10" s="6" t="s">
        <v>19</v>
      </c>
    </row>
    <row r="11" spans="2:71" s="2" customFormat="1" ht="19.5" customHeight="1">
      <c r="B11" s="10"/>
      <c r="E11" s="16" t="s">
        <v>30</v>
      </c>
      <c r="AK11" s="18" t="s">
        <v>31</v>
      </c>
      <c r="AN11" s="16"/>
      <c r="AQ11" s="12"/>
      <c r="BE11" s="247"/>
      <c r="BS11" s="6" t="s">
        <v>19</v>
      </c>
    </row>
    <row r="12" spans="2:71" s="2" customFormat="1" ht="7.5" customHeight="1">
      <c r="B12" s="10"/>
      <c r="AQ12" s="12"/>
      <c r="BE12" s="247"/>
      <c r="BS12" s="6" t="s">
        <v>19</v>
      </c>
    </row>
    <row r="13" spans="2:71" s="2" customFormat="1" ht="15" customHeight="1">
      <c r="B13" s="10"/>
      <c r="D13" s="18" t="s">
        <v>32</v>
      </c>
      <c r="AK13" s="18" t="s">
        <v>29</v>
      </c>
      <c r="AN13" s="20" t="s">
        <v>33</v>
      </c>
      <c r="AQ13" s="12"/>
      <c r="BE13" s="247"/>
      <c r="BS13" s="6" t="s">
        <v>19</v>
      </c>
    </row>
    <row r="14" spans="2:71" s="2" customFormat="1" ht="15.75" customHeight="1">
      <c r="B14" s="10"/>
      <c r="E14" s="252" t="s">
        <v>33</v>
      </c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18" t="s">
        <v>31</v>
      </c>
      <c r="AN14" s="20" t="s">
        <v>33</v>
      </c>
      <c r="AQ14" s="12"/>
      <c r="BE14" s="247"/>
      <c r="BS14" s="6" t="s">
        <v>7</v>
      </c>
    </row>
    <row r="15" spans="2:71" s="2" customFormat="1" ht="7.5" customHeight="1">
      <c r="B15" s="10"/>
      <c r="AQ15" s="12"/>
      <c r="BE15" s="247"/>
      <c r="BS15" s="6" t="s">
        <v>34</v>
      </c>
    </row>
    <row r="16" spans="2:71" s="2" customFormat="1" ht="15" customHeight="1">
      <c r="B16" s="10"/>
      <c r="D16" s="18" t="s">
        <v>35</v>
      </c>
      <c r="AK16" s="18" t="s">
        <v>29</v>
      </c>
      <c r="AN16" s="16" t="s">
        <v>36</v>
      </c>
      <c r="AQ16" s="12"/>
      <c r="BE16" s="247"/>
      <c r="BS16" s="6" t="s">
        <v>34</v>
      </c>
    </row>
    <row r="17" spans="2:71" ht="19.5" customHeight="1">
      <c r="B17" s="10"/>
      <c r="E17" s="16" t="s">
        <v>37</v>
      </c>
      <c r="AK17" s="18" t="s">
        <v>31</v>
      </c>
      <c r="AN17" s="16"/>
      <c r="AQ17" s="12"/>
      <c r="BE17" s="247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6" t="s">
        <v>4</v>
      </c>
    </row>
    <row r="18" spans="2:71" ht="7.5" customHeight="1">
      <c r="B18" s="10"/>
      <c r="AQ18" s="12"/>
      <c r="BE18" s="247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6" t="s">
        <v>7</v>
      </c>
    </row>
    <row r="19" spans="2:71" ht="15" customHeight="1">
      <c r="B19" s="10"/>
      <c r="D19" s="18" t="s">
        <v>38</v>
      </c>
      <c r="AQ19" s="12"/>
      <c r="BE19" s="247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6" t="s">
        <v>19</v>
      </c>
    </row>
    <row r="20" spans="2:71" ht="15.75" customHeight="1">
      <c r="B20" s="10"/>
      <c r="E20" s="253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7"/>
      <c r="AK20" s="247"/>
      <c r="AL20" s="247"/>
      <c r="AM20" s="247"/>
      <c r="AN20" s="247"/>
      <c r="AQ20" s="12"/>
      <c r="BE20" s="247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6" t="s">
        <v>4</v>
      </c>
    </row>
    <row r="21" spans="2:70" ht="7.5" customHeight="1">
      <c r="B21" s="10"/>
      <c r="AQ21" s="12"/>
      <c r="BE21" s="247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2:70" ht="7.5" customHeight="1">
      <c r="B22" s="10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Q22" s="12"/>
      <c r="BE22" s="247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2:57" s="6" customFormat="1" ht="27" customHeight="1">
      <c r="B23" s="22"/>
      <c r="D23" s="23" t="s">
        <v>39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54">
        <f>ROUNDUP($AG$51,2)</f>
        <v>0</v>
      </c>
      <c r="AL23" s="255"/>
      <c r="AM23" s="255"/>
      <c r="AN23" s="255"/>
      <c r="AO23" s="255"/>
      <c r="AQ23" s="25"/>
      <c r="BE23" s="248"/>
    </row>
    <row r="24" spans="2:57" s="6" customFormat="1" ht="7.5" customHeight="1">
      <c r="B24" s="22"/>
      <c r="AQ24" s="25"/>
      <c r="BE24" s="248"/>
    </row>
    <row r="25" spans="2:57" s="6" customFormat="1" ht="14.25" customHeight="1">
      <c r="B25" s="22"/>
      <c r="L25" s="256" t="s">
        <v>40</v>
      </c>
      <c r="M25" s="248"/>
      <c r="N25" s="248"/>
      <c r="O25" s="248"/>
      <c r="W25" s="256" t="s">
        <v>41</v>
      </c>
      <c r="X25" s="248"/>
      <c r="Y25" s="248"/>
      <c r="Z25" s="248"/>
      <c r="AA25" s="248"/>
      <c r="AB25" s="248"/>
      <c r="AC25" s="248"/>
      <c r="AD25" s="248"/>
      <c r="AE25" s="248"/>
      <c r="AK25" s="256" t="s">
        <v>42</v>
      </c>
      <c r="AL25" s="248"/>
      <c r="AM25" s="248"/>
      <c r="AN25" s="248"/>
      <c r="AO25" s="248"/>
      <c r="AQ25" s="25"/>
      <c r="BE25" s="248"/>
    </row>
    <row r="26" spans="2:57" s="6" customFormat="1" ht="15" customHeight="1">
      <c r="B26" s="26"/>
      <c r="D26" s="27" t="s">
        <v>43</v>
      </c>
      <c r="F26" s="27" t="s">
        <v>44</v>
      </c>
      <c r="L26" s="257">
        <v>0.21</v>
      </c>
      <c r="M26" s="249"/>
      <c r="N26" s="249"/>
      <c r="O26" s="249"/>
      <c r="W26" s="258">
        <f>ROUNDUP($AZ$51,2)</f>
        <v>0</v>
      </c>
      <c r="X26" s="249"/>
      <c r="Y26" s="249"/>
      <c r="Z26" s="249"/>
      <c r="AA26" s="249"/>
      <c r="AB26" s="249"/>
      <c r="AC26" s="249"/>
      <c r="AD26" s="249"/>
      <c r="AE26" s="249"/>
      <c r="AK26" s="258">
        <f>ROUNDUP($AV$51,1)</f>
        <v>0</v>
      </c>
      <c r="AL26" s="249"/>
      <c r="AM26" s="249"/>
      <c r="AN26" s="249"/>
      <c r="AO26" s="249"/>
      <c r="AQ26" s="28"/>
      <c r="BE26" s="249"/>
    </row>
    <row r="27" spans="2:57" s="6" customFormat="1" ht="15" customHeight="1">
      <c r="B27" s="26"/>
      <c r="F27" s="27" t="s">
        <v>45</v>
      </c>
      <c r="L27" s="257">
        <v>0.15</v>
      </c>
      <c r="M27" s="249"/>
      <c r="N27" s="249"/>
      <c r="O27" s="249"/>
      <c r="W27" s="258">
        <f>ROUNDUP($BA$51,2)</f>
        <v>0</v>
      </c>
      <c r="X27" s="249"/>
      <c r="Y27" s="249"/>
      <c r="Z27" s="249"/>
      <c r="AA27" s="249"/>
      <c r="AB27" s="249"/>
      <c r="AC27" s="249"/>
      <c r="AD27" s="249"/>
      <c r="AE27" s="249"/>
      <c r="AK27" s="258">
        <f>ROUNDUP($AW$51,1)</f>
        <v>0</v>
      </c>
      <c r="AL27" s="249"/>
      <c r="AM27" s="249"/>
      <c r="AN27" s="249"/>
      <c r="AO27" s="249"/>
      <c r="AQ27" s="28"/>
      <c r="BE27" s="249"/>
    </row>
    <row r="28" spans="2:57" s="6" customFormat="1" ht="15" customHeight="1" hidden="1">
      <c r="B28" s="26"/>
      <c r="F28" s="27" t="s">
        <v>46</v>
      </c>
      <c r="L28" s="257">
        <v>0.21</v>
      </c>
      <c r="M28" s="249"/>
      <c r="N28" s="249"/>
      <c r="O28" s="249"/>
      <c r="W28" s="258">
        <f>ROUNDUP($BB$51,2)</f>
        <v>0</v>
      </c>
      <c r="X28" s="249"/>
      <c r="Y28" s="249"/>
      <c r="Z28" s="249"/>
      <c r="AA28" s="249"/>
      <c r="AB28" s="249"/>
      <c r="AC28" s="249"/>
      <c r="AD28" s="249"/>
      <c r="AE28" s="249"/>
      <c r="AK28" s="258">
        <v>0</v>
      </c>
      <c r="AL28" s="249"/>
      <c r="AM28" s="249"/>
      <c r="AN28" s="249"/>
      <c r="AO28" s="249"/>
      <c r="AQ28" s="28"/>
      <c r="BE28" s="249"/>
    </row>
    <row r="29" spans="2:57" s="6" customFormat="1" ht="15" customHeight="1" hidden="1">
      <c r="B29" s="26"/>
      <c r="F29" s="27" t="s">
        <v>47</v>
      </c>
      <c r="L29" s="257">
        <v>0.15</v>
      </c>
      <c r="M29" s="249"/>
      <c r="N29" s="249"/>
      <c r="O29" s="249"/>
      <c r="W29" s="258">
        <f>ROUNDUP($BC$51,2)</f>
        <v>0</v>
      </c>
      <c r="X29" s="249"/>
      <c r="Y29" s="249"/>
      <c r="Z29" s="249"/>
      <c r="AA29" s="249"/>
      <c r="AB29" s="249"/>
      <c r="AC29" s="249"/>
      <c r="AD29" s="249"/>
      <c r="AE29" s="249"/>
      <c r="AK29" s="258">
        <v>0</v>
      </c>
      <c r="AL29" s="249"/>
      <c r="AM29" s="249"/>
      <c r="AN29" s="249"/>
      <c r="AO29" s="249"/>
      <c r="AQ29" s="28"/>
      <c r="BE29" s="249"/>
    </row>
    <row r="30" spans="2:57" s="6" customFormat="1" ht="15" customHeight="1" hidden="1">
      <c r="B30" s="26"/>
      <c r="F30" s="27" t="s">
        <v>48</v>
      </c>
      <c r="L30" s="257">
        <v>0</v>
      </c>
      <c r="M30" s="249"/>
      <c r="N30" s="249"/>
      <c r="O30" s="249"/>
      <c r="W30" s="258">
        <f>ROUNDUP($BD$51,2)</f>
        <v>0</v>
      </c>
      <c r="X30" s="249"/>
      <c r="Y30" s="249"/>
      <c r="Z30" s="249"/>
      <c r="AA30" s="249"/>
      <c r="AB30" s="249"/>
      <c r="AC30" s="249"/>
      <c r="AD30" s="249"/>
      <c r="AE30" s="249"/>
      <c r="AK30" s="258">
        <v>0</v>
      </c>
      <c r="AL30" s="249"/>
      <c r="AM30" s="249"/>
      <c r="AN30" s="249"/>
      <c r="AO30" s="249"/>
      <c r="AQ30" s="28"/>
      <c r="BE30" s="249"/>
    </row>
    <row r="31" spans="2:57" s="6" customFormat="1" ht="7.5" customHeight="1">
      <c r="B31" s="22"/>
      <c r="AQ31" s="25"/>
      <c r="BE31" s="248"/>
    </row>
    <row r="32" spans="2:57" s="6" customFormat="1" ht="27" customHeight="1">
      <c r="B32" s="22"/>
      <c r="C32" s="29"/>
      <c r="D32" s="30" t="s">
        <v>49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2" t="s">
        <v>50</v>
      </c>
      <c r="U32" s="31"/>
      <c r="V32" s="31"/>
      <c r="W32" s="31"/>
      <c r="X32" s="259" t="s">
        <v>51</v>
      </c>
      <c r="Y32" s="260"/>
      <c r="Z32" s="260"/>
      <c r="AA32" s="260"/>
      <c r="AB32" s="260"/>
      <c r="AC32" s="31"/>
      <c r="AD32" s="31"/>
      <c r="AE32" s="31"/>
      <c r="AF32" s="31"/>
      <c r="AG32" s="31"/>
      <c r="AH32" s="31"/>
      <c r="AI32" s="31"/>
      <c r="AJ32" s="31"/>
      <c r="AK32" s="261">
        <f>ROUNDUP(SUM($AK$23:$AK$30),2)</f>
        <v>0</v>
      </c>
      <c r="AL32" s="260"/>
      <c r="AM32" s="260"/>
      <c r="AN32" s="260"/>
      <c r="AO32" s="220"/>
      <c r="AP32" s="29"/>
      <c r="AQ32" s="33"/>
      <c r="BE32" s="248"/>
    </row>
    <row r="33" spans="2:43" s="6" customFormat="1" ht="7.5" customHeight="1">
      <c r="B33" s="22"/>
      <c r="AQ33" s="25"/>
    </row>
    <row r="34" spans="2:43" s="6" customFormat="1" ht="7.5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6"/>
    </row>
    <row r="38" spans="2:44" s="6" customFormat="1" ht="7.5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22"/>
    </row>
    <row r="39" spans="2:44" s="6" customFormat="1" ht="37.5" customHeight="1">
      <c r="B39" s="22"/>
      <c r="C39" s="11" t="s">
        <v>52</v>
      </c>
      <c r="AR39" s="22"/>
    </row>
    <row r="40" spans="2:44" s="6" customFormat="1" ht="7.5" customHeight="1">
      <c r="B40" s="22"/>
      <c r="AR40" s="22"/>
    </row>
    <row r="41" spans="2:44" s="16" customFormat="1" ht="15" customHeight="1">
      <c r="B41" s="39"/>
      <c r="C41" s="18" t="s">
        <v>14</v>
      </c>
      <c r="L41" s="16" t="str">
        <f>$K$5</f>
        <v>2720</v>
      </c>
      <c r="AR41" s="39"/>
    </row>
    <row r="42" spans="2:44" s="40" customFormat="1" ht="37.5" customHeight="1">
      <c r="B42" s="41"/>
      <c r="C42" s="40" t="s">
        <v>17</v>
      </c>
      <c r="L42" s="221" t="str">
        <f>$K$6</f>
        <v>2720 Obnovení silnice III-2565 Most - Mariánské Radčice</v>
      </c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48"/>
      <c r="AM42" s="248"/>
      <c r="AN42" s="248"/>
      <c r="AO42" s="248"/>
      <c r="AR42" s="41"/>
    </row>
    <row r="43" spans="2:44" s="6" customFormat="1" ht="7.5" customHeight="1">
      <c r="B43" s="22"/>
      <c r="AR43" s="22"/>
    </row>
    <row r="44" spans="2:44" s="6" customFormat="1" ht="15.75" customHeight="1">
      <c r="B44" s="22"/>
      <c r="C44" s="18" t="s">
        <v>23</v>
      </c>
      <c r="L44" s="42" t="str">
        <f>IF($K$8="","",$K$8)</f>
        <v> </v>
      </c>
      <c r="AI44" s="18" t="s">
        <v>25</v>
      </c>
      <c r="AM44" s="222" t="str">
        <f>IF($AN$8="","",$AN$8)</f>
        <v>30.07.2014</v>
      </c>
      <c r="AN44" s="248"/>
      <c r="AR44" s="22"/>
    </row>
    <row r="45" spans="2:44" s="6" customFormat="1" ht="7.5" customHeight="1">
      <c r="B45" s="22"/>
      <c r="AR45" s="22"/>
    </row>
    <row r="46" spans="2:56" s="6" customFormat="1" ht="18.75" customHeight="1">
      <c r="B46" s="22"/>
      <c r="C46" s="18" t="s">
        <v>28</v>
      </c>
      <c r="L46" s="16" t="str">
        <f>IF($E$11="","",$E$11)</f>
        <v>Statutární město Most</v>
      </c>
      <c r="AI46" s="18" t="s">
        <v>35</v>
      </c>
      <c r="AM46" s="250" t="str">
        <f>IF($E$17="","",$E$17)</f>
        <v>Báňské projekty Teplice a.s.</v>
      </c>
      <c r="AN46" s="248"/>
      <c r="AO46" s="248"/>
      <c r="AP46" s="248"/>
      <c r="AR46" s="22"/>
      <c r="AS46" s="223" t="s">
        <v>53</v>
      </c>
      <c r="AT46" s="224"/>
      <c r="AU46" s="43"/>
      <c r="AV46" s="43"/>
      <c r="AW46" s="43"/>
      <c r="AX46" s="43"/>
      <c r="AY46" s="43"/>
      <c r="AZ46" s="43"/>
      <c r="BA46" s="43"/>
      <c r="BB46" s="43"/>
      <c r="BC46" s="43"/>
      <c r="BD46" s="44"/>
    </row>
    <row r="47" spans="2:56" s="6" customFormat="1" ht="15.75" customHeight="1">
      <c r="B47" s="22"/>
      <c r="C47" s="18" t="s">
        <v>32</v>
      </c>
      <c r="L47" s="16">
        <f>IF($E$14="Vyplň údaj","",$E$14)</f>
      </c>
      <c r="AR47" s="22"/>
      <c r="AS47" s="225"/>
      <c r="AT47" s="248"/>
      <c r="BD47" s="45"/>
    </row>
    <row r="48" spans="2:56" s="6" customFormat="1" ht="12" customHeight="1">
      <c r="B48" s="22"/>
      <c r="AR48" s="22"/>
      <c r="AS48" s="225"/>
      <c r="AT48" s="248"/>
      <c r="BD48" s="45"/>
    </row>
    <row r="49" spans="2:57" s="6" customFormat="1" ht="30" customHeight="1">
      <c r="B49" s="22"/>
      <c r="C49" s="262" t="s">
        <v>54</v>
      </c>
      <c r="D49" s="260"/>
      <c r="E49" s="260"/>
      <c r="F49" s="260"/>
      <c r="G49" s="260"/>
      <c r="H49" s="31"/>
      <c r="I49" s="226" t="s">
        <v>55</v>
      </c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0"/>
      <c r="AB49" s="260"/>
      <c r="AC49" s="260"/>
      <c r="AD49" s="260"/>
      <c r="AE49" s="260"/>
      <c r="AF49" s="260"/>
      <c r="AG49" s="227" t="s">
        <v>56</v>
      </c>
      <c r="AH49" s="260"/>
      <c r="AI49" s="260"/>
      <c r="AJ49" s="260"/>
      <c r="AK49" s="260"/>
      <c r="AL49" s="260"/>
      <c r="AM49" s="260"/>
      <c r="AN49" s="226" t="s">
        <v>57</v>
      </c>
      <c r="AO49" s="260"/>
      <c r="AP49" s="260"/>
      <c r="AQ49" s="46" t="s">
        <v>58</v>
      </c>
      <c r="AR49" s="22"/>
      <c r="AS49" s="47" t="s">
        <v>59</v>
      </c>
      <c r="AT49" s="48" t="s">
        <v>60</v>
      </c>
      <c r="AU49" s="48" t="s">
        <v>61</v>
      </c>
      <c r="AV49" s="48" t="s">
        <v>62</v>
      </c>
      <c r="AW49" s="48" t="s">
        <v>63</v>
      </c>
      <c r="AX49" s="48" t="s">
        <v>64</v>
      </c>
      <c r="AY49" s="48" t="s">
        <v>65</v>
      </c>
      <c r="AZ49" s="48" t="s">
        <v>66</v>
      </c>
      <c r="BA49" s="48" t="s">
        <v>67</v>
      </c>
      <c r="BB49" s="48" t="s">
        <v>68</v>
      </c>
      <c r="BC49" s="48" t="s">
        <v>69</v>
      </c>
      <c r="BD49" s="49" t="s">
        <v>70</v>
      </c>
      <c r="BE49" s="50"/>
    </row>
    <row r="50" spans="2:56" s="6" customFormat="1" ht="12" customHeight="1">
      <c r="B50" s="22"/>
      <c r="AR50" s="22"/>
      <c r="AS50" s="51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4"/>
    </row>
    <row r="51" spans="2:76" s="40" customFormat="1" ht="33" customHeight="1">
      <c r="B51" s="41"/>
      <c r="C51" s="52" t="s">
        <v>71</v>
      </c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265">
        <f>ROUNDUP($AG$52,2)</f>
        <v>0</v>
      </c>
      <c r="AH51" s="266"/>
      <c r="AI51" s="266"/>
      <c r="AJ51" s="266"/>
      <c r="AK51" s="266"/>
      <c r="AL51" s="266"/>
      <c r="AM51" s="266"/>
      <c r="AN51" s="265">
        <f>ROUNDUP(SUM($AG$51,$AT$51),2)</f>
        <v>0</v>
      </c>
      <c r="AO51" s="266"/>
      <c r="AP51" s="266"/>
      <c r="AQ51" s="53"/>
      <c r="AR51" s="41"/>
      <c r="AS51" s="54">
        <f>ROUNDUP($AS$52,2)</f>
        <v>0</v>
      </c>
      <c r="AT51" s="55">
        <f>ROUNDUP(SUM($AV$51:$AW$51),1)</f>
        <v>0</v>
      </c>
      <c r="AU51" s="56">
        <f>ROUNDUP($AU$52,5)</f>
        <v>0</v>
      </c>
      <c r="AV51" s="55">
        <f>ROUNDUP($AZ$51*$L$26,2)</f>
        <v>0</v>
      </c>
      <c r="AW51" s="55">
        <f>ROUNDUP($BA$51*$L$27,2)</f>
        <v>0</v>
      </c>
      <c r="AX51" s="55">
        <f>ROUNDUP($BB$51*$L$26,2)</f>
        <v>0</v>
      </c>
      <c r="AY51" s="55">
        <f>ROUNDUP($BC$51*$L$27,2)</f>
        <v>0</v>
      </c>
      <c r="AZ51" s="55">
        <f>ROUNDUP($AZ$52,2)</f>
        <v>0</v>
      </c>
      <c r="BA51" s="55">
        <f>ROUNDUP($BA$52,2)</f>
        <v>0</v>
      </c>
      <c r="BB51" s="55">
        <f>ROUNDUP($BB$52,2)</f>
        <v>0</v>
      </c>
      <c r="BC51" s="55">
        <f>ROUNDUP($BC$52,2)</f>
        <v>0</v>
      </c>
      <c r="BD51" s="57">
        <f>ROUNDUP($BD$52,2)</f>
        <v>0</v>
      </c>
      <c r="BS51" s="40" t="s">
        <v>72</v>
      </c>
      <c r="BT51" s="40" t="s">
        <v>73</v>
      </c>
      <c r="BU51" s="58" t="s">
        <v>74</v>
      </c>
      <c r="BV51" s="40" t="s">
        <v>75</v>
      </c>
      <c r="BW51" s="40" t="s">
        <v>5</v>
      </c>
      <c r="BX51" s="40" t="s">
        <v>76</v>
      </c>
    </row>
    <row r="52" spans="2:91" s="59" customFormat="1" ht="28.5" customHeight="1">
      <c r="B52" s="60"/>
      <c r="C52" s="61"/>
      <c r="D52" s="263" t="s">
        <v>77</v>
      </c>
      <c r="E52" s="264"/>
      <c r="F52" s="264"/>
      <c r="G52" s="264"/>
      <c r="H52" s="264"/>
      <c r="I52" s="61"/>
      <c r="J52" s="263" t="s">
        <v>78</v>
      </c>
      <c r="K52" s="264"/>
      <c r="L52" s="264"/>
      <c r="M52" s="264"/>
      <c r="N52" s="264"/>
      <c r="O52" s="264"/>
      <c r="P52" s="264"/>
      <c r="Q52" s="264"/>
      <c r="R52" s="264"/>
      <c r="S52" s="264"/>
      <c r="T52" s="264"/>
      <c r="U52" s="264"/>
      <c r="V52" s="264"/>
      <c r="W52" s="264"/>
      <c r="X52" s="264"/>
      <c r="Y52" s="264"/>
      <c r="Z52" s="264"/>
      <c r="AA52" s="264"/>
      <c r="AB52" s="264"/>
      <c r="AC52" s="264"/>
      <c r="AD52" s="264"/>
      <c r="AE52" s="264"/>
      <c r="AF52" s="264"/>
      <c r="AG52" s="228">
        <f>ROUNDUP(SUM($AG$53:$AG$54),2)</f>
        <v>0</v>
      </c>
      <c r="AH52" s="229"/>
      <c r="AI52" s="229"/>
      <c r="AJ52" s="229"/>
      <c r="AK52" s="229"/>
      <c r="AL52" s="229"/>
      <c r="AM52" s="229"/>
      <c r="AN52" s="228">
        <f>ROUNDUP(SUM($AG$52,$AT$52),2)</f>
        <v>0</v>
      </c>
      <c r="AO52" s="229"/>
      <c r="AP52" s="229"/>
      <c r="AQ52" s="62" t="s">
        <v>79</v>
      </c>
      <c r="AR52" s="60"/>
      <c r="AS52" s="63">
        <f>ROUNDUP(SUM($AS$53:$AS$54),2)</f>
        <v>0</v>
      </c>
      <c r="AT52" s="64">
        <f>ROUNDUP(SUM($AV$52:$AW$52),1)</f>
        <v>0</v>
      </c>
      <c r="AU52" s="65">
        <f>ROUNDUP(SUM($AU$53:$AU$54),5)</f>
        <v>0</v>
      </c>
      <c r="AV52" s="64">
        <f>ROUNDUP($AZ$52*$L$26,2)</f>
        <v>0</v>
      </c>
      <c r="AW52" s="64">
        <f>ROUNDUP($BA$52*$L$27,2)</f>
        <v>0</v>
      </c>
      <c r="AX52" s="64">
        <f>ROUNDUP($BB$52*$L$26,2)</f>
        <v>0</v>
      </c>
      <c r="AY52" s="64">
        <f>ROUNDUP($BC$52*$L$27,2)</f>
        <v>0</v>
      </c>
      <c r="AZ52" s="64">
        <f>ROUNDUP(SUM($AZ$53:$AZ$54),2)</f>
        <v>0</v>
      </c>
      <c r="BA52" s="64">
        <f>ROUNDUP(SUM($BA$53:$BA$54),2)</f>
        <v>0</v>
      </c>
      <c r="BB52" s="64">
        <f>ROUNDUP(SUM($BB$53:$BB$54),2)</f>
        <v>0</v>
      </c>
      <c r="BC52" s="64">
        <f>ROUNDUP(SUM($BC$53:$BC$54),2)</f>
        <v>0</v>
      </c>
      <c r="BD52" s="66">
        <f>ROUNDUP(SUM($BD$53:$BD$54),2)</f>
        <v>0</v>
      </c>
      <c r="BS52" s="59" t="s">
        <v>72</v>
      </c>
      <c r="BT52" s="59" t="s">
        <v>22</v>
      </c>
      <c r="BU52" s="59" t="s">
        <v>74</v>
      </c>
      <c r="BV52" s="59" t="s">
        <v>75</v>
      </c>
      <c r="BW52" s="59" t="s">
        <v>80</v>
      </c>
      <c r="BX52" s="59" t="s">
        <v>5</v>
      </c>
      <c r="CL52" s="59" t="s">
        <v>81</v>
      </c>
      <c r="CM52" s="59" t="s">
        <v>82</v>
      </c>
    </row>
    <row r="53" spans="1:90" s="67" customFormat="1" ht="23.25" customHeight="1">
      <c r="A53" s="80" t="s">
        <v>460</v>
      </c>
      <c r="B53" s="68"/>
      <c r="C53" s="69"/>
      <c r="D53" s="69"/>
      <c r="E53" s="122" t="s">
        <v>77</v>
      </c>
      <c r="F53" s="121"/>
      <c r="G53" s="121"/>
      <c r="H53" s="121"/>
      <c r="I53" s="121"/>
      <c r="J53" s="69"/>
      <c r="K53" s="122" t="s">
        <v>83</v>
      </c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0">
        <f>'SO 101 - Okružní křižovat...'!$J$29</f>
        <v>0</v>
      </c>
      <c r="AH53" s="121"/>
      <c r="AI53" s="121"/>
      <c r="AJ53" s="121"/>
      <c r="AK53" s="121"/>
      <c r="AL53" s="121"/>
      <c r="AM53" s="121"/>
      <c r="AN53" s="120">
        <f>ROUNDUP(SUM($AG$53,$AT$53),2)</f>
        <v>0</v>
      </c>
      <c r="AO53" s="121"/>
      <c r="AP53" s="121"/>
      <c r="AQ53" s="70" t="s">
        <v>84</v>
      </c>
      <c r="AR53" s="68"/>
      <c r="AS53" s="71">
        <v>0</v>
      </c>
      <c r="AT53" s="72">
        <f>ROUNDUP(SUM($AV$53:$AW$53),1)</f>
        <v>0</v>
      </c>
      <c r="AU53" s="73">
        <f>'SO 101 - Okružní křižovat...'!$P$91</f>
        <v>0</v>
      </c>
      <c r="AV53" s="72">
        <f>'SO 101 - Okružní křižovat...'!$J$32</f>
        <v>0</v>
      </c>
      <c r="AW53" s="72">
        <f>'SO 101 - Okružní křižovat...'!$J$33</f>
        <v>0</v>
      </c>
      <c r="AX53" s="72">
        <f>'SO 101 - Okružní křižovat...'!$J$34</f>
        <v>0</v>
      </c>
      <c r="AY53" s="72">
        <f>'SO 101 - Okružní křižovat...'!$J$35</f>
        <v>0</v>
      </c>
      <c r="AZ53" s="72">
        <f>'SO 101 - Okružní křižovat...'!$F$32</f>
        <v>0</v>
      </c>
      <c r="BA53" s="72">
        <f>'SO 101 - Okružní křižovat...'!$F$33</f>
        <v>0</v>
      </c>
      <c r="BB53" s="72">
        <f>'SO 101 - Okružní křižovat...'!$F$34</f>
        <v>0</v>
      </c>
      <c r="BC53" s="72">
        <f>'SO 101 - Okružní křižovat...'!$F$35</f>
        <v>0</v>
      </c>
      <c r="BD53" s="74">
        <f>'SO 101 - Okružní křižovat...'!$F$36</f>
        <v>0</v>
      </c>
      <c r="BT53" s="67" t="s">
        <v>82</v>
      </c>
      <c r="BV53" s="67" t="s">
        <v>75</v>
      </c>
      <c r="BW53" s="67" t="s">
        <v>85</v>
      </c>
      <c r="BX53" s="67" t="s">
        <v>80</v>
      </c>
      <c r="CL53" s="67" t="s">
        <v>81</v>
      </c>
    </row>
    <row r="54" spans="1:90" s="67" customFormat="1" ht="23.25" customHeight="1">
      <c r="A54" s="80" t="s">
        <v>460</v>
      </c>
      <c r="B54" s="68"/>
      <c r="C54" s="69"/>
      <c r="D54" s="69"/>
      <c r="E54" s="122" t="s">
        <v>86</v>
      </c>
      <c r="F54" s="121"/>
      <c r="G54" s="121"/>
      <c r="H54" s="121"/>
      <c r="I54" s="121"/>
      <c r="J54" s="69"/>
      <c r="K54" s="122" t="s">
        <v>87</v>
      </c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0">
        <f>'SO 101a - Vedlejší a osta...'!$J$29</f>
        <v>0</v>
      </c>
      <c r="AH54" s="121"/>
      <c r="AI54" s="121"/>
      <c r="AJ54" s="121"/>
      <c r="AK54" s="121"/>
      <c r="AL54" s="121"/>
      <c r="AM54" s="121"/>
      <c r="AN54" s="120">
        <f>ROUNDUP(SUM($AG$54,$AT$54),2)</f>
        <v>0</v>
      </c>
      <c r="AO54" s="121"/>
      <c r="AP54" s="121"/>
      <c r="AQ54" s="70" t="s">
        <v>84</v>
      </c>
      <c r="AR54" s="68"/>
      <c r="AS54" s="75">
        <v>0</v>
      </c>
      <c r="AT54" s="76">
        <f>ROUNDUP(SUM($AV$54:$AW$54),1)</f>
        <v>0</v>
      </c>
      <c r="AU54" s="77">
        <f>'SO 101a - Vedlejší a osta...'!$P$86</f>
        <v>0</v>
      </c>
      <c r="AV54" s="76">
        <f>'SO 101a - Vedlejší a osta...'!$J$32</f>
        <v>0</v>
      </c>
      <c r="AW54" s="76">
        <f>'SO 101a - Vedlejší a osta...'!$J$33</f>
        <v>0</v>
      </c>
      <c r="AX54" s="76">
        <f>'SO 101a - Vedlejší a osta...'!$J$34</f>
        <v>0</v>
      </c>
      <c r="AY54" s="76">
        <f>'SO 101a - Vedlejší a osta...'!$J$35</f>
        <v>0</v>
      </c>
      <c r="AZ54" s="76">
        <f>'SO 101a - Vedlejší a osta...'!$F$32</f>
        <v>0</v>
      </c>
      <c r="BA54" s="76">
        <f>'SO 101a - Vedlejší a osta...'!$F$33</f>
        <v>0</v>
      </c>
      <c r="BB54" s="76">
        <f>'SO 101a - Vedlejší a osta...'!$F$34</f>
        <v>0</v>
      </c>
      <c r="BC54" s="76">
        <f>'SO 101a - Vedlejší a osta...'!$F$35</f>
        <v>0</v>
      </c>
      <c r="BD54" s="78">
        <f>'SO 101a - Vedlejší a osta...'!$F$36</f>
        <v>0</v>
      </c>
      <c r="BT54" s="67" t="s">
        <v>82</v>
      </c>
      <c r="BV54" s="67" t="s">
        <v>75</v>
      </c>
      <c r="BW54" s="67" t="s">
        <v>88</v>
      </c>
      <c r="BX54" s="67" t="s">
        <v>80</v>
      </c>
      <c r="CL54" s="67" t="s">
        <v>81</v>
      </c>
    </row>
    <row r="55" spans="2:44" s="6" customFormat="1" ht="30.75" customHeight="1">
      <c r="B55" s="22"/>
      <c r="AR55" s="22"/>
    </row>
    <row r="56" spans="2:44" s="6" customFormat="1" ht="7.5" customHeight="1"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22"/>
    </row>
  </sheetData>
  <sheetProtection/>
  <mergeCells count="49">
    <mergeCell ref="AN54:AP54"/>
    <mergeCell ref="AG54:AM54"/>
    <mergeCell ref="E54:I54"/>
    <mergeCell ref="K54:AF54"/>
    <mergeCell ref="AR2:BE2"/>
    <mergeCell ref="AN53:AP53"/>
    <mergeCell ref="AG53:AM53"/>
    <mergeCell ref="E53:I53"/>
    <mergeCell ref="K53:AF53"/>
    <mergeCell ref="C49:G49"/>
    <mergeCell ref="D52:H52"/>
    <mergeCell ref="J52:AF52"/>
    <mergeCell ref="AG51:AM51"/>
    <mergeCell ref="AN51:AP51"/>
    <mergeCell ref="I49:AF49"/>
    <mergeCell ref="AG49:AM49"/>
    <mergeCell ref="AN49:AP49"/>
    <mergeCell ref="AN52:AP52"/>
    <mergeCell ref="AG52:AM52"/>
    <mergeCell ref="L42:AO42"/>
    <mergeCell ref="AM44:AN44"/>
    <mergeCell ref="AM46:AP46"/>
    <mergeCell ref="AS46:AT48"/>
    <mergeCell ref="L30:O30"/>
    <mergeCell ref="W30:AE30"/>
    <mergeCell ref="AK30:AO30"/>
    <mergeCell ref="X32:AB32"/>
    <mergeCell ref="AK32:AO32"/>
    <mergeCell ref="L28:O28"/>
    <mergeCell ref="W28:AE28"/>
    <mergeCell ref="AK28:AO28"/>
    <mergeCell ref="L29:O29"/>
    <mergeCell ref="W29:AE29"/>
    <mergeCell ref="AK29:AO29"/>
    <mergeCell ref="W26:AE26"/>
    <mergeCell ref="AK26:AO26"/>
    <mergeCell ref="L27:O27"/>
    <mergeCell ref="W27:AE27"/>
    <mergeCell ref="AK27:AO27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3" location="'SO 101 - Okružní křižovat...'!C2" tooltip="SO 101 - Okružní křižovat..." display="/"/>
    <hyperlink ref="A54" location="'SO 101a - Vedlejší a osta...'!C2" tooltip="SO 101a - Vedlejší a osta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6"/>
  <sheetViews>
    <sheetView showGridLines="0" tabSelected="1" zoomScalePageLayoutView="0" workbookViewId="0" topLeftCell="A1">
      <pane ySplit="1" topLeftCell="BM204" activePane="bottomLeft" state="frozen"/>
      <selection pane="topLeft" activeCell="A1" sqref="A1"/>
      <selection pane="bottomLeft" activeCell="F222" sqref="F222"/>
    </sheetView>
  </sheetViews>
  <sheetFormatPr defaultColWidth="10.5" defaultRowHeight="14.25" customHeight="1"/>
  <cols>
    <col min="1" max="1" width="8.33203125" style="88" customWidth="1"/>
    <col min="2" max="2" width="1.66796875" style="88" customWidth="1"/>
    <col min="3" max="3" width="4.16015625" style="88" customWidth="1"/>
    <col min="4" max="4" width="4.33203125" style="88" customWidth="1"/>
    <col min="5" max="5" width="17.16015625" style="88" customWidth="1"/>
    <col min="6" max="6" width="90.83203125" style="88" customWidth="1"/>
    <col min="7" max="7" width="8.66015625" style="88" customWidth="1"/>
    <col min="8" max="8" width="11.16015625" style="88" customWidth="1"/>
    <col min="9" max="9" width="12.66015625" style="88" customWidth="1"/>
    <col min="10" max="10" width="23.5" style="88" customWidth="1"/>
    <col min="11" max="11" width="15.5" style="88" customWidth="1"/>
    <col min="12" max="12" width="10.5" style="89" customWidth="1"/>
    <col min="13" max="18" width="10.5" style="88" hidden="1" customWidth="1"/>
    <col min="19" max="19" width="8.16015625" style="88" hidden="1" customWidth="1"/>
    <col min="20" max="20" width="29.66015625" style="88" hidden="1" customWidth="1"/>
    <col min="21" max="21" width="16.33203125" style="88" hidden="1" customWidth="1"/>
    <col min="22" max="22" width="12.33203125" style="88" customWidth="1"/>
    <col min="23" max="23" width="16.33203125" style="88" customWidth="1"/>
    <col min="24" max="24" width="12.16015625" style="88" customWidth="1"/>
    <col min="25" max="25" width="15" style="88" customWidth="1"/>
    <col min="26" max="26" width="11" style="88" customWidth="1"/>
    <col min="27" max="27" width="15" style="88" customWidth="1"/>
    <col min="28" max="28" width="16.33203125" style="88" customWidth="1"/>
    <col min="29" max="29" width="11" style="88" customWidth="1"/>
    <col min="30" max="30" width="15" style="88" customWidth="1"/>
    <col min="31" max="31" width="16.33203125" style="88" customWidth="1"/>
    <col min="32" max="43" width="10.5" style="89" customWidth="1"/>
    <col min="44" max="65" width="10.5" style="88" hidden="1" customWidth="1"/>
    <col min="66" max="16384" width="10.5" style="89" customWidth="1"/>
  </cols>
  <sheetData>
    <row r="1" spans="1:256" s="87" customFormat="1" ht="22.5" customHeight="1">
      <c r="A1" s="85"/>
      <c r="B1" s="82"/>
      <c r="C1" s="82"/>
      <c r="D1" s="83" t="s">
        <v>1</v>
      </c>
      <c r="E1" s="82"/>
      <c r="F1" s="84" t="s">
        <v>461</v>
      </c>
      <c r="G1" s="270" t="s">
        <v>462</v>
      </c>
      <c r="H1" s="270"/>
      <c r="I1" s="82"/>
      <c r="J1" s="84" t="s">
        <v>463</v>
      </c>
      <c r="K1" s="83" t="s">
        <v>89</v>
      </c>
      <c r="L1" s="84" t="s">
        <v>464</v>
      </c>
      <c r="M1" s="84"/>
      <c r="N1" s="84"/>
      <c r="O1" s="84"/>
      <c r="P1" s="84"/>
      <c r="Q1" s="84"/>
      <c r="R1" s="84"/>
      <c r="S1" s="84"/>
      <c r="T1" s="84"/>
      <c r="U1" s="86"/>
      <c r="V1" s="86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G1" s="85"/>
      <c r="IH1" s="85"/>
      <c r="II1" s="85"/>
      <c r="IJ1" s="85"/>
      <c r="IK1" s="85"/>
      <c r="IL1" s="85"/>
      <c r="IM1" s="85"/>
      <c r="IN1" s="85"/>
      <c r="IO1" s="85"/>
      <c r="IP1" s="85"/>
      <c r="IQ1" s="85"/>
      <c r="IR1" s="85"/>
      <c r="IS1" s="85"/>
      <c r="IT1" s="85"/>
      <c r="IU1" s="85"/>
      <c r="IV1" s="85"/>
    </row>
    <row r="2" spans="3:46" s="88" customFormat="1" ht="37.5" customHeight="1">
      <c r="C2" s="88"/>
      <c r="L2" s="271" t="s">
        <v>6</v>
      </c>
      <c r="M2" s="272"/>
      <c r="N2" s="272"/>
      <c r="O2" s="272"/>
      <c r="P2" s="272"/>
      <c r="Q2" s="272"/>
      <c r="R2" s="272"/>
      <c r="S2" s="272"/>
      <c r="T2" s="272"/>
      <c r="U2" s="272"/>
      <c r="V2" s="272"/>
      <c r="AT2" s="88" t="s">
        <v>85</v>
      </c>
    </row>
    <row r="3" spans="2:46" s="88" customFormat="1" ht="7.5" customHeight="1">
      <c r="B3" s="90"/>
      <c r="C3" s="91"/>
      <c r="D3" s="91"/>
      <c r="E3" s="91"/>
      <c r="F3" s="91"/>
      <c r="G3" s="91"/>
      <c r="H3" s="91"/>
      <c r="I3" s="91"/>
      <c r="J3" s="91"/>
      <c r="K3" s="92"/>
      <c r="AT3" s="88" t="s">
        <v>82</v>
      </c>
    </row>
    <row r="4" spans="2:46" s="88" customFormat="1" ht="37.5" customHeight="1">
      <c r="B4" s="93"/>
      <c r="D4" s="94" t="s">
        <v>90</v>
      </c>
      <c r="K4" s="95"/>
      <c r="M4" s="96" t="s">
        <v>11</v>
      </c>
      <c r="AT4" s="88" t="s">
        <v>4</v>
      </c>
    </row>
    <row r="5" spans="2:11" s="88" customFormat="1" ht="7.5" customHeight="1">
      <c r="B5" s="93"/>
      <c r="K5" s="95"/>
    </row>
    <row r="6" spans="2:11" s="88" customFormat="1" ht="15.75" customHeight="1">
      <c r="B6" s="93"/>
      <c r="D6" s="97" t="s">
        <v>17</v>
      </c>
      <c r="K6" s="95"/>
    </row>
    <row r="7" spans="2:11" s="88" customFormat="1" ht="15.75" customHeight="1">
      <c r="B7" s="93"/>
      <c r="E7" s="269" t="str">
        <f>'Rekapitulace stavby'!$K$6</f>
        <v>2720 Obnovení silnice III-2565 Most - Mariánské Radčice</v>
      </c>
      <c r="F7" s="272"/>
      <c r="G7" s="272"/>
      <c r="H7" s="272"/>
      <c r="K7" s="95"/>
    </row>
    <row r="8" spans="2:11" s="88" customFormat="1" ht="15.75" customHeight="1">
      <c r="B8" s="93"/>
      <c r="D8" s="97" t="s">
        <v>91</v>
      </c>
      <c r="K8" s="95"/>
    </row>
    <row r="9" spans="2:11" s="98" customFormat="1" ht="16.5" customHeight="1">
      <c r="B9" s="99"/>
      <c r="E9" s="269" t="s">
        <v>92</v>
      </c>
      <c r="F9" s="273"/>
      <c r="G9" s="273"/>
      <c r="H9" s="273"/>
      <c r="K9" s="100"/>
    </row>
    <row r="10" spans="2:11" s="101" customFormat="1" ht="15.75" customHeight="1">
      <c r="B10" s="102"/>
      <c r="D10" s="97" t="s">
        <v>93</v>
      </c>
      <c r="K10" s="103"/>
    </row>
    <row r="11" spans="2:11" s="101" customFormat="1" ht="37.5" customHeight="1">
      <c r="B11" s="102"/>
      <c r="E11" s="267" t="s">
        <v>94</v>
      </c>
      <c r="F11" s="268"/>
      <c r="G11" s="268"/>
      <c r="H11" s="268"/>
      <c r="K11" s="103"/>
    </row>
    <row r="12" spans="2:11" s="101" customFormat="1" ht="14.25" customHeight="1">
      <c r="B12" s="102"/>
      <c r="K12" s="103"/>
    </row>
    <row r="13" spans="2:11" s="101" customFormat="1" ht="15" customHeight="1">
      <c r="B13" s="102"/>
      <c r="D13" s="97" t="s">
        <v>20</v>
      </c>
      <c r="F13" s="104" t="s">
        <v>81</v>
      </c>
      <c r="I13" s="97" t="s">
        <v>21</v>
      </c>
      <c r="J13" s="104"/>
      <c r="K13" s="103"/>
    </row>
    <row r="14" spans="2:11" s="101" customFormat="1" ht="15" customHeight="1">
      <c r="B14" s="102"/>
      <c r="D14" s="97" t="s">
        <v>23</v>
      </c>
      <c r="F14" s="104" t="s">
        <v>24</v>
      </c>
      <c r="I14" s="97" t="s">
        <v>25</v>
      </c>
      <c r="J14" s="105" t="str">
        <f>'Rekapitulace stavby'!$AN$8</f>
        <v>30.07.2014</v>
      </c>
      <c r="K14" s="103"/>
    </row>
    <row r="15" spans="2:11" s="101" customFormat="1" ht="12" customHeight="1">
      <c r="B15" s="102"/>
      <c r="K15" s="103"/>
    </row>
    <row r="16" spans="2:11" s="101" customFormat="1" ht="15" customHeight="1">
      <c r="B16" s="102"/>
      <c r="D16" s="97" t="s">
        <v>28</v>
      </c>
      <c r="I16" s="97" t="s">
        <v>29</v>
      </c>
      <c r="J16" s="104"/>
      <c r="K16" s="103"/>
    </row>
    <row r="17" spans="2:11" s="101" customFormat="1" ht="18.75" customHeight="1">
      <c r="B17" s="102"/>
      <c r="E17" s="104" t="s">
        <v>30</v>
      </c>
      <c r="I17" s="97" t="s">
        <v>31</v>
      </c>
      <c r="J17" s="104"/>
      <c r="K17" s="103"/>
    </row>
    <row r="18" spans="2:11" s="101" customFormat="1" ht="7.5" customHeight="1">
      <c r="B18" s="102"/>
      <c r="K18" s="103"/>
    </row>
    <row r="19" spans="2:11" s="101" customFormat="1" ht="15" customHeight="1">
      <c r="B19" s="102"/>
      <c r="D19" s="97" t="s">
        <v>32</v>
      </c>
      <c r="I19" s="97" t="s">
        <v>29</v>
      </c>
      <c r="J19" s="104">
        <f>IF('Rekapitulace stavby'!$AN$13="Vyplň údaj","",IF('Rekapitulace stavby'!$AN$13="","",'Rekapitulace stavby'!$AN$13))</f>
      </c>
      <c r="K19" s="103"/>
    </row>
    <row r="20" spans="2:11" s="101" customFormat="1" ht="18.75" customHeight="1">
      <c r="B20" s="102"/>
      <c r="E20" s="104">
        <f>IF('Rekapitulace stavby'!$E$14="Vyplň údaj","",IF('Rekapitulace stavby'!$E$14="","",'Rekapitulace stavby'!$E$14))</f>
      </c>
      <c r="I20" s="97" t="s">
        <v>31</v>
      </c>
      <c r="J20" s="104">
        <f>IF('Rekapitulace stavby'!$AN$14="Vyplň údaj","",IF('Rekapitulace stavby'!$AN$14="","",'Rekapitulace stavby'!$AN$14))</f>
      </c>
      <c r="K20" s="103"/>
    </row>
    <row r="21" spans="2:11" s="101" customFormat="1" ht="7.5" customHeight="1">
      <c r="B21" s="102"/>
      <c r="K21" s="103"/>
    </row>
    <row r="22" spans="2:11" s="101" customFormat="1" ht="15" customHeight="1">
      <c r="B22" s="102"/>
      <c r="D22" s="97" t="s">
        <v>35</v>
      </c>
      <c r="I22" s="97" t="s">
        <v>29</v>
      </c>
      <c r="J22" s="104" t="s">
        <v>36</v>
      </c>
      <c r="K22" s="103"/>
    </row>
    <row r="23" spans="2:11" s="101" customFormat="1" ht="18.75" customHeight="1">
      <c r="B23" s="102"/>
      <c r="E23" s="104" t="s">
        <v>37</v>
      </c>
      <c r="I23" s="97" t="s">
        <v>31</v>
      </c>
      <c r="J23" s="104"/>
      <c r="K23" s="103"/>
    </row>
    <row r="24" spans="2:11" s="101" customFormat="1" ht="7.5" customHeight="1">
      <c r="B24" s="102"/>
      <c r="K24" s="103"/>
    </row>
    <row r="25" spans="2:11" s="101" customFormat="1" ht="15" customHeight="1">
      <c r="B25" s="102"/>
      <c r="D25" s="97" t="s">
        <v>38</v>
      </c>
      <c r="K25" s="103"/>
    </row>
    <row r="26" spans="2:11" s="98" customFormat="1" ht="141.75" customHeight="1">
      <c r="B26" s="99"/>
      <c r="E26" s="274" t="s">
        <v>95</v>
      </c>
      <c r="F26" s="273"/>
      <c r="G26" s="273"/>
      <c r="H26" s="273"/>
      <c r="K26" s="100"/>
    </row>
    <row r="27" spans="2:11" s="101" customFormat="1" ht="7.5" customHeight="1">
      <c r="B27" s="102"/>
      <c r="K27" s="103"/>
    </row>
    <row r="28" spans="2:11" s="101" customFormat="1" ht="7.5" customHeight="1">
      <c r="B28" s="102"/>
      <c r="D28" s="106"/>
      <c r="E28" s="106"/>
      <c r="F28" s="106"/>
      <c r="G28" s="106"/>
      <c r="H28" s="106"/>
      <c r="I28" s="106"/>
      <c r="J28" s="106"/>
      <c r="K28" s="107"/>
    </row>
    <row r="29" spans="2:11" s="101" customFormat="1" ht="26.25" customHeight="1">
      <c r="B29" s="102"/>
      <c r="D29" s="108" t="s">
        <v>39</v>
      </c>
      <c r="J29" s="109">
        <f>ROUNDUP($J$91,2)</f>
        <v>0</v>
      </c>
      <c r="K29" s="103"/>
    </row>
    <row r="30" spans="2:11" s="101" customFormat="1" ht="7.5" customHeight="1">
      <c r="B30" s="102"/>
      <c r="D30" s="106"/>
      <c r="E30" s="106"/>
      <c r="F30" s="106"/>
      <c r="G30" s="106"/>
      <c r="H30" s="106"/>
      <c r="I30" s="106"/>
      <c r="J30" s="106"/>
      <c r="K30" s="107"/>
    </row>
    <row r="31" spans="2:11" s="101" customFormat="1" ht="15" customHeight="1">
      <c r="B31" s="102"/>
      <c r="F31" s="110" t="s">
        <v>41</v>
      </c>
      <c r="I31" s="110" t="s">
        <v>40</v>
      </c>
      <c r="J31" s="110" t="s">
        <v>42</v>
      </c>
      <c r="K31" s="103"/>
    </row>
    <row r="32" spans="2:11" s="101" customFormat="1" ht="15" customHeight="1">
      <c r="B32" s="102"/>
      <c r="D32" s="111" t="s">
        <v>43</v>
      </c>
      <c r="E32" s="111" t="s">
        <v>44</v>
      </c>
      <c r="F32" s="112">
        <f>ROUNDUP(SUM($BE$91:$BE$274),2)</f>
        <v>0</v>
      </c>
      <c r="I32" s="113">
        <v>0.21</v>
      </c>
      <c r="J32" s="112">
        <f>ROUNDUP(SUM($BE$91:$BE$274)*$I$32,1)</f>
        <v>0</v>
      </c>
      <c r="K32" s="103"/>
    </row>
    <row r="33" spans="2:11" s="101" customFormat="1" ht="15" customHeight="1">
      <c r="B33" s="102"/>
      <c r="E33" s="111" t="s">
        <v>45</v>
      </c>
      <c r="F33" s="112">
        <f>ROUNDUP(SUM($BF$91:$BF$274),2)</f>
        <v>0</v>
      </c>
      <c r="I33" s="113">
        <v>0.15</v>
      </c>
      <c r="J33" s="112">
        <f>ROUNDUP(SUM($BF$91:$BF$274)*$I$33,1)</f>
        <v>0</v>
      </c>
      <c r="K33" s="103"/>
    </row>
    <row r="34" spans="2:11" s="101" customFormat="1" ht="15" customHeight="1" hidden="1">
      <c r="B34" s="102"/>
      <c r="E34" s="111" t="s">
        <v>46</v>
      </c>
      <c r="F34" s="112">
        <f>ROUNDUP(SUM($BG$91:$BG$274),2)</f>
        <v>0</v>
      </c>
      <c r="I34" s="113">
        <v>0.21</v>
      </c>
      <c r="J34" s="112">
        <v>0</v>
      </c>
      <c r="K34" s="103"/>
    </row>
    <row r="35" spans="2:11" s="101" customFormat="1" ht="15" customHeight="1" hidden="1">
      <c r="B35" s="102"/>
      <c r="E35" s="111" t="s">
        <v>47</v>
      </c>
      <c r="F35" s="112">
        <f>ROUNDUP(SUM($BH$91:$BH$274),2)</f>
        <v>0</v>
      </c>
      <c r="I35" s="113">
        <v>0.15</v>
      </c>
      <c r="J35" s="112">
        <v>0</v>
      </c>
      <c r="K35" s="103"/>
    </row>
    <row r="36" spans="2:11" s="101" customFormat="1" ht="15" customHeight="1" hidden="1">
      <c r="B36" s="102"/>
      <c r="E36" s="111" t="s">
        <v>48</v>
      </c>
      <c r="F36" s="112">
        <f>ROUNDUP(SUM($BI$91:$BI$274),2)</f>
        <v>0</v>
      </c>
      <c r="I36" s="113">
        <v>0</v>
      </c>
      <c r="J36" s="112">
        <v>0</v>
      </c>
      <c r="K36" s="103"/>
    </row>
    <row r="37" spans="2:11" s="101" customFormat="1" ht="7.5" customHeight="1">
      <c r="B37" s="102"/>
      <c r="K37" s="103"/>
    </row>
    <row r="38" spans="2:11" s="101" customFormat="1" ht="26.25" customHeight="1">
      <c r="B38" s="102"/>
      <c r="C38" s="114"/>
      <c r="D38" s="115" t="s">
        <v>49</v>
      </c>
      <c r="E38" s="116"/>
      <c r="F38" s="116"/>
      <c r="G38" s="117" t="s">
        <v>50</v>
      </c>
      <c r="H38" s="118" t="s">
        <v>51</v>
      </c>
      <c r="I38" s="116"/>
      <c r="J38" s="119">
        <f>ROUNDUP(SUM($J$29:$J$36),2)</f>
        <v>0</v>
      </c>
      <c r="K38" s="123"/>
    </row>
    <row r="39" spans="2:11" s="101" customFormat="1" ht="15" customHeight="1">
      <c r="B39" s="124"/>
      <c r="C39" s="125"/>
      <c r="D39" s="125"/>
      <c r="E39" s="125"/>
      <c r="F39" s="125"/>
      <c r="G39" s="125"/>
      <c r="H39" s="125"/>
      <c r="I39" s="125"/>
      <c r="J39" s="125"/>
      <c r="K39" s="126"/>
    </row>
    <row r="43" spans="2:11" s="101" customFormat="1" ht="7.5" customHeight="1">
      <c r="B43" s="127"/>
      <c r="C43" s="128"/>
      <c r="D43" s="128"/>
      <c r="E43" s="128"/>
      <c r="F43" s="128"/>
      <c r="G43" s="128"/>
      <c r="H43" s="128"/>
      <c r="I43" s="128"/>
      <c r="J43" s="128"/>
      <c r="K43" s="129"/>
    </row>
    <row r="44" spans="2:11" s="101" customFormat="1" ht="37.5" customHeight="1">
      <c r="B44" s="102"/>
      <c r="C44" s="94" t="s">
        <v>96</v>
      </c>
      <c r="K44" s="103"/>
    </row>
    <row r="45" spans="2:11" s="101" customFormat="1" ht="7.5" customHeight="1">
      <c r="B45" s="102"/>
      <c r="K45" s="103"/>
    </row>
    <row r="46" spans="2:11" s="101" customFormat="1" ht="15" customHeight="1">
      <c r="B46" s="102"/>
      <c r="C46" s="97" t="s">
        <v>17</v>
      </c>
      <c r="K46" s="103"/>
    </row>
    <row r="47" spans="2:11" s="101" customFormat="1" ht="16.5" customHeight="1">
      <c r="B47" s="102"/>
      <c r="E47" s="269" t="str">
        <f>$E$7</f>
        <v>2720 Obnovení silnice III-2565 Most - Mariánské Radčice</v>
      </c>
      <c r="F47" s="268"/>
      <c r="G47" s="268"/>
      <c r="H47" s="268"/>
      <c r="K47" s="103"/>
    </row>
    <row r="48" spans="2:11" s="88" customFormat="1" ht="15.75" customHeight="1">
      <c r="B48" s="93"/>
      <c r="C48" s="97" t="s">
        <v>91</v>
      </c>
      <c r="K48" s="95"/>
    </row>
    <row r="49" spans="2:11" s="101" customFormat="1" ht="16.5" customHeight="1">
      <c r="B49" s="102"/>
      <c r="E49" s="269" t="s">
        <v>92</v>
      </c>
      <c r="F49" s="268"/>
      <c r="G49" s="268"/>
      <c r="H49" s="268"/>
      <c r="K49" s="103"/>
    </row>
    <row r="50" spans="2:11" s="101" customFormat="1" ht="15" customHeight="1">
      <c r="B50" s="102"/>
      <c r="C50" s="97" t="s">
        <v>93</v>
      </c>
      <c r="K50" s="103"/>
    </row>
    <row r="51" spans="2:11" s="101" customFormat="1" ht="19.5" customHeight="1">
      <c r="B51" s="102"/>
      <c r="E51" s="267" t="str">
        <f>$E$11</f>
        <v>SO 101 - Okružní křižovatka km 0,090 35</v>
      </c>
      <c r="F51" s="268"/>
      <c r="G51" s="268"/>
      <c r="H51" s="268"/>
      <c r="K51" s="103"/>
    </row>
    <row r="52" spans="2:11" s="101" customFormat="1" ht="7.5" customHeight="1">
      <c r="B52" s="102"/>
      <c r="K52" s="103"/>
    </row>
    <row r="53" spans="2:11" s="101" customFormat="1" ht="18.75" customHeight="1">
      <c r="B53" s="102"/>
      <c r="C53" s="97" t="s">
        <v>23</v>
      </c>
      <c r="F53" s="104" t="str">
        <f>$F$14</f>
        <v> </v>
      </c>
      <c r="I53" s="97" t="s">
        <v>25</v>
      </c>
      <c r="J53" s="105" t="str">
        <f>IF($J$14="","",$J$14)</f>
        <v>30.07.2014</v>
      </c>
      <c r="K53" s="103"/>
    </row>
    <row r="54" spans="2:11" s="101" customFormat="1" ht="7.5" customHeight="1">
      <c r="B54" s="102"/>
      <c r="K54" s="103"/>
    </row>
    <row r="55" spans="2:11" s="101" customFormat="1" ht="15.75" customHeight="1">
      <c r="B55" s="102"/>
      <c r="C55" s="97" t="s">
        <v>28</v>
      </c>
      <c r="F55" s="104" t="str">
        <f>$E$17</f>
        <v>Statutární město Most</v>
      </c>
      <c r="I55" s="97" t="s">
        <v>35</v>
      </c>
      <c r="J55" s="104" t="str">
        <f>$E$23</f>
        <v>Báňské projekty Teplice a.s.</v>
      </c>
      <c r="K55" s="103"/>
    </row>
    <row r="56" spans="2:11" s="101" customFormat="1" ht="15" customHeight="1">
      <c r="B56" s="102"/>
      <c r="C56" s="97" t="s">
        <v>32</v>
      </c>
      <c r="F56" s="104">
        <f>IF($E$20="","",$E$20)</f>
      </c>
      <c r="K56" s="103"/>
    </row>
    <row r="57" spans="2:11" s="101" customFormat="1" ht="11.25" customHeight="1">
      <c r="B57" s="102"/>
      <c r="K57" s="103"/>
    </row>
    <row r="58" spans="2:11" s="101" customFormat="1" ht="30" customHeight="1">
      <c r="B58" s="102"/>
      <c r="C58" s="130" t="s">
        <v>97</v>
      </c>
      <c r="D58" s="114"/>
      <c r="E58" s="114"/>
      <c r="F58" s="114"/>
      <c r="G58" s="114"/>
      <c r="H58" s="114"/>
      <c r="I58" s="114"/>
      <c r="J58" s="131" t="s">
        <v>98</v>
      </c>
      <c r="K58" s="132"/>
    </row>
    <row r="59" spans="2:11" s="101" customFormat="1" ht="11.25" customHeight="1">
      <c r="B59" s="102"/>
      <c r="K59" s="103"/>
    </row>
    <row r="60" spans="2:47" s="101" customFormat="1" ht="30" customHeight="1">
      <c r="B60" s="102"/>
      <c r="C60" s="133" t="s">
        <v>99</v>
      </c>
      <c r="J60" s="109">
        <f>ROUNDUP($J$91,2)</f>
        <v>0</v>
      </c>
      <c r="K60" s="103"/>
      <c r="AU60" s="101" t="s">
        <v>100</v>
      </c>
    </row>
    <row r="61" spans="2:11" s="134" customFormat="1" ht="25.5" customHeight="1">
      <c r="B61" s="135"/>
      <c r="D61" s="136" t="s">
        <v>101</v>
      </c>
      <c r="E61" s="136"/>
      <c r="F61" s="136"/>
      <c r="G61" s="136"/>
      <c r="H61" s="136"/>
      <c r="I61" s="136"/>
      <c r="J61" s="137">
        <f>ROUNDUP($J$92,2)</f>
        <v>0</v>
      </c>
      <c r="K61" s="138"/>
    </row>
    <row r="62" spans="2:11" s="139" customFormat="1" ht="21" customHeight="1">
      <c r="B62" s="140"/>
      <c r="D62" s="141" t="s">
        <v>102</v>
      </c>
      <c r="E62" s="141"/>
      <c r="F62" s="141"/>
      <c r="G62" s="141"/>
      <c r="H62" s="141"/>
      <c r="I62" s="141"/>
      <c r="J62" s="142">
        <f>ROUNDUP($J$93,2)</f>
        <v>0</v>
      </c>
      <c r="K62" s="143"/>
    </row>
    <row r="63" spans="2:11" s="139" customFormat="1" ht="21" customHeight="1">
      <c r="B63" s="140"/>
      <c r="D63" s="141" t="s">
        <v>103</v>
      </c>
      <c r="E63" s="141"/>
      <c r="F63" s="141"/>
      <c r="G63" s="141"/>
      <c r="H63" s="141"/>
      <c r="I63" s="141"/>
      <c r="J63" s="142">
        <f>ROUNDUP($J$139,2)</f>
        <v>0</v>
      </c>
      <c r="K63" s="143"/>
    </row>
    <row r="64" spans="2:11" s="139" customFormat="1" ht="21" customHeight="1">
      <c r="B64" s="140"/>
      <c r="D64" s="141" t="s">
        <v>104</v>
      </c>
      <c r="E64" s="141"/>
      <c r="F64" s="141"/>
      <c r="G64" s="141"/>
      <c r="H64" s="141"/>
      <c r="I64" s="141"/>
      <c r="J64" s="142">
        <f>ROUNDUP($J$143,2)</f>
        <v>0</v>
      </c>
      <c r="K64" s="143"/>
    </row>
    <row r="65" spans="2:11" s="139" customFormat="1" ht="21" customHeight="1">
      <c r="B65" s="140"/>
      <c r="D65" s="141" t="s">
        <v>105</v>
      </c>
      <c r="E65" s="141"/>
      <c r="F65" s="141"/>
      <c r="G65" s="141"/>
      <c r="H65" s="141"/>
      <c r="I65" s="141"/>
      <c r="J65" s="142">
        <f>ROUNDUP($J$151,2)</f>
        <v>0</v>
      </c>
      <c r="K65" s="143"/>
    </row>
    <row r="66" spans="2:11" s="139" customFormat="1" ht="21" customHeight="1">
      <c r="B66" s="140"/>
      <c r="D66" s="141" t="s">
        <v>106</v>
      </c>
      <c r="E66" s="141"/>
      <c r="F66" s="141"/>
      <c r="G66" s="141"/>
      <c r="H66" s="141"/>
      <c r="I66" s="141"/>
      <c r="J66" s="142">
        <f>ROUNDUP($J$201,2)</f>
        <v>0</v>
      </c>
      <c r="K66" s="143"/>
    </row>
    <row r="67" spans="2:11" s="139" customFormat="1" ht="15.75" customHeight="1">
      <c r="B67" s="140"/>
      <c r="D67" s="141" t="s">
        <v>107</v>
      </c>
      <c r="E67" s="141"/>
      <c r="F67" s="141"/>
      <c r="G67" s="141"/>
      <c r="H67" s="141"/>
      <c r="I67" s="141"/>
      <c r="J67" s="142">
        <f>ROUNDUP($J$266,2)</f>
        <v>0</v>
      </c>
      <c r="K67" s="143"/>
    </row>
    <row r="68" spans="2:11" s="134" customFormat="1" ht="25.5" customHeight="1">
      <c r="B68" s="135"/>
      <c r="D68" s="136" t="s">
        <v>108</v>
      </c>
      <c r="E68" s="136"/>
      <c r="F68" s="136"/>
      <c r="G68" s="136"/>
      <c r="H68" s="136"/>
      <c r="I68" s="136"/>
      <c r="J68" s="137">
        <f>ROUNDUP($J$269,2)</f>
        <v>0</v>
      </c>
      <c r="K68" s="138"/>
    </row>
    <row r="69" spans="2:11" s="139" customFormat="1" ht="21" customHeight="1">
      <c r="B69" s="140"/>
      <c r="D69" s="141" t="s">
        <v>109</v>
      </c>
      <c r="E69" s="141"/>
      <c r="F69" s="141"/>
      <c r="G69" s="141"/>
      <c r="H69" s="141"/>
      <c r="I69" s="141"/>
      <c r="J69" s="142">
        <f>ROUNDUP($J$270,2)</f>
        <v>0</v>
      </c>
      <c r="K69" s="143"/>
    </row>
    <row r="70" spans="2:11" s="101" customFormat="1" ht="22.5" customHeight="1">
      <c r="B70" s="102"/>
      <c r="K70" s="103"/>
    </row>
    <row r="71" spans="2:11" s="101" customFormat="1" ht="7.5" customHeight="1">
      <c r="B71" s="124"/>
      <c r="C71" s="125"/>
      <c r="D71" s="125"/>
      <c r="E71" s="125"/>
      <c r="F71" s="125"/>
      <c r="G71" s="125"/>
      <c r="H71" s="125"/>
      <c r="I71" s="125"/>
      <c r="J71" s="125"/>
      <c r="K71" s="126"/>
    </row>
    <row r="75" spans="2:12" s="101" customFormat="1" ht="7.5" customHeight="1">
      <c r="B75" s="127"/>
      <c r="C75" s="128"/>
      <c r="D75" s="128"/>
      <c r="E75" s="128"/>
      <c r="F75" s="128"/>
      <c r="G75" s="128"/>
      <c r="H75" s="128"/>
      <c r="I75" s="128"/>
      <c r="J75" s="128"/>
      <c r="K75" s="128"/>
      <c r="L75" s="102"/>
    </row>
    <row r="76" spans="2:12" s="101" customFormat="1" ht="37.5" customHeight="1">
      <c r="B76" s="102"/>
      <c r="C76" s="94" t="s">
        <v>110</v>
      </c>
      <c r="L76" s="102"/>
    </row>
    <row r="77" spans="2:12" s="101" customFormat="1" ht="7.5" customHeight="1">
      <c r="B77" s="102"/>
      <c r="L77" s="102"/>
    </row>
    <row r="78" spans="2:12" s="101" customFormat="1" ht="15" customHeight="1">
      <c r="B78" s="102"/>
      <c r="C78" s="97" t="s">
        <v>17</v>
      </c>
      <c r="L78" s="102"/>
    </row>
    <row r="79" spans="2:12" s="101" customFormat="1" ht="16.5" customHeight="1">
      <c r="B79" s="102"/>
      <c r="E79" s="269" t="str">
        <f>$E$7</f>
        <v>2720 Obnovení silnice III-2565 Most - Mariánské Radčice</v>
      </c>
      <c r="F79" s="268"/>
      <c r="G79" s="268"/>
      <c r="H79" s="268"/>
      <c r="L79" s="102"/>
    </row>
    <row r="80" spans="2:12" ht="15.75" customHeight="1">
      <c r="B80" s="93"/>
      <c r="C80" s="97" t="s">
        <v>91</v>
      </c>
      <c r="L80" s="93"/>
    </row>
    <row r="81" spans="2:12" s="101" customFormat="1" ht="16.5" customHeight="1">
      <c r="B81" s="102"/>
      <c r="E81" s="269" t="s">
        <v>92</v>
      </c>
      <c r="F81" s="268"/>
      <c r="G81" s="268"/>
      <c r="H81" s="268"/>
      <c r="L81" s="102"/>
    </row>
    <row r="82" spans="2:12" s="101" customFormat="1" ht="15" customHeight="1">
      <c r="B82" s="102"/>
      <c r="C82" s="97" t="s">
        <v>93</v>
      </c>
      <c r="L82" s="102"/>
    </row>
    <row r="83" spans="2:12" s="101" customFormat="1" ht="19.5" customHeight="1">
      <c r="B83" s="102"/>
      <c r="E83" s="267" t="str">
        <f>$E$11</f>
        <v>SO 101 - Okružní křižovatka km 0,090 35</v>
      </c>
      <c r="F83" s="268"/>
      <c r="G83" s="268"/>
      <c r="H83" s="268"/>
      <c r="L83" s="102"/>
    </row>
    <row r="84" spans="2:12" s="101" customFormat="1" ht="7.5" customHeight="1">
      <c r="B84" s="102"/>
      <c r="L84" s="102"/>
    </row>
    <row r="85" spans="2:12" s="101" customFormat="1" ht="18.75" customHeight="1">
      <c r="B85" s="102"/>
      <c r="C85" s="97" t="s">
        <v>23</v>
      </c>
      <c r="F85" s="104" t="str">
        <f>$F$14</f>
        <v> </v>
      </c>
      <c r="I85" s="97" t="s">
        <v>25</v>
      </c>
      <c r="J85" s="105" t="str">
        <f>IF($J$14="","",$J$14)</f>
        <v>30.07.2014</v>
      </c>
      <c r="L85" s="102"/>
    </row>
    <row r="86" spans="2:12" s="101" customFormat="1" ht="7.5" customHeight="1">
      <c r="B86" s="102"/>
      <c r="L86" s="102"/>
    </row>
    <row r="87" spans="2:12" s="101" customFormat="1" ht="15.75" customHeight="1">
      <c r="B87" s="102"/>
      <c r="C87" s="97" t="s">
        <v>28</v>
      </c>
      <c r="F87" s="104" t="str">
        <f>$E$17</f>
        <v>Statutární město Most</v>
      </c>
      <c r="I87" s="97" t="s">
        <v>35</v>
      </c>
      <c r="J87" s="104" t="str">
        <f>$E$23</f>
        <v>Báňské projekty Teplice a.s.</v>
      </c>
      <c r="L87" s="102"/>
    </row>
    <row r="88" spans="2:12" s="101" customFormat="1" ht="15" customHeight="1">
      <c r="B88" s="102"/>
      <c r="C88" s="97" t="s">
        <v>32</v>
      </c>
      <c r="F88" s="104">
        <f>IF($E$20="","",$E$20)</f>
      </c>
      <c r="L88" s="102"/>
    </row>
    <row r="89" spans="2:12" s="101" customFormat="1" ht="11.25" customHeight="1">
      <c r="B89" s="102"/>
      <c r="L89" s="102"/>
    </row>
    <row r="90" spans="2:20" s="144" customFormat="1" ht="30" customHeight="1">
      <c r="B90" s="145"/>
      <c r="C90" s="146" t="s">
        <v>111</v>
      </c>
      <c r="D90" s="147" t="s">
        <v>58</v>
      </c>
      <c r="E90" s="147" t="s">
        <v>54</v>
      </c>
      <c r="F90" s="147" t="s">
        <v>112</v>
      </c>
      <c r="G90" s="147" t="s">
        <v>113</v>
      </c>
      <c r="H90" s="147" t="s">
        <v>114</v>
      </c>
      <c r="I90" s="147" t="s">
        <v>115</v>
      </c>
      <c r="J90" s="147" t="s">
        <v>116</v>
      </c>
      <c r="K90" s="148" t="s">
        <v>117</v>
      </c>
      <c r="L90" s="145"/>
      <c r="M90" s="149" t="s">
        <v>118</v>
      </c>
      <c r="N90" s="150" t="s">
        <v>43</v>
      </c>
      <c r="O90" s="150" t="s">
        <v>119</v>
      </c>
      <c r="P90" s="150" t="s">
        <v>120</v>
      </c>
      <c r="Q90" s="150" t="s">
        <v>121</v>
      </c>
      <c r="R90" s="150" t="s">
        <v>122</v>
      </c>
      <c r="S90" s="150" t="s">
        <v>123</v>
      </c>
      <c r="T90" s="151" t="s">
        <v>124</v>
      </c>
    </row>
    <row r="91" spans="2:63" s="101" customFormat="1" ht="30" customHeight="1">
      <c r="B91" s="102"/>
      <c r="C91" s="133" t="s">
        <v>99</v>
      </c>
      <c r="J91" s="152">
        <f>$BK$91</f>
        <v>0</v>
      </c>
      <c r="L91" s="102"/>
      <c r="M91" s="153"/>
      <c r="N91" s="106"/>
      <c r="O91" s="106"/>
      <c r="P91" s="154">
        <f>$P$92+$P$269</f>
        <v>0</v>
      </c>
      <c r="Q91" s="106"/>
      <c r="R91" s="154">
        <f>$R$92+$R$269</f>
        <v>342.49752842600003</v>
      </c>
      <c r="S91" s="106"/>
      <c r="T91" s="155">
        <f>$T$92+$T$269</f>
        <v>692.364</v>
      </c>
      <c r="AT91" s="101" t="s">
        <v>72</v>
      </c>
      <c r="AU91" s="101" t="s">
        <v>100</v>
      </c>
      <c r="BK91" s="156">
        <f>$BK$92+$BK$269</f>
        <v>0</v>
      </c>
    </row>
    <row r="92" spans="2:63" s="157" customFormat="1" ht="37.5" customHeight="1">
      <c r="B92" s="158"/>
      <c r="D92" s="159" t="s">
        <v>72</v>
      </c>
      <c r="E92" s="160" t="s">
        <v>125</v>
      </c>
      <c r="F92" s="160" t="s">
        <v>126</v>
      </c>
      <c r="J92" s="161">
        <f>$BK$92</f>
        <v>0</v>
      </c>
      <c r="L92" s="158"/>
      <c r="M92" s="162"/>
      <c r="P92" s="163">
        <f>$P$93+$P$139+$P$143+$P$151+$P$201</f>
        <v>0</v>
      </c>
      <c r="R92" s="163">
        <f>$R$93+$R$139+$R$143+$R$151+$R$201</f>
        <v>342.49752842600003</v>
      </c>
      <c r="T92" s="164">
        <f>$T$93+$T$139+$T$143+$T$151+$T$201</f>
        <v>692.364</v>
      </c>
      <c r="AR92" s="159" t="s">
        <v>22</v>
      </c>
      <c r="AT92" s="159" t="s">
        <v>72</v>
      </c>
      <c r="AU92" s="159" t="s">
        <v>73</v>
      </c>
      <c r="AY92" s="159" t="s">
        <v>127</v>
      </c>
      <c r="BK92" s="165">
        <f>$BK$93+$BK$139+$BK$143+$BK$151+$BK$201</f>
        <v>0</v>
      </c>
    </row>
    <row r="93" spans="2:63" s="157" customFormat="1" ht="21" customHeight="1">
      <c r="B93" s="158"/>
      <c r="D93" s="159" t="s">
        <v>72</v>
      </c>
      <c r="E93" s="166" t="s">
        <v>22</v>
      </c>
      <c r="F93" s="166" t="s">
        <v>128</v>
      </c>
      <c r="J93" s="167">
        <f>$BK$93</f>
        <v>0</v>
      </c>
      <c r="L93" s="158"/>
      <c r="M93" s="162"/>
      <c r="P93" s="163">
        <f>SUM($P$94:$P$138)</f>
        <v>0</v>
      </c>
      <c r="R93" s="163">
        <f>SUM($R$94:$R$138)</f>
        <v>0.32661302799999997</v>
      </c>
      <c r="T93" s="164">
        <f>SUM($T$94:$T$138)</f>
        <v>691.216</v>
      </c>
      <c r="AR93" s="159" t="s">
        <v>22</v>
      </c>
      <c r="AT93" s="159" t="s">
        <v>72</v>
      </c>
      <c r="AU93" s="159" t="s">
        <v>22</v>
      </c>
      <c r="AY93" s="159" t="s">
        <v>127</v>
      </c>
      <c r="BK93" s="165">
        <f>SUM($BK$94:$BK$138)</f>
        <v>0</v>
      </c>
    </row>
    <row r="94" spans="2:65" s="101" customFormat="1" ht="15.75" customHeight="1">
      <c r="B94" s="102"/>
      <c r="C94" s="168" t="s">
        <v>22</v>
      </c>
      <c r="D94" s="168" t="s">
        <v>129</v>
      </c>
      <c r="E94" s="169" t="s">
        <v>130</v>
      </c>
      <c r="F94" s="170" t="s">
        <v>131</v>
      </c>
      <c r="G94" s="171" t="s">
        <v>132</v>
      </c>
      <c r="H94" s="172">
        <v>250</v>
      </c>
      <c r="I94" s="215"/>
      <c r="J94" s="173">
        <f>ROUND($I$94*$H$94,2)</f>
        <v>0</v>
      </c>
      <c r="K94" s="170" t="s">
        <v>133</v>
      </c>
      <c r="L94" s="102"/>
      <c r="M94" s="174"/>
      <c r="N94" s="175" t="s">
        <v>44</v>
      </c>
      <c r="Q94" s="176">
        <v>0</v>
      </c>
      <c r="R94" s="176">
        <f>$Q$94*$H$94</f>
        <v>0</v>
      </c>
      <c r="S94" s="176">
        <v>0</v>
      </c>
      <c r="T94" s="177">
        <f>$S$94*$H$94</f>
        <v>0</v>
      </c>
      <c r="AR94" s="98" t="s">
        <v>134</v>
      </c>
      <c r="AT94" s="98" t="s">
        <v>129</v>
      </c>
      <c r="AU94" s="98" t="s">
        <v>82</v>
      </c>
      <c r="AY94" s="101" t="s">
        <v>127</v>
      </c>
      <c r="BE94" s="178">
        <f>IF($N$94="základní",$J$94,0)</f>
        <v>0</v>
      </c>
      <c r="BF94" s="178">
        <f>IF($N$94="snížená",$J$94,0)</f>
        <v>0</v>
      </c>
      <c r="BG94" s="178">
        <f>IF($N$94="zákl. přenesená",$J$94,0)</f>
        <v>0</v>
      </c>
      <c r="BH94" s="178">
        <f>IF($N$94="sníž. přenesená",$J$94,0)</f>
        <v>0</v>
      </c>
      <c r="BI94" s="178">
        <f>IF($N$94="nulová",$J$94,0)</f>
        <v>0</v>
      </c>
      <c r="BJ94" s="98" t="s">
        <v>22</v>
      </c>
      <c r="BK94" s="178">
        <f>ROUND($I$94*$H$94,2)</f>
        <v>0</v>
      </c>
      <c r="BL94" s="98" t="s">
        <v>134</v>
      </c>
      <c r="BM94" s="98" t="s">
        <v>135</v>
      </c>
    </row>
    <row r="95" spans="2:47" s="101" customFormat="1" ht="27" customHeight="1">
      <c r="B95" s="102"/>
      <c r="D95" s="179" t="s">
        <v>136</v>
      </c>
      <c r="F95" s="180" t="s">
        <v>137</v>
      </c>
      <c r="I95" s="216"/>
      <c r="L95" s="102"/>
      <c r="M95" s="181"/>
      <c r="T95" s="182"/>
      <c r="AT95" s="101" t="s">
        <v>136</v>
      </c>
      <c r="AU95" s="101" t="s">
        <v>82</v>
      </c>
    </row>
    <row r="96" spans="2:65" s="101" customFormat="1" ht="15.75" customHeight="1">
      <c r="B96" s="102"/>
      <c r="C96" s="168" t="s">
        <v>82</v>
      </c>
      <c r="D96" s="168" t="s">
        <v>129</v>
      </c>
      <c r="E96" s="169" t="s">
        <v>138</v>
      </c>
      <c r="F96" s="170" t="s">
        <v>139</v>
      </c>
      <c r="G96" s="171" t="s">
        <v>140</v>
      </c>
      <c r="H96" s="172">
        <v>1</v>
      </c>
      <c r="I96" s="215"/>
      <c r="J96" s="173">
        <f>ROUND($I$96*$H$96,2)</f>
        <v>0</v>
      </c>
      <c r="K96" s="170" t="s">
        <v>133</v>
      </c>
      <c r="L96" s="102"/>
      <c r="M96" s="174"/>
      <c r="N96" s="175" t="s">
        <v>44</v>
      </c>
      <c r="Q96" s="176">
        <v>0</v>
      </c>
      <c r="R96" s="176">
        <f>$Q$96*$H$96</f>
        <v>0</v>
      </c>
      <c r="S96" s="176">
        <v>0</v>
      </c>
      <c r="T96" s="177">
        <f>$S$96*$H$96</f>
        <v>0</v>
      </c>
      <c r="AR96" s="98" t="s">
        <v>134</v>
      </c>
      <c r="AT96" s="98" t="s">
        <v>129</v>
      </c>
      <c r="AU96" s="98" t="s">
        <v>82</v>
      </c>
      <c r="AY96" s="101" t="s">
        <v>127</v>
      </c>
      <c r="BE96" s="178">
        <f>IF($N$96="základní",$J$96,0)</f>
        <v>0</v>
      </c>
      <c r="BF96" s="178">
        <f>IF($N$96="snížená",$J$96,0)</f>
        <v>0</v>
      </c>
      <c r="BG96" s="178">
        <f>IF($N$96="zákl. přenesená",$J$96,0)</f>
        <v>0</v>
      </c>
      <c r="BH96" s="178">
        <f>IF($N$96="sníž. přenesená",$J$96,0)</f>
        <v>0</v>
      </c>
      <c r="BI96" s="178">
        <f>IF($N$96="nulová",$J$96,0)</f>
        <v>0</v>
      </c>
      <c r="BJ96" s="98" t="s">
        <v>22</v>
      </c>
      <c r="BK96" s="178">
        <f>ROUND($I$96*$H$96,2)</f>
        <v>0</v>
      </c>
      <c r="BL96" s="98" t="s">
        <v>134</v>
      </c>
      <c r="BM96" s="98" t="s">
        <v>141</v>
      </c>
    </row>
    <row r="97" spans="2:47" s="101" customFormat="1" ht="16.5" customHeight="1">
      <c r="B97" s="102"/>
      <c r="D97" s="179" t="s">
        <v>136</v>
      </c>
      <c r="F97" s="180" t="s">
        <v>142</v>
      </c>
      <c r="I97" s="216"/>
      <c r="L97" s="102"/>
      <c r="M97" s="181"/>
      <c r="T97" s="182"/>
      <c r="AT97" s="101" t="s">
        <v>136</v>
      </c>
      <c r="AU97" s="101" t="s">
        <v>82</v>
      </c>
    </row>
    <row r="98" spans="2:51" s="101" customFormat="1" ht="15.75" customHeight="1">
      <c r="B98" s="183"/>
      <c r="D98" s="185" t="s">
        <v>143</v>
      </c>
      <c r="E98" s="186"/>
      <c r="F98" s="187" t="s">
        <v>144</v>
      </c>
      <c r="H98" s="188">
        <v>1</v>
      </c>
      <c r="I98" s="216"/>
      <c r="L98" s="183"/>
      <c r="M98" s="189"/>
      <c r="T98" s="190"/>
      <c r="AT98" s="186" t="s">
        <v>143</v>
      </c>
      <c r="AU98" s="186" t="s">
        <v>82</v>
      </c>
      <c r="AV98" s="186" t="s">
        <v>82</v>
      </c>
      <c r="AW98" s="186" t="s">
        <v>100</v>
      </c>
      <c r="AX98" s="186" t="s">
        <v>73</v>
      </c>
      <c r="AY98" s="186" t="s">
        <v>127</v>
      </c>
    </row>
    <row r="99" spans="2:65" s="101" customFormat="1" ht="15.75" customHeight="1">
      <c r="B99" s="102"/>
      <c r="C99" s="168" t="s">
        <v>145</v>
      </c>
      <c r="D99" s="168" t="s">
        <v>129</v>
      </c>
      <c r="E99" s="169" t="s">
        <v>146</v>
      </c>
      <c r="F99" s="170" t="s">
        <v>147</v>
      </c>
      <c r="G99" s="171" t="s">
        <v>140</v>
      </c>
      <c r="H99" s="172">
        <v>1</v>
      </c>
      <c r="I99" s="215"/>
      <c r="J99" s="173">
        <f>ROUND($I$99*$H$99,2)</f>
        <v>0</v>
      </c>
      <c r="K99" s="170" t="s">
        <v>133</v>
      </c>
      <c r="L99" s="102"/>
      <c r="M99" s="174"/>
      <c r="N99" s="175" t="s">
        <v>44</v>
      </c>
      <c r="Q99" s="176">
        <v>8.2788E-05</v>
      </c>
      <c r="R99" s="176">
        <f>$Q$99*$H$99</f>
        <v>8.2788E-05</v>
      </c>
      <c r="S99" s="176">
        <v>0</v>
      </c>
      <c r="T99" s="177">
        <f>$S$99*$H$99</f>
        <v>0</v>
      </c>
      <c r="AR99" s="98" t="s">
        <v>134</v>
      </c>
      <c r="AT99" s="98" t="s">
        <v>129</v>
      </c>
      <c r="AU99" s="98" t="s">
        <v>82</v>
      </c>
      <c r="AY99" s="101" t="s">
        <v>127</v>
      </c>
      <c r="BE99" s="178">
        <f>IF($N$99="základní",$J$99,0)</f>
        <v>0</v>
      </c>
      <c r="BF99" s="178">
        <f>IF($N$99="snížená",$J$99,0)</f>
        <v>0</v>
      </c>
      <c r="BG99" s="178">
        <f>IF($N$99="zákl. přenesená",$J$99,0)</f>
        <v>0</v>
      </c>
      <c r="BH99" s="178">
        <f>IF($N$99="sníž. přenesená",$J$99,0)</f>
        <v>0</v>
      </c>
      <c r="BI99" s="178">
        <f>IF($N$99="nulová",$J$99,0)</f>
        <v>0</v>
      </c>
      <c r="BJ99" s="98" t="s">
        <v>22</v>
      </c>
      <c r="BK99" s="178">
        <f>ROUND($I$99*$H$99,2)</f>
        <v>0</v>
      </c>
      <c r="BL99" s="98" t="s">
        <v>134</v>
      </c>
      <c r="BM99" s="98" t="s">
        <v>148</v>
      </c>
    </row>
    <row r="100" spans="2:47" s="101" customFormat="1" ht="16.5" customHeight="1">
      <c r="B100" s="102"/>
      <c r="D100" s="179" t="s">
        <v>136</v>
      </c>
      <c r="F100" s="180" t="s">
        <v>149</v>
      </c>
      <c r="I100" s="216"/>
      <c r="L100" s="102"/>
      <c r="M100" s="181"/>
      <c r="T100" s="182"/>
      <c r="AT100" s="101" t="s">
        <v>136</v>
      </c>
      <c r="AU100" s="101" t="s">
        <v>82</v>
      </c>
    </row>
    <row r="101" spans="2:51" s="101" customFormat="1" ht="15.75" customHeight="1">
      <c r="B101" s="183"/>
      <c r="D101" s="185" t="s">
        <v>143</v>
      </c>
      <c r="E101" s="186"/>
      <c r="F101" s="187" t="s">
        <v>144</v>
      </c>
      <c r="H101" s="188">
        <v>1</v>
      </c>
      <c r="I101" s="216"/>
      <c r="L101" s="183"/>
      <c r="M101" s="189"/>
      <c r="T101" s="190"/>
      <c r="AT101" s="186" t="s">
        <v>143</v>
      </c>
      <c r="AU101" s="186" t="s">
        <v>82</v>
      </c>
      <c r="AV101" s="186" t="s">
        <v>82</v>
      </c>
      <c r="AW101" s="186" t="s">
        <v>100</v>
      </c>
      <c r="AX101" s="186" t="s">
        <v>73</v>
      </c>
      <c r="AY101" s="186" t="s">
        <v>127</v>
      </c>
    </row>
    <row r="102" spans="2:65" s="101" customFormat="1" ht="15.75" customHeight="1">
      <c r="B102" s="102"/>
      <c r="C102" s="168" t="s">
        <v>134</v>
      </c>
      <c r="D102" s="168" t="s">
        <v>129</v>
      </c>
      <c r="E102" s="169" t="s">
        <v>150</v>
      </c>
      <c r="F102" s="170" t="s">
        <v>151</v>
      </c>
      <c r="G102" s="171" t="s">
        <v>132</v>
      </c>
      <c r="H102" s="172">
        <v>2636</v>
      </c>
      <c r="I102" s="215"/>
      <c r="J102" s="173">
        <f>ROUND($I$102*$H$102,2)</f>
        <v>0</v>
      </c>
      <c r="K102" s="170" t="s">
        <v>133</v>
      </c>
      <c r="L102" s="102"/>
      <c r="M102" s="174"/>
      <c r="N102" s="175" t="s">
        <v>44</v>
      </c>
      <c r="Q102" s="176">
        <v>0.00011509</v>
      </c>
      <c r="R102" s="176">
        <f>$Q$102*$H$102</f>
        <v>0.30337724</v>
      </c>
      <c r="S102" s="176">
        <v>0.256</v>
      </c>
      <c r="T102" s="177">
        <f>$S$102*$H$102</f>
        <v>674.816</v>
      </c>
      <c r="AR102" s="98" t="s">
        <v>134</v>
      </c>
      <c r="AT102" s="98" t="s">
        <v>129</v>
      </c>
      <c r="AU102" s="98" t="s">
        <v>82</v>
      </c>
      <c r="AY102" s="101" t="s">
        <v>127</v>
      </c>
      <c r="BE102" s="178">
        <f>IF($N$102="základní",$J$102,0)</f>
        <v>0</v>
      </c>
      <c r="BF102" s="178">
        <f>IF($N$102="snížená",$J$102,0)</f>
        <v>0</v>
      </c>
      <c r="BG102" s="178">
        <f>IF($N$102="zákl. přenesená",$J$102,0)</f>
        <v>0</v>
      </c>
      <c r="BH102" s="178">
        <f>IF($N$102="sníž. přenesená",$J$102,0)</f>
        <v>0</v>
      </c>
      <c r="BI102" s="178">
        <f>IF($N$102="nulová",$J$102,0)</f>
        <v>0</v>
      </c>
      <c r="BJ102" s="98" t="s">
        <v>22</v>
      </c>
      <c r="BK102" s="178">
        <f>ROUND($I$102*$H$102,2)</f>
        <v>0</v>
      </c>
      <c r="BL102" s="98" t="s">
        <v>134</v>
      </c>
      <c r="BM102" s="98" t="s">
        <v>152</v>
      </c>
    </row>
    <row r="103" spans="2:47" s="101" customFormat="1" ht="27" customHeight="1">
      <c r="B103" s="102"/>
      <c r="D103" s="179" t="s">
        <v>136</v>
      </c>
      <c r="F103" s="180" t="s">
        <v>153</v>
      </c>
      <c r="I103" s="216"/>
      <c r="L103" s="102"/>
      <c r="M103" s="181"/>
      <c r="T103" s="182"/>
      <c r="AT103" s="101" t="s">
        <v>136</v>
      </c>
      <c r="AU103" s="101" t="s">
        <v>82</v>
      </c>
    </row>
    <row r="104" spans="2:51" s="101" customFormat="1" ht="15.75" customHeight="1">
      <c r="B104" s="183"/>
      <c r="D104" s="185" t="s">
        <v>143</v>
      </c>
      <c r="E104" s="186"/>
      <c r="F104" s="187" t="s">
        <v>154</v>
      </c>
      <c r="H104" s="188">
        <v>2636</v>
      </c>
      <c r="I104" s="216"/>
      <c r="L104" s="183"/>
      <c r="M104" s="189"/>
      <c r="T104" s="190"/>
      <c r="AT104" s="186" t="s">
        <v>143</v>
      </c>
      <c r="AU104" s="186" t="s">
        <v>82</v>
      </c>
      <c r="AV104" s="186" t="s">
        <v>82</v>
      </c>
      <c r="AW104" s="186" t="s">
        <v>100</v>
      </c>
      <c r="AX104" s="186" t="s">
        <v>73</v>
      </c>
      <c r="AY104" s="186" t="s">
        <v>127</v>
      </c>
    </row>
    <row r="105" spans="2:65" s="101" customFormat="1" ht="15.75" customHeight="1">
      <c r="B105" s="102"/>
      <c r="C105" s="168" t="s">
        <v>155</v>
      </c>
      <c r="D105" s="168" t="s">
        <v>129</v>
      </c>
      <c r="E105" s="169" t="s">
        <v>156</v>
      </c>
      <c r="F105" s="170" t="s">
        <v>157</v>
      </c>
      <c r="G105" s="171" t="s">
        <v>158</v>
      </c>
      <c r="H105" s="172">
        <v>80</v>
      </c>
      <c r="I105" s="215"/>
      <c r="J105" s="173">
        <f>ROUND($I$105*$H$105,2)</f>
        <v>0</v>
      </c>
      <c r="K105" s="170" t="s">
        <v>133</v>
      </c>
      <c r="L105" s="102"/>
      <c r="M105" s="174"/>
      <c r="N105" s="175" t="s">
        <v>44</v>
      </c>
      <c r="Q105" s="176">
        <v>0</v>
      </c>
      <c r="R105" s="176">
        <f>$Q$105*$H$105</f>
        <v>0</v>
      </c>
      <c r="S105" s="176">
        <v>0.205</v>
      </c>
      <c r="T105" s="177">
        <f>$S$105*$H$105</f>
        <v>16.4</v>
      </c>
      <c r="AR105" s="98" t="s">
        <v>134</v>
      </c>
      <c r="AT105" s="98" t="s">
        <v>129</v>
      </c>
      <c r="AU105" s="98" t="s">
        <v>82</v>
      </c>
      <c r="AY105" s="101" t="s">
        <v>127</v>
      </c>
      <c r="BE105" s="178">
        <f>IF($N$105="základní",$J$105,0)</f>
        <v>0</v>
      </c>
      <c r="BF105" s="178">
        <f>IF($N$105="snížená",$J$105,0)</f>
        <v>0</v>
      </c>
      <c r="BG105" s="178">
        <f>IF($N$105="zákl. přenesená",$J$105,0)</f>
        <v>0</v>
      </c>
      <c r="BH105" s="178">
        <f>IF($N$105="sníž. přenesená",$J$105,0)</f>
        <v>0</v>
      </c>
      <c r="BI105" s="178">
        <f>IF($N$105="nulová",$J$105,0)</f>
        <v>0</v>
      </c>
      <c r="BJ105" s="98" t="s">
        <v>22</v>
      </c>
      <c r="BK105" s="178">
        <f>ROUND($I$105*$H$105,2)</f>
        <v>0</v>
      </c>
      <c r="BL105" s="98" t="s">
        <v>134</v>
      </c>
      <c r="BM105" s="98" t="s">
        <v>159</v>
      </c>
    </row>
    <row r="106" spans="2:47" s="101" customFormat="1" ht="27" customHeight="1">
      <c r="B106" s="102"/>
      <c r="D106" s="179" t="s">
        <v>136</v>
      </c>
      <c r="F106" s="180" t="s">
        <v>160</v>
      </c>
      <c r="I106" s="216"/>
      <c r="L106" s="102"/>
      <c r="M106" s="181"/>
      <c r="T106" s="182"/>
      <c r="AT106" s="101" t="s">
        <v>136</v>
      </c>
      <c r="AU106" s="101" t="s">
        <v>82</v>
      </c>
    </row>
    <row r="107" spans="2:65" s="101" customFormat="1" ht="15.75" customHeight="1">
      <c r="B107" s="102"/>
      <c r="C107" s="168" t="s">
        <v>161</v>
      </c>
      <c r="D107" s="168" t="s">
        <v>129</v>
      </c>
      <c r="E107" s="169" t="s">
        <v>162</v>
      </c>
      <c r="F107" s="170" t="s">
        <v>163</v>
      </c>
      <c r="G107" s="171" t="s">
        <v>164</v>
      </c>
      <c r="H107" s="172">
        <v>38</v>
      </c>
      <c r="I107" s="215"/>
      <c r="J107" s="173">
        <f>ROUND($I$107*$H$107,2)</f>
        <v>0</v>
      </c>
      <c r="K107" s="170" t="s">
        <v>133</v>
      </c>
      <c r="L107" s="102"/>
      <c r="M107" s="174"/>
      <c r="N107" s="175" t="s">
        <v>44</v>
      </c>
      <c r="Q107" s="176">
        <v>0</v>
      </c>
      <c r="R107" s="176">
        <f>$Q$107*$H$107</f>
        <v>0</v>
      </c>
      <c r="S107" s="176">
        <v>0</v>
      </c>
      <c r="T107" s="177">
        <f>$S$107*$H$107</f>
        <v>0</v>
      </c>
      <c r="AR107" s="98" t="s">
        <v>134</v>
      </c>
      <c r="AT107" s="98" t="s">
        <v>129</v>
      </c>
      <c r="AU107" s="98" t="s">
        <v>82</v>
      </c>
      <c r="AY107" s="101" t="s">
        <v>127</v>
      </c>
      <c r="BE107" s="178">
        <f>IF($N$107="základní",$J$107,0)</f>
        <v>0</v>
      </c>
      <c r="BF107" s="178">
        <f>IF($N$107="snížená",$J$107,0)</f>
        <v>0</v>
      </c>
      <c r="BG107" s="178">
        <f>IF($N$107="zákl. přenesená",$J$107,0)</f>
        <v>0</v>
      </c>
      <c r="BH107" s="178">
        <f>IF($N$107="sníž. přenesená",$J$107,0)</f>
        <v>0</v>
      </c>
      <c r="BI107" s="178">
        <f>IF($N$107="nulová",$J$107,0)</f>
        <v>0</v>
      </c>
      <c r="BJ107" s="98" t="s">
        <v>22</v>
      </c>
      <c r="BK107" s="178">
        <f>ROUND($I$107*$H$107,2)</f>
        <v>0</v>
      </c>
      <c r="BL107" s="98" t="s">
        <v>134</v>
      </c>
      <c r="BM107" s="98" t="s">
        <v>165</v>
      </c>
    </row>
    <row r="108" spans="2:47" s="101" customFormat="1" ht="27" customHeight="1">
      <c r="B108" s="102"/>
      <c r="D108" s="179" t="s">
        <v>136</v>
      </c>
      <c r="F108" s="180" t="s">
        <v>166</v>
      </c>
      <c r="I108" s="216"/>
      <c r="L108" s="102"/>
      <c r="M108" s="181"/>
      <c r="T108" s="182"/>
      <c r="AT108" s="101" t="s">
        <v>136</v>
      </c>
      <c r="AU108" s="101" t="s">
        <v>82</v>
      </c>
    </row>
    <row r="109" spans="2:65" s="101" customFormat="1" ht="15.75" customHeight="1">
      <c r="B109" s="102"/>
      <c r="C109" s="168" t="s">
        <v>167</v>
      </c>
      <c r="D109" s="168" t="s">
        <v>129</v>
      </c>
      <c r="E109" s="169" t="s">
        <v>168</v>
      </c>
      <c r="F109" s="170" t="s">
        <v>169</v>
      </c>
      <c r="G109" s="171" t="s">
        <v>164</v>
      </c>
      <c r="H109" s="172">
        <v>115</v>
      </c>
      <c r="I109" s="215"/>
      <c r="J109" s="173">
        <f>ROUND($I$109*$H$109,2)</f>
        <v>0</v>
      </c>
      <c r="K109" s="170" t="s">
        <v>133</v>
      </c>
      <c r="L109" s="102"/>
      <c r="M109" s="174"/>
      <c r="N109" s="175" t="s">
        <v>44</v>
      </c>
      <c r="Q109" s="176">
        <v>0</v>
      </c>
      <c r="R109" s="176">
        <f>$Q$109*$H$109</f>
        <v>0</v>
      </c>
      <c r="S109" s="176">
        <v>0</v>
      </c>
      <c r="T109" s="177">
        <f>$S$109*$H$109</f>
        <v>0</v>
      </c>
      <c r="AR109" s="98" t="s">
        <v>134</v>
      </c>
      <c r="AT109" s="98" t="s">
        <v>129</v>
      </c>
      <c r="AU109" s="98" t="s">
        <v>82</v>
      </c>
      <c r="AY109" s="101" t="s">
        <v>127</v>
      </c>
      <c r="BE109" s="178">
        <f>IF($N$109="základní",$J$109,0)</f>
        <v>0</v>
      </c>
      <c r="BF109" s="178">
        <f>IF($N$109="snížená",$J$109,0)</f>
        <v>0</v>
      </c>
      <c r="BG109" s="178">
        <f>IF($N$109="zákl. přenesená",$J$109,0)</f>
        <v>0</v>
      </c>
      <c r="BH109" s="178">
        <f>IF($N$109="sníž. přenesená",$J$109,0)</f>
        <v>0</v>
      </c>
      <c r="BI109" s="178">
        <f>IF($N$109="nulová",$J$109,0)</f>
        <v>0</v>
      </c>
      <c r="BJ109" s="98" t="s">
        <v>22</v>
      </c>
      <c r="BK109" s="178">
        <f>ROUND($I$109*$H$109,2)</f>
        <v>0</v>
      </c>
      <c r="BL109" s="98" t="s">
        <v>134</v>
      </c>
      <c r="BM109" s="98" t="s">
        <v>170</v>
      </c>
    </row>
    <row r="110" spans="2:47" s="101" customFormat="1" ht="27" customHeight="1">
      <c r="B110" s="102"/>
      <c r="D110" s="179" t="s">
        <v>136</v>
      </c>
      <c r="F110" s="180" t="s">
        <v>171</v>
      </c>
      <c r="I110" s="216"/>
      <c r="L110" s="102"/>
      <c r="M110" s="181"/>
      <c r="T110" s="182"/>
      <c r="AT110" s="101" t="s">
        <v>136</v>
      </c>
      <c r="AU110" s="101" t="s">
        <v>82</v>
      </c>
    </row>
    <row r="111" spans="2:51" s="101" customFormat="1" ht="15.75" customHeight="1">
      <c r="B111" s="183"/>
      <c r="D111" s="185" t="s">
        <v>143</v>
      </c>
      <c r="E111" s="186"/>
      <c r="F111" s="187" t="s">
        <v>172</v>
      </c>
      <c r="H111" s="188">
        <v>115</v>
      </c>
      <c r="I111" s="216"/>
      <c r="L111" s="183"/>
      <c r="M111" s="189"/>
      <c r="T111" s="190"/>
      <c r="AT111" s="186" t="s">
        <v>143</v>
      </c>
      <c r="AU111" s="186" t="s">
        <v>82</v>
      </c>
      <c r="AV111" s="186" t="s">
        <v>82</v>
      </c>
      <c r="AW111" s="186" t="s">
        <v>100</v>
      </c>
      <c r="AX111" s="186" t="s">
        <v>73</v>
      </c>
      <c r="AY111" s="186" t="s">
        <v>127</v>
      </c>
    </row>
    <row r="112" spans="2:65" s="101" customFormat="1" ht="15.75" customHeight="1">
      <c r="B112" s="102"/>
      <c r="C112" s="168" t="s">
        <v>173</v>
      </c>
      <c r="D112" s="168" t="s">
        <v>129</v>
      </c>
      <c r="E112" s="169" t="s">
        <v>174</v>
      </c>
      <c r="F112" s="170" t="s">
        <v>175</v>
      </c>
      <c r="G112" s="171" t="s">
        <v>164</v>
      </c>
      <c r="H112" s="172">
        <v>57.5</v>
      </c>
      <c r="I112" s="215"/>
      <c r="J112" s="173">
        <f>ROUND($I$112*$H$112,2)</f>
        <v>0</v>
      </c>
      <c r="K112" s="170" t="s">
        <v>133</v>
      </c>
      <c r="L112" s="102"/>
      <c r="M112" s="174"/>
      <c r="N112" s="175" t="s">
        <v>44</v>
      </c>
      <c r="Q112" s="176">
        <v>0</v>
      </c>
      <c r="R112" s="176">
        <f>$Q$112*$H$112</f>
        <v>0</v>
      </c>
      <c r="S112" s="176">
        <v>0</v>
      </c>
      <c r="T112" s="177">
        <f>$S$112*$H$112</f>
        <v>0</v>
      </c>
      <c r="AR112" s="98" t="s">
        <v>134</v>
      </c>
      <c r="AT112" s="98" t="s">
        <v>129</v>
      </c>
      <c r="AU112" s="98" t="s">
        <v>82</v>
      </c>
      <c r="AY112" s="101" t="s">
        <v>127</v>
      </c>
      <c r="BE112" s="178">
        <f>IF($N$112="základní",$J$112,0)</f>
        <v>0</v>
      </c>
      <c r="BF112" s="178">
        <f>IF($N$112="snížená",$J$112,0)</f>
        <v>0</v>
      </c>
      <c r="BG112" s="178">
        <f>IF($N$112="zákl. přenesená",$J$112,0)</f>
        <v>0</v>
      </c>
      <c r="BH112" s="178">
        <f>IF($N$112="sníž. přenesená",$J$112,0)</f>
        <v>0</v>
      </c>
      <c r="BI112" s="178">
        <f>IF($N$112="nulová",$J$112,0)</f>
        <v>0</v>
      </c>
      <c r="BJ112" s="98" t="s">
        <v>22</v>
      </c>
      <c r="BK112" s="178">
        <f>ROUND($I$112*$H$112,2)</f>
        <v>0</v>
      </c>
      <c r="BL112" s="98" t="s">
        <v>134</v>
      </c>
      <c r="BM112" s="98" t="s">
        <v>176</v>
      </c>
    </row>
    <row r="113" spans="2:47" s="101" customFormat="1" ht="27" customHeight="1">
      <c r="B113" s="102"/>
      <c r="D113" s="179" t="s">
        <v>136</v>
      </c>
      <c r="F113" s="180" t="s">
        <v>177</v>
      </c>
      <c r="I113" s="216"/>
      <c r="L113" s="102"/>
      <c r="M113" s="181"/>
      <c r="T113" s="182"/>
      <c r="AT113" s="101" t="s">
        <v>136</v>
      </c>
      <c r="AU113" s="101" t="s">
        <v>82</v>
      </c>
    </row>
    <row r="114" spans="2:51" s="101" customFormat="1" ht="15.75" customHeight="1">
      <c r="B114" s="183"/>
      <c r="D114" s="185" t="s">
        <v>143</v>
      </c>
      <c r="F114" s="187" t="s">
        <v>178</v>
      </c>
      <c r="H114" s="188">
        <v>57.5</v>
      </c>
      <c r="I114" s="216"/>
      <c r="L114" s="183"/>
      <c r="M114" s="189"/>
      <c r="T114" s="190"/>
      <c r="AT114" s="186" t="s">
        <v>143</v>
      </c>
      <c r="AU114" s="186" t="s">
        <v>82</v>
      </c>
      <c r="AV114" s="186" t="s">
        <v>82</v>
      </c>
      <c r="AW114" s="186" t="s">
        <v>73</v>
      </c>
      <c r="AX114" s="186" t="s">
        <v>22</v>
      </c>
      <c r="AY114" s="186" t="s">
        <v>127</v>
      </c>
    </row>
    <row r="115" spans="2:65" s="101" customFormat="1" ht="15.75" customHeight="1">
      <c r="B115" s="102"/>
      <c r="C115" s="168" t="s">
        <v>179</v>
      </c>
      <c r="D115" s="168" t="s">
        <v>129</v>
      </c>
      <c r="E115" s="169" t="s">
        <v>180</v>
      </c>
      <c r="F115" s="170" t="s">
        <v>181</v>
      </c>
      <c r="G115" s="171" t="s">
        <v>164</v>
      </c>
      <c r="H115" s="172">
        <v>23</v>
      </c>
      <c r="I115" s="215"/>
      <c r="J115" s="173">
        <f>ROUND($I$115*$H$115,2)</f>
        <v>0</v>
      </c>
      <c r="K115" s="170" t="s">
        <v>133</v>
      </c>
      <c r="L115" s="102"/>
      <c r="M115" s="174"/>
      <c r="N115" s="175" t="s">
        <v>44</v>
      </c>
      <c r="Q115" s="176">
        <v>0</v>
      </c>
      <c r="R115" s="176">
        <f>$Q$115*$H$115</f>
        <v>0</v>
      </c>
      <c r="S115" s="176">
        <v>0</v>
      </c>
      <c r="T115" s="177">
        <f>$S$115*$H$115</f>
        <v>0</v>
      </c>
      <c r="AR115" s="98" t="s">
        <v>134</v>
      </c>
      <c r="AT115" s="98" t="s">
        <v>129</v>
      </c>
      <c r="AU115" s="98" t="s">
        <v>82</v>
      </c>
      <c r="AY115" s="101" t="s">
        <v>127</v>
      </c>
      <c r="BE115" s="178">
        <f>IF($N$115="základní",$J$115,0)</f>
        <v>0</v>
      </c>
      <c r="BF115" s="178">
        <f>IF($N$115="snížená",$J$115,0)</f>
        <v>0</v>
      </c>
      <c r="BG115" s="178">
        <f>IF($N$115="zákl. přenesená",$J$115,0)</f>
        <v>0</v>
      </c>
      <c r="BH115" s="178">
        <f>IF($N$115="sníž. přenesená",$J$115,0)</f>
        <v>0</v>
      </c>
      <c r="BI115" s="178">
        <f>IF($N$115="nulová",$J$115,0)</f>
        <v>0</v>
      </c>
      <c r="BJ115" s="98" t="s">
        <v>22</v>
      </c>
      <c r="BK115" s="178">
        <f>ROUND($I$115*$H$115,2)</f>
        <v>0</v>
      </c>
      <c r="BL115" s="98" t="s">
        <v>134</v>
      </c>
      <c r="BM115" s="98" t="s">
        <v>182</v>
      </c>
    </row>
    <row r="116" spans="2:47" s="101" customFormat="1" ht="27" customHeight="1">
      <c r="B116" s="102"/>
      <c r="D116" s="179" t="s">
        <v>136</v>
      </c>
      <c r="F116" s="180" t="s">
        <v>183</v>
      </c>
      <c r="I116" s="216"/>
      <c r="L116" s="102"/>
      <c r="M116" s="181"/>
      <c r="T116" s="182"/>
      <c r="AT116" s="101" t="s">
        <v>136</v>
      </c>
      <c r="AU116" s="101" t="s">
        <v>82</v>
      </c>
    </row>
    <row r="117" spans="2:51" s="101" customFormat="1" ht="15.75" customHeight="1">
      <c r="B117" s="183"/>
      <c r="D117" s="185" t="s">
        <v>143</v>
      </c>
      <c r="E117" s="186"/>
      <c r="F117" s="187" t="s">
        <v>184</v>
      </c>
      <c r="H117" s="188">
        <v>23</v>
      </c>
      <c r="I117" s="216"/>
      <c r="L117" s="183"/>
      <c r="M117" s="189"/>
      <c r="T117" s="190"/>
      <c r="AT117" s="186" t="s">
        <v>143</v>
      </c>
      <c r="AU117" s="186" t="s">
        <v>82</v>
      </c>
      <c r="AV117" s="186" t="s">
        <v>82</v>
      </c>
      <c r="AW117" s="186" t="s">
        <v>100</v>
      </c>
      <c r="AX117" s="186" t="s">
        <v>73</v>
      </c>
      <c r="AY117" s="186" t="s">
        <v>127</v>
      </c>
    </row>
    <row r="118" spans="2:65" s="101" customFormat="1" ht="15.75" customHeight="1">
      <c r="B118" s="102"/>
      <c r="C118" s="168" t="s">
        <v>27</v>
      </c>
      <c r="D118" s="168" t="s">
        <v>129</v>
      </c>
      <c r="E118" s="169" t="s">
        <v>185</v>
      </c>
      <c r="F118" s="170" t="s">
        <v>186</v>
      </c>
      <c r="G118" s="171" t="s">
        <v>140</v>
      </c>
      <c r="H118" s="172">
        <v>1</v>
      </c>
      <c r="I118" s="215"/>
      <c r="J118" s="173">
        <f>ROUND($I$118*$H$118,2)</f>
        <v>0</v>
      </c>
      <c r="K118" s="170" t="s">
        <v>133</v>
      </c>
      <c r="L118" s="102"/>
      <c r="M118" s="174"/>
      <c r="N118" s="175" t="s">
        <v>44</v>
      </c>
      <c r="Q118" s="176">
        <v>0</v>
      </c>
      <c r="R118" s="176">
        <f>$Q$118*$H$118</f>
        <v>0</v>
      </c>
      <c r="S118" s="176">
        <v>0</v>
      </c>
      <c r="T118" s="177">
        <f>$S$118*$H$118</f>
        <v>0</v>
      </c>
      <c r="AR118" s="98" t="s">
        <v>134</v>
      </c>
      <c r="AT118" s="98" t="s">
        <v>129</v>
      </c>
      <c r="AU118" s="98" t="s">
        <v>82</v>
      </c>
      <c r="AY118" s="101" t="s">
        <v>127</v>
      </c>
      <c r="BE118" s="178">
        <f>IF($N$118="základní",$J$118,0)</f>
        <v>0</v>
      </c>
      <c r="BF118" s="178">
        <f>IF($N$118="snížená",$J$118,0)</f>
        <v>0</v>
      </c>
      <c r="BG118" s="178">
        <f>IF($N$118="zákl. přenesená",$J$118,0)</f>
        <v>0</v>
      </c>
      <c r="BH118" s="178">
        <f>IF($N$118="sníž. přenesená",$J$118,0)</f>
        <v>0</v>
      </c>
      <c r="BI118" s="178">
        <f>IF($N$118="nulová",$J$118,0)</f>
        <v>0</v>
      </c>
      <c r="BJ118" s="98" t="s">
        <v>22</v>
      </c>
      <c r="BK118" s="178">
        <f>ROUND($I$118*$H$118,2)</f>
        <v>0</v>
      </c>
      <c r="BL118" s="98" t="s">
        <v>134</v>
      </c>
      <c r="BM118" s="98" t="s">
        <v>187</v>
      </c>
    </row>
    <row r="119" spans="2:47" s="101" customFormat="1" ht="27" customHeight="1">
      <c r="B119" s="102"/>
      <c r="D119" s="179" t="s">
        <v>136</v>
      </c>
      <c r="F119" s="180" t="s">
        <v>188</v>
      </c>
      <c r="I119" s="216"/>
      <c r="L119" s="102"/>
      <c r="M119" s="181"/>
      <c r="T119" s="182"/>
      <c r="AT119" s="101" t="s">
        <v>136</v>
      </c>
      <c r="AU119" s="101" t="s">
        <v>82</v>
      </c>
    </row>
    <row r="120" spans="2:65" s="101" customFormat="1" ht="15.75" customHeight="1">
      <c r="B120" s="102"/>
      <c r="C120" s="168" t="s">
        <v>189</v>
      </c>
      <c r="D120" s="168" t="s">
        <v>129</v>
      </c>
      <c r="E120" s="169" t="s">
        <v>190</v>
      </c>
      <c r="F120" s="170" t="s">
        <v>191</v>
      </c>
      <c r="G120" s="171" t="s">
        <v>140</v>
      </c>
      <c r="H120" s="172">
        <v>1</v>
      </c>
      <c r="I120" s="215"/>
      <c r="J120" s="173">
        <f>ROUND($I$120*$H$120,2)</f>
        <v>0</v>
      </c>
      <c r="K120" s="170" t="s">
        <v>133</v>
      </c>
      <c r="L120" s="102"/>
      <c r="M120" s="174"/>
      <c r="N120" s="175" t="s">
        <v>44</v>
      </c>
      <c r="Q120" s="176">
        <v>0</v>
      </c>
      <c r="R120" s="176">
        <f>$Q$120*$H$120</f>
        <v>0</v>
      </c>
      <c r="S120" s="176">
        <v>0</v>
      </c>
      <c r="T120" s="177">
        <f>$S$120*$H$120</f>
        <v>0</v>
      </c>
      <c r="AR120" s="98" t="s">
        <v>134</v>
      </c>
      <c r="AT120" s="98" t="s">
        <v>129</v>
      </c>
      <c r="AU120" s="98" t="s">
        <v>82</v>
      </c>
      <c r="AY120" s="101" t="s">
        <v>127</v>
      </c>
      <c r="BE120" s="178">
        <f>IF($N$120="základní",$J$120,0)</f>
        <v>0</v>
      </c>
      <c r="BF120" s="178">
        <f>IF($N$120="snížená",$J$120,0)</f>
        <v>0</v>
      </c>
      <c r="BG120" s="178">
        <f>IF($N$120="zákl. přenesená",$J$120,0)</f>
        <v>0</v>
      </c>
      <c r="BH120" s="178">
        <f>IF($N$120="sníž. přenesená",$J$120,0)</f>
        <v>0</v>
      </c>
      <c r="BI120" s="178">
        <f>IF($N$120="nulová",$J$120,0)</f>
        <v>0</v>
      </c>
      <c r="BJ120" s="98" t="s">
        <v>22</v>
      </c>
      <c r="BK120" s="178">
        <f>ROUND($I$120*$H$120,2)</f>
        <v>0</v>
      </c>
      <c r="BL120" s="98" t="s">
        <v>134</v>
      </c>
      <c r="BM120" s="98" t="s">
        <v>192</v>
      </c>
    </row>
    <row r="121" spans="2:47" s="101" customFormat="1" ht="27" customHeight="1">
      <c r="B121" s="102"/>
      <c r="D121" s="179" t="s">
        <v>136</v>
      </c>
      <c r="F121" s="180" t="s">
        <v>193</v>
      </c>
      <c r="I121" s="216"/>
      <c r="L121" s="102"/>
      <c r="M121" s="181"/>
      <c r="T121" s="182"/>
      <c r="AT121" s="101" t="s">
        <v>136</v>
      </c>
      <c r="AU121" s="101" t="s">
        <v>82</v>
      </c>
    </row>
    <row r="122" spans="2:65" s="101" customFormat="1" ht="15.75" customHeight="1">
      <c r="B122" s="102"/>
      <c r="C122" s="168" t="s">
        <v>194</v>
      </c>
      <c r="D122" s="168" t="s">
        <v>129</v>
      </c>
      <c r="E122" s="169" t="s">
        <v>195</v>
      </c>
      <c r="F122" s="170" t="s">
        <v>196</v>
      </c>
      <c r="G122" s="171" t="s">
        <v>140</v>
      </c>
      <c r="H122" s="172">
        <v>1</v>
      </c>
      <c r="I122" s="215"/>
      <c r="J122" s="173">
        <f>ROUND($I$122*$H$122,2)</f>
        <v>0</v>
      </c>
      <c r="K122" s="170" t="s">
        <v>133</v>
      </c>
      <c r="L122" s="102"/>
      <c r="M122" s="174"/>
      <c r="N122" s="175" t="s">
        <v>44</v>
      </c>
      <c r="Q122" s="176">
        <v>0</v>
      </c>
      <c r="R122" s="176">
        <f>$Q$122*$H$122</f>
        <v>0</v>
      </c>
      <c r="S122" s="176">
        <v>0</v>
      </c>
      <c r="T122" s="177">
        <f>$S$122*$H$122</f>
        <v>0</v>
      </c>
      <c r="AR122" s="98" t="s">
        <v>134</v>
      </c>
      <c r="AT122" s="98" t="s">
        <v>129</v>
      </c>
      <c r="AU122" s="98" t="s">
        <v>82</v>
      </c>
      <c r="AY122" s="101" t="s">
        <v>127</v>
      </c>
      <c r="BE122" s="178">
        <f>IF($N$122="základní",$J$122,0)</f>
        <v>0</v>
      </c>
      <c r="BF122" s="178">
        <f>IF($N$122="snížená",$J$122,0)</f>
        <v>0</v>
      </c>
      <c r="BG122" s="178">
        <f>IF($N$122="zákl. přenesená",$J$122,0)</f>
        <v>0</v>
      </c>
      <c r="BH122" s="178">
        <f>IF($N$122="sníž. přenesená",$J$122,0)</f>
        <v>0</v>
      </c>
      <c r="BI122" s="178">
        <f>IF($N$122="nulová",$J$122,0)</f>
        <v>0</v>
      </c>
      <c r="BJ122" s="98" t="s">
        <v>22</v>
      </c>
      <c r="BK122" s="178">
        <f>ROUND($I$122*$H$122,2)</f>
        <v>0</v>
      </c>
      <c r="BL122" s="98" t="s">
        <v>134</v>
      </c>
      <c r="BM122" s="98" t="s">
        <v>197</v>
      </c>
    </row>
    <row r="123" spans="2:47" s="101" customFormat="1" ht="27" customHeight="1">
      <c r="B123" s="102"/>
      <c r="D123" s="179" t="s">
        <v>136</v>
      </c>
      <c r="F123" s="180" t="s">
        <v>198</v>
      </c>
      <c r="I123" s="216"/>
      <c r="L123" s="102"/>
      <c r="M123" s="181"/>
      <c r="T123" s="182"/>
      <c r="AT123" s="101" t="s">
        <v>136</v>
      </c>
      <c r="AU123" s="101" t="s">
        <v>82</v>
      </c>
    </row>
    <row r="124" spans="2:65" s="101" customFormat="1" ht="15.75" customHeight="1">
      <c r="B124" s="102"/>
      <c r="C124" s="168" t="s">
        <v>199</v>
      </c>
      <c r="D124" s="168" t="s">
        <v>129</v>
      </c>
      <c r="E124" s="169" t="s">
        <v>200</v>
      </c>
      <c r="F124" s="170" t="s">
        <v>201</v>
      </c>
      <c r="G124" s="171" t="s">
        <v>132</v>
      </c>
      <c r="H124" s="172">
        <v>250</v>
      </c>
      <c r="I124" s="215"/>
      <c r="J124" s="173">
        <f>ROUND($I$124*$H$124,2)</f>
        <v>0</v>
      </c>
      <c r="K124" s="170" t="s">
        <v>133</v>
      </c>
      <c r="L124" s="102"/>
      <c r="M124" s="174"/>
      <c r="N124" s="175" t="s">
        <v>44</v>
      </c>
      <c r="Q124" s="176">
        <v>0</v>
      </c>
      <c r="R124" s="176">
        <f>$Q$124*$H$124</f>
        <v>0</v>
      </c>
      <c r="S124" s="176">
        <v>0</v>
      </c>
      <c r="T124" s="177">
        <f>$S$124*$H$124</f>
        <v>0</v>
      </c>
      <c r="AR124" s="98" t="s">
        <v>134</v>
      </c>
      <c r="AT124" s="98" t="s">
        <v>129</v>
      </c>
      <c r="AU124" s="98" t="s">
        <v>82</v>
      </c>
      <c r="AY124" s="101" t="s">
        <v>127</v>
      </c>
      <c r="BE124" s="178">
        <f>IF($N$124="základní",$J$124,0)</f>
        <v>0</v>
      </c>
      <c r="BF124" s="178">
        <f>IF($N$124="snížená",$J$124,0)</f>
        <v>0</v>
      </c>
      <c r="BG124" s="178">
        <f>IF($N$124="zákl. přenesená",$J$124,0)</f>
        <v>0</v>
      </c>
      <c r="BH124" s="178">
        <f>IF($N$124="sníž. přenesená",$J$124,0)</f>
        <v>0</v>
      </c>
      <c r="BI124" s="178">
        <f>IF($N$124="nulová",$J$124,0)</f>
        <v>0</v>
      </c>
      <c r="BJ124" s="98" t="s">
        <v>22</v>
      </c>
      <c r="BK124" s="178">
        <f>ROUND($I$124*$H$124,2)</f>
        <v>0</v>
      </c>
      <c r="BL124" s="98" t="s">
        <v>134</v>
      </c>
      <c r="BM124" s="98" t="s">
        <v>202</v>
      </c>
    </row>
    <row r="125" spans="2:47" s="101" customFormat="1" ht="16.5" customHeight="1">
      <c r="B125" s="102"/>
      <c r="D125" s="179" t="s">
        <v>136</v>
      </c>
      <c r="F125" s="180" t="s">
        <v>203</v>
      </c>
      <c r="I125" s="216"/>
      <c r="L125" s="102"/>
      <c r="M125" s="181"/>
      <c r="T125" s="182"/>
      <c r="AT125" s="101" t="s">
        <v>136</v>
      </c>
      <c r="AU125" s="101" t="s">
        <v>82</v>
      </c>
    </row>
    <row r="126" spans="2:65" s="101" customFormat="1" ht="15.75" customHeight="1">
      <c r="B126" s="102"/>
      <c r="C126" s="168" t="s">
        <v>204</v>
      </c>
      <c r="D126" s="168" t="s">
        <v>129</v>
      </c>
      <c r="E126" s="169" t="s">
        <v>205</v>
      </c>
      <c r="F126" s="170" t="s">
        <v>206</v>
      </c>
      <c r="G126" s="171" t="s">
        <v>164</v>
      </c>
      <c r="H126" s="172">
        <v>530</v>
      </c>
      <c r="I126" s="215"/>
      <c r="J126" s="173">
        <f>ROUND($I$126*$H$126,2)</f>
        <v>0</v>
      </c>
      <c r="K126" s="170" t="s">
        <v>133</v>
      </c>
      <c r="L126" s="102"/>
      <c r="M126" s="174"/>
      <c r="N126" s="175" t="s">
        <v>44</v>
      </c>
      <c r="Q126" s="176">
        <v>0</v>
      </c>
      <c r="R126" s="176">
        <f>$Q$126*$H$126</f>
        <v>0</v>
      </c>
      <c r="S126" s="176">
        <v>0</v>
      </c>
      <c r="T126" s="177">
        <f>$S$126*$H$126</f>
        <v>0</v>
      </c>
      <c r="AR126" s="98" t="s">
        <v>134</v>
      </c>
      <c r="AT126" s="98" t="s">
        <v>129</v>
      </c>
      <c r="AU126" s="98" t="s">
        <v>82</v>
      </c>
      <c r="AY126" s="101" t="s">
        <v>127</v>
      </c>
      <c r="BE126" s="178">
        <f>IF($N$126="základní",$J$126,0)</f>
        <v>0</v>
      </c>
      <c r="BF126" s="178">
        <f>IF($N$126="snížená",$J$126,0)</f>
        <v>0</v>
      </c>
      <c r="BG126" s="178">
        <f>IF($N$126="zákl. přenesená",$J$126,0)</f>
        <v>0</v>
      </c>
      <c r="BH126" s="178">
        <f>IF($N$126="sníž. přenesená",$J$126,0)</f>
        <v>0</v>
      </c>
      <c r="BI126" s="178">
        <f>IF($N$126="nulová",$J$126,0)</f>
        <v>0</v>
      </c>
      <c r="BJ126" s="98" t="s">
        <v>22</v>
      </c>
      <c r="BK126" s="178">
        <f>ROUND($I$126*$H$126,2)</f>
        <v>0</v>
      </c>
      <c r="BL126" s="98" t="s">
        <v>134</v>
      </c>
      <c r="BM126" s="98" t="s">
        <v>207</v>
      </c>
    </row>
    <row r="127" spans="2:47" s="101" customFormat="1" ht="27" customHeight="1">
      <c r="B127" s="102"/>
      <c r="D127" s="179" t="s">
        <v>136</v>
      </c>
      <c r="F127" s="180" t="s">
        <v>208</v>
      </c>
      <c r="I127" s="216"/>
      <c r="L127" s="102"/>
      <c r="M127" s="181"/>
      <c r="T127" s="182"/>
      <c r="AT127" s="101" t="s">
        <v>136</v>
      </c>
      <c r="AU127" s="101" t="s">
        <v>82</v>
      </c>
    </row>
    <row r="128" spans="2:65" s="101" customFormat="1" ht="15.75" customHeight="1">
      <c r="B128" s="102"/>
      <c r="C128" s="168" t="s">
        <v>9</v>
      </c>
      <c r="D128" s="168" t="s">
        <v>129</v>
      </c>
      <c r="E128" s="169" t="s">
        <v>209</v>
      </c>
      <c r="F128" s="170" t="s">
        <v>210</v>
      </c>
      <c r="G128" s="171" t="s">
        <v>132</v>
      </c>
      <c r="H128" s="172">
        <v>735</v>
      </c>
      <c r="I128" s="215"/>
      <c r="J128" s="173">
        <f>ROUND($I$128*$H$128,2)</f>
        <v>0</v>
      </c>
      <c r="K128" s="170" t="s">
        <v>133</v>
      </c>
      <c r="L128" s="102"/>
      <c r="M128" s="174"/>
      <c r="N128" s="175" t="s">
        <v>44</v>
      </c>
      <c r="Q128" s="176">
        <v>0</v>
      </c>
      <c r="R128" s="176">
        <f>$Q$128*$H$128</f>
        <v>0</v>
      </c>
      <c r="S128" s="176">
        <v>0</v>
      </c>
      <c r="T128" s="177">
        <f>$S$128*$H$128</f>
        <v>0</v>
      </c>
      <c r="AR128" s="98" t="s">
        <v>134</v>
      </c>
      <c r="AT128" s="98" t="s">
        <v>129</v>
      </c>
      <c r="AU128" s="98" t="s">
        <v>82</v>
      </c>
      <c r="AY128" s="101" t="s">
        <v>127</v>
      </c>
      <c r="BE128" s="178">
        <f>IF($N$128="základní",$J$128,0)</f>
        <v>0</v>
      </c>
      <c r="BF128" s="178">
        <f>IF($N$128="snížená",$J$128,0)</f>
        <v>0</v>
      </c>
      <c r="BG128" s="178">
        <f>IF($N$128="zákl. přenesená",$J$128,0)</f>
        <v>0</v>
      </c>
      <c r="BH128" s="178">
        <f>IF($N$128="sníž. přenesená",$J$128,0)</f>
        <v>0</v>
      </c>
      <c r="BI128" s="178">
        <f>IF($N$128="nulová",$J$128,0)</f>
        <v>0</v>
      </c>
      <c r="BJ128" s="98" t="s">
        <v>22</v>
      </c>
      <c r="BK128" s="178">
        <f>ROUND($I$128*$H$128,2)</f>
        <v>0</v>
      </c>
      <c r="BL128" s="98" t="s">
        <v>134</v>
      </c>
      <c r="BM128" s="98" t="s">
        <v>211</v>
      </c>
    </row>
    <row r="129" spans="2:47" s="101" customFormat="1" ht="16.5" customHeight="1">
      <c r="B129" s="102"/>
      <c r="D129" s="179" t="s">
        <v>136</v>
      </c>
      <c r="F129" s="180" t="s">
        <v>212</v>
      </c>
      <c r="I129" s="216"/>
      <c r="L129" s="102"/>
      <c r="M129" s="181"/>
      <c r="T129" s="182"/>
      <c r="AT129" s="101" t="s">
        <v>136</v>
      </c>
      <c r="AU129" s="101" t="s">
        <v>82</v>
      </c>
    </row>
    <row r="130" spans="2:51" s="101" customFormat="1" ht="15.75" customHeight="1">
      <c r="B130" s="183"/>
      <c r="D130" s="185" t="s">
        <v>143</v>
      </c>
      <c r="E130" s="186"/>
      <c r="F130" s="187" t="s">
        <v>213</v>
      </c>
      <c r="H130" s="188">
        <v>735</v>
      </c>
      <c r="I130" s="216"/>
      <c r="L130" s="183"/>
      <c r="M130" s="189"/>
      <c r="T130" s="190"/>
      <c r="AT130" s="186" t="s">
        <v>143</v>
      </c>
      <c r="AU130" s="186" t="s">
        <v>82</v>
      </c>
      <c r="AV130" s="186" t="s">
        <v>82</v>
      </c>
      <c r="AW130" s="186" t="s">
        <v>100</v>
      </c>
      <c r="AX130" s="186" t="s">
        <v>73</v>
      </c>
      <c r="AY130" s="186" t="s">
        <v>127</v>
      </c>
    </row>
    <row r="131" spans="2:65" s="101" customFormat="1" ht="15.75" customHeight="1">
      <c r="B131" s="102"/>
      <c r="C131" s="168" t="s">
        <v>214</v>
      </c>
      <c r="D131" s="168" t="s">
        <v>129</v>
      </c>
      <c r="E131" s="169" t="s">
        <v>215</v>
      </c>
      <c r="F131" s="170" t="s">
        <v>216</v>
      </c>
      <c r="G131" s="171" t="s">
        <v>132</v>
      </c>
      <c r="H131" s="172">
        <v>735</v>
      </c>
      <c r="I131" s="215"/>
      <c r="J131" s="173">
        <f>ROUND($I$131*$H$131,2)</f>
        <v>0</v>
      </c>
      <c r="K131" s="170" t="s">
        <v>133</v>
      </c>
      <c r="L131" s="102"/>
      <c r="M131" s="174"/>
      <c r="N131" s="175" t="s">
        <v>44</v>
      </c>
      <c r="Q131" s="176">
        <v>0</v>
      </c>
      <c r="R131" s="176">
        <f>$Q$131*$H$131</f>
        <v>0</v>
      </c>
      <c r="S131" s="176">
        <v>0</v>
      </c>
      <c r="T131" s="177">
        <f>$S$131*$H$131</f>
        <v>0</v>
      </c>
      <c r="AR131" s="98" t="s">
        <v>134</v>
      </c>
      <c r="AT131" s="98" t="s">
        <v>129</v>
      </c>
      <c r="AU131" s="98" t="s">
        <v>82</v>
      </c>
      <c r="AY131" s="101" t="s">
        <v>127</v>
      </c>
      <c r="BE131" s="178">
        <f>IF($N$131="základní",$J$131,0)</f>
        <v>0</v>
      </c>
      <c r="BF131" s="178">
        <f>IF($N$131="snížená",$J$131,0)</f>
        <v>0</v>
      </c>
      <c r="BG131" s="178">
        <f>IF($N$131="zákl. přenesená",$J$131,0)</f>
        <v>0</v>
      </c>
      <c r="BH131" s="178">
        <f>IF($N$131="sníž. přenesená",$J$131,0)</f>
        <v>0</v>
      </c>
      <c r="BI131" s="178">
        <f>IF($N$131="nulová",$J$131,0)</f>
        <v>0</v>
      </c>
      <c r="BJ131" s="98" t="s">
        <v>22</v>
      </c>
      <c r="BK131" s="178">
        <f>ROUND($I$131*$H$131,2)</f>
        <v>0</v>
      </c>
      <c r="BL131" s="98" t="s">
        <v>134</v>
      </c>
      <c r="BM131" s="98" t="s">
        <v>217</v>
      </c>
    </row>
    <row r="132" spans="2:47" s="101" customFormat="1" ht="27" customHeight="1">
      <c r="B132" s="102"/>
      <c r="D132" s="179" t="s">
        <v>136</v>
      </c>
      <c r="F132" s="180" t="s">
        <v>218</v>
      </c>
      <c r="I132" s="216"/>
      <c r="L132" s="102"/>
      <c r="M132" s="181"/>
      <c r="T132" s="182"/>
      <c r="AT132" s="101" t="s">
        <v>136</v>
      </c>
      <c r="AU132" s="101" t="s">
        <v>82</v>
      </c>
    </row>
    <row r="133" spans="2:65" s="101" customFormat="1" ht="15.75" customHeight="1">
      <c r="B133" s="102"/>
      <c r="C133" s="191" t="s">
        <v>219</v>
      </c>
      <c r="D133" s="191" t="s">
        <v>220</v>
      </c>
      <c r="E133" s="192" t="s">
        <v>221</v>
      </c>
      <c r="F133" s="193" t="s">
        <v>222</v>
      </c>
      <c r="G133" s="194" t="s">
        <v>223</v>
      </c>
      <c r="H133" s="195">
        <v>23.153</v>
      </c>
      <c r="I133" s="217"/>
      <c r="J133" s="196">
        <f>ROUND($I$133*$H$133,2)</f>
        <v>0</v>
      </c>
      <c r="K133" s="193" t="s">
        <v>133</v>
      </c>
      <c r="L133" s="197"/>
      <c r="M133" s="198"/>
      <c r="N133" s="199" t="s">
        <v>44</v>
      </c>
      <c r="Q133" s="176">
        <v>0.001</v>
      </c>
      <c r="R133" s="176">
        <f>$Q$133*$H$133</f>
        <v>0.023153</v>
      </c>
      <c r="S133" s="176">
        <v>0</v>
      </c>
      <c r="T133" s="177">
        <f>$S$133*$H$133</f>
        <v>0</v>
      </c>
      <c r="AR133" s="98" t="s">
        <v>173</v>
      </c>
      <c r="AT133" s="98" t="s">
        <v>220</v>
      </c>
      <c r="AU133" s="98" t="s">
        <v>82</v>
      </c>
      <c r="AY133" s="101" t="s">
        <v>127</v>
      </c>
      <c r="BE133" s="178">
        <f>IF($N$133="základní",$J$133,0)</f>
        <v>0</v>
      </c>
      <c r="BF133" s="178">
        <f>IF($N$133="snížená",$J$133,0)</f>
        <v>0</v>
      </c>
      <c r="BG133" s="178">
        <f>IF($N$133="zákl. přenesená",$J$133,0)</f>
        <v>0</v>
      </c>
      <c r="BH133" s="178">
        <f>IF($N$133="sníž. přenesená",$J$133,0)</f>
        <v>0</v>
      </c>
      <c r="BI133" s="178">
        <f>IF($N$133="nulová",$J$133,0)</f>
        <v>0</v>
      </c>
      <c r="BJ133" s="98" t="s">
        <v>22</v>
      </c>
      <c r="BK133" s="178">
        <f>ROUND($I$133*$H$133,2)</f>
        <v>0</v>
      </c>
      <c r="BL133" s="98" t="s">
        <v>134</v>
      </c>
      <c r="BM133" s="98" t="s">
        <v>224</v>
      </c>
    </row>
    <row r="134" spans="2:47" s="101" customFormat="1" ht="16.5" customHeight="1">
      <c r="B134" s="102"/>
      <c r="D134" s="179" t="s">
        <v>136</v>
      </c>
      <c r="F134" s="180" t="s">
        <v>225</v>
      </c>
      <c r="I134" s="216"/>
      <c r="L134" s="102"/>
      <c r="M134" s="181"/>
      <c r="T134" s="182"/>
      <c r="AT134" s="101" t="s">
        <v>136</v>
      </c>
      <c r="AU134" s="101" t="s">
        <v>82</v>
      </c>
    </row>
    <row r="135" spans="2:51" s="101" customFormat="1" ht="15.75" customHeight="1">
      <c r="B135" s="183"/>
      <c r="D135" s="185" t="s">
        <v>143</v>
      </c>
      <c r="F135" s="187" t="s">
        <v>226</v>
      </c>
      <c r="H135" s="188">
        <v>23.153</v>
      </c>
      <c r="I135" s="216"/>
      <c r="L135" s="183"/>
      <c r="M135" s="189"/>
      <c r="T135" s="190"/>
      <c r="AT135" s="186" t="s">
        <v>143</v>
      </c>
      <c r="AU135" s="186" t="s">
        <v>82</v>
      </c>
      <c r="AV135" s="186" t="s">
        <v>82</v>
      </c>
      <c r="AW135" s="186" t="s">
        <v>73</v>
      </c>
      <c r="AX135" s="186" t="s">
        <v>22</v>
      </c>
      <c r="AY135" s="186" t="s">
        <v>127</v>
      </c>
    </row>
    <row r="136" spans="2:65" s="101" customFormat="1" ht="15.75" customHeight="1">
      <c r="B136" s="102"/>
      <c r="C136" s="168" t="s">
        <v>227</v>
      </c>
      <c r="D136" s="168" t="s">
        <v>129</v>
      </c>
      <c r="E136" s="169" t="s">
        <v>228</v>
      </c>
      <c r="F136" s="170" t="s">
        <v>229</v>
      </c>
      <c r="G136" s="171" t="s">
        <v>132</v>
      </c>
      <c r="H136" s="172">
        <v>470</v>
      </c>
      <c r="I136" s="215"/>
      <c r="J136" s="173">
        <f>ROUND($I$136*$H$136,2)</f>
        <v>0</v>
      </c>
      <c r="K136" s="170" t="s">
        <v>133</v>
      </c>
      <c r="L136" s="102"/>
      <c r="M136" s="174"/>
      <c r="N136" s="175" t="s">
        <v>44</v>
      </c>
      <c r="Q136" s="176">
        <v>0</v>
      </c>
      <c r="R136" s="176">
        <f>$Q$136*$H$136</f>
        <v>0</v>
      </c>
      <c r="S136" s="176">
        <v>0</v>
      </c>
      <c r="T136" s="177">
        <f>$S$136*$H$136</f>
        <v>0</v>
      </c>
      <c r="AR136" s="98" t="s">
        <v>134</v>
      </c>
      <c r="AT136" s="98" t="s">
        <v>129</v>
      </c>
      <c r="AU136" s="98" t="s">
        <v>82</v>
      </c>
      <c r="AY136" s="101" t="s">
        <v>127</v>
      </c>
      <c r="BE136" s="178">
        <f>IF($N$136="základní",$J$136,0)</f>
        <v>0</v>
      </c>
      <c r="BF136" s="178">
        <f>IF($N$136="snížená",$J$136,0)</f>
        <v>0</v>
      </c>
      <c r="BG136" s="178">
        <f>IF($N$136="zákl. přenesená",$J$136,0)</f>
        <v>0</v>
      </c>
      <c r="BH136" s="178">
        <f>IF($N$136="sníž. přenesená",$J$136,0)</f>
        <v>0</v>
      </c>
      <c r="BI136" s="178">
        <f>IF($N$136="nulová",$J$136,0)</f>
        <v>0</v>
      </c>
      <c r="BJ136" s="98" t="s">
        <v>22</v>
      </c>
      <c r="BK136" s="178">
        <f>ROUND($I$136*$H$136,2)</f>
        <v>0</v>
      </c>
      <c r="BL136" s="98" t="s">
        <v>134</v>
      </c>
      <c r="BM136" s="98" t="s">
        <v>230</v>
      </c>
    </row>
    <row r="137" spans="2:47" s="101" customFormat="1" ht="16.5" customHeight="1">
      <c r="B137" s="102"/>
      <c r="D137" s="179" t="s">
        <v>136</v>
      </c>
      <c r="F137" s="180" t="s">
        <v>231</v>
      </c>
      <c r="I137" s="216"/>
      <c r="L137" s="102"/>
      <c r="M137" s="181"/>
      <c r="T137" s="182"/>
      <c r="AT137" s="101" t="s">
        <v>136</v>
      </c>
      <c r="AU137" s="101" t="s">
        <v>82</v>
      </c>
    </row>
    <row r="138" spans="2:51" s="101" customFormat="1" ht="15.75" customHeight="1">
      <c r="B138" s="183"/>
      <c r="D138" s="185" t="s">
        <v>143</v>
      </c>
      <c r="E138" s="186"/>
      <c r="F138" s="187" t="s">
        <v>232</v>
      </c>
      <c r="H138" s="188">
        <v>470</v>
      </c>
      <c r="I138" s="216"/>
      <c r="L138" s="183"/>
      <c r="M138" s="189"/>
      <c r="T138" s="190"/>
      <c r="AT138" s="186" t="s">
        <v>143</v>
      </c>
      <c r="AU138" s="186" t="s">
        <v>82</v>
      </c>
      <c r="AV138" s="186" t="s">
        <v>82</v>
      </c>
      <c r="AW138" s="186" t="s">
        <v>100</v>
      </c>
      <c r="AX138" s="186" t="s">
        <v>73</v>
      </c>
      <c r="AY138" s="186" t="s">
        <v>127</v>
      </c>
    </row>
    <row r="139" spans="2:63" s="157" customFormat="1" ht="30.75" customHeight="1">
      <c r="B139" s="158"/>
      <c r="D139" s="159" t="s">
        <v>72</v>
      </c>
      <c r="E139" s="166" t="s">
        <v>82</v>
      </c>
      <c r="F139" s="166" t="s">
        <v>233</v>
      </c>
      <c r="I139" s="218"/>
      <c r="J139" s="167">
        <f>$BK$139</f>
        <v>0</v>
      </c>
      <c r="L139" s="158"/>
      <c r="M139" s="162"/>
      <c r="P139" s="163">
        <f>SUM($P$140:$P$142)</f>
        <v>0</v>
      </c>
      <c r="R139" s="163">
        <f>SUM($R$140:$R$142)</f>
        <v>121.83278248799999</v>
      </c>
      <c r="T139" s="164">
        <f>SUM($T$140:$T$142)</f>
        <v>0</v>
      </c>
      <c r="AR139" s="159" t="s">
        <v>22</v>
      </c>
      <c r="AT139" s="159" t="s">
        <v>72</v>
      </c>
      <c r="AU139" s="159" t="s">
        <v>22</v>
      </c>
      <c r="AY139" s="159" t="s">
        <v>127</v>
      </c>
      <c r="BK139" s="165">
        <f>SUM($BK$140:$BK$142)</f>
        <v>0</v>
      </c>
    </row>
    <row r="140" spans="2:65" s="101" customFormat="1" ht="15.75" customHeight="1">
      <c r="B140" s="102"/>
      <c r="C140" s="168" t="s">
        <v>234</v>
      </c>
      <c r="D140" s="168" t="s">
        <v>129</v>
      </c>
      <c r="E140" s="169" t="s">
        <v>235</v>
      </c>
      <c r="F140" s="170" t="s">
        <v>236</v>
      </c>
      <c r="G140" s="171" t="s">
        <v>164</v>
      </c>
      <c r="H140" s="172">
        <v>48.042</v>
      </c>
      <c r="I140" s="215"/>
      <c r="J140" s="173">
        <f>ROUND($I$140*$H$140,2)</f>
        <v>0</v>
      </c>
      <c r="K140" s="170" t="s">
        <v>133</v>
      </c>
      <c r="L140" s="102"/>
      <c r="M140" s="174"/>
      <c r="N140" s="175" t="s">
        <v>44</v>
      </c>
      <c r="Q140" s="176">
        <v>2.535964</v>
      </c>
      <c r="R140" s="176">
        <f>$Q$140*$H$140</f>
        <v>121.83278248799999</v>
      </c>
      <c r="S140" s="176">
        <v>0</v>
      </c>
      <c r="T140" s="177">
        <f>$S$140*$H$140</f>
        <v>0</v>
      </c>
      <c r="AR140" s="98" t="s">
        <v>134</v>
      </c>
      <c r="AT140" s="98" t="s">
        <v>129</v>
      </c>
      <c r="AU140" s="98" t="s">
        <v>82</v>
      </c>
      <c r="AY140" s="101" t="s">
        <v>127</v>
      </c>
      <c r="BE140" s="178">
        <f>IF($N$140="základní",$J$140,0)</f>
        <v>0</v>
      </c>
      <c r="BF140" s="178">
        <f>IF($N$140="snížená",$J$140,0)</f>
        <v>0</v>
      </c>
      <c r="BG140" s="178">
        <f>IF($N$140="zákl. přenesená",$J$140,0)</f>
        <v>0</v>
      </c>
      <c r="BH140" s="178">
        <f>IF($N$140="sníž. přenesená",$J$140,0)</f>
        <v>0</v>
      </c>
      <c r="BI140" s="178">
        <f>IF($N$140="nulová",$J$140,0)</f>
        <v>0</v>
      </c>
      <c r="BJ140" s="98" t="s">
        <v>22</v>
      </c>
      <c r="BK140" s="178">
        <f>ROUND($I$140*$H$140,2)</f>
        <v>0</v>
      </c>
      <c r="BL140" s="98" t="s">
        <v>134</v>
      </c>
      <c r="BM140" s="98" t="s">
        <v>237</v>
      </c>
    </row>
    <row r="141" spans="2:47" s="101" customFormat="1" ht="16.5" customHeight="1">
      <c r="B141" s="102"/>
      <c r="D141" s="179" t="s">
        <v>136</v>
      </c>
      <c r="F141" s="180" t="s">
        <v>238</v>
      </c>
      <c r="I141" s="216"/>
      <c r="L141" s="102"/>
      <c r="M141" s="181"/>
      <c r="T141" s="182"/>
      <c r="AT141" s="101" t="s">
        <v>136</v>
      </c>
      <c r="AU141" s="101" t="s">
        <v>82</v>
      </c>
    </row>
    <row r="142" spans="2:51" s="101" customFormat="1" ht="15.75" customHeight="1">
      <c r="B142" s="183"/>
      <c r="D142" s="185" t="s">
        <v>143</v>
      </c>
      <c r="E142" s="186"/>
      <c r="F142" s="187" t="s">
        <v>239</v>
      </c>
      <c r="H142" s="188">
        <v>48.042</v>
      </c>
      <c r="I142" s="216"/>
      <c r="L142" s="183"/>
      <c r="M142" s="189"/>
      <c r="T142" s="190"/>
      <c r="AT142" s="186" t="s">
        <v>143</v>
      </c>
      <c r="AU142" s="186" t="s">
        <v>82</v>
      </c>
      <c r="AV142" s="186" t="s">
        <v>82</v>
      </c>
      <c r="AW142" s="186" t="s">
        <v>100</v>
      </c>
      <c r="AX142" s="186" t="s">
        <v>73</v>
      </c>
      <c r="AY142" s="186" t="s">
        <v>127</v>
      </c>
    </row>
    <row r="143" spans="2:63" s="157" customFormat="1" ht="30.75" customHeight="1">
      <c r="B143" s="158"/>
      <c r="D143" s="159" t="s">
        <v>72</v>
      </c>
      <c r="E143" s="166" t="s">
        <v>134</v>
      </c>
      <c r="F143" s="166" t="s">
        <v>240</v>
      </c>
      <c r="I143" s="218"/>
      <c r="J143" s="167">
        <f>$BK$143</f>
        <v>0</v>
      </c>
      <c r="L143" s="158"/>
      <c r="M143" s="162"/>
      <c r="P143" s="163">
        <f>SUM($P$144:$P$150)</f>
        <v>0</v>
      </c>
      <c r="R143" s="163">
        <f>SUM($R$144:$R$150)</f>
        <v>17.016479999999998</v>
      </c>
      <c r="T143" s="164">
        <f>SUM($T$144:$T$150)</f>
        <v>0</v>
      </c>
      <c r="AR143" s="159" t="s">
        <v>22</v>
      </c>
      <c r="AT143" s="159" t="s">
        <v>72</v>
      </c>
      <c r="AU143" s="159" t="s">
        <v>22</v>
      </c>
      <c r="AY143" s="159" t="s">
        <v>127</v>
      </c>
      <c r="BK143" s="165">
        <f>SUM($BK$144:$BK$150)</f>
        <v>0</v>
      </c>
    </row>
    <row r="144" spans="2:65" s="101" customFormat="1" ht="15.75" customHeight="1">
      <c r="B144" s="102"/>
      <c r="C144" s="168" t="s">
        <v>241</v>
      </c>
      <c r="D144" s="168" t="s">
        <v>129</v>
      </c>
      <c r="E144" s="169" t="s">
        <v>242</v>
      </c>
      <c r="F144" s="170" t="s">
        <v>243</v>
      </c>
      <c r="G144" s="171" t="s">
        <v>132</v>
      </c>
      <c r="H144" s="172">
        <v>720</v>
      </c>
      <c r="I144" s="215"/>
      <c r="J144" s="173">
        <f>ROUND($I$144*$H$144,2)</f>
        <v>0</v>
      </c>
      <c r="K144" s="170" t="s">
        <v>133</v>
      </c>
      <c r="L144" s="102"/>
      <c r="M144" s="174"/>
      <c r="N144" s="175" t="s">
        <v>44</v>
      </c>
      <c r="Q144" s="176">
        <v>0.023634</v>
      </c>
      <c r="R144" s="176">
        <f>$Q$144*$H$144</f>
        <v>17.016479999999998</v>
      </c>
      <c r="S144" s="176">
        <v>0</v>
      </c>
      <c r="T144" s="177">
        <f>$S$144*$H$144</f>
        <v>0</v>
      </c>
      <c r="AR144" s="98" t="s">
        <v>134</v>
      </c>
      <c r="AT144" s="98" t="s">
        <v>129</v>
      </c>
      <c r="AU144" s="98" t="s">
        <v>82</v>
      </c>
      <c r="AY144" s="101" t="s">
        <v>127</v>
      </c>
      <c r="BE144" s="178">
        <f>IF($N$144="základní",$J$144,0)</f>
        <v>0</v>
      </c>
      <c r="BF144" s="178">
        <f>IF($N$144="snížená",$J$144,0)</f>
        <v>0</v>
      </c>
      <c r="BG144" s="178">
        <f>IF($N$144="zákl. přenesená",$J$144,0)</f>
        <v>0</v>
      </c>
      <c r="BH144" s="178">
        <f>IF($N$144="sníž. přenesená",$J$144,0)</f>
        <v>0</v>
      </c>
      <c r="BI144" s="178">
        <f>IF($N$144="nulová",$J$144,0)</f>
        <v>0</v>
      </c>
      <c r="BJ144" s="98" t="s">
        <v>22</v>
      </c>
      <c r="BK144" s="178">
        <f>ROUND($I$144*$H$144,2)</f>
        <v>0</v>
      </c>
      <c r="BL144" s="98" t="s">
        <v>134</v>
      </c>
      <c r="BM144" s="98" t="s">
        <v>244</v>
      </c>
    </row>
    <row r="145" spans="2:47" s="101" customFormat="1" ht="27" customHeight="1">
      <c r="B145" s="102"/>
      <c r="D145" s="179" t="s">
        <v>136</v>
      </c>
      <c r="F145" s="180" t="s">
        <v>245</v>
      </c>
      <c r="I145" s="216"/>
      <c r="L145" s="102"/>
      <c r="M145" s="181"/>
      <c r="T145" s="182"/>
      <c r="AT145" s="101" t="s">
        <v>136</v>
      </c>
      <c r="AU145" s="101" t="s">
        <v>82</v>
      </c>
    </row>
    <row r="146" spans="2:51" s="101" customFormat="1" ht="15.75" customHeight="1">
      <c r="B146" s="200"/>
      <c r="D146" s="185" t="s">
        <v>143</v>
      </c>
      <c r="E146" s="201"/>
      <c r="F146" s="202" t="s">
        <v>246</v>
      </c>
      <c r="H146" s="201"/>
      <c r="I146" s="216"/>
      <c r="L146" s="200"/>
      <c r="M146" s="203"/>
      <c r="T146" s="204"/>
      <c r="AT146" s="201" t="s">
        <v>143</v>
      </c>
      <c r="AU146" s="201" t="s">
        <v>82</v>
      </c>
      <c r="AV146" s="201" t="s">
        <v>22</v>
      </c>
      <c r="AW146" s="201" t="s">
        <v>100</v>
      </c>
      <c r="AX146" s="201" t="s">
        <v>73</v>
      </c>
      <c r="AY146" s="201" t="s">
        <v>127</v>
      </c>
    </row>
    <row r="147" spans="2:51" s="101" customFormat="1" ht="15.75" customHeight="1">
      <c r="B147" s="183"/>
      <c r="D147" s="185" t="s">
        <v>143</v>
      </c>
      <c r="E147" s="186"/>
      <c r="F147" s="187" t="s">
        <v>247</v>
      </c>
      <c r="H147" s="188">
        <v>93</v>
      </c>
      <c r="I147" s="216"/>
      <c r="L147" s="183"/>
      <c r="M147" s="189"/>
      <c r="T147" s="190"/>
      <c r="AT147" s="186" t="s">
        <v>143</v>
      </c>
      <c r="AU147" s="186" t="s">
        <v>82</v>
      </c>
      <c r="AV147" s="186" t="s">
        <v>82</v>
      </c>
      <c r="AW147" s="186" t="s">
        <v>100</v>
      </c>
      <c r="AX147" s="186" t="s">
        <v>73</v>
      </c>
      <c r="AY147" s="186" t="s">
        <v>127</v>
      </c>
    </row>
    <row r="148" spans="2:51" s="101" customFormat="1" ht="15.75" customHeight="1">
      <c r="B148" s="183"/>
      <c r="D148" s="185" t="s">
        <v>143</v>
      </c>
      <c r="E148" s="186"/>
      <c r="F148" s="187" t="s">
        <v>248</v>
      </c>
      <c r="H148" s="188">
        <v>51</v>
      </c>
      <c r="I148" s="216"/>
      <c r="L148" s="183"/>
      <c r="M148" s="189"/>
      <c r="T148" s="190"/>
      <c r="AT148" s="186" t="s">
        <v>143</v>
      </c>
      <c r="AU148" s="186" t="s">
        <v>82</v>
      </c>
      <c r="AV148" s="186" t="s">
        <v>82</v>
      </c>
      <c r="AW148" s="186" t="s">
        <v>100</v>
      </c>
      <c r="AX148" s="186" t="s">
        <v>73</v>
      </c>
      <c r="AY148" s="186" t="s">
        <v>127</v>
      </c>
    </row>
    <row r="149" spans="2:51" s="101" customFormat="1" ht="15.75" customHeight="1">
      <c r="B149" s="205"/>
      <c r="D149" s="185" t="s">
        <v>143</v>
      </c>
      <c r="E149" s="206"/>
      <c r="F149" s="207" t="s">
        <v>249</v>
      </c>
      <c r="H149" s="208">
        <v>144</v>
      </c>
      <c r="I149" s="216"/>
      <c r="L149" s="205"/>
      <c r="M149" s="209"/>
      <c r="T149" s="210"/>
      <c r="AT149" s="206" t="s">
        <v>143</v>
      </c>
      <c r="AU149" s="206" t="s">
        <v>82</v>
      </c>
      <c r="AV149" s="206" t="s">
        <v>134</v>
      </c>
      <c r="AW149" s="206" t="s">
        <v>100</v>
      </c>
      <c r="AX149" s="206" t="s">
        <v>22</v>
      </c>
      <c r="AY149" s="206" t="s">
        <v>127</v>
      </c>
    </row>
    <row r="150" spans="2:51" s="101" customFormat="1" ht="15.75" customHeight="1">
      <c r="B150" s="183"/>
      <c r="D150" s="185" t="s">
        <v>143</v>
      </c>
      <c r="F150" s="187" t="s">
        <v>250</v>
      </c>
      <c r="H150" s="188">
        <v>720</v>
      </c>
      <c r="I150" s="216"/>
      <c r="L150" s="183"/>
      <c r="M150" s="189"/>
      <c r="T150" s="190"/>
      <c r="AT150" s="186" t="s">
        <v>143</v>
      </c>
      <c r="AU150" s="186" t="s">
        <v>82</v>
      </c>
      <c r="AV150" s="186" t="s">
        <v>82</v>
      </c>
      <c r="AW150" s="186" t="s">
        <v>73</v>
      </c>
      <c r="AX150" s="186" t="s">
        <v>22</v>
      </c>
      <c r="AY150" s="186" t="s">
        <v>127</v>
      </c>
    </row>
    <row r="151" spans="2:63" s="157" customFormat="1" ht="30.75" customHeight="1">
      <c r="B151" s="158"/>
      <c r="D151" s="159" t="s">
        <v>72</v>
      </c>
      <c r="E151" s="166" t="s">
        <v>155</v>
      </c>
      <c r="F151" s="166" t="s">
        <v>251</v>
      </c>
      <c r="I151" s="218"/>
      <c r="J151" s="167">
        <f>$BK$151</f>
        <v>0</v>
      </c>
      <c r="L151" s="158"/>
      <c r="M151" s="162"/>
      <c r="P151" s="163">
        <f>SUM($P$152:$P$200)</f>
        <v>0</v>
      </c>
      <c r="R151" s="163">
        <f>SUM($R$152:$R$200)</f>
        <v>124.8973</v>
      </c>
      <c r="T151" s="164">
        <f>SUM($T$152:$T$200)</f>
        <v>0</v>
      </c>
      <c r="AR151" s="159" t="s">
        <v>22</v>
      </c>
      <c r="AT151" s="159" t="s">
        <v>72</v>
      </c>
      <c r="AU151" s="159" t="s">
        <v>22</v>
      </c>
      <c r="AY151" s="159" t="s">
        <v>127</v>
      </c>
      <c r="BK151" s="165">
        <f>SUM($BK$152:$BK$200)</f>
        <v>0</v>
      </c>
    </row>
    <row r="152" spans="2:65" s="101" customFormat="1" ht="15.75" customHeight="1">
      <c r="B152" s="102"/>
      <c r="C152" s="168" t="s">
        <v>8</v>
      </c>
      <c r="D152" s="168" t="s">
        <v>129</v>
      </c>
      <c r="E152" s="169" t="s">
        <v>252</v>
      </c>
      <c r="F152" s="170" t="s">
        <v>253</v>
      </c>
      <c r="G152" s="171" t="s">
        <v>132</v>
      </c>
      <c r="H152" s="172">
        <v>400</v>
      </c>
      <c r="I152" s="215"/>
      <c r="J152" s="173">
        <f>ROUND($I$152*$H$152,2)</f>
        <v>0</v>
      </c>
      <c r="K152" s="170" t="s">
        <v>133</v>
      </c>
      <c r="L152" s="102"/>
      <c r="M152" s="174"/>
      <c r="N152" s="175" t="s">
        <v>44</v>
      </c>
      <c r="Q152" s="176">
        <v>0</v>
      </c>
      <c r="R152" s="176">
        <f>$Q$152*$H$152</f>
        <v>0</v>
      </c>
      <c r="S152" s="176">
        <v>0</v>
      </c>
      <c r="T152" s="177">
        <f>$S$152*$H$152</f>
        <v>0</v>
      </c>
      <c r="AR152" s="98" t="s">
        <v>134</v>
      </c>
      <c r="AT152" s="98" t="s">
        <v>129</v>
      </c>
      <c r="AU152" s="98" t="s">
        <v>82</v>
      </c>
      <c r="AY152" s="101" t="s">
        <v>127</v>
      </c>
      <c r="BE152" s="178">
        <f>IF($N$152="základní",$J$152,0)</f>
        <v>0</v>
      </c>
      <c r="BF152" s="178">
        <f>IF($N$152="snížená",$J$152,0)</f>
        <v>0</v>
      </c>
      <c r="BG152" s="178">
        <f>IF($N$152="zákl. přenesená",$J$152,0)</f>
        <v>0</v>
      </c>
      <c r="BH152" s="178">
        <f>IF($N$152="sníž. přenesená",$J$152,0)</f>
        <v>0</v>
      </c>
      <c r="BI152" s="178">
        <f>IF($N$152="nulová",$J$152,0)</f>
        <v>0</v>
      </c>
      <c r="BJ152" s="98" t="s">
        <v>22</v>
      </c>
      <c r="BK152" s="178">
        <f>ROUND($I$152*$H$152,2)</f>
        <v>0</v>
      </c>
      <c r="BL152" s="98" t="s">
        <v>134</v>
      </c>
      <c r="BM152" s="98" t="s">
        <v>254</v>
      </c>
    </row>
    <row r="153" spans="2:47" s="101" customFormat="1" ht="16.5" customHeight="1">
      <c r="B153" s="102"/>
      <c r="D153" s="179" t="s">
        <v>136</v>
      </c>
      <c r="F153" s="180" t="s">
        <v>255</v>
      </c>
      <c r="I153" s="216"/>
      <c r="L153" s="102"/>
      <c r="M153" s="181"/>
      <c r="T153" s="182"/>
      <c r="AT153" s="101" t="s">
        <v>136</v>
      </c>
      <c r="AU153" s="101" t="s">
        <v>82</v>
      </c>
    </row>
    <row r="154" spans="2:51" s="101" customFormat="1" ht="15.75" customHeight="1">
      <c r="B154" s="200"/>
      <c r="D154" s="185" t="s">
        <v>143</v>
      </c>
      <c r="E154" s="201"/>
      <c r="F154" s="202" t="s">
        <v>246</v>
      </c>
      <c r="H154" s="201"/>
      <c r="I154" s="216"/>
      <c r="L154" s="200"/>
      <c r="M154" s="203"/>
      <c r="T154" s="204"/>
      <c r="AT154" s="201" t="s">
        <v>143</v>
      </c>
      <c r="AU154" s="201" t="s">
        <v>82</v>
      </c>
      <c r="AV154" s="201" t="s">
        <v>22</v>
      </c>
      <c r="AW154" s="201" t="s">
        <v>100</v>
      </c>
      <c r="AX154" s="201" t="s">
        <v>73</v>
      </c>
      <c r="AY154" s="201" t="s">
        <v>127</v>
      </c>
    </row>
    <row r="155" spans="2:51" s="101" customFormat="1" ht="15.75" customHeight="1">
      <c r="B155" s="183"/>
      <c r="D155" s="185" t="s">
        <v>143</v>
      </c>
      <c r="E155" s="186"/>
      <c r="F155" s="187" t="s">
        <v>256</v>
      </c>
      <c r="H155" s="188">
        <v>400</v>
      </c>
      <c r="I155" s="216"/>
      <c r="L155" s="183"/>
      <c r="M155" s="189"/>
      <c r="T155" s="190"/>
      <c r="AT155" s="186" t="s">
        <v>143</v>
      </c>
      <c r="AU155" s="186" t="s">
        <v>82</v>
      </c>
      <c r="AV155" s="186" t="s">
        <v>82</v>
      </c>
      <c r="AW155" s="186" t="s">
        <v>100</v>
      </c>
      <c r="AX155" s="186" t="s">
        <v>22</v>
      </c>
      <c r="AY155" s="186" t="s">
        <v>127</v>
      </c>
    </row>
    <row r="156" spans="2:65" s="101" customFormat="1" ht="15.75" customHeight="1">
      <c r="B156" s="102"/>
      <c r="C156" s="168" t="s">
        <v>257</v>
      </c>
      <c r="D156" s="168" t="s">
        <v>129</v>
      </c>
      <c r="E156" s="169" t="s">
        <v>258</v>
      </c>
      <c r="F156" s="170" t="s">
        <v>259</v>
      </c>
      <c r="G156" s="171" t="s">
        <v>132</v>
      </c>
      <c r="H156" s="172">
        <v>86</v>
      </c>
      <c r="I156" s="215"/>
      <c r="J156" s="173">
        <f>ROUND($I$156*$H$156,2)</f>
        <v>0</v>
      </c>
      <c r="K156" s="170" t="s">
        <v>133</v>
      </c>
      <c r="L156" s="102"/>
      <c r="M156" s="174"/>
      <c r="N156" s="175" t="s">
        <v>44</v>
      </c>
      <c r="Q156" s="176">
        <v>0</v>
      </c>
      <c r="R156" s="176">
        <f>$Q$156*$H$156</f>
        <v>0</v>
      </c>
      <c r="S156" s="176">
        <v>0</v>
      </c>
      <c r="T156" s="177">
        <f>$S$156*$H$156</f>
        <v>0</v>
      </c>
      <c r="AR156" s="98" t="s">
        <v>134</v>
      </c>
      <c r="AT156" s="98" t="s">
        <v>129</v>
      </c>
      <c r="AU156" s="98" t="s">
        <v>82</v>
      </c>
      <c r="AY156" s="101" t="s">
        <v>127</v>
      </c>
      <c r="BE156" s="178">
        <f>IF($N$156="základní",$J$156,0)</f>
        <v>0</v>
      </c>
      <c r="BF156" s="178">
        <f>IF($N$156="snížená",$J$156,0)</f>
        <v>0</v>
      </c>
      <c r="BG156" s="178">
        <f>IF($N$156="zákl. přenesená",$J$156,0)</f>
        <v>0</v>
      </c>
      <c r="BH156" s="178">
        <f>IF($N$156="sníž. přenesená",$J$156,0)</f>
        <v>0</v>
      </c>
      <c r="BI156" s="178">
        <f>IF($N$156="nulová",$J$156,0)</f>
        <v>0</v>
      </c>
      <c r="BJ156" s="98" t="s">
        <v>22</v>
      </c>
      <c r="BK156" s="178">
        <f>ROUND($I$156*$H$156,2)</f>
        <v>0</v>
      </c>
      <c r="BL156" s="98" t="s">
        <v>134</v>
      </c>
      <c r="BM156" s="98" t="s">
        <v>260</v>
      </c>
    </row>
    <row r="157" spans="2:47" s="101" customFormat="1" ht="16.5" customHeight="1">
      <c r="B157" s="102"/>
      <c r="D157" s="179" t="s">
        <v>136</v>
      </c>
      <c r="F157" s="180" t="s">
        <v>261</v>
      </c>
      <c r="I157" s="216"/>
      <c r="L157" s="102"/>
      <c r="M157" s="181"/>
      <c r="T157" s="182"/>
      <c r="AT157" s="101" t="s">
        <v>136</v>
      </c>
      <c r="AU157" s="101" t="s">
        <v>82</v>
      </c>
    </row>
    <row r="158" spans="2:51" s="101" customFormat="1" ht="15.75" customHeight="1">
      <c r="B158" s="200"/>
      <c r="D158" s="185" t="s">
        <v>143</v>
      </c>
      <c r="E158" s="201"/>
      <c r="F158" s="202" t="s">
        <v>246</v>
      </c>
      <c r="H158" s="201"/>
      <c r="I158" s="216"/>
      <c r="L158" s="200"/>
      <c r="M158" s="203"/>
      <c r="T158" s="204"/>
      <c r="AT158" s="201" t="s">
        <v>143</v>
      </c>
      <c r="AU158" s="201" t="s">
        <v>82</v>
      </c>
      <c r="AV158" s="201" t="s">
        <v>22</v>
      </c>
      <c r="AW158" s="201" t="s">
        <v>100</v>
      </c>
      <c r="AX158" s="201" t="s">
        <v>73</v>
      </c>
      <c r="AY158" s="201" t="s">
        <v>127</v>
      </c>
    </row>
    <row r="159" spans="2:51" s="101" customFormat="1" ht="15.75" customHeight="1">
      <c r="B159" s="183"/>
      <c r="D159" s="185" t="s">
        <v>143</v>
      </c>
      <c r="E159" s="186"/>
      <c r="F159" s="187" t="s">
        <v>262</v>
      </c>
      <c r="H159" s="188">
        <v>86</v>
      </c>
      <c r="I159" s="216"/>
      <c r="L159" s="183"/>
      <c r="M159" s="189"/>
      <c r="T159" s="190"/>
      <c r="AT159" s="186" t="s">
        <v>143</v>
      </c>
      <c r="AU159" s="186" t="s">
        <v>82</v>
      </c>
      <c r="AV159" s="186" t="s">
        <v>82</v>
      </c>
      <c r="AW159" s="186" t="s">
        <v>100</v>
      </c>
      <c r="AX159" s="186" t="s">
        <v>22</v>
      </c>
      <c r="AY159" s="186" t="s">
        <v>127</v>
      </c>
    </row>
    <row r="160" spans="2:65" s="101" customFormat="1" ht="15.75" customHeight="1">
      <c r="B160" s="102"/>
      <c r="C160" s="168" t="s">
        <v>263</v>
      </c>
      <c r="D160" s="168" t="s">
        <v>129</v>
      </c>
      <c r="E160" s="169" t="s">
        <v>264</v>
      </c>
      <c r="F160" s="170" t="s">
        <v>265</v>
      </c>
      <c r="G160" s="171" t="s">
        <v>132</v>
      </c>
      <c r="H160" s="172">
        <v>400</v>
      </c>
      <c r="I160" s="215"/>
      <c r="J160" s="173">
        <f>ROUND($I$160*$H$160,2)</f>
        <v>0</v>
      </c>
      <c r="K160" s="170" t="s">
        <v>133</v>
      </c>
      <c r="L160" s="102"/>
      <c r="M160" s="174"/>
      <c r="N160" s="175" t="s">
        <v>44</v>
      </c>
      <c r="Q160" s="176">
        <v>0</v>
      </c>
      <c r="R160" s="176">
        <f>$Q$160*$H$160</f>
        <v>0</v>
      </c>
      <c r="S160" s="176">
        <v>0</v>
      </c>
      <c r="T160" s="177">
        <f>$S$160*$H$160</f>
        <v>0</v>
      </c>
      <c r="AR160" s="98" t="s">
        <v>134</v>
      </c>
      <c r="AT160" s="98" t="s">
        <v>129</v>
      </c>
      <c r="AU160" s="98" t="s">
        <v>82</v>
      </c>
      <c r="AY160" s="101" t="s">
        <v>127</v>
      </c>
      <c r="BE160" s="178">
        <f>IF($N$160="základní",$J$160,0)</f>
        <v>0</v>
      </c>
      <c r="BF160" s="178">
        <f>IF($N$160="snížená",$J$160,0)</f>
        <v>0</v>
      </c>
      <c r="BG160" s="178">
        <f>IF($N$160="zákl. přenesená",$J$160,0)</f>
        <v>0</v>
      </c>
      <c r="BH160" s="178">
        <f>IF($N$160="sníž. přenesená",$J$160,0)</f>
        <v>0</v>
      </c>
      <c r="BI160" s="178">
        <f>IF($N$160="nulová",$J$160,0)</f>
        <v>0</v>
      </c>
      <c r="BJ160" s="98" t="s">
        <v>22</v>
      </c>
      <c r="BK160" s="178">
        <f>ROUND($I$160*$H$160,2)</f>
        <v>0</v>
      </c>
      <c r="BL160" s="98" t="s">
        <v>134</v>
      </c>
      <c r="BM160" s="98" t="s">
        <v>266</v>
      </c>
    </row>
    <row r="161" spans="2:47" s="101" customFormat="1" ht="16.5" customHeight="1">
      <c r="B161" s="102"/>
      <c r="D161" s="179" t="s">
        <v>136</v>
      </c>
      <c r="F161" s="180" t="s">
        <v>267</v>
      </c>
      <c r="I161" s="216"/>
      <c r="L161" s="102"/>
      <c r="M161" s="181"/>
      <c r="T161" s="182"/>
      <c r="AT161" s="101" t="s">
        <v>136</v>
      </c>
      <c r="AU161" s="101" t="s">
        <v>82</v>
      </c>
    </row>
    <row r="162" spans="2:51" s="101" customFormat="1" ht="15.75" customHeight="1">
      <c r="B162" s="200"/>
      <c r="D162" s="185" t="s">
        <v>143</v>
      </c>
      <c r="E162" s="201"/>
      <c r="F162" s="202" t="s">
        <v>246</v>
      </c>
      <c r="H162" s="201"/>
      <c r="I162" s="216"/>
      <c r="L162" s="200"/>
      <c r="M162" s="203"/>
      <c r="T162" s="204"/>
      <c r="AT162" s="201" t="s">
        <v>143</v>
      </c>
      <c r="AU162" s="201" t="s">
        <v>82</v>
      </c>
      <c r="AV162" s="201" t="s">
        <v>22</v>
      </c>
      <c r="AW162" s="201" t="s">
        <v>100</v>
      </c>
      <c r="AX162" s="201" t="s">
        <v>73</v>
      </c>
      <c r="AY162" s="201" t="s">
        <v>127</v>
      </c>
    </row>
    <row r="163" spans="2:51" s="101" customFormat="1" ht="15.75" customHeight="1">
      <c r="B163" s="183"/>
      <c r="D163" s="185" t="s">
        <v>143</v>
      </c>
      <c r="E163" s="186"/>
      <c r="F163" s="187" t="s">
        <v>256</v>
      </c>
      <c r="H163" s="188">
        <v>400</v>
      </c>
      <c r="I163" s="216"/>
      <c r="L163" s="183"/>
      <c r="M163" s="189"/>
      <c r="T163" s="190"/>
      <c r="AT163" s="186" t="s">
        <v>143</v>
      </c>
      <c r="AU163" s="186" t="s">
        <v>82</v>
      </c>
      <c r="AV163" s="186" t="s">
        <v>82</v>
      </c>
      <c r="AW163" s="186" t="s">
        <v>100</v>
      </c>
      <c r="AX163" s="186" t="s">
        <v>22</v>
      </c>
      <c r="AY163" s="186" t="s">
        <v>127</v>
      </c>
    </row>
    <row r="164" spans="2:65" s="101" customFormat="1" ht="15.75" customHeight="1">
      <c r="B164" s="102"/>
      <c r="C164" s="168" t="s">
        <v>268</v>
      </c>
      <c r="D164" s="168" t="s">
        <v>129</v>
      </c>
      <c r="E164" s="169" t="s">
        <v>269</v>
      </c>
      <c r="F164" s="170" t="s">
        <v>270</v>
      </c>
      <c r="G164" s="171" t="s">
        <v>132</v>
      </c>
      <c r="H164" s="172">
        <v>400</v>
      </c>
      <c r="I164" s="215"/>
      <c r="J164" s="173">
        <f>ROUND($I$164*$H$164,2)</f>
        <v>0</v>
      </c>
      <c r="K164" s="170" t="s">
        <v>133</v>
      </c>
      <c r="L164" s="102"/>
      <c r="M164" s="174"/>
      <c r="N164" s="175" t="s">
        <v>44</v>
      </c>
      <c r="Q164" s="176">
        <v>0</v>
      </c>
      <c r="R164" s="176">
        <f>$Q$164*$H$164</f>
        <v>0</v>
      </c>
      <c r="S164" s="176">
        <v>0</v>
      </c>
      <c r="T164" s="177">
        <f>$S$164*$H$164</f>
        <v>0</v>
      </c>
      <c r="AR164" s="98" t="s">
        <v>134</v>
      </c>
      <c r="AT164" s="98" t="s">
        <v>129</v>
      </c>
      <c r="AU164" s="98" t="s">
        <v>82</v>
      </c>
      <c r="AY164" s="101" t="s">
        <v>127</v>
      </c>
      <c r="BE164" s="178">
        <f>IF($N$164="základní",$J$164,0)</f>
        <v>0</v>
      </c>
      <c r="BF164" s="178">
        <f>IF($N$164="snížená",$J$164,0)</f>
        <v>0</v>
      </c>
      <c r="BG164" s="178">
        <f>IF($N$164="zákl. přenesená",$J$164,0)</f>
        <v>0</v>
      </c>
      <c r="BH164" s="178">
        <f>IF($N$164="sníž. přenesená",$J$164,0)</f>
        <v>0</v>
      </c>
      <c r="BI164" s="178">
        <f>IF($N$164="nulová",$J$164,0)</f>
        <v>0</v>
      </c>
      <c r="BJ164" s="98" t="s">
        <v>22</v>
      </c>
      <c r="BK164" s="178">
        <f>ROUND($I$164*$H$164,2)</f>
        <v>0</v>
      </c>
      <c r="BL164" s="98" t="s">
        <v>134</v>
      </c>
      <c r="BM164" s="98" t="s">
        <v>271</v>
      </c>
    </row>
    <row r="165" spans="2:47" s="101" customFormat="1" ht="27" customHeight="1">
      <c r="B165" s="102"/>
      <c r="D165" s="179" t="s">
        <v>136</v>
      </c>
      <c r="F165" s="180" t="s">
        <v>272</v>
      </c>
      <c r="I165" s="216"/>
      <c r="L165" s="102"/>
      <c r="M165" s="181"/>
      <c r="T165" s="182"/>
      <c r="AT165" s="101" t="s">
        <v>136</v>
      </c>
      <c r="AU165" s="101" t="s">
        <v>82</v>
      </c>
    </row>
    <row r="166" spans="2:51" s="101" customFormat="1" ht="15.75" customHeight="1">
      <c r="B166" s="200"/>
      <c r="D166" s="185" t="s">
        <v>143</v>
      </c>
      <c r="E166" s="201"/>
      <c r="F166" s="202" t="s">
        <v>246</v>
      </c>
      <c r="H166" s="201"/>
      <c r="I166" s="216"/>
      <c r="L166" s="200"/>
      <c r="M166" s="203"/>
      <c r="T166" s="204"/>
      <c r="AT166" s="201" t="s">
        <v>143</v>
      </c>
      <c r="AU166" s="201" t="s">
        <v>82</v>
      </c>
      <c r="AV166" s="201" t="s">
        <v>22</v>
      </c>
      <c r="AW166" s="201" t="s">
        <v>100</v>
      </c>
      <c r="AX166" s="201" t="s">
        <v>73</v>
      </c>
      <c r="AY166" s="201" t="s">
        <v>127</v>
      </c>
    </row>
    <row r="167" spans="2:51" s="101" customFormat="1" ht="15.75" customHeight="1">
      <c r="B167" s="183"/>
      <c r="D167" s="185" t="s">
        <v>143</v>
      </c>
      <c r="E167" s="186"/>
      <c r="F167" s="187" t="s">
        <v>256</v>
      </c>
      <c r="H167" s="188">
        <v>400</v>
      </c>
      <c r="I167" s="216"/>
      <c r="L167" s="183"/>
      <c r="M167" s="189"/>
      <c r="T167" s="190"/>
      <c r="AT167" s="186" t="s">
        <v>143</v>
      </c>
      <c r="AU167" s="186" t="s">
        <v>82</v>
      </c>
      <c r="AV167" s="186" t="s">
        <v>82</v>
      </c>
      <c r="AW167" s="186" t="s">
        <v>100</v>
      </c>
      <c r="AX167" s="186" t="s">
        <v>22</v>
      </c>
      <c r="AY167" s="186" t="s">
        <v>127</v>
      </c>
    </row>
    <row r="168" spans="2:65" s="101" customFormat="1" ht="15.75" customHeight="1">
      <c r="B168" s="102"/>
      <c r="C168" s="168" t="s">
        <v>273</v>
      </c>
      <c r="D168" s="168" t="s">
        <v>129</v>
      </c>
      <c r="E168" s="169" t="s">
        <v>274</v>
      </c>
      <c r="F168" s="170" t="s">
        <v>275</v>
      </c>
      <c r="G168" s="171" t="s">
        <v>132</v>
      </c>
      <c r="H168" s="172">
        <v>86</v>
      </c>
      <c r="I168" s="215"/>
      <c r="J168" s="173">
        <f>ROUND($I$168*$H$168,2)</f>
        <v>0</v>
      </c>
      <c r="K168" s="170" t="s">
        <v>133</v>
      </c>
      <c r="L168" s="102"/>
      <c r="M168" s="174"/>
      <c r="N168" s="175" t="s">
        <v>44</v>
      </c>
      <c r="Q168" s="176">
        <v>0</v>
      </c>
      <c r="R168" s="176">
        <f>$Q$168*$H$168</f>
        <v>0</v>
      </c>
      <c r="S168" s="176">
        <v>0</v>
      </c>
      <c r="T168" s="177">
        <f>$S$168*$H$168</f>
        <v>0</v>
      </c>
      <c r="AR168" s="98" t="s">
        <v>134</v>
      </c>
      <c r="AT168" s="98" t="s">
        <v>129</v>
      </c>
      <c r="AU168" s="98" t="s">
        <v>82</v>
      </c>
      <c r="AY168" s="101" t="s">
        <v>127</v>
      </c>
      <c r="BE168" s="178">
        <f>IF($N$168="základní",$J$168,0)</f>
        <v>0</v>
      </c>
      <c r="BF168" s="178">
        <f>IF($N$168="snížená",$J$168,0)</f>
        <v>0</v>
      </c>
      <c r="BG168" s="178">
        <f>IF($N$168="zákl. přenesená",$J$168,0)</f>
        <v>0</v>
      </c>
      <c r="BH168" s="178">
        <f>IF($N$168="sníž. přenesená",$J$168,0)</f>
        <v>0</v>
      </c>
      <c r="BI168" s="178">
        <f>IF($N$168="nulová",$J$168,0)</f>
        <v>0</v>
      </c>
      <c r="BJ168" s="98" t="s">
        <v>22</v>
      </c>
      <c r="BK168" s="178">
        <f>ROUND($I$168*$H$168,2)</f>
        <v>0</v>
      </c>
      <c r="BL168" s="98" t="s">
        <v>134</v>
      </c>
      <c r="BM168" s="98" t="s">
        <v>276</v>
      </c>
    </row>
    <row r="169" spans="2:47" s="101" customFormat="1" ht="16.5" customHeight="1">
      <c r="B169" s="102"/>
      <c r="D169" s="179" t="s">
        <v>136</v>
      </c>
      <c r="F169" s="180" t="s">
        <v>277</v>
      </c>
      <c r="I169" s="216"/>
      <c r="L169" s="102"/>
      <c r="M169" s="181"/>
      <c r="T169" s="182"/>
      <c r="AT169" s="101" t="s">
        <v>136</v>
      </c>
      <c r="AU169" s="101" t="s">
        <v>82</v>
      </c>
    </row>
    <row r="170" spans="2:51" s="101" customFormat="1" ht="15.75" customHeight="1">
      <c r="B170" s="200"/>
      <c r="D170" s="185" t="s">
        <v>143</v>
      </c>
      <c r="E170" s="201"/>
      <c r="F170" s="202" t="s">
        <v>246</v>
      </c>
      <c r="H170" s="201"/>
      <c r="I170" s="216"/>
      <c r="L170" s="200"/>
      <c r="M170" s="203"/>
      <c r="T170" s="204"/>
      <c r="AT170" s="201" t="s">
        <v>143</v>
      </c>
      <c r="AU170" s="201" t="s">
        <v>82</v>
      </c>
      <c r="AV170" s="201" t="s">
        <v>22</v>
      </c>
      <c r="AW170" s="201" t="s">
        <v>100</v>
      </c>
      <c r="AX170" s="201" t="s">
        <v>73</v>
      </c>
      <c r="AY170" s="201" t="s">
        <v>127</v>
      </c>
    </row>
    <row r="171" spans="2:51" s="101" customFormat="1" ht="15.75" customHeight="1">
      <c r="B171" s="183"/>
      <c r="D171" s="185" t="s">
        <v>143</v>
      </c>
      <c r="E171" s="186"/>
      <c r="F171" s="187" t="s">
        <v>262</v>
      </c>
      <c r="H171" s="188">
        <v>86</v>
      </c>
      <c r="I171" s="216"/>
      <c r="L171" s="183"/>
      <c r="M171" s="189"/>
      <c r="T171" s="190"/>
      <c r="AT171" s="186" t="s">
        <v>143</v>
      </c>
      <c r="AU171" s="186" t="s">
        <v>82</v>
      </c>
      <c r="AV171" s="186" t="s">
        <v>82</v>
      </c>
      <c r="AW171" s="186" t="s">
        <v>100</v>
      </c>
      <c r="AX171" s="186" t="s">
        <v>22</v>
      </c>
      <c r="AY171" s="186" t="s">
        <v>127</v>
      </c>
    </row>
    <row r="172" spans="2:65" s="101" customFormat="1" ht="15.75" customHeight="1">
      <c r="B172" s="102"/>
      <c r="C172" s="168" t="s">
        <v>278</v>
      </c>
      <c r="D172" s="168" t="s">
        <v>129</v>
      </c>
      <c r="E172" s="169" t="s">
        <v>279</v>
      </c>
      <c r="F172" s="170" t="s">
        <v>280</v>
      </c>
      <c r="G172" s="171" t="s">
        <v>132</v>
      </c>
      <c r="H172" s="172">
        <v>4150</v>
      </c>
      <c r="I172" s="215"/>
      <c r="J172" s="173">
        <f>ROUND($I$172*$H$172,2)</f>
        <v>0</v>
      </c>
      <c r="K172" s="170" t="s">
        <v>133</v>
      </c>
      <c r="L172" s="102"/>
      <c r="M172" s="174"/>
      <c r="N172" s="175" t="s">
        <v>44</v>
      </c>
      <c r="Q172" s="176">
        <v>0.00061</v>
      </c>
      <c r="R172" s="176">
        <f>$Q$172*$H$172</f>
        <v>2.5315</v>
      </c>
      <c r="S172" s="176">
        <v>0</v>
      </c>
      <c r="T172" s="177">
        <f>$S$172*$H$172</f>
        <v>0</v>
      </c>
      <c r="AR172" s="98" t="s">
        <v>134</v>
      </c>
      <c r="AT172" s="98" t="s">
        <v>129</v>
      </c>
      <c r="AU172" s="98" t="s">
        <v>82</v>
      </c>
      <c r="AY172" s="101" t="s">
        <v>127</v>
      </c>
      <c r="BE172" s="178">
        <f>IF($N$172="základní",$J$172,0)</f>
        <v>0</v>
      </c>
      <c r="BF172" s="178">
        <f>IF($N$172="snížená",$J$172,0)</f>
        <v>0</v>
      </c>
      <c r="BG172" s="178">
        <f>IF($N$172="zákl. přenesená",$J$172,0)</f>
        <v>0</v>
      </c>
      <c r="BH172" s="178">
        <f>IF($N$172="sníž. přenesená",$J$172,0)</f>
        <v>0</v>
      </c>
      <c r="BI172" s="178">
        <f>IF($N$172="nulová",$J$172,0)</f>
        <v>0</v>
      </c>
      <c r="BJ172" s="98" t="s">
        <v>22</v>
      </c>
      <c r="BK172" s="178">
        <f>ROUND($I$172*$H$172,2)</f>
        <v>0</v>
      </c>
      <c r="BL172" s="98" t="s">
        <v>134</v>
      </c>
      <c r="BM172" s="98" t="s">
        <v>281</v>
      </c>
    </row>
    <row r="173" spans="2:47" s="101" customFormat="1" ht="16.5" customHeight="1">
      <c r="B173" s="102"/>
      <c r="D173" s="179" t="s">
        <v>136</v>
      </c>
      <c r="F173" s="180" t="s">
        <v>282</v>
      </c>
      <c r="I173" s="216"/>
      <c r="L173" s="102"/>
      <c r="M173" s="181"/>
      <c r="T173" s="182"/>
      <c r="AT173" s="101" t="s">
        <v>136</v>
      </c>
      <c r="AU173" s="101" t="s">
        <v>82</v>
      </c>
    </row>
    <row r="174" spans="2:51" s="101" customFormat="1" ht="15.75" customHeight="1">
      <c r="B174" s="200"/>
      <c r="D174" s="185" t="s">
        <v>143</v>
      </c>
      <c r="E174" s="201"/>
      <c r="F174" s="202" t="s">
        <v>246</v>
      </c>
      <c r="H174" s="201"/>
      <c r="I174" s="216"/>
      <c r="L174" s="200"/>
      <c r="M174" s="203"/>
      <c r="T174" s="204"/>
      <c r="AT174" s="201" t="s">
        <v>143</v>
      </c>
      <c r="AU174" s="201" t="s">
        <v>82</v>
      </c>
      <c r="AV174" s="201" t="s">
        <v>22</v>
      </c>
      <c r="AW174" s="201" t="s">
        <v>100</v>
      </c>
      <c r="AX174" s="201" t="s">
        <v>73</v>
      </c>
      <c r="AY174" s="201" t="s">
        <v>127</v>
      </c>
    </row>
    <row r="175" spans="2:51" s="101" customFormat="1" ht="15.75" customHeight="1">
      <c r="B175" s="183"/>
      <c r="D175" s="185" t="s">
        <v>143</v>
      </c>
      <c r="E175" s="186"/>
      <c r="F175" s="187" t="s">
        <v>283</v>
      </c>
      <c r="H175" s="188">
        <v>800</v>
      </c>
      <c r="I175" s="216"/>
      <c r="L175" s="183"/>
      <c r="M175" s="189"/>
      <c r="T175" s="190"/>
      <c r="AT175" s="186" t="s">
        <v>143</v>
      </c>
      <c r="AU175" s="186" t="s">
        <v>82</v>
      </c>
      <c r="AV175" s="186" t="s">
        <v>82</v>
      </c>
      <c r="AW175" s="186" t="s">
        <v>100</v>
      </c>
      <c r="AX175" s="186" t="s">
        <v>73</v>
      </c>
      <c r="AY175" s="186" t="s">
        <v>127</v>
      </c>
    </row>
    <row r="176" spans="2:51" s="101" customFormat="1" ht="15.75" customHeight="1">
      <c r="B176" s="183"/>
      <c r="D176" s="185" t="s">
        <v>143</v>
      </c>
      <c r="E176" s="186"/>
      <c r="F176" s="187" t="s">
        <v>284</v>
      </c>
      <c r="H176" s="188">
        <v>3350</v>
      </c>
      <c r="I176" s="216"/>
      <c r="L176" s="183"/>
      <c r="M176" s="189"/>
      <c r="T176" s="190"/>
      <c r="AT176" s="186" t="s">
        <v>143</v>
      </c>
      <c r="AU176" s="186" t="s">
        <v>82</v>
      </c>
      <c r="AV176" s="186" t="s">
        <v>82</v>
      </c>
      <c r="AW176" s="186" t="s">
        <v>100</v>
      </c>
      <c r="AX176" s="186" t="s">
        <v>73</v>
      </c>
      <c r="AY176" s="186" t="s">
        <v>127</v>
      </c>
    </row>
    <row r="177" spans="2:51" s="101" customFormat="1" ht="15.75" customHeight="1">
      <c r="B177" s="205"/>
      <c r="D177" s="185" t="s">
        <v>143</v>
      </c>
      <c r="E177" s="206"/>
      <c r="F177" s="207" t="s">
        <v>249</v>
      </c>
      <c r="H177" s="208">
        <v>4150</v>
      </c>
      <c r="I177" s="216"/>
      <c r="L177" s="205"/>
      <c r="M177" s="209"/>
      <c r="T177" s="210"/>
      <c r="AT177" s="206" t="s">
        <v>143</v>
      </c>
      <c r="AU177" s="206" t="s">
        <v>82</v>
      </c>
      <c r="AV177" s="206" t="s">
        <v>134</v>
      </c>
      <c r="AW177" s="206" t="s">
        <v>100</v>
      </c>
      <c r="AX177" s="206" t="s">
        <v>22</v>
      </c>
      <c r="AY177" s="206" t="s">
        <v>127</v>
      </c>
    </row>
    <row r="178" spans="2:65" s="101" customFormat="1" ht="15.75" customHeight="1">
      <c r="B178" s="102"/>
      <c r="C178" s="168" t="s">
        <v>285</v>
      </c>
      <c r="D178" s="168" t="s">
        <v>129</v>
      </c>
      <c r="E178" s="169" t="s">
        <v>286</v>
      </c>
      <c r="F178" s="170" t="s">
        <v>287</v>
      </c>
      <c r="G178" s="171" t="s">
        <v>132</v>
      </c>
      <c r="H178" s="172">
        <v>2075</v>
      </c>
      <c r="I178" s="215"/>
      <c r="J178" s="173">
        <f>ROUND($I$178*$H$178,2)</f>
        <v>0</v>
      </c>
      <c r="K178" s="170" t="s">
        <v>133</v>
      </c>
      <c r="L178" s="102"/>
      <c r="M178" s="174"/>
      <c r="N178" s="175" t="s">
        <v>44</v>
      </c>
      <c r="Q178" s="176">
        <v>0</v>
      </c>
      <c r="R178" s="176">
        <f>$Q$178*$H$178</f>
        <v>0</v>
      </c>
      <c r="S178" s="176">
        <v>0</v>
      </c>
      <c r="T178" s="177">
        <f>$S$178*$H$178</f>
        <v>0</v>
      </c>
      <c r="AR178" s="98" t="s">
        <v>134</v>
      </c>
      <c r="AT178" s="98" t="s">
        <v>129</v>
      </c>
      <c r="AU178" s="98" t="s">
        <v>82</v>
      </c>
      <c r="AY178" s="101" t="s">
        <v>127</v>
      </c>
      <c r="BE178" s="178">
        <f>IF($N$178="základní",$J$178,0)</f>
        <v>0</v>
      </c>
      <c r="BF178" s="178">
        <f>IF($N$178="snížená",$J$178,0)</f>
        <v>0</v>
      </c>
      <c r="BG178" s="178">
        <f>IF($N$178="zákl. přenesená",$J$178,0)</f>
        <v>0</v>
      </c>
      <c r="BH178" s="178">
        <f>IF($N$178="sníž. přenesená",$J$178,0)</f>
        <v>0</v>
      </c>
      <c r="BI178" s="178">
        <f>IF($N$178="nulová",$J$178,0)</f>
        <v>0</v>
      </c>
      <c r="BJ178" s="98" t="s">
        <v>22</v>
      </c>
      <c r="BK178" s="178">
        <f>ROUND($I$178*$H$178,2)</f>
        <v>0</v>
      </c>
      <c r="BL178" s="98" t="s">
        <v>134</v>
      </c>
      <c r="BM178" s="98" t="s">
        <v>288</v>
      </c>
    </row>
    <row r="179" spans="2:47" s="101" customFormat="1" ht="27" customHeight="1">
      <c r="B179" s="102"/>
      <c r="D179" s="179" t="s">
        <v>136</v>
      </c>
      <c r="F179" s="180" t="s">
        <v>289</v>
      </c>
      <c r="I179" s="216"/>
      <c r="L179" s="102"/>
      <c r="M179" s="181"/>
      <c r="T179" s="182"/>
      <c r="AT179" s="101" t="s">
        <v>136</v>
      </c>
      <c r="AU179" s="101" t="s">
        <v>82</v>
      </c>
    </row>
    <row r="180" spans="2:51" s="101" customFormat="1" ht="15.75" customHeight="1">
      <c r="B180" s="200"/>
      <c r="D180" s="185" t="s">
        <v>143</v>
      </c>
      <c r="E180" s="201"/>
      <c r="F180" s="202" t="s">
        <v>246</v>
      </c>
      <c r="H180" s="201"/>
      <c r="I180" s="216"/>
      <c r="L180" s="200"/>
      <c r="M180" s="203"/>
      <c r="T180" s="204"/>
      <c r="AT180" s="201" t="s">
        <v>143</v>
      </c>
      <c r="AU180" s="201" t="s">
        <v>82</v>
      </c>
      <c r="AV180" s="201" t="s">
        <v>22</v>
      </c>
      <c r="AW180" s="201" t="s">
        <v>100</v>
      </c>
      <c r="AX180" s="201" t="s">
        <v>73</v>
      </c>
      <c r="AY180" s="201" t="s">
        <v>127</v>
      </c>
    </row>
    <row r="181" spans="2:51" s="101" customFormat="1" ht="15.75" customHeight="1">
      <c r="B181" s="183"/>
      <c r="D181" s="185" t="s">
        <v>143</v>
      </c>
      <c r="E181" s="186"/>
      <c r="F181" s="187" t="s">
        <v>256</v>
      </c>
      <c r="H181" s="188">
        <v>400</v>
      </c>
      <c r="I181" s="216"/>
      <c r="L181" s="183"/>
      <c r="M181" s="189"/>
      <c r="T181" s="190"/>
      <c r="AT181" s="186" t="s">
        <v>143</v>
      </c>
      <c r="AU181" s="186" t="s">
        <v>82</v>
      </c>
      <c r="AV181" s="186" t="s">
        <v>82</v>
      </c>
      <c r="AW181" s="186" t="s">
        <v>100</v>
      </c>
      <c r="AX181" s="186" t="s">
        <v>73</v>
      </c>
      <c r="AY181" s="186" t="s">
        <v>127</v>
      </c>
    </row>
    <row r="182" spans="2:51" s="101" customFormat="1" ht="15.75" customHeight="1">
      <c r="B182" s="183"/>
      <c r="D182" s="185" t="s">
        <v>143</v>
      </c>
      <c r="E182" s="186"/>
      <c r="F182" s="187" t="s">
        <v>290</v>
      </c>
      <c r="H182" s="188">
        <v>1675</v>
      </c>
      <c r="I182" s="216"/>
      <c r="L182" s="183"/>
      <c r="M182" s="189"/>
      <c r="T182" s="190"/>
      <c r="AT182" s="186" t="s">
        <v>143</v>
      </c>
      <c r="AU182" s="186" t="s">
        <v>82</v>
      </c>
      <c r="AV182" s="186" t="s">
        <v>82</v>
      </c>
      <c r="AW182" s="186" t="s">
        <v>100</v>
      </c>
      <c r="AX182" s="186" t="s">
        <v>73</v>
      </c>
      <c r="AY182" s="186" t="s">
        <v>127</v>
      </c>
    </row>
    <row r="183" spans="2:51" s="101" customFormat="1" ht="15.75" customHeight="1">
      <c r="B183" s="205"/>
      <c r="D183" s="185" t="s">
        <v>143</v>
      </c>
      <c r="E183" s="206"/>
      <c r="F183" s="207" t="s">
        <v>249</v>
      </c>
      <c r="H183" s="208">
        <v>2075</v>
      </c>
      <c r="I183" s="216"/>
      <c r="L183" s="205"/>
      <c r="M183" s="209"/>
      <c r="T183" s="210"/>
      <c r="AT183" s="206" t="s">
        <v>143</v>
      </c>
      <c r="AU183" s="206" t="s">
        <v>82</v>
      </c>
      <c r="AV183" s="206" t="s">
        <v>134</v>
      </c>
      <c r="AW183" s="206" t="s">
        <v>100</v>
      </c>
      <c r="AX183" s="206" t="s">
        <v>22</v>
      </c>
      <c r="AY183" s="206" t="s">
        <v>127</v>
      </c>
    </row>
    <row r="184" spans="2:65" s="101" customFormat="1" ht="15.75" customHeight="1">
      <c r="B184" s="102"/>
      <c r="C184" s="168" t="s">
        <v>291</v>
      </c>
      <c r="D184" s="168" t="s">
        <v>129</v>
      </c>
      <c r="E184" s="169" t="s">
        <v>292</v>
      </c>
      <c r="F184" s="170" t="s">
        <v>293</v>
      </c>
      <c r="G184" s="171" t="s">
        <v>132</v>
      </c>
      <c r="H184" s="172">
        <v>2075</v>
      </c>
      <c r="I184" s="215"/>
      <c r="J184" s="173">
        <f>ROUND($I$184*$H$184,2)</f>
        <v>0</v>
      </c>
      <c r="K184" s="170" t="s">
        <v>133</v>
      </c>
      <c r="L184" s="102"/>
      <c r="M184" s="174"/>
      <c r="N184" s="175" t="s">
        <v>44</v>
      </c>
      <c r="Q184" s="176">
        <v>0</v>
      </c>
      <c r="R184" s="176">
        <f>$Q$184*$H$184</f>
        <v>0</v>
      </c>
      <c r="S184" s="176">
        <v>0</v>
      </c>
      <c r="T184" s="177">
        <f>$S$184*$H$184</f>
        <v>0</v>
      </c>
      <c r="AR184" s="98" t="s">
        <v>134</v>
      </c>
      <c r="AT184" s="98" t="s">
        <v>129</v>
      </c>
      <c r="AU184" s="98" t="s">
        <v>82</v>
      </c>
      <c r="AY184" s="101" t="s">
        <v>127</v>
      </c>
      <c r="BE184" s="178">
        <f>IF($N$184="základní",$J$184,0)</f>
        <v>0</v>
      </c>
      <c r="BF184" s="178">
        <f>IF($N$184="snížená",$J$184,0)</f>
        <v>0</v>
      </c>
      <c r="BG184" s="178">
        <f>IF($N$184="zákl. přenesená",$J$184,0)</f>
        <v>0</v>
      </c>
      <c r="BH184" s="178">
        <f>IF($N$184="sníž. přenesená",$J$184,0)</f>
        <v>0</v>
      </c>
      <c r="BI184" s="178">
        <f>IF($N$184="nulová",$J$184,0)</f>
        <v>0</v>
      </c>
      <c r="BJ184" s="98" t="s">
        <v>22</v>
      </c>
      <c r="BK184" s="178">
        <f>ROUND($I$184*$H$184,2)</f>
        <v>0</v>
      </c>
      <c r="BL184" s="98" t="s">
        <v>134</v>
      </c>
      <c r="BM184" s="98" t="s">
        <v>294</v>
      </c>
    </row>
    <row r="185" spans="2:47" s="101" customFormat="1" ht="27" customHeight="1">
      <c r="B185" s="102"/>
      <c r="D185" s="179" t="s">
        <v>136</v>
      </c>
      <c r="F185" s="180" t="s">
        <v>295</v>
      </c>
      <c r="I185" s="216"/>
      <c r="L185" s="102"/>
      <c r="M185" s="181"/>
      <c r="T185" s="182"/>
      <c r="AT185" s="101" t="s">
        <v>136</v>
      </c>
      <c r="AU185" s="101" t="s">
        <v>82</v>
      </c>
    </row>
    <row r="186" spans="2:51" s="101" customFormat="1" ht="15.75" customHeight="1">
      <c r="B186" s="200"/>
      <c r="D186" s="185" t="s">
        <v>143</v>
      </c>
      <c r="E186" s="201"/>
      <c r="F186" s="202" t="s">
        <v>246</v>
      </c>
      <c r="H186" s="201"/>
      <c r="I186" s="216"/>
      <c r="L186" s="200"/>
      <c r="M186" s="203"/>
      <c r="T186" s="204"/>
      <c r="AT186" s="201" t="s">
        <v>143</v>
      </c>
      <c r="AU186" s="201" t="s">
        <v>82</v>
      </c>
      <c r="AV186" s="201" t="s">
        <v>22</v>
      </c>
      <c r="AW186" s="201" t="s">
        <v>100</v>
      </c>
      <c r="AX186" s="201" t="s">
        <v>73</v>
      </c>
      <c r="AY186" s="201" t="s">
        <v>127</v>
      </c>
    </row>
    <row r="187" spans="2:51" s="101" customFormat="1" ht="15.75" customHeight="1">
      <c r="B187" s="183"/>
      <c r="D187" s="185" t="s">
        <v>143</v>
      </c>
      <c r="E187" s="186"/>
      <c r="F187" s="187" t="s">
        <v>256</v>
      </c>
      <c r="H187" s="188">
        <v>400</v>
      </c>
      <c r="I187" s="216"/>
      <c r="L187" s="183"/>
      <c r="M187" s="189"/>
      <c r="T187" s="190"/>
      <c r="AT187" s="186" t="s">
        <v>143</v>
      </c>
      <c r="AU187" s="186" t="s">
        <v>82</v>
      </c>
      <c r="AV187" s="186" t="s">
        <v>82</v>
      </c>
      <c r="AW187" s="186" t="s">
        <v>100</v>
      </c>
      <c r="AX187" s="186" t="s">
        <v>73</v>
      </c>
      <c r="AY187" s="186" t="s">
        <v>127</v>
      </c>
    </row>
    <row r="188" spans="2:51" s="101" customFormat="1" ht="15.75" customHeight="1">
      <c r="B188" s="183"/>
      <c r="D188" s="185" t="s">
        <v>143</v>
      </c>
      <c r="E188" s="186"/>
      <c r="F188" s="187" t="s">
        <v>290</v>
      </c>
      <c r="H188" s="188">
        <v>1675</v>
      </c>
      <c r="I188" s="216"/>
      <c r="L188" s="183"/>
      <c r="M188" s="189"/>
      <c r="T188" s="190"/>
      <c r="AT188" s="186" t="s">
        <v>143</v>
      </c>
      <c r="AU188" s="186" t="s">
        <v>82</v>
      </c>
      <c r="AV188" s="186" t="s">
        <v>82</v>
      </c>
      <c r="AW188" s="186" t="s">
        <v>100</v>
      </c>
      <c r="AX188" s="186" t="s">
        <v>73</v>
      </c>
      <c r="AY188" s="186" t="s">
        <v>127</v>
      </c>
    </row>
    <row r="189" spans="2:51" s="101" customFormat="1" ht="15.75" customHeight="1">
      <c r="B189" s="205"/>
      <c r="D189" s="185" t="s">
        <v>143</v>
      </c>
      <c r="E189" s="206"/>
      <c r="F189" s="207" t="s">
        <v>249</v>
      </c>
      <c r="H189" s="208">
        <v>2075</v>
      </c>
      <c r="I189" s="216"/>
      <c r="L189" s="205"/>
      <c r="M189" s="209"/>
      <c r="T189" s="210"/>
      <c r="AT189" s="206" t="s">
        <v>143</v>
      </c>
      <c r="AU189" s="206" t="s">
        <v>82</v>
      </c>
      <c r="AV189" s="206" t="s">
        <v>134</v>
      </c>
      <c r="AW189" s="206" t="s">
        <v>100</v>
      </c>
      <c r="AX189" s="206" t="s">
        <v>22</v>
      </c>
      <c r="AY189" s="206" t="s">
        <v>127</v>
      </c>
    </row>
    <row r="190" spans="2:65" s="101" customFormat="1" ht="15.75" customHeight="1">
      <c r="B190" s="102"/>
      <c r="C190" s="168" t="s">
        <v>296</v>
      </c>
      <c r="D190" s="168" t="s">
        <v>129</v>
      </c>
      <c r="E190" s="169" t="s">
        <v>297</v>
      </c>
      <c r="F190" s="170" t="s">
        <v>298</v>
      </c>
      <c r="G190" s="171" t="s">
        <v>132</v>
      </c>
      <c r="H190" s="172">
        <v>230</v>
      </c>
      <c r="I190" s="215"/>
      <c r="J190" s="173">
        <f>ROUND($I$190*$H$190,2)</f>
        <v>0</v>
      </c>
      <c r="K190" s="170" t="s">
        <v>133</v>
      </c>
      <c r="L190" s="102"/>
      <c r="M190" s="174"/>
      <c r="N190" s="175" t="s">
        <v>44</v>
      </c>
      <c r="Q190" s="176">
        <v>0.19536</v>
      </c>
      <c r="R190" s="176">
        <f>$Q$190*$H$190</f>
        <v>44.9328</v>
      </c>
      <c r="S190" s="176">
        <v>0</v>
      </c>
      <c r="T190" s="177">
        <f>$S$190*$H$190</f>
        <v>0</v>
      </c>
      <c r="AR190" s="98" t="s">
        <v>134</v>
      </c>
      <c r="AT190" s="98" t="s">
        <v>129</v>
      </c>
      <c r="AU190" s="98" t="s">
        <v>82</v>
      </c>
      <c r="AY190" s="101" t="s">
        <v>127</v>
      </c>
      <c r="BE190" s="178">
        <f>IF($N$190="základní",$J$190,0)</f>
        <v>0</v>
      </c>
      <c r="BF190" s="178">
        <f>IF($N$190="snížená",$J$190,0)</f>
        <v>0</v>
      </c>
      <c r="BG190" s="178">
        <f>IF($N$190="zákl. přenesená",$J$190,0)</f>
        <v>0</v>
      </c>
      <c r="BH190" s="178">
        <f>IF($N$190="sníž. přenesená",$J$190,0)</f>
        <v>0</v>
      </c>
      <c r="BI190" s="178">
        <f>IF($N$190="nulová",$J$190,0)</f>
        <v>0</v>
      </c>
      <c r="BJ190" s="98" t="s">
        <v>22</v>
      </c>
      <c r="BK190" s="178">
        <f>ROUND($I$190*$H$190,2)</f>
        <v>0</v>
      </c>
      <c r="BL190" s="98" t="s">
        <v>134</v>
      </c>
      <c r="BM190" s="98" t="s">
        <v>299</v>
      </c>
    </row>
    <row r="191" spans="2:47" s="101" customFormat="1" ht="27" customHeight="1">
      <c r="B191" s="102"/>
      <c r="D191" s="179" t="s">
        <v>136</v>
      </c>
      <c r="F191" s="180" t="s">
        <v>300</v>
      </c>
      <c r="I191" s="216"/>
      <c r="L191" s="102"/>
      <c r="M191" s="181"/>
      <c r="T191" s="182"/>
      <c r="AT191" s="101" t="s">
        <v>136</v>
      </c>
      <c r="AU191" s="101" t="s">
        <v>82</v>
      </c>
    </row>
    <row r="192" spans="2:51" s="101" customFormat="1" ht="15.75" customHeight="1">
      <c r="B192" s="200"/>
      <c r="D192" s="185" t="s">
        <v>143</v>
      </c>
      <c r="E192" s="201"/>
      <c r="F192" s="202" t="s">
        <v>246</v>
      </c>
      <c r="H192" s="201"/>
      <c r="I192" s="216"/>
      <c r="L192" s="200"/>
      <c r="M192" s="203"/>
      <c r="T192" s="204"/>
      <c r="AT192" s="201" t="s">
        <v>143</v>
      </c>
      <c r="AU192" s="201" t="s">
        <v>82</v>
      </c>
      <c r="AV192" s="201" t="s">
        <v>22</v>
      </c>
      <c r="AW192" s="201" t="s">
        <v>100</v>
      </c>
      <c r="AX192" s="201" t="s">
        <v>73</v>
      </c>
      <c r="AY192" s="201" t="s">
        <v>127</v>
      </c>
    </row>
    <row r="193" spans="2:51" s="101" customFormat="1" ht="15.75" customHeight="1">
      <c r="B193" s="183"/>
      <c r="D193" s="185" t="s">
        <v>143</v>
      </c>
      <c r="E193" s="186"/>
      <c r="F193" s="187" t="s">
        <v>301</v>
      </c>
      <c r="H193" s="188">
        <v>93</v>
      </c>
      <c r="I193" s="216"/>
      <c r="L193" s="183"/>
      <c r="M193" s="189"/>
      <c r="T193" s="190"/>
      <c r="AT193" s="186" t="s">
        <v>143</v>
      </c>
      <c r="AU193" s="186" t="s">
        <v>82</v>
      </c>
      <c r="AV193" s="186" t="s">
        <v>82</v>
      </c>
      <c r="AW193" s="186" t="s">
        <v>100</v>
      </c>
      <c r="AX193" s="186" t="s">
        <v>73</v>
      </c>
      <c r="AY193" s="186" t="s">
        <v>127</v>
      </c>
    </row>
    <row r="194" spans="2:51" s="101" customFormat="1" ht="15.75" customHeight="1">
      <c r="B194" s="183"/>
      <c r="D194" s="185" t="s">
        <v>143</v>
      </c>
      <c r="E194" s="186"/>
      <c r="F194" s="187" t="s">
        <v>302</v>
      </c>
      <c r="H194" s="188">
        <v>86</v>
      </c>
      <c r="I194" s="216"/>
      <c r="L194" s="183"/>
      <c r="M194" s="189"/>
      <c r="T194" s="190"/>
      <c r="AT194" s="186" t="s">
        <v>143</v>
      </c>
      <c r="AU194" s="186" t="s">
        <v>82</v>
      </c>
      <c r="AV194" s="186" t="s">
        <v>82</v>
      </c>
      <c r="AW194" s="186" t="s">
        <v>100</v>
      </c>
      <c r="AX194" s="186" t="s">
        <v>73</v>
      </c>
      <c r="AY194" s="186" t="s">
        <v>127</v>
      </c>
    </row>
    <row r="195" spans="2:51" s="101" customFormat="1" ht="15.75" customHeight="1">
      <c r="B195" s="183"/>
      <c r="D195" s="185" t="s">
        <v>143</v>
      </c>
      <c r="E195" s="186"/>
      <c r="F195" s="187" t="s">
        <v>303</v>
      </c>
      <c r="H195" s="188">
        <v>51</v>
      </c>
      <c r="I195" s="216"/>
      <c r="L195" s="183"/>
      <c r="M195" s="189"/>
      <c r="T195" s="190"/>
      <c r="AT195" s="186" t="s">
        <v>143</v>
      </c>
      <c r="AU195" s="186" t="s">
        <v>82</v>
      </c>
      <c r="AV195" s="186" t="s">
        <v>82</v>
      </c>
      <c r="AW195" s="186" t="s">
        <v>100</v>
      </c>
      <c r="AX195" s="186" t="s">
        <v>73</v>
      </c>
      <c r="AY195" s="186" t="s">
        <v>127</v>
      </c>
    </row>
    <row r="196" spans="2:51" s="101" customFormat="1" ht="15.75" customHeight="1">
      <c r="B196" s="205"/>
      <c r="D196" s="185" t="s">
        <v>143</v>
      </c>
      <c r="E196" s="206"/>
      <c r="F196" s="207" t="s">
        <v>249</v>
      </c>
      <c r="H196" s="208">
        <v>230</v>
      </c>
      <c r="I196" s="216"/>
      <c r="L196" s="205"/>
      <c r="M196" s="209"/>
      <c r="T196" s="210"/>
      <c r="AT196" s="206" t="s">
        <v>143</v>
      </c>
      <c r="AU196" s="206" t="s">
        <v>82</v>
      </c>
      <c r="AV196" s="206" t="s">
        <v>134</v>
      </c>
      <c r="AW196" s="206" t="s">
        <v>100</v>
      </c>
      <c r="AX196" s="206" t="s">
        <v>22</v>
      </c>
      <c r="AY196" s="206" t="s">
        <v>127</v>
      </c>
    </row>
    <row r="197" spans="2:65" s="101" customFormat="1" ht="15.75" customHeight="1">
      <c r="B197" s="102"/>
      <c r="C197" s="191" t="s">
        <v>304</v>
      </c>
      <c r="D197" s="191" t="s">
        <v>220</v>
      </c>
      <c r="E197" s="192" t="s">
        <v>305</v>
      </c>
      <c r="F197" s="193" t="s">
        <v>306</v>
      </c>
      <c r="G197" s="194" t="s">
        <v>307</v>
      </c>
      <c r="H197" s="195">
        <v>77.433</v>
      </c>
      <c r="I197" s="217"/>
      <c r="J197" s="196">
        <f>ROUND($I$197*$H$197,2)</f>
        <v>0</v>
      </c>
      <c r="K197" s="193" t="s">
        <v>133</v>
      </c>
      <c r="L197" s="197"/>
      <c r="M197" s="198"/>
      <c r="N197" s="199" t="s">
        <v>44</v>
      </c>
      <c r="Q197" s="176">
        <v>1</v>
      </c>
      <c r="R197" s="176">
        <f>$Q$197*$H$197</f>
        <v>77.433</v>
      </c>
      <c r="S197" s="176">
        <v>0</v>
      </c>
      <c r="T197" s="177">
        <f>$S$197*$H$197</f>
        <v>0</v>
      </c>
      <c r="AR197" s="98" t="s">
        <v>173</v>
      </c>
      <c r="AT197" s="98" t="s">
        <v>220</v>
      </c>
      <c r="AU197" s="98" t="s">
        <v>82</v>
      </c>
      <c r="AY197" s="101" t="s">
        <v>127</v>
      </c>
      <c r="BE197" s="178">
        <f>IF($N$197="základní",$J$197,0)</f>
        <v>0</v>
      </c>
      <c r="BF197" s="178">
        <f>IF($N$197="snížená",$J$197,0)</f>
        <v>0</v>
      </c>
      <c r="BG197" s="178">
        <f>IF($N$197="zákl. přenesená",$J$197,0)</f>
        <v>0</v>
      </c>
      <c r="BH197" s="178">
        <f>IF($N$197="sníž. přenesená",$J$197,0)</f>
        <v>0</v>
      </c>
      <c r="BI197" s="178">
        <f>IF($N$197="nulová",$J$197,0)</f>
        <v>0</v>
      </c>
      <c r="BJ197" s="98" t="s">
        <v>22</v>
      </c>
      <c r="BK197" s="178">
        <f>ROUND($I$197*$H$197,2)</f>
        <v>0</v>
      </c>
      <c r="BL197" s="98" t="s">
        <v>134</v>
      </c>
      <c r="BM197" s="98" t="s">
        <v>308</v>
      </c>
    </row>
    <row r="198" spans="2:47" s="101" customFormat="1" ht="27" customHeight="1">
      <c r="B198" s="102"/>
      <c r="D198" s="179" t="s">
        <v>136</v>
      </c>
      <c r="F198" s="180" t="s">
        <v>309</v>
      </c>
      <c r="I198" s="216"/>
      <c r="L198" s="102"/>
      <c r="M198" s="181"/>
      <c r="T198" s="182"/>
      <c r="AT198" s="101" t="s">
        <v>136</v>
      </c>
      <c r="AU198" s="101" t="s">
        <v>82</v>
      </c>
    </row>
    <row r="199" spans="2:47" s="101" customFormat="1" ht="30.75" customHeight="1">
      <c r="B199" s="102"/>
      <c r="D199" s="185" t="s">
        <v>310</v>
      </c>
      <c r="F199" s="211" t="s">
        <v>311</v>
      </c>
      <c r="I199" s="216"/>
      <c r="L199" s="102"/>
      <c r="M199" s="181"/>
      <c r="T199" s="182"/>
      <c r="AT199" s="101" t="s">
        <v>310</v>
      </c>
      <c r="AU199" s="101" t="s">
        <v>82</v>
      </c>
    </row>
    <row r="200" spans="2:51" s="101" customFormat="1" ht="15.75" customHeight="1">
      <c r="B200" s="183"/>
      <c r="D200" s="185" t="s">
        <v>143</v>
      </c>
      <c r="F200" s="187" t="s">
        <v>312</v>
      </c>
      <c r="H200" s="188">
        <v>77.433</v>
      </c>
      <c r="I200" s="216"/>
      <c r="L200" s="183"/>
      <c r="M200" s="189"/>
      <c r="T200" s="190"/>
      <c r="AT200" s="186" t="s">
        <v>143</v>
      </c>
      <c r="AU200" s="186" t="s">
        <v>82</v>
      </c>
      <c r="AV200" s="186" t="s">
        <v>82</v>
      </c>
      <c r="AW200" s="186" t="s">
        <v>73</v>
      </c>
      <c r="AX200" s="186" t="s">
        <v>22</v>
      </c>
      <c r="AY200" s="186" t="s">
        <v>127</v>
      </c>
    </row>
    <row r="201" spans="2:63" s="157" customFormat="1" ht="30.75" customHeight="1">
      <c r="B201" s="158"/>
      <c r="D201" s="159" t="s">
        <v>72</v>
      </c>
      <c r="E201" s="166" t="s">
        <v>179</v>
      </c>
      <c r="F201" s="166" t="s">
        <v>313</v>
      </c>
      <c r="I201" s="218"/>
      <c r="J201" s="167">
        <f>$BK$201</f>
        <v>0</v>
      </c>
      <c r="L201" s="158"/>
      <c r="M201" s="162"/>
      <c r="P201" s="163">
        <f>$P$202+SUM($P$203:$P$266)</f>
        <v>0</v>
      </c>
      <c r="R201" s="163">
        <f>$R$202+SUM($R$203:$R$266)</f>
        <v>78.42435291000002</v>
      </c>
      <c r="T201" s="164">
        <f>$T$202+SUM($T$203:$T$266)</f>
        <v>1.1480000000000001</v>
      </c>
      <c r="AR201" s="159" t="s">
        <v>22</v>
      </c>
      <c r="AT201" s="159" t="s">
        <v>72</v>
      </c>
      <c r="AU201" s="159" t="s">
        <v>22</v>
      </c>
      <c r="AY201" s="159" t="s">
        <v>127</v>
      </c>
      <c r="BK201" s="165">
        <f>$BK$202+SUM($BK$203:$BK$266)</f>
        <v>0</v>
      </c>
    </row>
    <row r="202" spans="2:65" s="101" customFormat="1" ht="15.75" customHeight="1">
      <c r="B202" s="102"/>
      <c r="C202" s="168" t="s">
        <v>314</v>
      </c>
      <c r="D202" s="168" t="s">
        <v>129</v>
      </c>
      <c r="E202" s="169" t="s">
        <v>315</v>
      </c>
      <c r="F202" s="170" t="s">
        <v>316</v>
      </c>
      <c r="G202" s="171" t="s">
        <v>158</v>
      </c>
      <c r="H202" s="172">
        <v>68</v>
      </c>
      <c r="I202" s="215"/>
      <c r="J202" s="173">
        <f>ROUND($I$202*$H$202,2)</f>
        <v>0</v>
      </c>
      <c r="K202" s="170" t="s">
        <v>133</v>
      </c>
      <c r="L202" s="102"/>
      <c r="M202" s="174"/>
      <c r="N202" s="175" t="s">
        <v>44</v>
      </c>
      <c r="Q202" s="176">
        <v>0.0231</v>
      </c>
      <c r="R202" s="176">
        <f>$Q$202*$H$202</f>
        <v>1.5708</v>
      </c>
      <c r="S202" s="176">
        <v>0</v>
      </c>
      <c r="T202" s="177">
        <f>$S$202*$H$202</f>
        <v>0</v>
      </c>
      <c r="AR202" s="98" t="s">
        <v>134</v>
      </c>
      <c r="AT202" s="98" t="s">
        <v>129</v>
      </c>
      <c r="AU202" s="98" t="s">
        <v>82</v>
      </c>
      <c r="AY202" s="101" t="s">
        <v>127</v>
      </c>
      <c r="BE202" s="178">
        <f>IF($N$202="základní",$J$202,0)</f>
        <v>0</v>
      </c>
      <c r="BF202" s="178">
        <f>IF($N$202="snížená",$J$202,0)</f>
        <v>0</v>
      </c>
      <c r="BG202" s="178">
        <f>IF($N$202="zákl. přenesená",$J$202,0)</f>
        <v>0</v>
      </c>
      <c r="BH202" s="178">
        <f>IF($N$202="sníž. přenesená",$J$202,0)</f>
        <v>0</v>
      </c>
      <c r="BI202" s="178">
        <f>IF($N$202="nulová",$J$202,0)</f>
        <v>0</v>
      </c>
      <c r="BJ202" s="98" t="s">
        <v>22</v>
      </c>
      <c r="BK202" s="178">
        <f>ROUND($I$202*$H$202,2)</f>
        <v>0</v>
      </c>
      <c r="BL202" s="98" t="s">
        <v>134</v>
      </c>
      <c r="BM202" s="98" t="s">
        <v>317</v>
      </c>
    </row>
    <row r="203" spans="2:47" s="101" customFormat="1" ht="27" customHeight="1">
      <c r="B203" s="102"/>
      <c r="D203" s="179" t="s">
        <v>136</v>
      </c>
      <c r="F203" s="180" t="s">
        <v>318</v>
      </c>
      <c r="I203" s="216"/>
      <c r="L203" s="102"/>
      <c r="M203" s="181"/>
      <c r="T203" s="182"/>
      <c r="AT203" s="101" t="s">
        <v>136</v>
      </c>
      <c r="AU203" s="101" t="s">
        <v>82</v>
      </c>
    </row>
    <row r="204" spans="2:51" s="101" customFormat="1" ht="15.75" customHeight="1">
      <c r="B204" s="200"/>
      <c r="D204" s="185" t="s">
        <v>143</v>
      </c>
      <c r="E204" s="201"/>
      <c r="F204" s="202" t="s">
        <v>319</v>
      </c>
      <c r="H204" s="201"/>
      <c r="I204" s="216"/>
      <c r="L204" s="200"/>
      <c r="M204" s="203"/>
      <c r="T204" s="204"/>
      <c r="AT204" s="201" t="s">
        <v>143</v>
      </c>
      <c r="AU204" s="201" t="s">
        <v>82</v>
      </c>
      <c r="AV204" s="201" t="s">
        <v>22</v>
      </c>
      <c r="AW204" s="201" t="s">
        <v>100</v>
      </c>
      <c r="AX204" s="201" t="s">
        <v>73</v>
      </c>
      <c r="AY204" s="201" t="s">
        <v>127</v>
      </c>
    </row>
    <row r="205" spans="2:51" s="101" customFormat="1" ht="15.75" customHeight="1">
      <c r="B205" s="183"/>
      <c r="D205" s="185" t="s">
        <v>143</v>
      </c>
      <c r="E205" s="186"/>
      <c r="F205" s="187" t="s">
        <v>320</v>
      </c>
      <c r="H205" s="188">
        <v>68</v>
      </c>
      <c r="I205" s="216"/>
      <c r="L205" s="183"/>
      <c r="M205" s="189"/>
      <c r="T205" s="190"/>
      <c r="AT205" s="186" t="s">
        <v>143</v>
      </c>
      <c r="AU205" s="186" t="s">
        <v>82</v>
      </c>
      <c r="AV205" s="186" t="s">
        <v>82</v>
      </c>
      <c r="AW205" s="186" t="s">
        <v>100</v>
      </c>
      <c r="AX205" s="186" t="s">
        <v>22</v>
      </c>
      <c r="AY205" s="186" t="s">
        <v>127</v>
      </c>
    </row>
    <row r="206" spans="2:65" s="101" customFormat="1" ht="15.75" customHeight="1">
      <c r="B206" s="102"/>
      <c r="C206" s="168" t="s">
        <v>321</v>
      </c>
      <c r="D206" s="168" t="s">
        <v>129</v>
      </c>
      <c r="E206" s="169" t="s">
        <v>322</v>
      </c>
      <c r="F206" s="170" t="s">
        <v>323</v>
      </c>
      <c r="G206" s="171" t="s">
        <v>140</v>
      </c>
      <c r="H206" s="172">
        <v>29</v>
      </c>
      <c r="I206" s="215"/>
      <c r="J206" s="173">
        <f>ROUND($I$206*$H$206,2)</f>
        <v>0</v>
      </c>
      <c r="K206" s="170" t="s">
        <v>133</v>
      </c>
      <c r="L206" s="102"/>
      <c r="M206" s="174"/>
      <c r="N206" s="175" t="s">
        <v>44</v>
      </c>
      <c r="Q206" s="176">
        <v>0.0007</v>
      </c>
      <c r="R206" s="176">
        <f>$Q$206*$H$206</f>
        <v>0.0203</v>
      </c>
      <c r="S206" s="176">
        <v>0</v>
      </c>
      <c r="T206" s="177">
        <f>$S$206*$H$206</f>
        <v>0</v>
      </c>
      <c r="AR206" s="98" t="s">
        <v>134</v>
      </c>
      <c r="AT206" s="98" t="s">
        <v>129</v>
      </c>
      <c r="AU206" s="98" t="s">
        <v>82</v>
      </c>
      <c r="AY206" s="101" t="s">
        <v>127</v>
      </c>
      <c r="BE206" s="178">
        <f>IF($N$206="základní",$J$206,0)</f>
        <v>0</v>
      </c>
      <c r="BF206" s="178">
        <f>IF($N$206="snížená",$J$206,0)</f>
        <v>0</v>
      </c>
      <c r="BG206" s="178">
        <f>IF($N$206="zákl. přenesená",$J$206,0)</f>
        <v>0</v>
      </c>
      <c r="BH206" s="178">
        <f>IF($N$206="sníž. přenesená",$J$206,0)</f>
        <v>0</v>
      </c>
      <c r="BI206" s="178">
        <f>IF($N$206="nulová",$J$206,0)</f>
        <v>0</v>
      </c>
      <c r="BJ206" s="98" t="s">
        <v>22</v>
      </c>
      <c r="BK206" s="178">
        <f>ROUND($I$206*$H$206,2)</f>
        <v>0</v>
      </c>
      <c r="BL206" s="98" t="s">
        <v>134</v>
      </c>
      <c r="BM206" s="98" t="s">
        <v>324</v>
      </c>
    </row>
    <row r="207" spans="2:47" s="101" customFormat="1" ht="16.5" customHeight="1">
      <c r="B207" s="102"/>
      <c r="D207" s="179" t="s">
        <v>136</v>
      </c>
      <c r="F207" s="180" t="s">
        <v>325</v>
      </c>
      <c r="I207" s="216"/>
      <c r="L207" s="102"/>
      <c r="M207" s="181"/>
      <c r="T207" s="182"/>
      <c r="AT207" s="101" t="s">
        <v>136</v>
      </c>
      <c r="AU207" s="101" t="s">
        <v>82</v>
      </c>
    </row>
    <row r="208" spans="2:51" s="101" customFormat="1" ht="15.75" customHeight="1">
      <c r="B208" s="200"/>
      <c r="D208" s="185" t="s">
        <v>143</v>
      </c>
      <c r="E208" s="201"/>
      <c r="F208" s="202" t="s">
        <v>326</v>
      </c>
      <c r="H208" s="201"/>
      <c r="I208" s="216"/>
      <c r="L208" s="200"/>
      <c r="M208" s="203"/>
      <c r="T208" s="204"/>
      <c r="AT208" s="201" t="s">
        <v>143</v>
      </c>
      <c r="AU208" s="201" t="s">
        <v>82</v>
      </c>
      <c r="AV208" s="201" t="s">
        <v>22</v>
      </c>
      <c r="AW208" s="201" t="s">
        <v>100</v>
      </c>
      <c r="AX208" s="201" t="s">
        <v>73</v>
      </c>
      <c r="AY208" s="201" t="s">
        <v>127</v>
      </c>
    </row>
    <row r="209" spans="2:51" s="101" customFormat="1" ht="15.75" customHeight="1">
      <c r="B209" s="183"/>
      <c r="D209" s="185" t="s">
        <v>143</v>
      </c>
      <c r="E209" s="186"/>
      <c r="F209" s="187" t="s">
        <v>327</v>
      </c>
      <c r="H209" s="188">
        <v>29</v>
      </c>
      <c r="I209" s="216"/>
      <c r="L209" s="183"/>
      <c r="M209" s="189"/>
      <c r="T209" s="190"/>
      <c r="AT209" s="186" t="s">
        <v>143</v>
      </c>
      <c r="AU209" s="186" t="s">
        <v>82</v>
      </c>
      <c r="AV209" s="186" t="s">
        <v>82</v>
      </c>
      <c r="AW209" s="186" t="s">
        <v>100</v>
      </c>
      <c r="AX209" s="186" t="s">
        <v>22</v>
      </c>
      <c r="AY209" s="186" t="s">
        <v>127</v>
      </c>
    </row>
    <row r="210" spans="2:65" s="101" customFormat="1" ht="15.75" customHeight="1">
      <c r="B210" s="102"/>
      <c r="C210" s="191" t="s">
        <v>328</v>
      </c>
      <c r="D210" s="191" t="s">
        <v>220</v>
      </c>
      <c r="E210" s="192" t="s">
        <v>329</v>
      </c>
      <c r="F210" s="193" t="s">
        <v>330</v>
      </c>
      <c r="G210" s="194" t="s">
        <v>140</v>
      </c>
      <c r="H210" s="195">
        <v>28</v>
      </c>
      <c r="I210" s="217"/>
      <c r="J210" s="196">
        <f>ROUND($I$210*$H$210,2)</f>
        <v>0</v>
      </c>
      <c r="K210" s="193" t="s">
        <v>133</v>
      </c>
      <c r="L210" s="197"/>
      <c r="M210" s="198"/>
      <c r="N210" s="199" t="s">
        <v>44</v>
      </c>
      <c r="Q210" s="176">
        <v>0.0031</v>
      </c>
      <c r="R210" s="176">
        <f>$Q$210*$H$210</f>
        <v>0.0868</v>
      </c>
      <c r="S210" s="176">
        <v>0</v>
      </c>
      <c r="T210" s="177">
        <f>$S$210*$H$210</f>
        <v>0</v>
      </c>
      <c r="AR210" s="98" t="s">
        <v>173</v>
      </c>
      <c r="AT210" s="98" t="s">
        <v>220</v>
      </c>
      <c r="AU210" s="98" t="s">
        <v>82</v>
      </c>
      <c r="AY210" s="101" t="s">
        <v>127</v>
      </c>
      <c r="BE210" s="178">
        <f>IF($N$210="základní",$J$210,0)</f>
        <v>0</v>
      </c>
      <c r="BF210" s="178">
        <f>IF($N$210="snížená",$J$210,0)</f>
        <v>0</v>
      </c>
      <c r="BG210" s="178">
        <f>IF($N$210="zákl. přenesená",$J$210,0)</f>
        <v>0</v>
      </c>
      <c r="BH210" s="178">
        <f>IF($N$210="sníž. přenesená",$J$210,0)</f>
        <v>0</v>
      </c>
      <c r="BI210" s="178">
        <f>IF($N$210="nulová",$J$210,0)</f>
        <v>0</v>
      </c>
      <c r="BJ210" s="98" t="s">
        <v>22</v>
      </c>
      <c r="BK210" s="178">
        <f>ROUND($I$210*$H$210,2)</f>
        <v>0</v>
      </c>
      <c r="BL210" s="98" t="s">
        <v>134</v>
      </c>
      <c r="BM210" s="98" t="s">
        <v>331</v>
      </c>
    </row>
    <row r="211" spans="2:47" s="101" customFormat="1" ht="27" customHeight="1">
      <c r="B211" s="102"/>
      <c r="D211" s="179" t="s">
        <v>136</v>
      </c>
      <c r="F211" s="180" t="s">
        <v>332</v>
      </c>
      <c r="I211" s="216"/>
      <c r="L211" s="102"/>
      <c r="M211" s="181"/>
      <c r="T211" s="182"/>
      <c r="AT211" s="101" t="s">
        <v>136</v>
      </c>
      <c r="AU211" s="101" t="s">
        <v>82</v>
      </c>
    </row>
    <row r="212" spans="2:65" s="101" customFormat="1" ht="15.75" customHeight="1">
      <c r="B212" s="102"/>
      <c r="C212" s="168" t="s">
        <v>333</v>
      </c>
      <c r="D212" s="168" t="s">
        <v>129</v>
      </c>
      <c r="E212" s="169" t="s">
        <v>334</v>
      </c>
      <c r="F212" s="170" t="s">
        <v>335</v>
      </c>
      <c r="G212" s="171" t="s">
        <v>140</v>
      </c>
      <c r="H212" s="172">
        <v>3</v>
      </c>
      <c r="I212" s="215"/>
      <c r="J212" s="173">
        <f>ROUND($I$212*$H$212,2)</f>
        <v>0</v>
      </c>
      <c r="K212" s="170" t="s">
        <v>133</v>
      </c>
      <c r="L212" s="102"/>
      <c r="M212" s="174"/>
      <c r="N212" s="175" t="s">
        <v>44</v>
      </c>
      <c r="Q212" s="176">
        <v>2.501154</v>
      </c>
      <c r="R212" s="176">
        <f>$Q$212*$H$212</f>
        <v>7.503462000000001</v>
      </c>
      <c r="S212" s="176">
        <v>0</v>
      </c>
      <c r="T212" s="177">
        <f>$S$212*$H$212</f>
        <v>0</v>
      </c>
      <c r="AR212" s="98" t="s">
        <v>134</v>
      </c>
      <c r="AT212" s="98" t="s">
        <v>129</v>
      </c>
      <c r="AU212" s="98" t="s">
        <v>82</v>
      </c>
      <c r="AY212" s="101" t="s">
        <v>127</v>
      </c>
      <c r="BE212" s="178">
        <f>IF($N$212="základní",$J$212,0)</f>
        <v>0</v>
      </c>
      <c r="BF212" s="178">
        <f>IF($N$212="snížená",$J$212,0)</f>
        <v>0</v>
      </c>
      <c r="BG212" s="178">
        <f>IF($N$212="zákl. přenesená",$J$212,0)</f>
        <v>0</v>
      </c>
      <c r="BH212" s="178">
        <f>IF($N$212="sníž. přenesená",$J$212,0)</f>
        <v>0</v>
      </c>
      <c r="BI212" s="178">
        <f>IF($N$212="nulová",$J$212,0)</f>
        <v>0</v>
      </c>
      <c r="BJ212" s="98" t="s">
        <v>22</v>
      </c>
      <c r="BK212" s="178">
        <f>ROUND($I$212*$H$212,2)</f>
        <v>0</v>
      </c>
      <c r="BL212" s="98" t="s">
        <v>134</v>
      </c>
      <c r="BM212" s="98" t="s">
        <v>336</v>
      </c>
    </row>
    <row r="213" spans="2:47" s="101" customFormat="1" ht="16.5" customHeight="1">
      <c r="B213" s="102"/>
      <c r="D213" s="179" t="s">
        <v>136</v>
      </c>
      <c r="F213" s="180" t="s">
        <v>335</v>
      </c>
      <c r="I213" s="216"/>
      <c r="L213" s="102"/>
      <c r="M213" s="181"/>
      <c r="T213" s="182"/>
      <c r="AT213" s="101" t="s">
        <v>136</v>
      </c>
      <c r="AU213" s="101" t="s">
        <v>82</v>
      </c>
    </row>
    <row r="214" spans="2:51" s="101" customFormat="1" ht="15.75" customHeight="1">
      <c r="B214" s="200"/>
      <c r="D214" s="185" t="s">
        <v>143</v>
      </c>
      <c r="E214" s="201"/>
      <c r="F214" s="202" t="s">
        <v>326</v>
      </c>
      <c r="H214" s="201"/>
      <c r="I214" s="216"/>
      <c r="L214" s="200"/>
      <c r="M214" s="203"/>
      <c r="T214" s="204"/>
      <c r="AT214" s="201" t="s">
        <v>143</v>
      </c>
      <c r="AU214" s="201" t="s">
        <v>82</v>
      </c>
      <c r="AV214" s="201" t="s">
        <v>22</v>
      </c>
      <c r="AW214" s="201" t="s">
        <v>100</v>
      </c>
      <c r="AX214" s="201" t="s">
        <v>73</v>
      </c>
      <c r="AY214" s="201" t="s">
        <v>127</v>
      </c>
    </row>
    <row r="215" spans="2:51" s="101" customFormat="1" ht="15.75" customHeight="1">
      <c r="B215" s="183"/>
      <c r="D215" s="185" t="s">
        <v>143</v>
      </c>
      <c r="E215" s="186"/>
      <c r="F215" s="187" t="s">
        <v>145</v>
      </c>
      <c r="H215" s="188">
        <v>3</v>
      </c>
      <c r="I215" s="216"/>
      <c r="L215" s="183"/>
      <c r="M215" s="189"/>
      <c r="T215" s="190"/>
      <c r="AT215" s="186" t="s">
        <v>143</v>
      </c>
      <c r="AU215" s="186" t="s">
        <v>82</v>
      </c>
      <c r="AV215" s="186" t="s">
        <v>82</v>
      </c>
      <c r="AW215" s="186" t="s">
        <v>100</v>
      </c>
      <c r="AX215" s="186" t="s">
        <v>22</v>
      </c>
      <c r="AY215" s="186" t="s">
        <v>127</v>
      </c>
    </row>
    <row r="216" spans="2:65" s="101" customFormat="1" ht="15.75" customHeight="1">
      <c r="B216" s="102"/>
      <c r="C216" s="191" t="s">
        <v>337</v>
      </c>
      <c r="D216" s="191" t="s">
        <v>220</v>
      </c>
      <c r="E216" s="192" t="s">
        <v>465</v>
      </c>
      <c r="F216" s="193" t="s">
        <v>466</v>
      </c>
      <c r="G216" s="194" t="s">
        <v>140</v>
      </c>
      <c r="H216" s="195">
        <v>3</v>
      </c>
      <c r="I216" s="217"/>
      <c r="J216" s="196">
        <f>ROUND($I$216*$H$216,2)</f>
        <v>0</v>
      </c>
      <c r="K216" s="193" t="s">
        <v>133</v>
      </c>
      <c r="L216" s="197"/>
      <c r="M216" s="198"/>
      <c r="N216" s="199" t="s">
        <v>44</v>
      </c>
      <c r="Q216" s="176">
        <v>0.006</v>
      </c>
      <c r="R216" s="176">
        <f>$Q$216*$H$216</f>
        <v>0.018000000000000002</v>
      </c>
      <c r="S216" s="176">
        <v>0</v>
      </c>
      <c r="T216" s="177">
        <f>$S$216*$H$216</f>
        <v>0</v>
      </c>
      <c r="AR216" s="98" t="s">
        <v>173</v>
      </c>
      <c r="AT216" s="98" t="s">
        <v>220</v>
      </c>
      <c r="AU216" s="98" t="s">
        <v>82</v>
      </c>
      <c r="AY216" s="101" t="s">
        <v>127</v>
      </c>
      <c r="BE216" s="178">
        <f>IF($N$216="základní",$J$216,0)</f>
        <v>0</v>
      </c>
      <c r="BF216" s="178">
        <f>IF($N$216="snížená",$J$216,0)</f>
        <v>0</v>
      </c>
      <c r="BG216" s="178">
        <f>IF($N$216="zákl. přenesená",$J$216,0)</f>
        <v>0</v>
      </c>
      <c r="BH216" s="178">
        <f>IF($N$216="sníž. přenesená",$J$216,0)</f>
        <v>0</v>
      </c>
      <c r="BI216" s="178">
        <f>IF($N$216="nulová",$J$216,0)</f>
        <v>0</v>
      </c>
      <c r="BJ216" s="98" t="s">
        <v>22</v>
      </c>
      <c r="BK216" s="178">
        <f>ROUND($I$216*$H$216,2)</f>
        <v>0</v>
      </c>
      <c r="BL216" s="98" t="s">
        <v>134</v>
      </c>
      <c r="BM216" s="98" t="s">
        <v>338</v>
      </c>
    </row>
    <row r="217" spans="2:47" s="101" customFormat="1" ht="38.25" customHeight="1">
      <c r="B217" s="102"/>
      <c r="D217" s="179" t="s">
        <v>136</v>
      </c>
      <c r="F217" s="180" t="s">
        <v>339</v>
      </c>
      <c r="I217" s="216"/>
      <c r="L217" s="102"/>
      <c r="M217" s="181"/>
      <c r="T217" s="182"/>
      <c r="AT217" s="101" t="s">
        <v>136</v>
      </c>
      <c r="AU217" s="101" t="s">
        <v>82</v>
      </c>
    </row>
    <row r="218" spans="2:65" s="101" customFormat="1" ht="15.75" customHeight="1">
      <c r="B218" s="102"/>
      <c r="C218" s="168" t="s">
        <v>340</v>
      </c>
      <c r="D218" s="168" t="s">
        <v>129</v>
      </c>
      <c r="E218" s="169" t="s">
        <v>341</v>
      </c>
      <c r="F218" s="219" t="s">
        <v>342</v>
      </c>
      <c r="G218" s="171" t="s">
        <v>140</v>
      </c>
      <c r="H218" s="172">
        <v>3</v>
      </c>
      <c r="I218" s="215"/>
      <c r="J218" s="173">
        <f>ROUND($I$218*$H$218,2)</f>
        <v>0</v>
      </c>
      <c r="K218" s="170" t="s">
        <v>133</v>
      </c>
      <c r="L218" s="102"/>
      <c r="M218" s="174"/>
      <c r="N218" s="175" t="s">
        <v>44</v>
      </c>
      <c r="Q218" s="176">
        <v>0.109405</v>
      </c>
      <c r="R218" s="176">
        <f>$Q$218*$H$218</f>
        <v>0.32821500000000003</v>
      </c>
      <c r="S218" s="176">
        <v>0</v>
      </c>
      <c r="T218" s="177">
        <f>$S$218*$H$218</f>
        <v>0</v>
      </c>
      <c r="AR218" s="98" t="s">
        <v>134</v>
      </c>
      <c r="AT218" s="98" t="s">
        <v>129</v>
      </c>
      <c r="AU218" s="98" t="s">
        <v>82</v>
      </c>
      <c r="AY218" s="101" t="s">
        <v>127</v>
      </c>
      <c r="BE218" s="178">
        <f>IF($N$218="základní",$J$218,0)</f>
        <v>0</v>
      </c>
      <c r="BF218" s="178">
        <f>IF($N$218="snížená",$J$218,0)</f>
        <v>0</v>
      </c>
      <c r="BG218" s="178">
        <f>IF($N$218="zákl. přenesená",$J$218,0)</f>
        <v>0</v>
      </c>
      <c r="BH218" s="178">
        <f>IF($N$218="sníž. přenesená",$J$218,0)</f>
        <v>0</v>
      </c>
      <c r="BI218" s="178">
        <f>IF($N$218="nulová",$J$218,0)</f>
        <v>0</v>
      </c>
      <c r="BJ218" s="98" t="s">
        <v>22</v>
      </c>
      <c r="BK218" s="178">
        <f>ROUND($I$218*$H$218,2)</f>
        <v>0</v>
      </c>
      <c r="BL218" s="98" t="s">
        <v>134</v>
      </c>
      <c r="BM218" s="98" t="s">
        <v>343</v>
      </c>
    </row>
    <row r="219" spans="2:47" s="101" customFormat="1" ht="16.5" customHeight="1">
      <c r="B219" s="102"/>
      <c r="D219" s="179" t="s">
        <v>136</v>
      </c>
      <c r="F219" s="180" t="s">
        <v>344</v>
      </c>
      <c r="I219" s="216"/>
      <c r="L219" s="102"/>
      <c r="M219" s="181"/>
      <c r="T219" s="182"/>
      <c r="AT219" s="101" t="s">
        <v>136</v>
      </c>
      <c r="AU219" s="101" t="s">
        <v>82</v>
      </c>
    </row>
    <row r="220" spans="2:51" s="101" customFormat="1" ht="15.75" customHeight="1">
      <c r="B220" s="200"/>
      <c r="D220" s="185" t="s">
        <v>143</v>
      </c>
      <c r="E220" s="201"/>
      <c r="F220" s="202" t="s">
        <v>326</v>
      </c>
      <c r="H220" s="201"/>
      <c r="I220" s="216"/>
      <c r="L220" s="200"/>
      <c r="M220" s="203"/>
      <c r="T220" s="204"/>
      <c r="AT220" s="201" t="s">
        <v>143</v>
      </c>
      <c r="AU220" s="201" t="s">
        <v>82</v>
      </c>
      <c r="AV220" s="201" t="s">
        <v>22</v>
      </c>
      <c r="AW220" s="201" t="s">
        <v>100</v>
      </c>
      <c r="AX220" s="201" t="s">
        <v>73</v>
      </c>
      <c r="AY220" s="201" t="s">
        <v>127</v>
      </c>
    </row>
    <row r="221" spans="2:51" s="101" customFormat="1" ht="15.75" customHeight="1">
      <c r="B221" s="183"/>
      <c r="D221" s="185" t="s">
        <v>143</v>
      </c>
      <c r="E221" s="186"/>
      <c r="F221" s="187" t="s">
        <v>470</v>
      </c>
      <c r="H221" s="188">
        <v>16</v>
      </c>
      <c r="I221" s="216"/>
      <c r="L221" s="183"/>
      <c r="M221" s="189"/>
      <c r="T221" s="190"/>
      <c r="AT221" s="186" t="s">
        <v>143</v>
      </c>
      <c r="AU221" s="186" t="s">
        <v>82</v>
      </c>
      <c r="AV221" s="186" t="s">
        <v>82</v>
      </c>
      <c r="AW221" s="186" t="s">
        <v>100</v>
      </c>
      <c r="AX221" s="186" t="s">
        <v>22</v>
      </c>
      <c r="AY221" s="186" t="s">
        <v>127</v>
      </c>
    </row>
    <row r="222" spans="2:51" s="101" customFormat="1" ht="15.75" customHeight="1">
      <c r="B222" s="183"/>
      <c r="C222" s="239">
        <v>37</v>
      </c>
      <c r="D222" s="239" t="s">
        <v>220</v>
      </c>
      <c r="E222" s="240" t="s">
        <v>467</v>
      </c>
      <c r="F222" s="241" t="s">
        <v>468</v>
      </c>
      <c r="G222" s="242" t="s">
        <v>140</v>
      </c>
      <c r="H222" s="243">
        <v>3</v>
      </c>
      <c r="I222" s="244"/>
      <c r="J222" s="245">
        <f>ROUND($I$226*$H$226,2)</f>
        <v>0</v>
      </c>
      <c r="K222" s="241" t="s">
        <v>133</v>
      </c>
      <c r="L222" s="183"/>
      <c r="M222" s="230"/>
      <c r="T222" s="190"/>
      <c r="AT222" s="186"/>
      <c r="AU222" s="186"/>
      <c r="AV222" s="186"/>
      <c r="AW222" s="186"/>
      <c r="AX222" s="186"/>
      <c r="AY222" s="186"/>
    </row>
    <row r="223" spans="2:51" s="101" customFormat="1" ht="15.75" customHeight="1">
      <c r="B223" s="238"/>
      <c r="C223" s="231"/>
      <c r="D223" s="179" t="s">
        <v>136</v>
      </c>
      <c r="E223" s="232"/>
      <c r="F223" s="180" t="s">
        <v>469</v>
      </c>
      <c r="G223" s="233"/>
      <c r="H223" s="234"/>
      <c r="I223" s="235"/>
      <c r="J223" s="236"/>
      <c r="K223" s="237"/>
      <c r="L223" s="183"/>
      <c r="M223" s="230"/>
      <c r="T223" s="190"/>
      <c r="AT223" s="186"/>
      <c r="AU223" s="186"/>
      <c r="AV223" s="186"/>
      <c r="AW223" s="186"/>
      <c r="AX223" s="186"/>
      <c r="AY223" s="186"/>
    </row>
    <row r="224" spans="2:65" s="101" customFormat="1" ht="15.75" customHeight="1">
      <c r="B224" s="102"/>
      <c r="C224" s="191">
        <v>38</v>
      </c>
      <c r="D224" s="191" t="s">
        <v>220</v>
      </c>
      <c r="E224" s="192" t="s">
        <v>345</v>
      </c>
      <c r="F224" s="193" t="s">
        <v>346</v>
      </c>
      <c r="G224" s="194" t="s">
        <v>140</v>
      </c>
      <c r="H224" s="195">
        <v>15</v>
      </c>
      <c r="I224" s="217"/>
      <c r="J224" s="196">
        <f>ROUND($I$224*$H$224,2)</f>
        <v>0</v>
      </c>
      <c r="K224" s="193" t="s">
        <v>133</v>
      </c>
      <c r="L224" s="197"/>
      <c r="M224" s="198"/>
      <c r="N224" s="199" t="s">
        <v>44</v>
      </c>
      <c r="Q224" s="176">
        <v>0.0065</v>
      </c>
      <c r="R224" s="176">
        <f>$Q$224*$H$224</f>
        <v>0.09749999999999999</v>
      </c>
      <c r="S224" s="176">
        <v>0</v>
      </c>
      <c r="T224" s="177">
        <f>$S$224*$H$224</f>
        <v>0</v>
      </c>
      <c r="AR224" s="98" t="s">
        <v>173</v>
      </c>
      <c r="AT224" s="98" t="s">
        <v>220</v>
      </c>
      <c r="AU224" s="98" t="s">
        <v>82</v>
      </c>
      <c r="AY224" s="101" t="s">
        <v>127</v>
      </c>
      <c r="BE224" s="178">
        <f>IF($N$224="základní",$J$224,0)</f>
        <v>0</v>
      </c>
      <c r="BF224" s="178">
        <f>IF($N$224="snížená",$J$224,0)</f>
        <v>0</v>
      </c>
      <c r="BG224" s="178">
        <f>IF($N$224="zákl. přenesená",$J$224,0)</f>
        <v>0</v>
      </c>
      <c r="BH224" s="178">
        <f>IF($N$224="sníž. přenesená",$J$224,0)</f>
        <v>0</v>
      </c>
      <c r="BI224" s="178">
        <f>IF($N$224="nulová",$J$224,0)</f>
        <v>0</v>
      </c>
      <c r="BJ224" s="98" t="s">
        <v>22</v>
      </c>
      <c r="BK224" s="178">
        <f>ROUND($I$224*$H$224,2)</f>
        <v>0</v>
      </c>
      <c r="BL224" s="98" t="s">
        <v>134</v>
      </c>
      <c r="BM224" s="98" t="s">
        <v>347</v>
      </c>
    </row>
    <row r="225" spans="2:47" s="101" customFormat="1" ht="16.5" customHeight="1">
      <c r="B225" s="102"/>
      <c r="D225" s="179" t="s">
        <v>136</v>
      </c>
      <c r="F225" s="180" t="s">
        <v>348</v>
      </c>
      <c r="I225" s="216"/>
      <c r="L225" s="102"/>
      <c r="M225" s="181"/>
      <c r="T225" s="182"/>
      <c r="AT225" s="101" t="s">
        <v>136</v>
      </c>
      <c r="AU225" s="101" t="s">
        <v>82</v>
      </c>
    </row>
    <row r="226" spans="2:65" s="101" customFormat="1" ht="15.75" customHeight="1">
      <c r="B226" s="102"/>
      <c r="C226" s="168">
        <v>39</v>
      </c>
      <c r="D226" s="168" t="s">
        <v>129</v>
      </c>
      <c r="E226" s="169" t="s">
        <v>349</v>
      </c>
      <c r="F226" s="170" t="s">
        <v>350</v>
      </c>
      <c r="G226" s="171" t="s">
        <v>132</v>
      </c>
      <c r="H226" s="172">
        <v>215</v>
      </c>
      <c r="I226" s="215"/>
      <c r="J226" s="173">
        <f>ROUND($I$226*$H$226,2)</f>
        <v>0</v>
      </c>
      <c r="K226" s="170" t="s">
        <v>133</v>
      </c>
      <c r="L226" s="102"/>
      <c r="M226" s="174"/>
      <c r="N226" s="175" t="s">
        <v>44</v>
      </c>
      <c r="Q226" s="176">
        <v>0.0016</v>
      </c>
      <c r="R226" s="176">
        <f>$Q$226*$H$226</f>
        <v>0.34400000000000003</v>
      </c>
      <c r="S226" s="176">
        <v>0</v>
      </c>
      <c r="T226" s="177">
        <f>$S$226*$H$226</f>
        <v>0</v>
      </c>
      <c r="AR226" s="98" t="s">
        <v>134</v>
      </c>
      <c r="AT226" s="98" t="s">
        <v>129</v>
      </c>
      <c r="AU226" s="98" t="s">
        <v>82</v>
      </c>
      <c r="AY226" s="101" t="s">
        <v>127</v>
      </c>
      <c r="BE226" s="178">
        <f>IF($N$226="základní",$J$226,0)</f>
        <v>0</v>
      </c>
      <c r="BF226" s="178">
        <f>IF($N$226="snížená",$J$226,0)</f>
        <v>0</v>
      </c>
      <c r="BG226" s="178">
        <f>IF($N$226="zákl. přenesená",$J$226,0)</f>
        <v>0</v>
      </c>
      <c r="BH226" s="178">
        <f>IF($N$226="sníž. přenesená",$J$226,0)</f>
        <v>0</v>
      </c>
      <c r="BI226" s="178">
        <f>IF($N$226="nulová",$J$226,0)</f>
        <v>0</v>
      </c>
      <c r="BJ226" s="98" t="s">
        <v>22</v>
      </c>
      <c r="BK226" s="178">
        <f>ROUND($I$226*$H$226,2)</f>
        <v>0</v>
      </c>
      <c r="BL226" s="98" t="s">
        <v>134</v>
      </c>
      <c r="BM226" s="98" t="s">
        <v>351</v>
      </c>
    </row>
    <row r="227" spans="2:47" s="101" customFormat="1" ht="16.5" customHeight="1">
      <c r="B227" s="102"/>
      <c r="D227" s="179" t="s">
        <v>136</v>
      </c>
      <c r="F227" s="180" t="s">
        <v>352</v>
      </c>
      <c r="I227" s="216"/>
      <c r="L227" s="102"/>
      <c r="M227" s="181"/>
      <c r="T227" s="182"/>
      <c r="AT227" s="101" t="s">
        <v>136</v>
      </c>
      <c r="AU227" s="101" t="s">
        <v>82</v>
      </c>
    </row>
    <row r="228" spans="2:51" s="101" customFormat="1" ht="15.75" customHeight="1">
      <c r="B228" s="200"/>
      <c r="D228" s="185" t="s">
        <v>143</v>
      </c>
      <c r="E228" s="201"/>
      <c r="F228" s="202" t="s">
        <v>326</v>
      </c>
      <c r="H228" s="201"/>
      <c r="I228" s="216"/>
      <c r="L228" s="200"/>
      <c r="M228" s="203"/>
      <c r="T228" s="204"/>
      <c r="AT228" s="201" t="s">
        <v>143</v>
      </c>
      <c r="AU228" s="201" t="s">
        <v>82</v>
      </c>
      <c r="AV228" s="201" t="s">
        <v>22</v>
      </c>
      <c r="AW228" s="201" t="s">
        <v>100</v>
      </c>
      <c r="AX228" s="201" t="s">
        <v>73</v>
      </c>
      <c r="AY228" s="201" t="s">
        <v>127</v>
      </c>
    </row>
    <row r="229" spans="2:51" s="101" customFormat="1" ht="15.75" customHeight="1">
      <c r="B229" s="183"/>
      <c r="D229" s="185" t="s">
        <v>143</v>
      </c>
      <c r="E229" s="186"/>
      <c r="F229" s="187" t="s">
        <v>353</v>
      </c>
      <c r="H229" s="188">
        <v>215</v>
      </c>
      <c r="I229" s="216"/>
      <c r="L229" s="183"/>
      <c r="M229" s="189"/>
      <c r="T229" s="190"/>
      <c r="AT229" s="186" t="s">
        <v>143</v>
      </c>
      <c r="AU229" s="186" t="s">
        <v>82</v>
      </c>
      <c r="AV229" s="186" t="s">
        <v>82</v>
      </c>
      <c r="AW229" s="186" t="s">
        <v>100</v>
      </c>
      <c r="AX229" s="186" t="s">
        <v>22</v>
      </c>
      <c r="AY229" s="186" t="s">
        <v>127</v>
      </c>
    </row>
    <row r="230" spans="2:65" s="101" customFormat="1" ht="15.75" customHeight="1">
      <c r="B230" s="102"/>
      <c r="C230" s="168">
        <v>40</v>
      </c>
      <c r="D230" s="168" t="s">
        <v>129</v>
      </c>
      <c r="E230" s="169" t="s">
        <v>354</v>
      </c>
      <c r="F230" s="170" t="s">
        <v>355</v>
      </c>
      <c r="G230" s="171" t="s">
        <v>132</v>
      </c>
      <c r="H230" s="172">
        <v>215</v>
      </c>
      <c r="I230" s="215"/>
      <c r="J230" s="173">
        <f>ROUND($I$230*$H$230,2)</f>
        <v>0</v>
      </c>
      <c r="K230" s="170" t="s">
        <v>133</v>
      </c>
      <c r="L230" s="102"/>
      <c r="M230" s="174"/>
      <c r="N230" s="175" t="s">
        <v>44</v>
      </c>
      <c r="Q230" s="176">
        <v>9.38E-06</v>
      </c>
      <c r="R230" s="176">
        <f>$Q$230*$H$230</f>
        <v>0.0020167</v>
      </c>
      <c r="S230" s="176">
        <v>0</v>
      </c>
      <c r="T230" s="177">
        <f>$S$230*$H$230</f>
        <v>0</v>
      </c>
      <c r="AR230" s="98" t="s">
        <v>134</v>
      </c>
      <c r="AT230" s="98" t="s">
        <v>129</v>
      </c>
      <c r="AU230" s="98" t="s">
        <v>82</v>
      </c>
      <c r="AY230" s="101" t="s">
        <v>127</v>
      </c>
      <c r="BE230" s="178">
        <f>IF($N$230="základní",$J$230,0)</f>
        <v>0</v>
      </c>
      <c r="BF230" s="178">
        <f>IF($N$230="snížená",$J$230,0)</f>
        <v>0</v>
      </c>
      <c r="BG230" s="178">
        <f>IF($N$230="zákl. přenesená",$J$230,0)</f>
        <v>0</v>
      </c>
      <c r="BH230" s="178">
        <f>IF($N$230="sníž. přenesená",$J$230,0)</f>
        <v>0</v>
      </c>
      <c r="BI230" s="178">
        <f>IF($N$230="nulová",$J$230,0)</f>
        <v>0</v>
      </c>
      <c r="BJ230" s="98" t="s">
        <v>22</v>
      </c>
      <c r="BK230" s="178">
        <f>ROUND($I$230*$H$230,2)</f>
        <v>0</v>
      </c>
      <c r="BL230" s="98" t="s">
        <v>134</v>
      </c>
      <c r="BM230" s="98" t="s">
        <v>356</v>
      </c>
    </row>
    <row r="231" spans="2:47" s="101" customFormat="1" ht="16.5" customHeight="1">
      <c r="B231" s="102"/>
      <c r="D231" s="179" t="s">
        <v>136</v>
      </c>
      <c r="F231" s="180" t="s">
        <v>357</v>
      </c>
      <c r="I231" s="216"/>
      <c r="L231" s="102"/>
      <c r="M231" s="181"/>
      <c r="T231" s="182"/>
      <c r="AT231" s="101" t="s">
        <v>136</v>
      </c>
      <c r="AU231" s="101" t="s">
        <v>82</v>
      </c>
    </row>
    <row r="232" spans="2:65" s="101" customFormat="1" ht="15.75" customHeight="1">
      <c r="B232" s="102"/>
      <c r="C232" s="168">
        <v>41</v>
      </c>
      <c r="D232" s="168" t="s">
        <v>129</v>
      </c>
      <c r="E232" s="169" t="s">
        <v>358</v>
      </c>
      <c r="F232" s="170" t="s">
        <v>359</v>
      </c>
      <c r="G232" s="171" t="s">
        <v>158</v>
      </c>
      <c r="H232" s="172">
        <v>150</v>
      </c>
      <c r="I232" s="215"/>
      <c r="J232" s="173">
        <f>ROUND($I$232*$H$232,2)</f>
        <v>0</v>
      </c>
      <c r="K232" s="170" t="s">
        <v>133</v>
      </c>
      <c r="L232" s="102"/>
      <c r="M232" s="174"/>
      <c r="N232" s="175" t="s">
        <v>44</v>
      </c>
      <c r="Q232" s="176">
        <v>0.20218872</v>
      </c>
      <c r="R232" s="176">
        <f>$Q$232*$H$232</f>
        <v>30.328308</v>
      </c>
      <c r="S232" s="176">
        <v>0</v>
      </c>
      <c r="T232" s="177">
        <f>$S$232*$H$232</f>
        <v>0</v>
      </c>
      <c r="AR232" s="98" t="s">
        <v>134</v>
      </c>
      <c r="AT232" s="98" t="s">
        <v>129</v>
      </c>
      <c r="AU232" s="98" t="s">
        <v>82</v>
      </c>
      <c r="AY232" s="101" t="s">
        <v>127</v>
      </c>
      <c r="BE232" s="178">
        <f>IF($N$232="základní",$J$232,0)</f>
        <v>0</v>
      </c>
      <c r="BF232" s="178">
        <f>IF($N$232="snížená",$J$232,0)</f>
        <v>0</v>
      </c>
      <c r="BG232" s="178">
        <f>IF($N$232="zákl. přenesená",$J$232,0)</f>
        <v>0</v>
      </c>
      <c r="BH232" s="178">
        <f>IF($N$232="sníž. přenesená",$J$232,0)</f>
        <v>0</v>
      </c>
      <c r="BI232" s="178">
        <f>IF($N$232="nulová",$J$232,0)</f>
        <v>0</v>
      </c>
      <c r="BJ232" s="98" t="s">
        <v>22</v>
      </c>
      <c r="BK232" s="178">
        <f>ROUND($I$232*$H$232,2)</f>
        <v>0</v>
      </c>
      <c r="BL232" s="98" t="s">
        <v>134</v>
      </c>
      <c r="BM232" s="98" t="s">
        <v>360</v>
      </c>
    </row>
    <row r="233" spans="2:47" s="101" customFormat="1" ht="27" customHeight="1">
      <c r="B233" s="102"/>
      <c r="D233" s="179" t="s">
        <v>136</v>
      </c>
      <c r="F233" s="180" t="s">
        <v>361</v>
      </c>
      <c r="I233" s="216"/>
      <c r="L233" s="102"/>
      <c r="M233" s="181"/>
      <c r="T233" s="182"/>
      <c r="AT233" s="101" t="s">
        <v>136</v>
      </c>
      <c r="AU233" s="101" t="s">
        <v>82</v>
      </c>
    </row>
    <row r="234" spans="2:51" s="101" customFormat="1" ht="15.75" customHeight="1">
      <c r="B234" s="200"/>
      <c r="D234" s="185" t="s">
        <v>143</v>
      </c>
      <c r="E234" s="201"/>
      <c r="F234" s="202" t="s">
        <v>246</v>
      </c>
      <c r="H234" s="201"/>
      <c r="I234" s="216"/>
      <c r="L234" s="200"/>
      <c r="M234" s="203"/>
      <c r="T234" s="204"/>
      <c r="AT234" s="201" t="s">
        <v>143</v>
      </c>
      <c r="AU234" s="201" t="s">
        <v>82</v>
      </c>
      <c r="AV234" s="201" t="s">
        <v>22</v>
      </c>
      <c r="AW234" s="201" t="s">
        <v>100</v>
      </c>
      <c r="AX234" s="201" t="s">
        <v>73</v>
      </c>
      <c r="AY234" s="201" t="s">
        <v>127</v>
      </c>
    </row>
    <row r="235" spans="2:51" s="101" customFormat="1" ht="15.75" customHeight="1">
      <c r="B235" s="183"/>
      <c r="D235" s="185" t="s">
        <v>143</v>
      </c>
      <c r="E235" s="186"/>
      <c r="F235" s="187" t="s">
        <v>362</v>
      </c>
      <c r="H235" s="188">
        <v>150</v>
      </c>
      <c r="I235" s="216"/>
      <c r="L235" s="183"/>
      <c r="M235" s="189"/>
      <c r="T235" s="190"/>
      <c r="AT235" s="186" t="s">
        <v>143</v>
      </c>
      <c r="AU235" s="186" t="s">
        <v>82</v>
      </c>
      <c r="AV235" s="186" t="s">
        <v>82</v>
      </c>
      <c r="AW235" s="186" t="s">
        <v>100</v>
      </c>
      <c r="AX235" s="186" t="s">
        <v>22</v>
      </c>
      <c r="AY235" s="186" t="s">
        <v>127</v>
      </c>
    </row>
    <row r="236" spans="2:65" s="101" customFormat="1" ht="15.75" customHeight="1">
      <c r="B236" s="102"/>
      <c r="C236" s="191">
        <v>42</v>
      </c>
      <c r="D236" s="191" t="s">
        <v>220</v>
      </c>
      <c r="E236" s="192" t="s">
        <v>363</v>
      </c>
      <c r="F236" s="193" t="s">
        <v>364</v>
      </c>
      <c r="G236" s="194" t="s">
        <v>140</v>
      </c>
      <c r="H236" s="195">
        <v>505</v>
      </c>
      <c r="I236" s="217"/>
      <c r="J236" s="196">
        <f>ROUND($I$236*$H$236,2)</f>
        <v>0</v>
      </c>
      <c r="K236" s="193"/>
      <c r="L236" s="197"/>
      <c r="M236" s="198"/>
      <c r="N236" s="199" t="s">
        <v>44</v>
      </c>
      <c r="Q236" s="176">
        <v>0.034</v>
      </c>
      <c r="R236" s="176">
        <f>$Q$236*$H$236</f>
        <v>17.17</v>
      </c>
      <c r="S236" s="176">
        <v>0</v>
      </c>
      <c r="T236" s="177">
        <f>$S$236*$H$236</f>
        <v>0</v>
      </c>
      <c r="AR236" s="98" t="s">
        <v>173</v>
      </c>
      <c r="AT236" s="98" t="s">
        <v>220</v>
      </c>
      <c r="AU236" s="98" t="s">
        <v>82</v>
      </c>
      <c r="AY236" s="101" t="s">
        <v>127</v>
      </c>
      <c r="BE236" s="178">
        <f>IF($N$236="základní",$J$236,0)</f>
        <v>0</v>
      </c>
      <c r="BF236" s="178">
        <f>IF($N$236="snížená",$J$236,0)</f>
        <v>0</v>
      </c>
      <c r="BG236" s="178">
        <f>IF($N$236="zákl. přenesená",$J$236,0)</f>
        <v>0</v>
      </c>
      <c r="BH236" s="178">
        <f>IF($N$236="sníž. přenesená",$J$236,0)</f>
        <v>0</v>
      </c>
      <c r="BI236" s="178">
        <f>IF($N$236="nulová",$J$236,0)</f>
        <v>0</v>
      </c>
      <c r="BJ236" s="98" t="s">
        <v>22</v>
      </c>
      <c r="BK236" s="178">
        <f>ROUND($I$236*$H$236,2)</f>
        <v>0</v>
      </c>
      <c r="BL236" s="98" t="s">
        <v>134</v>
      </c>
      <c r="BM236" s="98" t="s">
        <v>365</v>
      </c>
    </row>
    <row r="237" spans="2:47" s="101" customFormat="1" ht="16.5" customHeight="1">
      <c r="B237" s="102"/>
      <c r="D237" s="179" t="s">
        <v>136</v>
      </c>
      <c r="F237" s="180" t="s">
        <v>366</v>
      </c>
      <c r="I237" s="216"/>
      <c r="L237" s="102"/>
      <c r="M237" s="181"/>
      <c r="T237" s="182"/>
      <c r="AT237" s="101" t="s">
        <v>136</v>
      </c>
      <c r="AU237" s="101" t="s">
        <v>82</v>
      </c>
    </row>
    <row r="238" spans="2:51" s="101" customFormat="1" ht="15.75" customHeight="1">
      <c r="B238" s="183"/>
      <c r="D238" s="185" t="s">
        <v>143</v>
      </c>
      <c r="E238" s="186"/>
      <c r="F238" s="187" t="s">
        <v>367</v>
      </c>
      <c r="H238" s="188">
        <v>500</v>
      </c>
      <c r="I238" s="216"/>
      <c r="L238" s="183"/>
      <c r="M238" s="189"/>
      <c r="T238" s="190"/>
      <c r="AT238" s="186" t="s">
        <v>143</v>
      </c>
      <c r="AU238" s="186" t="s">
        <v>82</v>
      </c>
      <c r="AV238" s="186" t="s">
        <v>82</v>
      </c>
      <c r="AW238" s="186" t="s">
        <v>100</v>
      </c>
      <c r="AX238" s="186" t="s">
        <v>22</v>
      </c>
      <c r="AY238" s="186" t="s">
        <v>127</v>
      </c>
    </row>
    <row r="239" spans="2:51" s="101" customFormat="1" ht="15.75" customHeight="1">
      <c r="B239" s="183"/>
      <c r="D239" s="185" t="s">
        <v>143</v>
      </c>
      <c r="F239" s="187" t="s">
        <v>368</v>
      </c>
      <c r="H239" s="188">
        <v>505</v>
      </c>
      <c r="I239" s="216"/>
      <c r="L239" s="183"/>
      <c r="M239" s="189"/>
      <c r="T239" s="190"/>
      <c r="AT239" s="186" t="s">
        <v>143</v>
      </c>
      <c r="AU239" s="186" t="s">
        <v>82</v>
      </c>
      <c r="AV239" s="186" t="s">
        <v>82</v>
      </c>
      <c r="AW239" s="186" t="s">
        <v>73</v>
      </c>
      <c r="AX239" s="186" t="s">
        <v>22</v>
      </c>
      <c r="AY239" s="186" t="s">
        <v>127</v>
      </c>
    </row>
    <row r="240" spans="2:65" s="101" customFormat="1" ht="15.75" customHeight="1">
      <c r="B240" s="102"/>
      <c r="C240" s="168">
        <v>43</v>
      </c>
      <c r="D240" s="168" t="s">
        <v>129</v>
      </c>
      <c r="E240" s="169" t="s">
        <v>369</v>
      </c>
      <c r="F240" s="170" t="s">
        <v>370</v>
      </c>
      <c r="G240" s="171" t="s">
        <v>158</v>
      </c>
      <c r="H240" s="172">
        <v>83</v>
      </c>
      <c r="I240" s="215"/>
      <c r="J240" s="173">
        <f>ROUND($I$240*$H$240,2)</f>
        <v>0</v>
      </c>
      <c r="K240" s="170" t="s">
        <v>133</v>
      </c>
      <c r="L240" s="102"/>
      <c r="M240" s="174"/>
      <c r="N240" s="175" t="s">
        <v>44</v>
      </c>
      <c r="Q240" s="176">
        <v>0.15539952</v>
      </c>
      <c r="R240" s="176">
        <f>$Q$240*$H$240</f>
        <v>12.898160160000002</v>
      </c>
      <c r="S240" s="176">
        <v>0</v>
      </c>
      <c r="T240" s="177">
        <f>$S$240*$H$240</f>
        <v>0</v>
      </c>
      <c r="AR240" s="98" t="s">
        <v>134</v>
      </c>
      <c r="AT240" s="98" t="s">
        <v>129</v>
      </c>
      <c r="AU240" s="98" t="s">
        <v>82</v>
      </c>
      <c r="AY240" s="101" t="s">
        <v>127</v>
      </c>
      <c r="BE240" s="178">
        <f>IF($N$240="základní",$J$240,0)</f>
        <v>0</v>
      </c>
      <c r="BF240" s="178">
        <f>IF($N$240="snížená",$J$240,0)</f>
        <v>0</v>
      </c>
      <c r="BG240" s="178">
        <f>IF($N$240="zákl. přenesená",$J$240,0)</f>
        <v>0</v>
      </c>
      <c r="BH240" s="178">
        <f>IF($N$240="sníž. přenesená",$J$240,0)</f>
        <v>0</v>
      </c>
      <c r="BI240" s="178">
        <f>IF($N$240="nulová",$J$240,0)</f>
        <v>0</v>
      </c>
      <c r="BJ240" s="98" t="s">
        <v>22</v>
      </c>
      <c r="BK240" s="178">
        <f>ROUND($I$240*$H$240,2)</f>
        <v>0</v>
      </c>
      <c r="BL240" s="98" t="s">
        <v>134</v>
      </c>
      <c r="BM240" s="98" t="s">
        <v>371</v>
      </c>
    </row>
    <row r="241" spans="2:47" s="101" customFormat="1" ht="27" customHeight="1">
      <c r="B241" s="102"/>
      <c r="D241" s="179" t="s">
        <v>136</v>
      </c>
      <c r="F241" s="180" t="s">
        <v>372</v>
      </c>
      <c r="I241" s="216"/>
      <c r="L241" s="102"/>
      <c r="M241" s="181"/>
      <c r="T241" s="182"/>
      <c r="AT241" s="101" t="s">
        <v>136</v>
      </c>
      <c r="AU241" s="101" t="s">
        <v>82</v>
      </c>
    </row>
    <row r="242" spans="2:51" s="101" customFormat="1" ht="15.75" customHeight="1">
      <c r="B242" s="200"/>
      <c r="D242" s="185" t="s">
        <v>143</v>
      </c>
      <c r="E242" s="201"/>
      <c r="F242" s="202" t="s">
        <v>246</v>
      </c>
      <c r="H242" s="201"/>
      <c r="I242" s="216"/>
      <c r="L242" s="200"/>
      <c r="M242" s="203"/>
      <c r="T242" s="204"/>
      <c r="AT242" s="201" t="s">
        <v>143</v>
      </c>
      <c r="AU242" s="201" t="s">
        <v>82</v>
      </c>
      <c r="AV242" s="201" t="s">
        <v>22</v>
      </c>
      <c r="AW242" s="201" t="s">
        <v>100</v>
      </c>
      <c r="AX242" s="201" t="s">
        <v>73</v>
      </c>
      <c r="AY242" s="201" t="s">
        <v>127</v>
      </c>
    </row>
    <row r="243" spans="2:51" s="101" customFormat="1" ht="15.75" customHeight="1">
      <c r="B243" s="183"/>
      <c r="D243" s="185" t="s">
        <v>143</v>
      </c>
      <c r="E243" s="186"/>
      <c r="F243" s="187" t="s">
        <v>373</v>
      </c>
      <c r="H243" s="188">
        <v>83</v>
      </c>
      <c r="I243" s="216"/>
      <c r="L243" s="183"/>
      <c r="M243" s="189"/>
      <c r="T243" s="190"/>
      <c r="AT243" s="186" t="s">
        <v>143</v>
      </c>
      <c r="AU243" s="186" t="s">
        <v>82</v>
      </c>
      <c r="AV243" s="186" t="s">
        <v>82</v>
      </c>
      <c r="AW243" s="186" t="s">
        <v>100</v>
      </c>
      <c r="AX243" s="186" t="s">
        <v>22</v>
      </c>
      <c r="AY243" s="186" t="s">
        <v>127</v>
      </c>
    </row>
    <row r="244" spans="2:65" s="101" customFormat="1" ht="15.75" customHeight="1">
      <c r="B244" s="102"/>
      <c r="C244" s="191">
        <v>44</v>
      </c>
      <c r="D244" s="191" t="s">
        <v>220</v>
      </c>
      <c r="E244" s="192" t="s">
        <v>374</v>
      </c>
      <c r="F244" s="193" t="s">
        <v>375</v>
      </c>
      <c r="G244" s="194" t="s">
        <v>140</v>
      </c>
      <c r="H244" s="195">
        <v>51.51</v>
      </c>
      <c r="I244" s="217"/>
      <c r="J244" s="196">
        <f>ROUND($I$244*$H$244,2)</f>
        <v>0</v>
      </c>
      <c r="K244" s="193" t="s">
        <v>133</v>
      </c>
      <c r="L244" s="197"/>
      <c r="M244" s="198"/>
      <c r="N244" s="199" t="s">
        <v>44</v>
      </c>
      <c r="Q244" s="176">
        <v>0.086</v>
      </c>
      <c r="R244" s="176">
        <f>$Q$244*$H$244</f>
        <v>4.42986</v>
      </c>
      <c r="S244" s="176">
        <v>0</v>
      </c>
      <c r="T244" s="177">
        <f>$S$244*$H$244</f>
        <v>0</v>
      </c>
      <c r="AR244" s="98" t="s">
        <v>173</v>
      </c>
      <c r="AT244" s="98" t="s">
        <v>220</v>
      </c>
      <c r="AU244" s="98" t="s">
        <v>82</v>
      </c>
      <c r="AY244" s="101" t="s">
        <v>127</v>
      </c>
      <c r="BE244" s="178">
        <f>IF($N$244="základní",$J$244,0)</f>
        <v>0</v>
      </c>
      <c r="BF244" s="178">
        <f>IF($N$244="snížená",$J$244,0)</f>
        <v>0</v>
      </c>
      <c r="BG244" s="178">
        <f>IF($N$244="zákl. přenesená",$J$244,0)</f>
        <v>0</v>
      </c>
      <c r="BH244" s="178">
        <f>IF($N$244="sníž. přenesená",$J$244,0)</f>
        <v>0</v>
      </c>
      <c r="BI244" s="178">
        <f>IF($N$244="nulová",$J$244,0)</f>
        <v>0</v>
      </c>
      <c r="BJ244" s="98" t="s">
        <v>22</v>
      </c>
      <c r="BK244" s="178">
        <f>ROUND($I$244*$H$244,2)</f>
        <v>0</v>
      </c>
      <c r="BL244" s="98" t="s">
        <v>134</v>
      </c>
      <c r="BM244" s="98" t="s">
        <v>376</v>
      </c>
    </row>
    <row r="245" spans="2:47" s="101" customFormat="1" ht="16.5" customHeight="1">
      <c r="B245" s="102"/>
      <c r="D245" s="179" t="s">
        <v>136</v>
      </c>
      <c r="F245" s="180" t="s">
        <v>377</v>
      </c>
      <c r="I245" s="216"/>
      <c r="L245" s="102"/>
      <c r="M245" s="181"/>
      <c r="T245" s="182"/>
      <c r="AT245" s="101" t="s">
        <v>136</v>
      </c>
      <c r="AU245" s="101" t="s">
        <v>82</v>
      </c>
    </row>
    <row r="246" spans="2:51" s="101" customFormat="1" ht="15.75" customHeight="1">
      <c r="B246" s="183"/>
      <c r="D246" s="185" t="s">
        <v>143</v>
      </c>
      <c r="F246" s="187" t="s">
        <v>378</v>
      </c>
      <c r="H246" s="188">
        <v>51.51</v>
      </c>
      <c r="I246" s="216"/>
      <c r="L246" s="183"/>
      <c r="M246" s="189"/>
      <c r="T246" s="190"/>
      <c r="AT246" s="186" t="s">
        <v>143</v>
      </c>
      <c r="AU246" s="186" t="s">
        <v>82</v>
      </c>
      <c r="AV246" s="186" t="s">
        <v>82</v>
      </c>
      <c r="AW246" s="186" t="s">
        <v>73</v>
      </c>
      <c r="AX246" s="186" t="s">
        <v>22</v>
      </c>
      <c r="AY246" s="186" t="s">
        <v>127</v>
      </c>
    </row>
    <row r="247" spans="2:65" s="101" customFormat="1" ht="15.75" customHeight="1">
      <c r="B247" s="102"/>
      <c r="C247" s="191">
        <v>45</v>
      </c>
      <c r="D247" s="191" t="s">
        <v>220</v>
      </c>
      <c r="E247" s="192" t="s">
        <v>379</v>
      </c>
      <c r="F247" s="193" t="s">
        <v>380</v>
      </c>
      <c r="G247" s="194" t="s">
        <v>140</v>
      </c>
      <c r="H247" s="195">
        <v>64.64</v>
      </c>
      <c r="I247" s="217"/>
      <c r="J247" s="196">
        <f>ROUND($I$247*$H$247,2)</f>
        <v>0</v>
      </c>
      <c r="K247" s="193" t="s">
        <v>133</v>
      </c>
      <c r="L247" s="197"/>
      <c r="M247" s="198"/>
      <c r="N247" s="199" t="s">
        <v>44</v>
      </c>
      <c r="Q247" s="176">
        <v>0.043</v>
      </c>
      <c r="R247" s="176">
        <f>$Q$247*$H$247</f>
        <v>2.7795199999999998</v>
      </c>
      <c r="S247" s="176">
        <v>0</v>
      </c>
      <c r="T247" s="177">
        <f>$S$247*$H$247</f>
        <v>0</v>
      </c>
      <c r="AR247" s="98" t="s">
        <v>173</v>
      </c>
      <c r="AT247" s="98" t="s">
        <v>220</v>
      </c>
      <c r="AU247" s="98" t="s">
        <v>82</v>
      </c>
      <c r="AY247" s="101" t="s">
        <v>127</v>
      </c>
      <c r="BE247" s="178">
        <f>IF($N$247="základní",$J$247,0)</f>
        <v>0</v>
      </c>
      <c r="BF247" s="178">
        <f>IF($N$247="snížená",$J$247,0)</f>
        <v>0</v>
      </c>
      <c r="BG247" s="178">
        <f>IF($N$247="zákl. přenesená",$J$247,0)</f>
        <v>0</v>
      </c>
      <c r="BH247" s="178">
        <f>IF($N$247="sníž. přenesená",$J$247,0)</f>
        <v>0</v>
      </c>
      <c r="BI247" s="178">
        <f>IF($N$247="nulová",$J$247,0)</f>
        <v>0</v>
      </c>
      <c r="BJ247" s="98" t="s">
        <v>22</v>
      </c>
      <c r="BK247" s="178">
        <f>ROUND($I$247*$H$247,2)</f>
        <v>0</v>
      </c>
      <c r="BL247" s="98" t="s">
        <v>134</v>
      </c>
      <c r="BM247" s="98" t="s">
        <v>381</v>
      </c>
    </row>
    <row r="248" spans="2:47" s="101" customFormat="1" ht="16.5" customHeight="1">
      <c r="B248" s="102"/>
      <c r="D248" s="179" t="s">
        <v>136</v>
      </c>
      <c r="F248" s="180" t="s">
        <v>382</v>
      </c>
      <c r="I248" s="216"/>
      <c r="L248" s="102"/>
      <c r="M248" s="181"/>
      <c r="T248" s="182"/>
      <c r="AT248" s="101" t="s">
        <v>136</v>
      </c>
      <c r="AU248" s="101" t="s">
        <v>82</v>
      </c>
    </row>
    <row r="249" spans="2:51" s="101" customFormat="1" ht="15.75" customHeight="1">
      <c r="B249" s="183"/>
      <c r="D249" s="185" t="s">
        <v>143</v>
      </c>
      <c r="E249" s="186"/>
      <c r="F249" s="187" t="s">
        <v>383</v>
      </c>
      <c r="H249" s="188">
        <v>64</v>
      </c>
      <c r="I249" s="216"/>
      <c r="L249" s="183"/>
      <c r="M249" s="189"/>
      <c r="T249" s="190"/>
      <c r="AT249" s="186" t="s">
        <v>143</v>
      </c>
      <c r="AU249" s="186" t="s">
        <v>82</v>
      </c>
      <c r="AV249" s="186" t="s">
        <v>82</v>
      </c>
      <c r="AW249" s="186" t="s">
        <v>100</v>
      </c>
      <c r="AX249" s="186" t="s">
        <v>22</v>
      </c>
      <c r="AY249" s="186" t="s">
        <v>127</v>
      </c>
    </row>
    <row r="250" spans="2:51" s="101" customFormat="1" ht="15.75" customHeight="1">
      <c r="B250" s="183"/>
      <c r="D250" s="185" t="s">
        <v>143</v>
      </c>
      <c r="F250" s="187" t="s">
        <v>384</v>
      </c>
      <c r="H250" s="188">
        <v>64.64</v>
      </c>
      <c r="I250" s="216"/>
      <c r="L250" s="183"/>
      <c r="M250" s="189"/>
      <c r="T250" s="190"/>
      <c r="AT250" s="186" t="s">
        <v>143</v>
      </c>
      <c r="AU250" s="186" t="s">
        <v>82</v>
      </c>
      <c r="AV250" s="186" t="s">
        <v>82</v>
      </c>
      <c r="AW250" s="186" t="s">
        <v>73</v>
      </c>
      <c r="AX250" s="186" t="s">
        <v>22</v>
      </c>
      <c r="AY250" s="186" t="s">
        <v>127</v>
      </c>
    </row>
    <row r="251" spans="2:65" s="101" customFormat="1" ht="15.75" customHeight="1">
      <c r="B251" s="102"/>
      <c r="C251" s="168">
        <v>46</v>
      </c>
      <c r="D251" s="168" t="s">
        <v>129</v>
      </c>
      <c r="E251" s="169" t="s">
        <v>385</v>
      </c>
      <c r="F251" s="170" t="s">
        <v>386</v>
      </c>
      <c r="G251" s="171" t="s">
        <v>158</v>
      </c>
      <c r="H251" s="172">
        <v>40</v>
      </c>
      <c r="I251" s="215"/>
      <c r="J251" s="173">
        <f>ROUND($I$251*$H$251,2)</f>
        <v>0</v>
      </c>
      <c r="K251" s="170" t="s">
        <v>133</v>
      </c>
      <c r="L251" s="102"/>
      <c r="M251" s="174"/>
      <c r="N251" s="175" t="s">
        <v>44</v>
      </c>
      <c r="Q251" s="176">
        <v>0.02115984</v>
      </c>
      <c r="R251" s="176">
        <f>$Q$251*$H$251</f>
        <v>0.8463936</v>
      </c>
      <c r="S251" s="176">
        <v>0</v>
      </c>
      <c r="T251" s="177">
        <f>$S$251*$H$251</f>
        <v>0</v>
      </c>
      <c r="AR251" s="98" t="s">
        <v>134</v>
      </c>
      <c r="AT251" s="98" t="s">
        <v>129</v>
      </c>
      <c r="AU251" s="98" t="s">
        <v>82</v>
      </c>
      <c r="AY251" s="101" t="s">
        <v>127</v>
      </c>
      <c r="BE251" s="178">
        <f>IF($N$251="základní",$J$251,0)</f>
        <v>0</v>
      </c>
      <c r="BF251" s="178">
        <f>IF($N$251="snížená",$J$251,0)</f>
        <v>0</v>
      </c>
      <c r="BG251" s="178">
        <f>IF($N$251="zákl. přenesená",$J$251,0)</f>
        <v>0</v>
      </c>
      <c r="BH251" s="178">
        <f>IF($N$251="sníž. přenesená",$J$251,0)</f>
        <v>0</v>
      </c>
      <c r="BI251" s="178">
        <f>IF($N$251="nulová",$J$251,0)</f>
        <v>0</v>
      </c>
      <c r="BJ251" s="98" t="s">
        <v>22</v>
      </c>
      <c r="BK251" s="178">
        <f>ROUND($I$251*$H$251,2)</f>
        <v>0</v>
      </c>
      <c r="BL251" s="98" t="s">
        <v>134</v>
      </c>
      <c r="BM251" s="98" t="s">
        <v>387</v>
      </c>
    </row>
    <row r="252" spans="2:47" s="101" customFormat="1" ht="16.5" customHeight="1">
      <c r="B252" s="102"/>
      <c r="D252" s="179" t="s">
        <v>136</v>
      </c>
      <c r="F252" s="180" t="s">
        <v>388</v>
      </c>
      <c r="I252" s="216"/>
      <c r="L252" s="102"/>
      <c r="M252" s="181"/>
      <c r="T252" s="182"/>
      <c r="AT252" s="101" t="s">
        <v>136</v>
      </c>
      <c r="AU252" s="101" t="s">
        <v>82</v>
      </c>
    </row>
    <row r="253" spans="2:65" s="101" customFormat="1" ht="15.75" customHeight="1">
      <c r="B253" s="102"/>
      <c r="C253" s="168">
        <v>47</v>
      </c>
      <c r="D253" s="168" t="s">
        <v>129</v>
      </c>
      <c r="E253" s="169" t="s">
        <v>389</v>
      </c>
      <c r="F253" s="170" t="s">
        <v>390</v>
      </c>
      <c r="G253" s="171" t="s">
        <v>158</v>
      </c>
      <c r="H253" s="172">
        <v>510</v>
      </c>
      <c r="I253" s="215"/>
      <c r="J253" s="173">
        <f>ROUND($I$253*$H$253,2)</f>
        <v>0</v>
      </c>
      <c r="K253" s="170" t="s">
        <v>133</v>
      </c>
      <c r="L253" s="102"/>
      <c r="M253" s="174"/>
      <c r="N253" s="175" t="s">
        <v>44</v>
      </c>
      <c r="Q253" s="176">
        <v>1.995E-06</v>
      </c>
      <c r="R253" s="176">
        <f>$Q$253*$H$253</f>
        <v>0.00101745</v>
      </c>
      <c r="S253" s="176">
        <v>0</v>
      </c>
      <c r="T253" s="177">
        <f>$S$253*$H$253</f>
        <v>0</v>
      </c>
      <c r="AR253" s="98" t="s">
        <v>134</v>
      </c>
      <c r="AT253" s="98" t="s">
        <v>129</v>
      </c>
      <c r="AU253" s="98" t="s">
        <v>82</v>
      </c>
      <c r="AY253" s="101" t="s">
        <v>127</v>
      </c>
      <c r="BE253" s="178">
        <f>IF($N$253="základní",$J$253,0)</f>
        <v>0</v>
      </c>
      <c r="BF253" s="178">
        <f>IF($N$253="snížená",$J$253,0)</f>
        <v>0</v>
      </c>
      <c r="BG253" s="178">
        <f>IF($N$253="zákl. přenesená",$J$253,0)</f>
        <v>0</v>
      </c>
      <c r="BH253" s="178">
        <f>IF($N$253="sníž. přenesená",$J$253,0)</f>
        <v>0</v>
      </c>
      <c r="BI253" s="178">
        <f>IF($N$253="nulová",$J$253,0)</f>
        <v>0</v>
      </c>
      <c r="BJ253" s="98" t="s">
        <v>22</v>
      </c>
      <c r="BK253" s="178">
        <f>ROUND($I$253*$H$253,2)</f>
        <v>0</v>
      </c>
      <c r="BL253" s="98" t="s">
        <v>134</v>
      </c>
      <c r="BM253" s="98" t="s">
        <v>391</v>
      </c>
    </row>
    <row r="254" spans="2:47" s="101" customFormat="1" ht="16.5" customHeight="1">
      <c r="B254" s="102"/>
      <c r="D254" s="179" t="s">
        <v>136</v>
      </c>
      <c r="F254" s="180" t="s">
        <v>392</v>
      </c>
      <c r="I254" s="216"/>
      <c r="L254" s="102"/>
      <c r="M254" s="181"/>
      <c r="T254" s="182"/>
      <c r="AT254" s="101" t="s">
        <v>136</v>
      </c>
      <c r="AU254" s="101" t="s">
        <v>82</v>
      </c>
    </row>
    <row r="255" spans="2:65" s="101" customFormat="1" ht="15.75" customHeight="1">
      <c r="B255" s="102"/>
      <c r="C255" s="168">
        <v>48</v>
      </c>
      <c r="D255" s="168" t="s">
        <v>129</v>
      </c>
      <c r="E255" s="169" t="s">
        <v>393</v>
      </c>
      <c r="F255" s="170" t="s">
        <v>394</v>
      </c>
      <c r="G255" s="171" t="s">
        <v>140</v>
      </c>
      <c r="H255" s="172">
        <v>14</v>
      </c>
      <c r="I255" s="215"/>
      <c r="J255" s="173">
        <f>ROUND($I$255*$H$255,2)</f>
        <v>0</v>
      </c>
      <c r="K255" s="170" t="s">
        <v>133</v>
      </c>
      <c r="L255" s="102"/>
      <c r="M255" s="174"/>
      <c r="N255" s="175" t="s">
        <v>44</v>
      </c>
      <c r="Q255" s="176">
        <v>0</v>
      </c>
      <c r="R255" s="176">
        <f>$Q$255*$H$255</f>
        <v>0</v>
      </c>
      <c r="S255" s="176">
        <v>0.082</v>
      </c>
      <c r="T255" s="177">
        <f>$S$255*$H$255</f>
        <v>1.1480000000000001</v>
      </c>
      <c r="AR255" s="98" t="s">
        <v>134</v>
      </c>
      <c r="AT255" s="98" t="s">
        <v>129</v>
      </c>
      <c r="AU255" s="98" t="s">
        <v>82</v>
      </c>
      <c r="AY255" s="101" t="s">
        <v>127</v>
      </c>
      <c r="BE255" s="178">
        <f>IF($N$255="základní",$J$255,0)</f>
        <v>0</v>
      </c>
      <c r="BF255" s="178">
        <f>IF($N$255="snížená",$J$255,0)</f>
        <v>0</v>
      </c>
      <c r="BG255" s="178">
        <f>IF($N$255="zákl. přenesená",$J$255,0)</f>
        <v>0</v>
      </c>
      <c r="BH255" s="178">
        <f>IF($N$255="sníž. přenesená",$J$255,0)</f>
        <v>0</v>
      </c>
      <c r="BI255" s="178">
        <f>IF($N$255="nulová",$J$255,0)</f>
        <v>0</v>
      </c>
      <c r="BJ255" s="98" t="s">
        <v>22</v>
      </c>
      <c r="BK255" s="178">
        <f>ROUND($I$255*$H$255,2)</f>
        <v>0</v>
      </c>
      <c r="BL255" s="98" t="s">
        <v>134</v>
      </c>
      <c r="BM255" s="98" t="s">
        <v>395</v>
      </c>
    </row>
    <row r="256" spans="2:47" s="101" customFormat="1" ht="27" customHeight="1">
      <c r="B256" s="102"/>
      <c r="D256" s="179" t="s">
        <v>136</v>
      </c>
      <c r="F256" s="180" t="s">
        <v>396</v>
      </c>
      <c r="I256" s="216"/>
      <c r="L256" s="102"/>
      <c r="M256" s="181"/>
      <c r="T256" s="182"/>
      <c r="AT256" s="101" t="s">
        <v>136</v>
      </c>
      <c r="AU256" s="101" t="s">
        <v>82</v>
      </c>
    </row>
    <row r="257" spans="2:51" s="101" customFormat="1" ht="15.75" customHeight="1">
      <c r="B257" s="200"/>
      <c r="D257" s="185" t="s">
        <v>143</v>
      </c>
      <c r="E257" s="201"/>
      <c r="F257" s="202" t="s">
        <v>397</v>
      </c>
      <c r="H257" s="201"/>
      <c r="I257" s="216"/>
      <c r="L257" s="200"/>
      <c r="M257" s="203"/>
      <c r="T257" s="204"/>
      <c r="AT257" s="201" t="s">
        <v>143</v>
      </c>
      <c r="AU257" s="201" t="s">
        <v>82</v>
      </c>
      <c r="AV257" s="201" t="s">
        <v>22</v>
      </c>
      <c r="AW257" s="201" t="s">
        <v>100</v>
      </c>
      <c r="AX257" s="201" t="s">
        <v>73</v>
      </c>
      <c r="AY257" s="201" t="s">
        <v>127</v>
      </c>
    </row>
    <row r="258" spans="2:51" s="101" customFormat="1" ht="15.75" customHeight="1">
      <c r="B258" s="183"/>
      <c r="D258" s="185" t="s">
        <v>143</v>
      </c>
      <c r="E258" s="186"/>
      <c r="F258" s="187" t="s">
        <v>398</v>
      </c>
      <c r="H258" s="188">
        <v>14</v>
      </c>
      <c r="I258" s="216"/>
      <c r="L258" s="183"/>
      <c r="M258" s="189"/>
      <c r="T258" s="190"/>
      <c r="AT258" s="186" t="s">
        <v>143</v>
      </c>
      <c r="AU258" s="186" t="s">
        <v>82</v>
      </c>
      <c r="AV258" s="186" t="s">
        <v>82</v>
      </c>
      <c r="AW258" s="186" t="s">
        <v>100</v>
      </c>
      <c r="AX258" s="186" t="s">
        <v>22</v>
      </c>
      <c r="AY258" s="186" t="s">
        <v>127</v>
      </c>
    </row>
    <row r="259" spans="2:65" s="101" customFormat="1" ht="15.75" customHeight="1">
      <c r="B259" s="102"/>
      <c r="C259" s="168">
        <v>49</v>
      </c>
      <c r="D259" s="168" t="s">
        <v>129</v>
      </c>
      <c r="E259" s="169" t="s">
        <v>399</v>
      </c>
      <c r="F259" s="170" t="s">
        <v>400</v>
      </c>
      <c r="G259" s="171" t="s">
        <v>307</v>
      </c>
      <c r="H259" s="172">
        <v>692.364</v>
      </c>
      <c r="I259" s="215"/>
      <c r="J259" s="173">
        <f>ROUND($I$259*$H$259,2)</f>
        <v>0</v>
      </c>
      <c r="K259" s="170"/>
      <c r="L259" s="102"/>
      <c r="M259" s="174"/>
      <c r="N259" s="175" t="s">
        <v>44</v>
      </c>
      <c r="Q259" s="176">
        <v>0</v>
      </c>
      <c r="R259" s="176">
        <f>$Q$259*$H$259</f>
        <v>0</v>
      </c>
      <c r="S259" s="176">
        <v>0</v>
      </c>
      <c r="T259" s="177">
        <f>$S$259*$H$259</f>
        <v>0</v>
      </c>
      <c r="AR259" s="98" t="s">
        <v>134</v>
      </c>
      <c r="AT259" s="98" t="s">
        <v>129</v>
      </c>
      <c r="AU259" s="98" t="s">
        <v>82</v>
      </c>
      <c r="AY259" s="101" t="s">
        <v>127</v>
      </c>
      <c r="BE259" s="178">
        <f>IF($N$259="základní",$J$259,0)</f>
        <v>0</v>
      </c>
      <c r="BF259" s="178">
        <f>IF($N$259="snížená",$J$259,0)</f>
        <v>0</v>
      </c>
      <c r="BG259" s="178">
        <f>IF($N$259="zákl. přenesená",$J$259,0)</f>
        <v>0</v>
      </c>
      <c r="BH259" s="178">
        <f>IF($N$259="sníž. přenesená",$J$259,0)</f>
        <v>0</v>
      </c>
      <c r="BI259" s="178">
        <f>IF($N$259="nulová",$J$259,0)</f>
        <v>0</v>
      </c>
      <c r="BJ259" s="98" t="s">
        <v>22</v>
      </c>
      <c r="BK259" s="178">
        <f>ROUND($I$259*$H$259,2)</f>
        <v>0</v>
      </c>
      <c r="BL259" s="98" t="s">
        <v>134</v>
      </c>
      <c r="BM259" s="98" t="s">
        <v>401</v>
      </c>
    </row>
    <row r="260" spans="2:47" s="101" customFormat="1" ht="16.5" customHeight="1">
      <c r="B260" s="102"/>
      <c r="D260" s="179" t="s">
        <v>136</v>
      </c>
      <c r="F260" s="180" t="s">
        <v>400</v>
      </c>
      <c r="I260" s="216"/>
      <c r="L260" s="102"/>
      <c r="M260" s="181"/>
      <c r="T260" s="182"/>
      <c r="AT260" s="101" t="s">
        <v>136</v>
      </c>
      <c r="AU260" s="101" t="s">
        <v>82</v>
      </c>
    </row>
    <row r="261" spans="2:65" s="101" customFormat="1" ht="15.75" customHeight="1">
      <c r="B261" s="102"/>
      <c r="C261" s="168">
        <v>50</v>
      </c>
      <c r="D261" s="168" t="s">
        <v>129</v>
      </c>
      <c r="E261" s="169" t="s">
        <v>402</v>
      </c>
      <c r="F261" s="170" t="s">
        <v>403</v>
      </c>
      <c r="G261" s="171" t="s">
        <v>307</v>
      </c>
      <c r="H261" s="172">
        <v>692.364</v>
      </c>
      <c r="I261" s="215"/>
      <c r="J261" s="173">
        <f>ROUND($I$261*$H$261,2)</f>
        <v>0</v>
      </c>
      <c r="K261" s="170" t="s">
        <v>133</v>
      </c>
      <c r="L261" s="102"/>
      <c r="M261" s="174"/>
      <c r="N261" s="175" t="s">
        <v>44</v>
      </c>
      <c r="Q261" s="176">
        <v>0</v>
      </c>
      <c r="R261" s="176">
        <f>$Q$261*$H$261</f>
        <v>0</v>
      </c>
      <c r="S261" s="176">
        <v>0</v>
      </c>
      <c r="T261" s="177">
        <f>$S$261*$H$261</f>
        <v>0</v>
      </c>
      <c r="AR261" s="98" t="s">
        <v>134</v>
      </c>
      <c r="AT261" s="98" t="s">
        <v>129</v>
      </c>
      <c r="AU261" s="98" t="s">
        <v>82</v>
      </c>
      <c r="AY261" s="101" t="s">
        <v>127</v>
      </c>
      <c r="BE261" s="178">
        <f>IF($N$261="základní",$J$261,0)</f>
        <v>0</v>
      </c>
      <c r="BF261" s="178">
        <f>IF($N$261="snížená",$J$261,0)</f>
        <v>0</v>
      </c>
      <c r="BG261" s="178">
        <f>IF($N$261="zákl. přenesená",$J$261,0)</f>
        <v>0</v>
      </c>
      <c r="BH261" s="178">
        <f>IF($N$261="sníž. přenesená",$J$261,0)</f>
        <v>0</v>
      </c>
      <c r="BI261" s="178">
        <f>IF($N$261="nulová",$J$261,0)</f>
        <v>0</v>
      </c>
      <c r="BJ261" s="98" t="s">
        <v>22</v>
      </c>
      <c r="BK261" s="178">
        <f>ROUND($I$261*$H$261,2)</f>
        <v>0</v>
      </c>
      <c r="BL261" s="98" t="s">
        <v>134</v>
      </c>
      <c r="BM261" s="98" t="s">
        <v>404</v>
      </c>
    </row>
    <row r="262" spans="2:47" s="101" customFormat="1" ht="16.5" customHeight="1">
      <c r="B262" s="102"/>
      <c r="D262" s="179" t="s">
        <v>136</v>
      </c>
      <c r="F262" s="180" t="s">
        <v>405</v>
      </c>
      <c r="I262" s="216"/>
      <c r="L262" s="102"/>
      <c r="M262" s="181"/>
      <c r="T262" s="182"/>
      <c r="AT262" s="101" t="s">
        <v>136</v>
      </c>
      <c r="AU262" s="101" t="s">
        <v>82</v>
      </c>
    </row>
    <row r="263" spans="2:65" s="101" customFormat="1" ht="15.75" customHeight="1">
      <c r="B263" s="102"/>
      <c r="C263" s="168">
        <v>51</v>
      </c>
      <c r="D263" s="168" t="s">
        <v>129</v>
      </c>
      <c r="E263" s="169" t="s">
        <v>406</v>
      </c>
      <c r="F263" s="170" t="s">
        <v>407</v>
      </c>
      <c r="G263" s="171" t="s">
        <v>307</v>
      </c>
      <c r="H263" s="172">
        <v>2769.456</v>
      </c>
      <c r="I263" s="215"/>
      <c r="J263" s="173">
        <f>ROUND($I$263*$H$263,2)</f>
        <v>0</v>
      </c>
      <c r="K263" s="170" t="s">
        <v>133</v>
      </c>
      <c r="L263" s="102"/>
      <c r="M263" s="174"/>
      <c r="N263" s="175" t="s">
        <v>44</v>
      </c>
      <c r="Q263" s="176">
        <v>0</v>
      </c>
      <c r="R263" s="176">
        <f>$Q$263*$H$263</f>
        <v>0</v>
      </c>
      <c r="S263" s="176">
        <v>0</v>
      </c>
      <c r="T263" s="177">
        <f>$S$263*$H$263</f>
        <v>0</v>
      </c>
      <c r="AR263" s="98" t="s">
        <v>134</v>
      </c>
      <c r="AT263" s="98" t="s">
        <v>129</v>
      </c>
      <c r="AU263" s="98" t="s">
        <v>82</v>
      </c>
      <c r="AY263" s="101" t="s">
        <v>127</v>
      </c>
      <c r="BE263" s="178">
        <f>IF($N$263="základní",$J$263,0)</f>
        <v>0</v>
      </c>
      <c r="BF263" s="178">
        <f>IF($N$263="snížená",$J$263,0)</f>
        <v>0</v>
      </c>
      <c r="BG263" s="178">
        <f>IF($N$263="zákl. přenesená",$J$263,0)</f>
        <v>0</v>
      </c>
      <c r="BH263" s="178">
        <f>IF($N$263="sníž. přenesená",$J$263,0)</f>
        <v>0</v>
      </c>
      <c r="BI263" s="178">
        <f>IF($N$263="nulová",$J$263,0)</f>
        <v>0</v>
      </c>
      <c r="BJ263" s="98" t="s">
        <v>22</v>
      </c>
      <c r="BK263" s="178">
        <f>ROUND($I$263*$H$263,2)</f>
        <v>0</v>
      </c>
      <c r="BL263" s="98" t="s">
        <v>134</v>
      </c>
      <c r="BM263" s="98" t="s">
        <v>408</v>
      </c>
    </row>
    <row r="264" spans="2:47" s="101" customFormat="1" ht="27" customHeight="1">
      <c r="B264" s="102"/>
      <c r="D264" s="179" t="s">
        <v>136</v>
      </c>
      <c r="F264" s="180" t="s">
        <v>409</v>
      </c>
      <c r="I264" s="216"/>
      <c r="L264" s="102"/>
      <c r="M264" s="181"/>
      <c r="T264" s="182"/>
      <c r="AT264" s="101" t="s">
        <v>136</v>
      </c>
      <c r="AU264" s="101" t="s">
        <v>82</v>
      </c>
    </row>
    <row r="265" spans="2:51" s="101" customFormat="1" ht="15.75" customHeight="1">
      <c r="B265" s="183"/>
      <c r="D265" s="185" t="s">
        <v>143</v>
      </c>
      <c r="F265" s="187" t="s">
        <v>410</v>
      </c>
      <c r="H265" s="188">
        <v>2769.456</v>
      </c>
      <c r="I265" s="216"/>
      <c r="L265" s="183"/>
      <c r="M265" s="189"/>
      <c r="T265" s="190"/>
      <c r="AT265" s="186" t="s">
        <v>143</v>
      </c>
      <c r="AU265" s="186" t="s">
        <v>82</v>
      </c>
      <c r="AV265" s="186" t="s">
        <v>82</v>
      </c>
      <c r="AW265" s="186" t="s">
        <v>73</v>
      </c>
      <c r="AX265" s="186" t="s">
        <v>22</v>
      </c>
      <c r="AY265" s="186" t="s">
        <v>127</v>
      </c>
    </row>
    <row r="266" spans="2:63" s="157" customFormat="1" ht="23.25" customHeight="1">
      <c r="B266" s="158"/>
      <c r="D266" s="159" t="s">
        <v>72</v>
      </c>
      <c r="E266" s="166" t="s">
        <v>411</v>
      </c>
      <c r="F266" s="166" t="s">
        <v>412</v>
      </c>
      <c r="I266" s="218"/>
      <c r="J266" s="167">
        <f>$BK$266</f>
        <v>0</v>
      </c>
      <c r="L266" s="158"/>
      <c r="M266" s="162"/>
      <c r="P266" s="163">
        <f>SUM($P$267:$P$268)</f>
        <v>0</v>
      </c>
      <c r="R266" s="163">
        <f>SUM($R$267:$R$268)</f>
        <v>0</v>
      </c>
      <c r="T266" s="164">
        <f>SUM($T$267:$T$268)</f>
        <v>0</v>
      </c>
      <c r="AR266" s="159" t="s">
        <v>22</v>
      </c>
      <c r="AT266" s="159" t="s">
        <v>72</v>
      </c>
      <c r="AU266" s="159" t="s">
        <v>82</v>
      </c>
      <c r="AY266" s="159" t="s">
        <v>127</v>
      </c>
      <c r="BK266" s="165">
        <f>SUM($BK$267:$BK$268)</f>
        <v>0</v>
      </c>
    </row>
    <row r="267" spans="2:65" s="101" customFormat="1" ht="15.75" customHeight="1">
      <c r="B267" s="102"/>
      <c r="C267" s="168">
        <v>52</v>
      </c>
      <c r="D267" s="168" t="s">
        <v>129</v>
      </c>
      <c r="E267" s="169" t="s">
        <v>413</v>
      </c>
      <c r="F267" s="170" t="s">
        <v>414</v>
      </c>
      <c r="G267" s="171" t="s">
        <v>307</v>
      </c>
      <c r="H267" s="172">
        <v>343.92</v>
      </c>
      <c r="I267" s="215"/>
      <c r="J267" s="173">
        <f>ROUND($I$267*$H$267,2)</f>
        <v>0</v>
      </c>
      <c r="K267" s="170" t="s">
        <v>133</v>
      </c>
      <c r="L267" s="102"/>
      <c r="M267" s="174"/>
      <c r="N267" s="175" t="s">
        <v>44</v>
      </c>
      <c r="Q267" s="176">
        <v>0</v>
      </c>
      <c r="R267" s="176">
        <f>$Q$267*$H$267</f>
        <v>0</v>
      </c>
      <c r="S267" s="176">
        <v>0</v>
      </c>
      <c r="T267" s="177">
        <f>$S$267*$H$267</f>
        <v>0</v>
      </c>
      <c r="AR267" s="98" t="s">
        <v>134</v>
      </c>
      <c r="AT267" s="98" t="s">
        <v>129</v>
      </c>
      <c r="AU267" s="98" t="s">
        <v>145</v>
      </c>
      <c r="AY267" s="101" t="s">
        <v>127</v>
      </c>
      <c r="BE267" s="178">
        <f>IF($N$267="základní",$J$267,0)</f>
        <v>0</v>
      </c>
      <c r="BF267" s="178">
        <f>IF($N$267="snížená",$J$267,0)</f>
        <v>0</v>
      </c>
      <c r="BG267" s="178">
        <f>IF($N$267="zákl. přenesená",$J$267,0)</f>
        <v>0</v>
      </c>
      <c r="BH267" s="178">
        <f>IF($N$267="sníž. přenesená",$J$267,0)</f>
        <v>0</v>
      </c>
      <c r="BI267" s="178">
        <f>IF($N$267="nulová",$J$267,0)</f>
        <v>0</v>
      </c>
      <c r="BJ267" s="98" t="s">
        <v>22</v>
      </c>
      <c r="BK267" s="178">
        <f>ROUND($I$267*$H$267,2)</f>
        <v>0</v>
      </c>
      <c r="BL267" s="98" t="s">
        <v>134</v>
      </c>
      <c r="BM267" s="98" t="s">
        <v>415</v>
      </c>
    </row>
    <row r="268" spans="2:47" s="101" customFormat="1" ht="27" customHeight="1">
      <c r="B268" s="102"/>
      <c r="D268" s="179" t="s">
        <v>136</v>
      </c>
      <c r="F268" s="180" t="s">
        <v>416</v>
      </c>
      <c r="I268" s="216"/>
      <c r="L268" s="102"/>
      <c r="M268" s="181"/>
      <c r="T268" s="182"/>
      <c r="AT268" s="101" t="s">
        <v>136</v>
      </c>
      <c r="AU268" s="101" t="s">
        <v>145</v>
      </c>
    </row>
    <row r="269" spans="2:63" s="157" customFormat="1" ht="37.5" customHeight="1">
      <c r="B269" s="158"/>
      <c r="D269" s="159" t="s">
        <v>72</v>
      </c>
      <c r="E269" s="160" t="s">
        <v>220</v>
      </c>
      <c r="F269" s="160" t="s">
        <v>417</v>
      </c>
      <c r="I269" s="218"/>
      <c r="J269" s="161">
        <f>$BK$269</f>
        <v>0</v>
      </c>
      <c r="L269" s="158"/>
      <c r="M269" s="162"/>
      <c r="P269" s="163">
        <f>$P$270</f>
        <v>0</v>
      </c>
      <c r="R269" s="163">
        <f>$R$270</f>
        <v>0</v>
      </c>
      <c r="T269" s="164">
        <f>$T$270</f>
        <v>0</v>
      </c>
      <c r="AR269" s="159" t="s">
        <v>145</v>
      </c>
      <c r="AT269" s="159" t="s">
        <v>72</v>
      </c>
      <c r="AU269" s="159" t="s">
        <v>73</v>
      </c>
      <c r="AY269" s="159" t="s">
        <v>127</v>
      </c>
      <c r="BK269" s="165">
        <f>$BK$270</f>
        <v>0</v>
      </c>
    </row>
    <row r="270" spans="2:63" s="157" customFormat="1" ht="21" customHeight="1">
      <c r="B270" s="158"/>
      <c r="D270" s="159" t="s">
        <v>72</v>
      </c>
      <c r="E270" s="166" t="s">
        <v>418</v>
      </c>
      <c r="F270" s="166" t="s">
        <v>419</v>
      </c>
      <c r="I270" s="218"/>
      <c r="J270" s="167">
        <f>$BK$270</f>
        <v>0</v>
      </c>
      <c r="L270" s="158"/>
      <c r="M270" s="162"/>
      <c r="P270" s="163">
        <f>SUM($P$271:$P$274)</f>
        <v>0</v>
      </c>
      <c r="R270" s="163">
        <f>SUM($R$271:$R$274)</f>
        <v>0</v>
      </c>
      <c r="T270" s="164">
        <f>SUM($T$271:$T$274)</f>
        <v>0</v>
      </c>
      <c r="AR270" s="159" t="s">
        <v>145</v>
      </c>
      <c r="AT270" s="159" t="s">
        <v>72</v>
      </c>
      <c r="AU270" s="159" t="s">
        <v>22</v>
      </c>
      <c r="AY270" s="159" t="s">
        <v>127</v>
      </c>
      <c r="BK270" s="165">
        <f>SUM($BK$271:$BK$274)</f>
        <v>0</v>
      </c>
    </row>
    <row r="271" spans="2:65" s="101" customFormat="1" ht="15.75" customHeight="1">
      <c r="B271" s="102"/>
      <c r="C271" s="168">
        <v>53</v>
      </c>
      <c r="D271" s="168" t="s">
        <v>129</v>
      </c>
      <c r="E271" s="169" t="s">
        <v>420</v>
      </c>
      <c r="F271" s="170" t="s">
        <v>421</v>
      </c>
      <c r="G271" s="171" t="s">
        <v>140</v>
      </c>
      <c r="H271" s="172">
        <v>1</v>
      </c>
      <c r="I271" s="215"/>
      <c r="J271" s="173">
        <f>ROUND($I$271*$H$271,2)</f>
        <v>0</v>
      </c>
      <c r="K271" s="170"/>
      <c r="L271" s="102"/>
      <c r="M271" s="174"/>
      <c r="N271" s="175" t="s">
        <v>44</v>
      </c>
      <c r="Q271" s="176">
        <v>0</v>
      </c>
      <c r="R271" s="176">
        <f>$Q$271*$H$271</f>
        <v>0</v>
      </c>
      <c r="S271" s="176">
        <v>0</v>
      </c>
      <c r="T271" s="177">
        <f>$S$271*$H$271</f>
        <v>0</v>
      </c>
      <c r="AR271" s="98" t="s">
        <v>422</v>
      </c>
      <c r="AT271" s="98" t="s">
        <v>129</v>
      </c>
      <c r="AU271" s="98" t="s">
        <v>82</v>
      </c>
      <c r="AY271" s="101" t="s">
        <v>127</v>
      </c>
      <c r="BE271" s="178">
        <f>IF($N$271="základní",$J$271,0)</f>
        <v>0</v>
      </c>
      <c r="BF271" s="178">
        <f>IF($N$271="snížená",$J$271,0)</f>
        <v>0</v>
      </c>
      <c r="BG271" s="178">
        <f>IF($N$271="zákl. přenesená",$J$271,0)</f>
        <v>0</v>
      </c>
      <c r="BH271" s="178">
        <f>IF($N$271="sníž. přenesená",$J$271,0)</f>
        <v>0</v>
      </c>
      <c r="BI271" s="178">
        <f>IF($N$271="nulová",$J$271,0)</f>
        <v>0</v>
      </c>
      <c r="BJ271" s="98" t="s">
        <v>22</v>
      </c>
      <c r="BK271" s="178">
        <f>ROUND($I$271*$H$271,2)</f>
        <v>0</v>
      </c>
      <c r="BL271" s="98" t="s">
        <v>422</v>
      </c>
      <c r="BM271" s="98" t="s">
        <v>423</v>
      </c>
    </row>
    <row r="272" spans="2:47" s="101" customFormat="1" ht="16.5" customHeight="1">
      <c r="B272" s="102"/>
      <c r="D272" s="179" t="s">
        <v>136</v>
      </c>
      <c r="F272" s="180" t="s">
        <v>424</v>
      </c>
      <c r="L272" s="102"/>
      <c r="M272" s="181"/>
      <c r="T272" s="182"/>
      <c r="AT272" s="101" t="s">
        <v>136</v>
      </c>
      <c r="AU272" s="101" t="s">
        <v>82</v>
      </c>
    </row>
    <row r="273" spans="2:51" s="101" customFormat="1" ht="15.75" customHeight="1">
      <c r="B273" s="200"/>
      <c r="D273" s="185" t="s">
        <v>143</v>
      </c>
      <c r="E273" s="201"/>
      <c r="F273" s="202" t="s">
        <v>319</v>
      </c>
      <c r="H273" s="201"/>
      <c r="L273" s="200"/>
      <c r="M273" s="203"/>
      <c r="T273" s="204"/>
      <c r="AT273" s="201" t="s">
        <v>143</v>
      </c>
      <c r="AU273" s="201" t="s">
        <v>82</v>
      </c>
      <c r="AV273" s="201" t="s">
        <v>22</v>
      </c>
      <c r="AW273" s="201" t="s">
        <v>100</v>
      </c>
      <c r="AX273" s="201" t="s">
        <v>73</v>
      </c>
      <c r="AY273" s="201" t="s">
        <v>127</v>
      </c>
    </row>
    <row r="274" spans="2:51" s="101" customFormat="1" ht="15.75" customHeight="1">
      <c r="B274" s="183"/>
      <c r="D274" s="185" t="s">
        <v>143</v>
      </c>
      <c r="E274" s="186"/>
      <c r="F274" s="187" t="s">
        <v>22</v>
      </c>
      <c r="H274" s="188">
        <v>1</v>
      </c>
      <c r="L274" s="183"/>
      <c r="M274" s="212"/>
      <c r="N274" s="213"/>
      <c r="O274" s="213"/>
      <c r="P274" s="213"/>
      <c r="Q274" s="213"/>
      <c r="R274" s="213"/>
      <c r="S274" s="213"/>
      <c r="T274" s="214"/>
      <c r="AT274" s="186" t="s">
        <v>143</v>
      </c>
      <c r="AU274" s="186" t="s">
        <v>82</v>
      </c>
      <c r="AV274" s="186" t="s">
        <v>82</v>
      </c>
      <c r="AW274" s="186" t="s">
        <v>100</v>
      </c>
      <c r="AX274" s="186" t="s">
        <v>22</v>
      </c>
      <c r="AY274" s="186" t="s">
        <v>127</v>
      </c>
    </row>
    <row r="275" spans="2:12" s="101" customFormat="1" ht="7.5" customHeight="1">
      <c r="B275" s="124"/>
      <c r="C275" s="125"/>
      <c r="D275" s="125"/>
      <c r="E275" s="125"/>
      <c r="F275" s="125"/>
      <c r="G275" s="125"/>
      <c r="H275" s="125"/>
      <c r="I275" s="125"/>
      <c r="J275" s="125"/>
      <c r="K275" s="125"/>
      <c r="L275" s="102"/>
    </row>
    <row r="276" spans="32:256" s="88" customFormat="1" ht="14.25" customHeight="1">
      <c r="AF276" s="89"/>
      <c r="AG276" s="89"/>
      <c r="AH276" s="89"/>
      <c r="AI276" s="89"/>
      <c r="AJ276" s="89"/>
      <c r="AK276" s="89"/>
      <c r="AL276" s="89"/>
      <c r="AM276" s="89"/>
      <c r="AN276" s="89"/>
      <c r="AO276" s="89"/>
      <c r="AP276" s="89"/>
      <c r="AQ276" s="89"/>
      <c r="BN276" s="89"/>
      <c r="BO276" s="89"/>
      <c r="BP276" s="89"/>
      <c r="BQ276" s="89"/>
      <c r="BR276" s="89"/>
      <c r="BS276" s="89"/>
      <c r="BT276" s="89"/>
      <c r="BU276" s="89"/>
      <c r="BV276" s="89"/>
      <c r="BW276" s="89"/>
      <c r="BX276" s="89"/>
      <c r="BY276" s="89"/>
      <c r="BZ276" s="89"/>
      <c r="CA276" s="89"/>
      <c r="CB276" s="89"/>
      <c r="CC276" s="89"/>
      <c r="CD276" s="89"/>
      <c r="CE276" s="89"/>
      <c r="CF276" s="89"/>
      <c r="CG276" s="89"/>
      <c r="CH276" s="89"/>
      <c r="CI276" s="89"/>
      <c r="CJ276" s="89"/>
      <c r="CK276" s="89"/>
      <c r="CL276" s="89"/>
      <c r="CM276" s="89"/>
      <c r="CN276" s="89"/>
      <c r="CO276" s="89"/>
      <c r="CP276" s="89"/>
      <c r="CQ276" s="89"/>
      <c r="CR276" s="89"/>
      <c r="CS276" s="89"/>
      <c r="CT276" s="89"/>
      <c r="CU276" s="89"/>
      <c r="CV276" s="89"/>
      <c r="CW276" s="89"/>
      <c r="CX276" s="89"/>
      <c r="CY276" s="89"/>
      <c r="CZ276" s="89"/>
      <c r="DA276" s="89"/>
      <c r="DB276" s="89"/>
      <c r="DC276" s="89"/>
      <c r="DD276" s="89"/>
      <c r="DE276" s="89"/>
      <c r="DF276" s="89"/>
      <c r="DG276" s="89"/>
      <c r="DH276" s="89"/>
      <c r="DI276" s="89"/>
      <c r="DJ276" s="89"/>
      <c r="DK276" s="89"/>
      <c r="DL276" s="89"/>
      <c r="DM276" s="89"/>
      <c r="DN276" s="89"/>
      <c r="DO276" s="89"/>
      <c r="DP276" s="89"/>
      <c r="DQ276" s="89"/>
      <c r="DR276" s="89"/>
      <c r="DS276" s="89"/>
      <c r="DT276" s="89"/>
      <c r="DU276" s="89"/>
      <c r="DV276" s="89"/>
      <c r="DW276" s="89"/>
      <c r="DX276" s="89"/>
      <c r="DY276" s="89"/>
      <c r="DZ276" s="89"/>
      <c r="EA276" s="89"/>
      <c r="EB276" s="89"/>
      <c r="EC276" s="89"/>
      <c r="ED276" s="89"/>
      <c r="EE276" s="89"/>
      <c r="EF276" s="89"/>
      <c r="EG276" s="89"/>
      <c r="EH276" s="89"/>
      <c r="EI276" s="89"/>
      <c r="EJ276" s="89"/>
      <c r="EK276" s="89"/>
      <c r="EL276" s="89"/>
      <c r="EM276" s="89"/>
      <c r="EN276" s="89"/>
      <c r="EO276" s="89"/>
      <c r="EP276" s="89"/>
      <c r="EQ276" s="89"/>
      <c r="ER276" s="89"/>
      <c r="ES276" s="89"/>
      <c r="ET276" s="89"/>
      <c r="EU276" s="89"/>
      <c r="EV276" s="89"/>
      <c r="EW276" s="89"/>
      <c r="EX276" s="89"/>
      <c r="EY276" s="89"/>
      <c r="EZ276" s="89"/>
      <c r="FA276" s="89"/>
      <c r="FB276" s="89"/>
      <c r="FC276" s="89"/>
      <c r="FD276" s="89"/>
      <c r="FE276" s="89"/>
      <c r="FF276" s="89"/>
      <c r="FG276" s="89"/>
      <c r="FH276" s="89"/>
      <c r="FI276" s="89"/>
      <c r="FJ276" s="89"/>
      <c r="FK276" s="89"/>
      <c r="FL276" s="89"/>
      <c r="FM276" s="89"/>
      <c r="FN276" s="89"/>
      <c r="FO276" s="89"/>
      <c r="FP276" s="89"/>
      <c r="FQ276" s="89"/>
      <c r="FR276" s="89"/>
      <c r="FS276" s="89"/>
      <c r="FT276" s="89"/>
      <c r="FU276" s="89"/>
      <c r="FV276" s="89"/>
      <c r="FW276" s="89"/>
      <c r="FX276" s="89"/>
      <c r="FY276" s="89"/>
      <c r="FZ276" s="89"/>
      <c r="GA276" s="89"/>
      <c r="GB276" s="89"/>
      <c r="GC276" s="89"/>
      <c r="GD276" s="89"/>
      <c r="GE276" s="89"/>
      <c r="GF276" s="89"/>
      <c r="GG276" s="89"/>
      <c r="GH276" s="89"/>
      <c r="GI276" s="89"/>
      <c r="GJ276" s="89"/>
      <c r="GK276" s="89"/>
      <c r="GL276" s="89"/>
      <c r="GM276" s="89"/>
      <c r="GN276" s="89"/>
      <c r="GO276" s="89"/>
      <c r="GP276" s="89"/>
      <c r="GQ276" s="89"/>
      <c r="GR276" s="89"/>
      <c r="GS276" s="89"/>
      <c r="GT276" s="89"/>
      <c r="GU276" s="89"/>
      <c r="GV276" s="89"/>
      <c r="GW276" s="89"/>
      <c r="GX276" s="89"/>
      <c r="GY276" s="89"/>
      <c r="GZ276" s="89"/>
      <c r="HA276" s="89"/>
      <c r="HB276" s="89"/>
      <c r="HC276" s="89"/>
      <c r="HD276" s="89"/>
      <c r="HE276" s="89"/>
      <c r="HF276" s="89"/>
      <c r="HG276" s="89"/>
      <c r="HH276" s="89"/>
      <c r="HI276" s="89"/>
      <c r="HJ276" s="89"/>
      <c r="HK276" s="89"/>
      <c r="HL276" s="89"/>
      <c r="HM276" s="89"/>
      <c r="HN276" s="89"/>
      <c r="HO276" s="89"/>
      <c r="HP276" s="89"/>
      <c r="HQ276" s="89"/>
      <c r="HR276" s="89"/>
      <c r="HS276" s="89"/>
      <c r="HT276" s="89"/>
      <c r="HU276" s="89"/>
      <c r="HV276" s="89"/>
      <c r="HW276" s="89"/>
      <c r="HX276" s="89"/>
      <c r="HY276" s="89"/>
      <c r="HZ276" s="89"/>
      <c r="IA276" s="89"/>
      <c r="IB276" s="89"/>
      <c r="IC276" s="89"/>
      <c r="ID276" s="89"/>
      <c r="IE276" s="89"/>
      <c r="IF276" s="89"/>
      <c r="IG276" s="89"/>
      <c r="IH276" s="89"/>
      <c r="II276" s="89"/>
      <c r="IJ276" s="89"/>
      <c r="IK276" s="89"/>
      <c r="IL276" s="89"/>
      <c r="IM276" s="89"/>
      <c r="IN276" s="89"/>
      <c r="IO276" s="89"/>
      <c r="IP276" s="89"/>
      <c r="IQ276" s="89"/>
      <c r="IR276" s="89"/>
      <c r="IS276" s="89"/>
      <c r="IT276" s="89"/>
      <c r="IU276" s="89"/>
      <c r="IV276" s="89"/>
    </row>
  </sheetData>
  <sheetProtection password="CC55" sheet="1"/>
  <autoFilter ref="C90:K90"/>
  <mergeCells count="12">
    <mergeCell ref="E11:H11"/>
    <mergeCell ref="E26:H26"/>
    <mergeCell ref="E47:H47"/>
    <mergeCell ref="E49:H49"/>
    <mergeCell ref="G1:H1"/>
    <mergeCell ref="L2:V2"/>
    <mergeCell ref="E7:H7"/>
    <mergeCell ref="E9:H9"/>
    <mergeCell ref="E51:H51"/>
    <mergeCell ref="E79:H79"/>
    <mergeCell ref="E81:H81"/>
    <mergeCell ref="E83:H83"/>
  </mergeCells>
  <hyperlinks>
    <hyperlink ref="F1:G1" location="C2" tooltip="Krycí list soupisu" display="1) Krycí list soupisu"/>
    <hyperlink ref="G1:H1" location="C58" tooltip="Rekapitulace" display="2) Rekapitulace"/>
    <hyperlink ref="J1" location="C90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0"/>
  <sheetViews>
    <sheetView showGridLines="0" zoomScalePageLayoutView="0" workbookViewId="0" topLeftCell="A1">
      <pane ySplit="1" topLeftCell="BM46" activePane="bottomLeft" state="frozen"/>
      <selection pane="topLeft" activeCell="A1" sqref="A1"/>
      <selection pane="bottomLeft" activeCell="I89" sqref="I89:I97"/>
    </sheetView>
  </sheetViews>
  <sheetFormatPr defaultColWidth="10.5" defaultRowHeight="14.25" customHeight="1"/>
  <cols>
    <col min="1" max="1" width="8.33203125" style="88" customWidth="1"/>
    <col min="2" max="2" width="1.66796875" style="88" customWidth="1"/>
    <col min="3" max="3" width="4.16015625" style="88" customWidth="1"/>
    <col min="4" max="4" width="4.33203125" style="88" customWidth="1"/>
    <col min="5" max="5" width="17.16015625" style="88" customWidth="1"/>
    <col min="6" max="6" width="90.83203125" style="88" customWidth="1"/>
    <col min="7" max="7" width="8.66015625" style="88" customWidth="1"/>
    <col min="8" max="8" width="11.16015625" style="88" customWidth="1"/>
    <col min="9" max="9" width="12.66015625" style="88" customWidth="1"/>
    <col min="10" max="10" width="23.5" style="88" customWidth="1"/>
    <col min="11" max="11" width="15.5" style="88" customWidth="1"/>
    <col min="12" max="12" width="10.5" style="89" customWidth="1"/>
    <col min="13" max="18" width="10.5" style="88" hidden="1" customWidth="1"/>
    <col min="19" max="19" width="8.16015625" style="88" hidden="1" customWidth="1"/>
    <col min="20" max="20" width="29.66015625" style="88" hidden="1" customWidth="1"/>
    <col min="21" max="21" width="16.33203125" style="88" hidden="1" customWidth="1"/>
    <col min="22" max="22" width="12.33203125" style="88" customWidth="1"/>
    <col min="23" max="23" width="16.33203125" style="88" customWidth="1"/>
    <col min="24" max="24" width="12.16015625" style="88" customWidth="1"/>
    <col min="25" max="25" width="15" style="88" customWidth="1"/>
    <col min="26" max="26" width="11" style="88" customWidth="1"/>
    <col min="27" max="27" width="15" style="88" customWidth="1"/>
    <col min="28" max="28" width="16.33203125" style="88" customWidth="1"/>
    <col min="29" max="29" width="11" style="88" customWidth="1"/>
    <col min="30" max="30" width="15" style="88" customWidth="1"/>
    <col min="31" max="31" width="16.33203125" style="88" customWidth="1"/>
    <col min="32" max="43" width="10.5" style="89" customWidth="1"/>
    <col min="44" max="65" width="10.5" style="88" hidden="1" customWidth="1"/>
    <col min="66" max="16384" width="10.5" style="89" customWidth="1"/>
  </cols>
  <sheetData>
    <row r="1" spans="1:256" s="87" customFormat="1" ht="22.5" customHeight="1">
      <c r="A1" s="85"/>
      <c r="B1" s="82"/>
      <c r="C1" s="82"/>
      <c r="D1" s="83" t="s">
        <v>1</v>
      </c>
      <c r="E1" s="82"/>
      <c r="F1" s="84" t="s">
        <v>461</v>
      </c>
      <c r="G1" s="270" t="s">
        <v>462</v>
      </c>
      <c r="H1" s="270"/>
      <c r="I1" s="82"/>
      <c r="J1" s="84" t="s">
        <v>463</v>
      </c>
      <c r="K1" s="83" t="s">
        <v>89</v>
      </c>
      <c r="L1" s="84" t="s">
        <v>464</v>
      </c>
      <c r="M1" s="84"/>
      <c r="N1" s="84"/>
      <c r="O1" s="84"/>
      <c r="P1" s="84"/>
      <c r="Q1" s="84"/>
      <c r="R1" s="84"/>
      <c r="S1" s="84"/>
      <c r="T1" s="84"/>
      <c r="U1" s="86"/>
      <c r="V1" s="86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G1" s="85"/>
      <c r="IH1" s="85"/>
      <c r="II1" s="85"/>
      <c r="IJ1" s="85"/>
      <c r="IK1" s="85"/>
      <c r="IL1" s="85"/>
      <c r="IM1" s="85"/>
      <c r="IN1" s="85"/>
      <c r="IO1" s="85"/>
      <c r="IP1" s="85"/>
      <c r="IQ1" s="85"/>
      <c r="IR1" s="85"/>
      <c r="IS1" s="85"/>
      <c r="IT1" s="85"/>
      <c r="IU1" s="85"/>
      <c r="IV1" s="85"/>
    </row>
    <row r="2" spans="3:46" s="88" customFormat="1" ht="37.5" customHeight="1">
      <c r="C2" s="88"/>
      <c r="L2" s="271" t="s">
        <v>6</v>
      </c>
      <c r="M2" s="272"/>
      <c r="N2" s="272"/>
      <c r="O2" s="272"/>
      <c r="P2" s="272"/>
      <c r="Q2" s="272"/>
      <c r="R2" s="272"/>
      <c r="S2" s="272"/>
      <c r="T2" s="272"/>
      <c r="U2" s="272"/>
      <c r="V2" s="272"/>
      <c r="AT2" s="88" t="s">
        <v>88</v>
      </c>
    </row>
    <row r="3" spans="2:46" s="88" customFormat="1" ht="7.5" customHeight="1">
      <c r="B3" s="90"/>
      <c r="C3" s="91"/>
      <c r="D3" s="91"/>
      <c r="E3" s="91"/>
      <c r="F3" s="91"/>
      <c r="G3" s="91"/>
      <c r="H3" s="91"/>
      <c r="I3" s="91"/>
      <c r="J3" s="91"/>
      <c r="K3" s="92"/>
      <c r="AT3" s="88" t="s">
        <v>82</v>
      </c>
    </row>
    <row r="4" spans="2:46" s="88" customFormat="1" ht="37.5" customHeight="1">
      <c r="B4" s="93"/>
      <c r="D4" s="94" t="s">
        <v>90</v>
      </c>
      <c r="K4" s="95"/>
      <c r="M4" s="96" t="s">
        <v>11</v>
      </c>
      <c r="AT4" s="88" t="s">
        <v>4</v>
      </c>
    </row>
    <row r="5" spans="2:11" s="88" customFormat="1" ht="7.5" customHeight="1">
      <c r="B5" s="93"/>
      <c r="K5" s="95"/>
    </row>
    <row r="6" spans="2:11" s="88" customFormat="1" ht="15.75" customHeight="1">
      <c r="B6" s="93"/>
      <c r="D6" s="97" t="s">
        <v>17</v>
      </c>
      <c r="K6" s="95"/>
    </row>
    <row r="7" spans="2:11" s="88" customFormat="1" ht="15.75" customHeight="1">
      <c r="B7" s="93"/>
      <c r="E7" s="269" t="str">
        <f>'Rekapitulace stavby'!$K$6</f>
        <v>2720 Obnovení silnice III-2565 Most - Mariánské Radčice</v>
      </c>
      <c r="F7" s="272"/>
      <c r="G7" s="272"/>
      <c r="H7" s="272"/>
      <c r="K7" s="95"/>
    </row>
    <row r="8" spans="2:11" s="88" customFormat="1" ht="15.75" customHeight="1">
      <c r="B8" s="93"/>
      <c r="D8" s="97" t="s">
        <v>91</v>
      </c>
      <c r="K8" s="95"/>
    </row>
    <row r="9" spans="2:11" s="98" customFormat="1" ht="16.5" customHeight="1">
      <c r="B9" s="99"/>
      <c r="E9" s="269" t="s">
        <v>92</v>
      </c>
      <c r="F9" s="273"/>
      <c r="G9" s="273"/>
      <c r="H9" s="273"/>
      <c r="K9" s="100"/>
    </row>
    <row r="10" spans="2:11" s="101" customFormat="1" ht="15.75" customHeight="1">
      <c r="B10" s="102"/>
      <c r="D10" s="97" t="s">
        <v>93</v>
      </c>
      <c r="K10" s="103"/>
    </row>
    <row r="11" spans="2:11" s="101" customFormat="1" ht="37.5" customHeight="1">
      <c r="B11" s="102"/>
      <c r="E11" s="267" t="s">
        <v>425</v>
      </c>
      <c r="F11" s="268"/>
      <c r="G11" s="268"/>
      <c r="H11" s="268"/>
      <c r="K11" s="103"/>
    </row>
    <row r="12" spans="2:11" s="101" customFormat="1" ht="14.25" customHeight="1">
      <c r="B12" s="102"/>
      <c r="K12" s="103"/>
    </row>
    <row r="13" spans="2:11" s="101" customFormat="1" ht="15" customHeight="1">
      <c r="B13" s="102"/>
      <c r="D13" s="97" t="s">
        <v>20</v>
      </c>
      <c r="F13" s="104" t="s">
        <v>81</v>
      </c>
      <c r="I13" s="97" t="s">
        <v>21</v>
      </c>
      <c r="J13" s="104"/>
      <c r="K13" s="103"/>
    </row>
    <row r="14" spans="2:11" s="101" customFormat="1" ht="15" customHeight="1">
      <c r="B14" s="102"/>
      <c r="D14" s="97" t="s">
        <v>23</v>
      </c>
      <c r="F14" s="104" t="s">
        <v>24</v>
      </c>
      <c r="I14" s="97" t="s">
        <v>25</v>
      </c>
      <c r="J14" s="105" t="str">
        <f>'Rekapitulace stavby'!$AN$8</f>
        <v>30.07.2014</v>
      </c>
      <c r="K14" s="103"/>
    </row>
    <row r="15" spans="2:11" s="101" customFormat="1" ht="12" customHeight="1">
      <c r="B15" s="102"/>
      <c r="K15" s="103"/>
    </row>
    <row r="16" spans="2:11" s="101" customFormat="1" ht="15" customHeight="1">
      <c r="B16" s="102"/>
      <c r="D16" s="97" t="s">
        <v>28</v>
      </c>
      <c r="I16" s="97" t="s">
        <v>29</v>
      </c>
      <c r="J16" s="104"/>
      <c r="K16" s="103"/>
    </row>
    <row r="17" spans="2:11" s="101" customFormat="1" ht="18.75" customHeight="1">
      <c r="B17" s="102"/>
      <c r="E17" s="104" t="s">
        <v>30</v>
      </c>
      <c r="I17" s="97" t="s">
        <v>31</v>
      </c>
      <c r="J17" s="104"/>
      <c r="K17" s="103"/>
    </row>
    <row r="18" spans="2:11" s="101" customFormat="1" ht="7.5" customHeight="1">
      <c r="B18" s="102"/>
      <c r="K18" s="103"/>
    </row>
    <row r="19" spans="2:11" s="101" customFormat="1" ht="15" customHeight="1">
      <c r="B19" s="102"/>
      <c r="D19" s="97" t="s">
        <v>32</v>
      </c>
      <c r="I19" s="97" t="s">
        <v>29</v>
      </c>
      <c r="J19" s="104">
        <f>IF('Rekapitulace stavby'!$AN$13="Vyplň údaj","",IF('Rekapitulace stavby'!$AN$13="","",'Rekapitulace stavby'!$AN$13))</f>
      </c>
      <c r="K19" s="103"/>
    </row>
    <row r="20" spans="2:11" s="101" customFormat="1" ht="18.75" customHeight="1">
      <c r="B20" s="102"/>
      <c r="E20" s="104">
        <f>IF('Rekapitulace stavby'!$E$14="Vyplň údaj","",IF('Rekapitulace stavby'!$E$14="","",'Rekapitulace stavby'!$E$14))</f>
      </c>
      <c r="I20" s="97" t="s">
        <v>31</v>
      </c>
      <c r="J20" s="104">
        <f>IF('Rekapitulace stavby'!$AN$14="Vyplň údaj","",IF('Rekapitulace stavby'!$AN$14="","",'Rekapitulace stavby'!$AN$14))</f>
      </c>
      <c r="K20" s="103"/>
    </row>
    <row r="21" spans="2:11" s="101" customFormat="1" ht="7.5" customHeight="1">
      <c r="B21" s="102"/>
      <c r="K21" s="103"/>
    </row>
    <row r="22" spans="2:11" s="101" customFormat="1" ht="15" customHeight="1">
      <c r="B22" s="102"/>
      <c r="D22" s="97" t="s">
        <v>35</v>
      </c>
      <c r="I22" s="97" t="s">
        <v>29</v>
      </c>
      <c r="J22" s="104" t="s">
        <v>36</v>
      </c>
      <c r="K22" s="103"/>
    </row>
    <row r="23" spans="2:11" s="101" customFormat="1" ht="18.75" customHeight="1">
      <c r="B23" s="102"/>
      <c r="E23" s="104" t="s">
        <v>37</v>
      </c>
      <c r="I23" s="97" t="s">
        <v>31</v>
      </c>
      <c r="J23" s="104"/>
      <c r="K23" s="103"/>
    </row>
    <row r="24" spans="2:11" s="101" customFormat="1" ht="7.5" customHeight="1">
      <c r="B24" s="102"/>
      <c r="K24" s="103"/>
    </row>
    <row r="25" spans="2:11" s="101" customFormat="1" ht="15" customHeight="1">
      <c r="B25" s="102"/>
      <c r="D25" s="97" t="s">
        <v>38</v>
      </c>
      <c r="K25" s="103"/>
    </row>
    <row r="26" spans="2:11" s="98" customFormat="1" ht="30" customHeight="1">
      <c r="B26" s="99"/>
      <c r="E26" s="274" t="s">
        <v>426</v>
      </c>
      <c r="F26" s="273"/>
      <c r="G26" s="273"/>
      <c r="H26" s="273"/>
      <c r="K26" s="100"/>
    </row>
    <row r="27" spans="2:11" s="101" customFormat="1" ht="7.5" customHeight="1">
      <c r="B27" s="102"/>
      <c r="K27" s="103"/>
    </row>
    <row r="28" spans="2:11" s="101" customFormat="1" ht="7.5" customHeight="1">
      <c r="B28" s="102"/>
      <c r="D28" s="106"/>
      <c r="E28" s="106"/>
      <c r="F28" s="106"/>
      <c r="G28" s="106"/>
      <c r="H28" s="106"/>
      <c r="I28" s="106"/>
      <c r="J28" s="106"/>
      <c r="K28" s="107"/>
    </row>
    <row r="29" spans="2:11" s="101" customFormat="1" ht="26.25" customHeight="1">
      <c r="B29" s="102"/>
      <c r="D29" s="108" t="s">
        <v>39</v>
      </c>
      <c r="J29" s="109">
        <f>ROUNDUP($J$86,2)</f>
        <v>0</v>
      </c>
      <c r="K29" s="103"/>
    </row>
    <row r="30" spans="2:11" s="101" customFormat="1" ht="7.5" customHeight="1">
      <c r="B30" s="102"/>
      <c r="D30" s="106"/>
      <c r="E30" s="106"/>
      <c r="F30" s="106"/>
      <c r="G30" s="106"/>
      <c r="H30" s="106"/>
      <c r="I30" s="106"/>
      <c r="J30" s="106"/>
      <c r="K30" s="107"/>
    </row>
    <row r="31" spans="2:11" s="101" customFormat="1" ht="15" customHeight="1">
      <c r="B31" s="102"/>
      <c r="F31" s="110" t="s">
        <v>41</v>
      </c>
      <c r="I31" s="110" t="s">
        <v>40</v>
      </c>
      <c r="J31" s="110" t="s">
        <v>42</v>
      </c>
      <c r="K31" s="103"/>
    </row>
    <row r="32" spans="2:11" s="101" customFormat="1" ht="15" customHeight="1">
      <c r="B32" s="102"/>
      <c r="D32" s="111" t="s">
        <v>43</v>
      </c>
      <c r="E32" s="111" t="s">
        <v>44</v>
      </c>
      <c r="F32" s="112">
        <f>ROUNDUP(SUM($BE$86:$BE$99),2)</f>
        <v>0</v>
      </c>
      <c r="I32" s="113">
        <v>0.21</v>
      </c>
      <c r="J32" s="112">
        <f>ROUNDUP(SUM($BE$86:$BE$99)*$I$32,1)</f>
        <v>0</v>
      </c>
      <c r="K32" s="103"/>
    </row>
    <row r="33" spans="2:11" s="101" customFormat="1" ht="15" customHeight="1">
      <c r="B33" s="102"/>
      <c r="E33" s="111" t="s">
        <v>45</v>
      </c>
      <c r="F33" s="112">
        <f>ROUNDUP(SUM($BF$86:$BF$99),2)</f>
        <v>0</v>
      </c>
      <c r="I33" s="113">
        <v>0.15</v>
      </c>
      <c r="J33" s="112">
        <f>ROUNDUP(SUM($BF$86:$BF$99)*$I$33,1)</f>
        <v>0</v>
      </c>
      <c r="K33" s="103"/>
    </row>
    <row r="34" spans="2:11" s="101" customFormat="1" ht="15" customHeight="1" hidden="1">
      <c r="B34" s="102"/>
      <c r="E34" s="111" t="s">
        <v>46</v>
      </c>
      <c r="F34" s="112">
        <f>ROUNDUP(SUM($BG$86:$BG$99),2)</f>
        <v>0</v>
      </c>
      <c r="I34" s="113">
        <v>0.21</v>
      </c>
      <c r="J34" s="112">
        <v>0</v>
      </c>
      <c r="K34" s="103"/>
    </row>
    <row r="35" spans="2:11" s="101" customFormat="1" ht="15" customHeight="1" hidden="1">
      <c r="B35" s="102"/>
      <c r="E35" s="111" t="s">
        <v>47</v>
      </c>
      <c r="F35" s="112">
        <f>ROUNDUP(SUM($BH$86:$BH$99),2)</f>
        <v>0</v>
      </c>
      <c r="I35" s="113">
        <v>0.15</v>
      </c>
      <c r="J35" s="112">
        <v>0</v>
      </c>
      <c r="K35" s="103"/>
    </row>
    <row r="36" spans="2:11" s="101" customFormat="1" ht="15" customHeight="1" hidden="1">
      <c r="B36" s="102"/>
      <c r="E36" s="111" t="s">
        <v>48</v>
      </c>
      <c r="F36" s="112">
        <f>ROUNDUP(SUM($BI$86:$BI$99),2)</f>
        <v>0</v>
      </c>
      <c r="I36" s="113">
        <v>0</v>
      </c>
      <c r="J36" s="112">
        <v>0</v>
      </c>
      <c r="K36" s="103"/>
    </row>
    <row r="37" spans="2:11" s="101" customFormat="1" ht="7.5" customHeight="1">
      <c r="B37" s="102"/>
      <c r="K37" s="103"/>
    </row>
    <row r="38" spans="2:11" s="101" customFormat="1" ht="26.25" customHeight="1">
      <c r="B38" s="102"/>
      <c r="C38" s="114"/>
      <c r="D38" s="115" t="s">
        <v>49</v>
      </c>
      <c r="E38" s="116"/>
      <c r="F38" s="116"/>
      <c r="G38" s="117" t="s">
        <v>50</v>
      </c>
      <c r="H38" s="118" t="s">
        <v>51</v>
      </c>
      <c r="I38" s="116"/>
      <c r="J38" s="119">
        <f>ROUNDUP(SUM($J$29:$J$36),2)</f>
        <v>0</v>
      </c>
      <c r="K38" s="123"/>
    </row>
    <row r="39" spans="2:11" s="101" customFormat="1" ht="15" customHeight="1">
      <c r="B39" s="124"/>
      <c r="C39" s="125"/>
      <c r="D39" s="125"/>
      <c r="E39" s="125"/>
      <c r="F39" s="125"/>
      <c r="G39" s="125"/>
      <c r="H39" s="125"/>
      <c r="I39" s="125"/>
      <c r="J39" s="125"/>
      <c r="K39" s="126"/>
    </row>
    <row r="43" spans="2:11" s="101" customFormat="1" ht="7.5" customHeight="1">
      <c r="B43" s="127"/>
      <c r="C43" s="128"/>
      <c r="D43" s="128"/>
      <c r="E43" s="128"/>
      <c r="F43" s="128"/>
      <c r="G43" s="128"/>
      <c r="H43" s="128"/>
      <c r="I43" s="128"/>
      <c r="J43" s="128"/>
      <c r="K43" s="129"/>
    </row>
    <row r="44" spans="2:11" s="101" customFormat="1" ht="37.5" customHeight="1">
      <c r="B44" s="102"/>
      <c r="C44" s="94" t="s">
        <v>96</v>
      </c>
      <c r="K44" s="103"/>
    </row>
    <row r="45" spans="2:11" s="101" customFormat="1" ht="7.5" customHeight="1">
      <c r="B45" s="102"/>
      <c r="K45" s="103"/>
    </row>
    <row r="46" spans="2:11" s="101" customFormat="1" ht="15" customHeight="1">
      <c r="B46" s="102"/>
      <c r="C46" s="97" t="s">
        <v>17</v>
      </c>
      <c r="K46" s="103"/>
    </row>
    <row r="47" spans="2:11" s="101" customFormat="1" ht="16.5" customHeight="1">
      <c r="B47" s="102"/>
      <c r="E47" s="269" t="str">
        <f>$E$7</f>
        <v>2720 Obnovení silnice III-2565 Most - Mariánské Radčice</v>
      </c>
      <c r="F47" s="268"/>
      <c r="G47" s="268"/>
      <c r="H47" s="268"/>
      <c r="K47" s="103"/>
    </row>
    <row r="48" spans="2:11" s="88" customFormat="1" ht="15.75" customHeight="1">
      <c r="B48" s="93"/>
      <c r="C48" s="97" t="s">
        <v>91</v>
      </c>
      <c r="K48" s="95"/>
    </row>
    <row r="49" spans="2:11" s="101" customFormat="1" ht="16.5" customHeight="1">
      <c r="B49" s="102"/>
      <c r="E49" s="269" t="s">
        <v>92</v>
      </c>
      <c r="F49" s="268"/>
      <c r="G49" s="268"/>
      <c r="H49" s="268"/>
      <c r="K49" s="103"/>
    </row>
    <row r="50" spans="2:11" s="101" customFormat="1" ht="15" customHeight="1">
      <c r="B50" s="102"/>
      <c r="C50" s="97" t="s">
        <v>93</v>
      </c>
      <c r="K50" s="103"/>
    </row>
    <row r="51" spans="2:11" s="101" customFormat="1" ht="19.5" customHeight="1">
      <c r="B51" s="102"/>
      <c r="E51" s="267" t="str">
        <f>$E$11</f>
        <v>SO 101a - Vedlejší a ostatní náklady</v>
      </c>
      <c r="F51" s="268"/>
      <c r="G51" s="268"/>
      <c r="H51" s="268"/>
      <c r="K51" s="103"/>
    </row>
    <row r="52" spans="2:11" s="101" customFormat="1" ht="7.5" customHeight="1">
      <c r="B52" s="102"/>
      <c r="K52" s="103"/>
    </row>
    <row r="53" spans="2:11" s="101" customFormat="1" ht="18.75" customHeight="1">
      <c r="B53" s="102"/>
      <c r="C53" s="97" t="s">
        <v>23</v>
      </c>
      <c r="F53" s="104" t="str">
        <f>$F$14</f>
        <v> </v>
      </c>
      <c r="I53" s="97" t="s">
        <v>25</v>
      </c>
      <c r="J53" s="105" t="str">
        <f>IF($J$14="","",$J$14)</f>
        <v>30.07.2014</v>
      </c>
      <c r="K53" s="103"/>
    </row>
    <row r="54" spans="2:11" s="101" customFormat="1" ht="7.5" customHeight="1">
      <c r="B54" s="102"/>
      <c r="K54" s="103"/>
    </row>
    <row r="55" spans="2:11" s="101" customFormat="1" ht="15.75" customHeight="1">
      <c r="B55" s="102"/>
      <c r="C55" s="97" t="s">
        <v>28</v>
      </c>
      <c r="F55" s="104" t="str">
        <f>$E$17</f>
        <v>Statutární město Most</v>
      </c>
      <c r="I55" s="97" t="s">
        <v>35</v>
      </c>
      <c r="J55" s="104" t="str">
        <f>$E$23</f>
        <v>Báňské projekty Teplice a.s.</v>
      </c>
      <c r="K55" s="103"/>
    </row>
    <row r="56" spans="2:11" s="101" customFormat="1" ht="15" customHeight="1">
      <c r="B56" s="102"/>
      <c r="C56" s="97" t="s">
        <v>32</v>
      </c>
      <c r="F56" s="104">
        <f>IF($E$20="","",$E$20)</f>
      </c>
      <c r="K56" s="103"/>
    </row>
    <row r="57" spans="2:11" s="101" customFormat="1" ht="11.25" customHeight="1">
      <c r="B57" s="102"/>
      <c r="K57" s="103"/>
    </row>
    <row r="58" spans="2:11" s="101" customFormat="1" ht="30" customHeight="1">
      <c r="B58" s="102"/>
      <c r="C58" s="130" t="s">
        <v>97</v>
      </c>
      <c r="D58" s="114"/>
      <c r="E58" s="114"/>
      <c r="F58" s="114"/>
      <c r="G58" s="114"/>
      <c r="H58" s="114"/>
      <c r="I58" s="114"/>
      <c r="J58" s="131" t="s">
        <v>98</v>
      </c>
      <c r="K58" s="132"/>
    </row>
    <row r="59" spans="2:11" s="101" customFormat="1" ht="11.25" customHeight="1">
      <c r="B59" s="102"/>
      <c r="K59" s="103"/>
    </row>
    <row r="60" spans="2:47" s="101" customFormat="1" ht="30" customHeight="1">
      <c r="B60" s="102"/>
      <c r="C60" s="133" t="s">
        <v>99</v>
      </c>
      <c r="J60" s="109">
        <f>ROUNDUP($J$86,2)</f>
        <v>0</v>
      </c>
      <c r="K60" s="103"/>
      <c r="AU60" s="101" t="s">
        <v>100</v>
      </c>
    </row>
    <row r="61" spans="2:11" s="134" customFormat="1" ht="25.5" customHeight="1">
      <c r="B61" s="135"/>
      <c r="D61" s="136" t="s">
        <v>427</v>
      </c>
      <c r="E61" s="136"/>
      <c r="F61" s="136"/>
      <c r="G61" s="136"/>
      <c r="H61" s="136"/>
      <c r="I61" s="136"/>
      <c r="J61" s="137">
        <f>ROUNDUP($J$87,2)</f>
        <v>0</v>
      </c>
      <c r="K61" s="138"/>
    </row>
    <row r="62" spans="2:11" s="139" customFormat="1" ht="21" customHeight="1">
      <c r="B62" s="140"/>
      <c r="D62" s="141" t="s">
        <v>428</v>
      </c>
      <c r="E62" s="141"/>
      <c r="F62" s="141"/>
      <c r="G62" s="141"/>
      <c r="H62" s="141"/>
      <c r="I62" s="141"/>
      <c r="J62" s="142">
        <f>ROUNDUP($J$88,2)</f>
        <v>0</v>
      </c>
      <c r="K62" s="143"/>
    </row>
    <row r="63" spans="2:11" s="139" customFormat="1" ht="21" customHeight="1">
      <c r="B63" s="140"/>
      <c r="D63" s="141" t="s">
        <v>429</v>
      </c>
      <c r="E63" s="141"/>
      <c r="F63" s="141"/>
      <c r="G63" s="141"/>
      <c r="H63" s="141"/>
      <c r="I63" s="141"/>
      <c r="J63" s="142">
        <f>ROUNDUP($J$91,2)</f>
        <v>0</v>
      </c>
      <c r="K63" s="143"/>
    </row>
    <row r="64" spans="2:11" s="139" customFormat="1" ht="21" customHeight="1">
      <c r="B64" s="140"/>
      <c r="D64" s="141" t="s">
        <v>430</v>
      </c>
      <c r="E64" s="141"/>
      <c r="F64" s="141"/>
      <c r="G64" s="141"/>
      <c r="H64" s="141"/>
      <c r="I64" s="141"/>
      <c r="J64" s="142">
        <f>ROUNDUP($J$94,2)</f>
        <v>0</v>
      </c>
      <c r="K64" s="143"/>
    </row>
    <row r="65" spans="2:11" s="101" customFormat="1" ht="22.5" customHeight="1">
      <c r="B65" s="102"/>
      <c r="K65" s="103"/>
    </row>
    <row r="66" spans="2:11" s="101" customFormat="1" ht="7.5" customHeight="1">
      <c r="B66" s="124"/>
      <c r="C66" s="125"/>
      <c r="D66" s="125"/>
      <c r="E66" s="125"/>
      <c r="F66" s="125"/>
      <c r="G66" s="125"/>
      <c r="H66" s="125"/>
      <c r="I66" s="125"/>
      <c r="J66" s="125"/>
      <c r="K66" s="126"/>
    </row>
    <row r="70" spans="2:12" s="101" customFormat="1" ht="7.5" customHeight="1">
      <c r="B70" s="127"/>
      <c r="C70" s="128"/>
      <c r="D70" s="128"/>
      <c r="E70" s="128"/>
      <c r="F70" s="128"/>
      <c r="G70" s="128"/>
      <c r="H70" s="128"/>
      <c r="I70" s="128"/>
      <c r="J70" s="128"/>
      <c r="K70" s="128"/>
      <c r="L70" s="102"/>
    </row>
    <row r="71" spans="2:12" s="101" customFormat="1" ht="37.5" customHeight="1">
      <c r="B71" s="102"/>
      <c r="C71" s="94" t="s">
        <v>110</v>
      </c>
      <c r="L71" s="102"/>
    </row>
    <row r="72" spans="2:12" s="101" customFormat="1" ht="7.5" customHeight="1">
      <c r="B72" s="102"/>
      <c r="L72" s="102"/>
    </row>
    <row r="73" spans="2:12" s="101" customFormat="1" ht="15" customHeight="1">
      <c r="B73" s="102"/>
      <c r="C73" s="97" t="s">
        <v>17</v>
      </c>
      <c r="L73" s="102"/>
    </row>
    <row r="74" spans="2:12" s="101" customFormat="1" ht="16.5" customHeight="1">
      <c r="B74" s="102"/>
      <c r="E74" s="269" t="str">
        <f>$E$7</f>
        <v>2720 Obnovení silnice III-2565 Most - Mariánské Radčice</v>
      </c>
      <c r="F74" s="268"/>
      <c r="G74" s="268"/>
      <c r="H74" s="268"/>
      <c r="L74" s="102"/>
    </row>
    <row r="75" spans="2:12" ht="15.75" customHeight="1">
      <c r="B75" s="93"/>
      <c r="C75" s="97" t="s">
        <v>91</v>
      </c>
      <c r="L75" s="93"/>
    </row>
    <row r="76" spans="2:12" s="101" customFormat="1" ht="16.5" customHeight="1">
      <c r="B76" s="102"/>
      <c r="E76" s="269" t="s">
        <v>92</v>
      </c>
      <c r="F76" s="268"/>
      <c r="G76" s="268"/>
      <c r="H76" s="268"/>
      <c r="L76" s="102"/>
    </row>
    <row r="77" spans="2:12" s="101" customFormat="1" ht="15" customHeight="1">
      <c r="B77" s="102"/>
      <c r="C77" s="97" t="s">
        <v>93</v>
      </c>
      <c r="L77" s="102"/>
    </row>
    <row r="78" spans="2:12" s="101" customFormat="1" ht="19.5" customHeight="1">
      <c r="B78" s="102"/>
      <c r="E78" s="267" t="str">
        <f>$E$11</f>
        <v>SO 101a - Vedlejší a ostatní náklady</v>
      </c>
      <c r="F78" s="268"/>
      <c r="G78" s="268"/>
      <c r="H78" s="268"/>
      <c r="L78" s="102"/>
    </row>
    <row r="79" spans="2:12" s="101" customFormat="1" ht="7.5" customHeight="1">
      <c r="B79" s="102"/>
      <c r="L79" s="102"/>
    </row>
    <row r="80" spans="2:12" s="101" customFormat="1" ht="18.75" customHeight="1">
      <c r="B80" s="102"/>
      <c r="C80" s="97" t="s">
        <v>23</v>
      </c>
      <c r="F80" s="104" t="str">
        <f>$F$14</f>
        <v> </v>
      </c>
      <c r="I80" s="97" t="s">
        <v>25</v>
      </c>
      <c r="J80" s="105" t="str">
        <f>IF($J$14="","",$J$14)</f>
        <v>30.07.2014</v>
      </c>
      <c r="L80" s="102"/>
    </row>
    <row r="81" spans="2:12" s="101" customFormat="1" ht="7.5" customHeight="1">
      <c r="B81" s="102"/>
      <c r="L81" s="102"/>
    </row>
    <row r="82" spans="2:12" s="101" customFormat="1" ht="15.75" customHeight="1">
      <c r="B82" s="102"/>
      <c r="C82" s="97" t="s">
        <v>28</v>
      </c>
      <c r="F82" s="104" t="str">
        <f>$E$17</f>
        <v>Statutární město Most</v>
      </c>
      <c r="I82" s="97" t="s">
        <v>35</v>
      </c>
      <c r="J82" s="104" t="str">
        <f>$E$23</f>
        <v>Báňské projekty Teplice a.s.</v>
      </c>
      <c r="L82" s="102"/>
    </row>
    <row r="83" spans="2:12" s="101" customFormat="1" ht="15" customHeight="1">
      <c r="B83" s="102"/>
      <c r="C83" s="97" t="s">
        <v>32</v>
      </c>
      <c r="F83" s="104">
        <f>IF($E$20="","",$E$20)</f>
      </c>
      <c r="L83" s="102"/>
    </row>
    <row r="84" spans="2:12" s="101" customFormat="1" ht="11.25" customHeight="1">
      <c r="B84" s="102"/>
      <c r="L84" s="102"/>
    </row>
    <row r="85" spans="2:20" s="144" customFormat="1" ht="30" customHeight="1">
      <c r="B85" s="145"/>
      <c r="C85" s="146" t="s">
        <v>111</v>
      </c>
      <c r="D85" s="147" t="s">
        <v>58</v>
      </c>
      <c r="E85" s="147" t="s">
        <v>54</v>
      </c>
      <c r="F85" s="147" t="s">
        <v>112</v>
      </c>
      <c r="G85" s="147" t="s">
        <v>113</v>
      </c>
      <c r="H85" s="147" t="s">
        <v>114</v>
      </c>
      <c r="I85" s="147" t="s">
        <v>115</v>
      </c>
      <c r="J85" s="147" t="s">
        <v>116</v>
      </c>
      <c r="K85" s="148" t="s">
        <v>117</v>
      </c>
      <c r="L85" s="145"/>
      <c r="M85" s="149" t="s">
        <v>118</v>
      </c>
      <c r="N85" s="150" t="s">
        <v>43</v>
      </c>
      <c r="O85" s="150" t="s">
        <v>119</v>
      </c>
      <c r="P85" s="150" t="s">
        <v>120</v>
      </c>
      <c r="Q85" s="150" t="s">
        <v>121</v>
      </c>
      <c r="R85" s="150" t="s">
        <v>122</v>
      </c>
      <c r="S85" s="150" t="s">
        <v>123</v>
      </c>
      <c r="T85" s="151" t="s">
        <v>124</v>
      </c>
    </row>
    <row r="86" spans="2:63" s="101" customFormat="1" ht="30" customHeight="1">
      <c r="B86" s="102"/>
      <c r="C86" s="133" t="s">
        <v>99</v>
      </c>
      <c r="J86" s="152">
        <f>$BK$86</f>
        <v>0</v>
      </c>
      <c r="L86" s="102"/>
      <c r="M86" s="153"/>
      <c r="N86" s="106"/>
      <c r="O86" s="106"/>
      <c r="P86" s="154">
        <f>$P$87</f>
        <v>0</v>
      </c>
      <c r="Q86" s="106"/>
      <c r="R86" s="154">
        <f>$R$87</f>
        <v>0</v>
      </c>
      <c r="S86" s="106"/>
      <c r="T86" s="155">
        <f>$T$87</f>
        <v>0</v>
      </c>
      <c r="AT86" s="101" t="s">
        <v>72</v>
      </c>
      <c r="AU86" s="101" t="s">
        <v>100</v>
      </c>
      <c r="BK86" s="156">
        <f>$BK$87</f>
        <v>0</v>
      </c>
    </row>
    <row r="87" spans="2:63" s="157" customFormat="1" ht="37.5" customHeight="1">
      <c r="B87" s="158"/>
      <c r="D87" s="159" t="s">
        <v>72</v>
      </c>
      <c r="E87" s="160" t="s">
        <v>431</v>
      </c>
      <c r="F87" s="160" t="s">
        <v>432</v>
      </c>
      <c r="J87" s="161">
        <f>$BK$87</f>
        <v>0</v>
      </c>
      <c r="L87" s="158"/>
      <c r="M87" s="162"/>
      <c r="P87" s="163">
        <f>$P$88+$P$91+$P$94</f>
        <v>0</v>
      </c>
      <c r="R87" s="163">
        <f>$R$88+$R$91+$R$94</f>
        <v>0</v>
      </c>
      <c r="T87" s="164">
        <f>$T$88+$T$91+$T$94</f>
        <v>0</v>
      </c>
      <c r="AR87" s="159" t="s">
        <v>155</v>
      </c>
      <c r="AT87" s="159" t="s">
        <v>72</v>
      </c>
      <c r="AU87" s="159" t="s">
        <v>73</v>
      </c>
      <c r="AY87" s="159" t="s">
        <v>127</v>
      </c>
      <c r="BK87" s="165">
        <f>$BK$88+$BK$91+$BK$94</f>
        <v>0</v>
      </c>
    </row>
    <row r="88" spans="2:63" s="157" customFormat="1" ht="21" customHeight="1">
      <c r="B88" s="158"/>
      <c r="D88" s="159" t="s">
        <v>72</v>
      </c>
      <c r="E88" s="166" t="s">
        <v>433</v>
      </c>
      <c r="F88" s="166" t="s">
        <v>434</v>
      </c>
      <c r="J88" s="167">
        <f>$BK$88</f>
        <v>0</v>
      </c>
      <c r="L88" s="158"/>
      <c r="M88" s="162"/>
      <c r="P88" s="163">
        <f>SUM($P$89:$P$90)</f>
        <v>0</v>
      </c>
      <c r="R88" s="163">
        <f>SUM($R$89:$R$90)</f>
        <v>0</v>
      </c>
      <c r="T88" s="164">
        <f>SUM($T$89:$T$90)</f>
        <v>0</v>
      </c>
      <c r="AR88" s="159" t="s">
        <v>155</v>
      </c>
      <c r="AT88" s="159" t="s">
        <v>72</v>
      </c>
      <c r="AU88" s="159" t="s">
        <v>22</v>
      </c>
      <c r="AY88" s="159" t="s">
        <v>127</v>
      </c>
      <c r="BK88" s="165">
        <f>SUM($BK$89:$BK$90)</f>
        <v>0</v>
      </c>
    </row>
    <row r="89" spans="2:65" s="101" customFormat="1" ht="15.75" customHeight="1">
      <c r="B89" s="102"/>
      <c r="C89" s="168" t="s">
        <v>22</v>
      </c>
      <c r="D89" s="168" t="s">
        <v>129</v>
      </c>
      <c r="E89" s="169" t="s">
        <v>435</v>
      </c>
      <c r="F89" s="170" t="s">
        <v>436</v>
      </c>
      <c r="G89" s="171" t="s">
        <v>437</v>
      </c>
      <c r="H89" s="172">
        <v>40</v>
      </c>
      <c r="I89" s="215"/>
      <c r="J89" s="173">
        <f>ROUND($I$89*$H$89,2)</f>
        <v>0</v>
      </c>
      <c r="K89" s="170"/>
      <c r="L89" s="102"/>
      <c r="M89" s="174"/>
      <c r="N89" s="175" t="s">
        <v>44</v>
      </c>
      <c r="Q89" s="176">
        <v>0</v>
      </c>
      <c r="R89" s="176">
        <f>$Q$89*$H$89</f>
        <v>0</v>
      </c>
      <c r="S89" s="176">
        <v>0</v>
      </c>
      <c r="T89" s="177">
        <f>$S$89*$H$89</f>
        <v>0</v>
      </c>
      <c r="AR89" s="98" t="s">
        <v>438</v>
      </c>
      <c r="AT89" s="98" t="s">
        <v>129</v>
      </c>
      <c r="AU89" s="98" t="s">
        <v>82</v>
      </c>
      <c r="AY89" s="101" t="s">
        <v>127</v>
      </c>
      <c r="BE89" s="178">
        <f>IF($N$89="základní",$J$89,0)</f>
        <v>0</v>
      </c>
      <c r="BF89" s="178">
        <f>IF($N$89="snížená",$J$89,0)</f>
        <v>0</v>
      </c>
      <c r="BG89" s="178">
        <f>IF($N$89="zákl. přenesená",$J$89,0)</f>
        <v>0</v>
      </c>
      <c r="BH89" s="178">
        <f>IF($N$89="sníž. přenesená",$J$89,0)</f>
        <v>0</v>
      </c>
      <c r="BI89" s="178">
        <f>IF($N$89="nulová",$J$89,0)</f>
        <v>0</v>
      </c>
      <c r="BJ89" s="98" t="s">
        <v>22</v>
      </c>
      <c r="BK89" s="178">
        <f>ROUND($I$89*$H$89,2)</f>
        <v>0</v>
      </c>
      <c r="BL89" s="98" t="s">
        <v>438</v>
      </c>
      <c r="BM89" s="98" t="s">
        <v>439</v>
      </c>
    </row>
    <row r="90" spans="2:47" s="101" customFormat="1" ht="27" customHeight="1">
      <c r="B90" s="102"/>
      <c r="D90" s="179" t="s">
        <v>136</v>
      </c>
      <c r="F90" s="180" t="s">
        <v>440</v>
      </c>
      <c r="I90" s="216"/>
      <c r="L90" s="102"/>
      <c r="M90" s="181"/>
      <c r="T90" s="182"/>
      <c r="AT90" s="101" t="s">
        <v>136</v>
      </c>
      <c r="AU90" s="101" t="s">
        <v>82</v>
      </c>
    </row>
    <row r="91" spans="2:63" s="157" customFormat="1" ht="30.75" customHeight="1">
      <c r="B91" s="158"/>
      <c r="D91" s="159" t="s">
        <v>72</v>
      </c>
      <c r="E91" s="166" t="s">
        <v>441</v>
      </c>
      <c r="F91" s="166" t="s">
        <v>442</v>
      </c>
      <c r="I91" s="218"/>
      <c r="J91" s="167">
        <f>$BK$91</f>
        <v>0</v>
      </c>
      <c r="L91" s="158"/>
      <c r="M91" s="162"/>
      <c r="P91" s="163">
        <f>SUM($P$92:$P$93)</f>
        <v>0</v>
      </c>
      <c r="R91" s="163">
        <f>SUM($R$92:$R$93)</f>
        <v>0</v>
      </c>
      <c r="T91" s="164">
        <f>SUM($T$92:$T$93)</f>
        <v>0</v>
      </c>
      <c r="AR91" s="159" t="s">
        <v>155</v>
      </c>
      <c r="AT91" s="159" t="s">
        <v>72</v>
      </c>
      <c r="AU91" s="159" t="s">
        <v>22</v>
      </c>
      <c r="AY91" s="159" t="s">
        <v>127</v>
      </c>
      <c r="BK91" s="165">
        <f>SUM($BK$92:$BK$93)</f>
        <v>0</v>
      </c>
    </row>
    <row r="92" spans="2:65" s="101" customFormat="1" ht="15.75" customHeight="1">
      <c r="B92" s="102"/>
      <c r="C92" s="168" t="s">
        <v>82</v>
      </c>
      <c r="D92" s="168" t="s">
        <v>129</v>
      </c>
      <c r="E92" s="169" t="s">
        <v>443</v>
      </c>
      <c r="F92" s="170" t="s">
        <v>442</v>
      </c>
      <c r="G92" s="171" t="s">
        <v>454</v>
      </c>
      <c r="H92" s="172">
        <v>1</v>
      </c>
      <c r="I92" s="215"/>
      <c r="J92" s="173">
        <f>ROUND($I$92*$H$92,2)</f>
        <v>0</v>
      </c>
      <c r="K92" s="170"/>
      <c r="L92" s="102"/>
      <c r="M92" s="174"/>
      <c r="N92" s="175" t="s">
        <v>44</v>
      </c>
      <c r="Q92" s="176">
        <v>0</v>
      </c>
      <c r="R92" s="176">
        <f>$Q$92*$H$92</f>
        <v>0</v>
      </c>
      <c r="S92" s="176">
        <v>0</v>
      </c>
      <c r="T92" s="177">
        <f>$S$92*$H$92</f>
        <v>0</v>
      </c>
      <c r="AR92" s="98" t="s">
        <v>438</v>
      </c>
      <c r="AT92" s="98" t="s">
        <v>129</v>
      </c>
      <c r="AU92" s="98" t="s">
        <v>82</v>
      </c>
      <c r="AY92" s="101" t="s">
        <v>127</v>
      </c>
      <c r="BE92" s="178">
        <f>IF($N$92="základní",$J$92,0)</f>
        <v>0</v>
      </c>
      <c r="BF92" s="178">
        <f>IF($N$92="snížená",$J$92,0)</f>
        <v>0</v>
      </c>
      <c r="BG92" s="178">
        <f>IF($N$92="zákl. přenesená",$J$92,0)</f>
        <v>0</v>
      </c>
      <c r="BH92" s="178">
        <f>IF($N$92="sníž. přenesená",$J$92,0)</f>
        <v>0</v>
      </c>
      <c r="BI92" s="178">
        <f>IF($N$92="nulová",$J$92,0)</f>
        <v>0</v>
      </c>
      <c r="BJ92" s="98" t="s">
        <v>22</v>
      </c>
      <c r="BK92" s="178">
        <f>ROUND($I$92*$H$92,2)</f>
        <v>0</v>
      </c>
      <c r="BL92" s="98" t="s">
        <v>438</v>
      </c>
      <c r="BM92" s="98" t="s">
        <v>444</v>
      </c>
    </row>
    <row r="93" spans="2:47" s="101" customFormat="1" ht="16.5" customHeight="1">
      <c r="B93" s="102"/>
      <c r="D93" s="179" t="s">
        <v>136</v>
      </c>
      <c r="F93" s="180" t="s">
        <v>445</v>
      </c>
      <c r="I93" s="216"/>
      <c r="L93" s="102"/>
      <c r="M93" s="181"/>
      <c r="T93" s="182"/>
      <c r="AT93" s="101" t="s">
        <v>136</v>
      </c>
      <c r="AU93" s="101" t="s">
        <v>82</v>
      </c>
    </row>
    <row r="94" spans="2:63" s="157" customFormat="1" ht="30.75" customHeight="1">
      <c r="B94" s="158"/>
      <c r="D94" s="159" t="s">
        <v>72</v>
      </c>
      <c r="E94" s="166" t="s">
        <v>446</v>
      </c>
      <c r="F94" s="166" t="s">
        <v>447</v>
      </c>
      <c r="I94" s="218"/>
      <c r="J94" s="167">
        <f>$BK$94</f>
        <v>0</v>
      </c>
      <c r="L94" s="158"/>
      <c r="M94" s="162"/>
      <c r="P94" s="163">
        <f>SUM($P$95:$P$99)</f>
        <v>0</v>
      </c>
      <c r="R94" s="163">
        <f>SUM($R$95:$R$99)</f>
        <v>0</v>
      </c>
      <c r="T94" s="164">
        <f>SUM($T$95:$T$99)</f>
        <v>0</v>
      </c>
      <c r="AR94" s="159" t="s">
        <v>155</v>
      </c>
      <c r="AT94" s="159" t="s">
        <v>72</v>
      </c>
      <c r="AU94" s="159" t="s">
        <v>22</v>
      </c>
      <c r="AY94" s="159" t="s">
        <v>127</v>
      </c>
      <c r="BK94" s="165">
        <f>SUM($BK$95:$BK$99)</f>
        <v>0</v>
      </c>
    </row>
    <row r="95" spans="2:65" s="101" customFormat="1" ht="15.75" customHeight="1">
      <c r="B95" s="102"/>
      <c r="C95" s="168" t="s">
        <v>145</v>
      </c>
      <c r="D95" s="168" t="s">
        <v>129</v>
      </c>
      <c r="E95" s="169" t="s">
        <v>448</v>
      </c>
      <c r="F95" s="170" t="s">
        <v>449</v>
      </c>
      <c r="G95" s="171" t="s">
        <v>437</v>
      </c>
      <c r="H95" s="172">
        <v>20</v>
      </c>
      <c r="I95" s="215"/>
      <c r="J95" s="173">
        <f>ROUND($I$95*$H$95,2)</f>
        <v>0</v>
      </c>
      <c r="K95" s="170"/>
      <c r="L95" s="102"/>
      <c r="M95" s="174"/>
      <c r="N95" s="175" t="s">
        <v>44</v>
      </c>
      <c r="Q95" s="176">
        <v>0</v>
      </c>
      <c r="R95" s="176">
        <f>$Q$95*$H$95</f>
        <v>0</v>
      </c>
      <c r="S95" s="176">
        <v>0</v>
      </c>
      <c r="T95" s="177">
        <f>$S$95*$H$95</f>
        <v>0</v>
      </c>
      <c r="AR95" s="98" t="s">
        <v>438</v>
      </c>
      <c r="AT95" s="98" t="s">
        <v>129</v>
      </c>
      <c r="AU95" s="98" t="s">
        <v>82</v>
      </c>
      <c r="AY95" s="101" t="s">
        <v>127</v>
      </c>
      <c r="BE95" s="178">
        <f>IF($N$95="základní",$J$95,0)</f>
        <v>0</v>
      </c>
      <c r="BF95" s="178">
        <f>IF($N$95="snížená",$J$95,0)</f>
        <v>0</v>
      </c>
      <c r="BG95" s="178">
        <f>IF($N$95="zákl. přenesená",$J$95,0)</f>
        <v>0</v>
      </c>
      <c r="BH95" s="178">
        <f>IF($N$95="sníž. přenesená",$J$95,0)</f>
        <v>0</v>
      </c>
      <c r="BI95" s="178">
        <f>IF($N$95="nulová",$J$95,0)</f>
        <v>0</v>
      </c>
      <c r="BJ95" s="98" t="s">
        <v>22</v>
      </c>
      <c r="BK95" s="178">
        <f>ROUND($I$95*$H$95,2)</f>
        <v>0</v>
      </c>
      <c r="BL95" s="98" t="s">
        <v>438</v>
      </c>
      <c r="BM95" s="98" t="s">
        <v>450</v>
      </c>
    </row>
    <row r="96" spans="2:47" s="101" customFormat="1" ht="16.5" customHeight="1">
      <c r="B96" s="102"/>
      <c r="D96" s="179" t="s">
        <v>136</v>
      </c>
      <c r="F96" s="180" t="s">
        <v>451</v>
      </c>
      <c r="I96" s="216"/>
      <c r="L96" s="102"/>
      <c r="M96" s="181"/>
      <c r="T96" s="182"/>
      <c r="AT96" s="101" t="s">
        <v>136</v>
      </c>
      <c r="AU96" s="101" t="s">
        <v>82</v>
      </c>
    </row>
    <row r="97" spans="2:65" s="101" customFormat="1" ht="15.75" customHeight="1">
      <c r="B97" s="102"/>
      <c r="C97" s="168" t="s">
        <v>134</v>
      </c>
      <c r="D97" s="168" t="s">
        <v>129</v>
      </c>
      <c r="E97" s="169" t="s">
        <v>452</v>
      </c>
      <c r="F97" s="170" t="s">
        <v>453</v>
      </c>
      <c r="G97" s="171" t="s">
        <v>454</v>
      </c>
      <c r="H97" s="172">
        <v>5</v>
      </c>
      <c r="I97" s="215"/>
      <c r="J97" s="173">
        <f>ROUND($I$97*$H$97,2)</f>
        <v>0</v>
      </c>
      <c r="K97" s="170"/>
      <c r="L97" s="102"/>
      <c r="M97" s="174"/>
      <c r="N97" s="175" t="s">
        <v>44</v>
      </c>
      <c r="Q97" s="176">
        <v>0</v>
      </c>
      <c r="R97" s="176">
        <f>$Q$97*$H$97</f>
        <v>0</v>
      </c>
      <c r="S97" s="176">
        <v>0</v>
      </c>
      <c r="T97" s="177">
        <f>$S$97*$H$97</f>
        <v>0</v>
      </c>
      <c r="AR97" s="98" t="s">
        <v>438</v>
      </c>
      <c r="AT97" s="98" t="s">
        <v>129</v>
      </c>
      <c r="AU97" s="98" t="s">
        <v>82</v>
      </c>
      <c r="AY97" s="101" t="s">
        <v>127</v>
      </c>
      <c r="BE97" s="178">
        <f>IF($N$97="základní",$J$97,0)</f>
        <v>0</v>
      </c>
      <c r="BF97" s="178">
        <f>IF($N$97="snížená",$J$97,0)</f>
        <v>0</v>
      </c>
      <c r="BG97" s="178">
        <f>IF($N$97="zákl. přenesená",$J$97,0)</f>
        <v>0</v>
      </c>
      <c r="BH97" s="178">
        <f>IF($N$97="sníž. přenesená",$J$97,0)</f>
        <v>0</v>
      </c>
      <c r="BI97" s="178">
        <f>IF($N$97="nulová",$J$97,0)</f>
        <v>0</v>
      </c>
      <c r="BJ97" s="98" t="s">
        <v>22</v>
      </c>
      <c r="BK97" s="178">
        <f>ROUND($I$97*$H$97,2)</f>
        <v>0</v>
      </c>
      <c r="BL97" s="98" t="s">
        <v>438</v>
      </c>
      <c r="BM97" s="98" t="s">
        <v>455</v>
      </c>
    </row>
    <row r="98" spans="2:47" s="101" customFormat="1" ht="16.5" customHeight="1">
      <c r="B98" s="102"/>
      <c r="D98" s="179" t="s">
        <v>136</v>
      </c>
      <c r="F98" s="180" t="s">
        <v>456</v>
      </c>
      <c r="L98" s="102"/>
      <c r="M98" s="181"/>
      <c r="T98" s="182"/>
      <c r="AT98" s="101" t="s">
        <v>136</v>
      </c>
      <c r="AU98" s="101" t="s">
        <v>82</v>
      </c>
    </row>
    <row r="99" spans="2:51" s="101" customFormat="1" ht="15.75" customHeight="1">
      <c r="B99" s="183"/>
      <c r="D99" s="185" t="s">
        <v>143</v>
      </c>
      <c r="E99" s="186"/>
      <c r="F99" s="187" t="s">
        <v>457</v>
      </c>
      <c r="H99" s="188">
        <v>5</v>
      </c>
      <c r="L99" s="183"/>
      <c r="M99" s="212"/>
      <c r="N99" s="213"/>
      <c r="O99" s="213"/>
      <c r="P99" s="213"/>
      <c r="Q99" s="213"/>
      <c r="R99" s="213"/>
      <c r="S99" s="213"/>
      <c r="T99" s="214"/>
      <c r="AT99" s="186" t="s">
        <v>143</v>
      </c>
      <c r="AU99" s="186" t="s">
        <v>82</v>
      </c>
      <c r="AV99" s="186" t="s">
        <v>82</v>
      </c>
      <c r="AW99" s="186" t="s">
        <v>100</v>
      </c>
      <c r="AX99" s="186" t="s">
        <v>73</v>
      </c>
      <c r="AY99" s="186" t="s">
        <v>127</v>
      </c>
    </row>
    <row r="100" spans="2:12" s="101" customFormat="1" ht="7.5" customHeight="1">
      <c r="B100" s="124"/>
      <c r="C100" s="125"/>
      <c r="D100" s="125"/>
      <c r="E100" s="125"/>
      <c r="F100" s="125"/>
      <c r="G100" s="125"/>
      <c r="H100" s="125"/>
      <c r="I100" s="125"/>
      <c r="J100" s="125"/>
      <c r="K100" s="125"/>
      <c r="L100" s="102"/>
    </row>
    <row r="274" s="88" customFormat="1" ht="14.25" customHeight="1"/>
  </sheetData>
  <sheetProtection password="CC55" sheet="1"/>
  <autoFilter ref="C85:K85"/>
  <mergeCells count="12">
    <mergeCell ref="E11:H11"/>
    <mergeCell ref="E26:H26"/>
    <mergeCell ref="E47:H47"/>
    <mergeCell ref="E49:H49"/>
    <mergeCell ref="G1:H1"/>
    <mergeCell ref="L2:V2"/>
    <mergeCell ref="E7:H7"/>
    <mergeCell ref="E9:H9"/>
    <mergeCell ref="E51:H51"/>
    <mergeCell ref="E74:H74"/>
    <mergeCell ref="E76:H76"/>
    <mergeCell ref="E78:H78"/>
  </mergeCells>
  <hyperlinks>
    <hyperlink ref="F1:G1" location="C2" tooltip="Krycí list soupisu" display="1) Krycí list soupisu"/>
    <hyperlink ref="G1:H1" location="C58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13712</cp:lastModifiedBy>
  <cp:lastPrinted>2014-09-01T07:01:10Z</cp:lastPrinted>
  <dcterms:modified xsi:type="dcterms:W3CDTF">2014-12-03T10:37:10Z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