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SO 102 - Styková křižovat..." sheetId="2" r:id="rId2"/>
    <sheet name="SO 102a - Vedlejší a osta..." sheetId="3" r:id="rId3"/>
  </sheets>
  <definedNames>
    <definedName name="_xlnm._FilterDatabase" localSheetId="1" hidden="1">'SO 102 - Styková křižovat...'!$C$87:$K$87</definedName>
    <definedName name="_xlnm._FilterDatabase" localSheetId="2" hidden="1">'SO 102a - Vedlejší a osta...'!$C$85:$K$85</definedName>
    <definedName name="_xlnm.Print_Titles" localSheetId="0">'Rekapitulace stavby'!$49:$49</definedName>
    <definedName name="_xlnm.Print_Titles" localSheetId="1">'SO 102 - Styková křižovat...'!$87:$87</definedName>
    <definedName name="_xlnm.Print_Titles" localSheetId="2">'SO 102a - Vedlejší a osta...'!$85:$85</definedName>
    <definedName name="_xlnm.Print_Area" localSheetId="0">'Rekapitulace stavby'!$D$4:$AO$33,'Rekapitulace stavby'!$C$39:$AQ$55</definedName>
    <definedName name="_xlnm.Print_Area" localSheetId="1">'SO 102 - Styková křižovat...'!$C$4:$J$38,'SO 102 - Styková křižovat...'!$C$44:$J$67,'SO 102 - Styková křižovat...'!$C$73:$K$312</definedName>
    <definedName name="_xlnm.Print_Area" localSheetId="2">'SO 102a - Vedlejší a osta...'!$C$4:$J$38,'SO 102a - Vedlejší a osta...'!$C$44:$J$65,'SO 102a - Vedlejší a osta...'!$C$71:$K$99</definedName>
  </definedNames>
  <calcPr fullCalcOnLoad="1"/>
</workbook>
</file>

<file path=xl/sharedStrings.xml><?xml version="1.0" encoding="utf-8"?>
<sst xmlns="http://schemas.openxmlformats.org/spreadsheetml/2006/main" count="2342" uniqueCount="539">
  <si>
    <t>Export VZ</t>
  </si>
  <si>
    <t>List obsahuje:</t>
  </si>
  <si>
    <t>3.0</t>
  </si>
  <si>
    <t>ODOM</t>
  </si>
  <si>
    <t>False</t>
  </si>
  <si>
    <t>{EA038C5B-604F-462B-9222-6C9D4E49DF48}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</si>
  <si>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</si>
  <si>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</si>
  <si>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</si>
  <si>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</si>
  <si>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</si>
  <si>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</si>
  <si>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</si>
  <si>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</si>
  <si>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</si>
  <si>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</si>
  <si>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</si>
  <si>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</si>
  <si>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2720 Obnovení silnice III-2565 Most - Mariánské Radčice</t>
  </si>
  <si>
    <t>0,1</t>
  </si>
  <si>
    <t>KSO:</t>
  </si>
  <si>
    <t>CC-CZ:</t>
  </si>
  <si>
    <t>1</t>
  </si>
  <si>
    <t>Místo:</t>
  </si>
  <si>
    <t xml:space="preserve"> </t>
  </si>
  <si>
    <t>Datum:</t>
  </si>
  <si>
    <t>30.07.2014</t>
  </si>
  <si>
    <t>10</t>
  </si>
  <si>
    <t>Zadavatel:</t>
  </si>
  <si>
    <t>IČ:</t>
  </si>
  <si>
    <t>Statutární město Most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</si>
  <si>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</si>
  <si>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</si>
  <si>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</si>
  <si>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</si>
  <si>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</si>
  <si>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</si>
  <si>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</si>
  <si>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</si>
  <si>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</si>
  <si>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</si>
  <si>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</si>
  <si>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</si>
  <si>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</si>
  <si>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</si>
  <si>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</si>
  <si>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</si>
  <si>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</si>
  <si>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</si>
  <si>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</si>
  <si>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</si>
  <si>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</si>
  <si>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</si>
  <si>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</si>
  <si>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</si>
  <si>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</si>
  <si>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</si>
  <si>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</si>
  <si>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</si>
  <si>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</si>
  <si>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</si>
  <si>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</si>
  <si>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</si>
  <si>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</si>
  <si>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</si>
  <si>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</si>
  <si>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</si>
  <si>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</si>
  <si>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</si>
  <si>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</si>
  <si>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</si>
  <si>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</si>
  <si>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</si>
  <si>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</si>
  <si>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</si>
  <si>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</si>
  <si>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</si>
  <si>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102</t>
  </si>
  <si>
    <t>SO 102 - Styková křižovatka km 0,197 37</t>
  </si>
  <si>
    <t>STA</t>
  </si>
  <si>
    <t>{75E62112-60FA-4672-AD67-E7F94CBCF2DF}</t>
  </si>
  <si>
    <t>822 2611</t>
  </si>
  <si>
    <t>2</t>
  </si>
  <si>
    <t>Styková křižovatka km 0,197 37</t>
  </si>
  <si>
    <t>Soupis</t>
  </si>
  <si>
    <t>{FE93305F-4F9C-4751-990D-2F761BB3EEC0}</t>
  </si>
  <si>
    <t>SO 102a</t>
  </si>
  <si>
    <t>Vedlejší a ostatní náklady</t>
  </si>
  <si>
    <t>{96C0CB6D-3D79-4506-A287-6FC12D4A2241}</t>
  </si>
  <si>
    <t>Zpět na list:</t>
  </si>
  <si>
    <t>KRYCÍ LIST SOUPISU</t>
  </si>
  <si>
    <t>Objekt:</t>
  </si>
  <si>
    <t>SO 102 - SO 102 - Styková křižovatka km 0,197 37</t>
  </si>
  <si>
    <t>Soupis: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</si>
  <si>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</si>
  <si>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</si>
  <si>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</si>
  <si>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</si>
  <si>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</si>
  <si>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</si>
  <si>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</si>
  <si>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</si>
  <si>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</si>
  <si>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</si>
  <si>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</si>
  <si>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</si>
  <si>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</si>
  <si>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</si>
  <si>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</si>
  <si>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</si>
  <si>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</si>
  <si>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</si>
  <si>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</si>
  <si>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</si>
  <si>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</si>
  <si>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</si>
  <si>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</si>
  <si>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</si>
  <si>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</si>
  <si>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</si>
  <si>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</si>
  <si>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</si>
  <si>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</si>
  <si>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</si>
  <si>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</si>
  <si>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</si>
  <si>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</si>
  <si>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</si>
  <si>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</si>
  <si>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2014 02</t>
  </si>
  <si>
    <t>4</t>
  </si>
  <si>
    <t>-100137653</t>
  </si>
  <si>
    <t>PP</t>
  </si>
  <si>
    <t>Odstranění křovin a stromů s odstraněním kořenů průměru kmene do 100 mm do sklonu terénu 1 : 5, při celkové ploše do 1 000 m2</t>
  </si>
  <si>
    <t>112101101</t>
  </si>
  <si>
    <t>Kácení stromů listnatých D kmene do 300 mm</t>
  </si>
  <si>
    <t>kus</t>
  </si>
  <si>
    <t>1525669776</t>
  </si>
  <si>
    <t>Kácení stromů s odřezáním kmene a s odvětvením listnatých, průměru kmene přes 100 do 300 mm</t>
  </si>
  <si>
    <t>3</t>
  </si>
  <si>
    <t>112201101</t>
  </si>
  <si>
    <t>Odstranění pařezů D do 300 mm</t>
  </si>
  <si>
    <t>252030891</t>
  </si>
  <si>
    <t>Odstranění pařezů s jejich vykopáním, vytrháním nebo odstřelením, s přesekáním kořenů průměru přes 100 do 300 mm</t>
  </si>
  <si>
    <t>113154354</t>
  </si>
  <si>
    <t>Frézování živičného krytu tl 100 mm pruh š 1 m pl do 10000 m2 s překážkami v trase</t>
  </si>
  <si>
    <t>-1648054027</t>
  </si>
  <si>
    <t>Frézování živičného podkladu nebo krytu s naložením na dopravní prostředek plochy přes 1 000 do 10 000 m2 s překážkami v trase pruhu šířky do 1 m, tloušťky vrstvy 100 mm</t>
  </si>
  <si>
    <t>VV</t>
  </si>
  <si>
    <t>CAD+DO-5-02241</t>
  </si>
  <si>
    <t>1205,0</t>
  </si>
  <si>
    <t>5</t>
  </si>
  <si>
    <t>121101102</t>
  </si>
  <si>
    <t>Sejmutí ornice s přemístěním na vzdálenost do 100 m</t>
  </si>
  <si>
    <t>m3</t>
  </si>
  <si>
    <t>742737334</t>
  </si>
  <si>
    <t>Sejmutí ornice nebo lesní půdy s vodorovným přemístěním na hromady v místě upotřebení nebo na dočasné či trvalé skládky se složením, na vzdálenost přes 50 do 100 m</t>
  </si>
  <si>
    <t>DO-5-02241, DO-5-02257</t>
  </si>
  <si>
    <t>950,0*0,1</t>
  </si>
  <si>
    <t>6</t>
  </si>
  <si>
    <t>122302201</t>
  </si>
  <si>
    <t>Odkopávky a prokopávky nezapažené pro silnice objemu do 100 m3 v hornině tř. 4</t>
  </si>
  <si>
    <t>-1480473163</t>
  </si>
  <si>
    <t>Odkopávky a prokopávky nezapažené pro silnice s přemístěním výkopku v příčných profilech na vzdálenost do 15 m nebo s naložením na dopravní prostředek v hornině tř. 4 do 100 m3</t>
  </si>
  <si>
    <t>RoadPac</t>
  </si>
  <si>
    <t>560,0+44,0</t>
  </si>
  <si>
    <t>7</t>
  </si>
  <si>
    <t>122302209</t>
  </si>
  <si>
    <t>Příplatek k odkopávkám a prokopávkám pro silnice v hornině tř. 4 za lepivost</t>
  </si>
  <si>
    <t>-1969043811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</si>
  <si>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</si>
  <si>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560*0,5 'Přepočtené koeficientem množství</t>
  </si>
  <si>
    <t>63</t>
  </si>
  <si>
    <t>153311211</t>
  </si>
  <si>
    <t>Zřízení armování svahů, násypů a opěrných stěn vrstvou z geomříže tuhé sklonu do 1:2</t>
  </si>
  <si>
    <t>964375948</t>
  </si>
  <si>
    <t>Zřízení armování strmých svahů, násypů nebo opěrných stěn vrstvou z geomříže tuhé, ve sklonu do 1:2</t>
  </si>
  <si>
    <t>z CAD, DO-5-02241, DO-5-02257</t>
  </si>
  <si>
    <t>4620,0</t>
  </si>
  <si>
    <t>64</t>
  </si>
  <si>
    <t>M</t>
  </si>
  <si>
    <t>693210210</t>
  </si>
  <si>
    <t>geomříže tuhé z polyetylenu jednoosé E´GRID 50 R</t>
  </si>
  <si>
    <t>8</t>
  </si>
  <si>
    <t>-1430574784</t>
  </si>
  <si>
    <t>geomříže, geomatrace, geobuňky geomříže tuhé z polyetylenu E´GRID - stabilizace podkladních vrstev jednoosé E´GRID 50 R</t>
  </si>
  <si>
    <t>4620*1,15 'Přepočtené koeficientem množství</t>
  </si>
  <si>
    <t>162301401</t>
  </si>
  <si>
    <t>Vodorovné přemístění větví stromů listnatých do 5 km D kmene do 300 mm</t>
  </si>
  <si>
    <t>1487628677</t>
  </si>
  <si>
    <t>Vodorovné přemístění větví, kmenů nebo pařezů s naložením, složením a dopravou do 5000 m větví stromů listnatých, průměru kmene přes 100 do 300 mm</t>
  </si>
  <si>
    <t>9</t>
  </si>
  <si>
    <t>162301411</t>
  </si>
  <si>
    <t>Vodorovné přemístění kmenů stromů listnatých do 5 km D kmene do 300 mm</t>
  </si>
  <si>
    <t>948862216</t>
  </si>
  <si>
    <t>Vodorovné přemístění větví, kmenů nebo pařezů s naložením, složením a dopravou do 5000 m kmenů stromů listnatých, průměru přes 100 do 300 mm</t>
  </si>
  <si>
    <t>162301421</t>
  </si>
  <si>
    <t>Vodorovné přemístění pařezů do 5 km D do 300 mm</t>
  </si>
  <si>
    <t>1334669632</t>
  </si>
  <si>
    <t>Vodorovné přemístění větví, kmenů nebo pařezů s naložením, složením a dopravou do 5000 m pařezů kmenů, průměru přes 100 do 300 mm</t>
  </si>
  <si>
    <t>11</t>
  </si>
  <si>
    <t>162301501</t>
  </si>
  <si>
    <t>Vodorovné přemístění křovin do 5 km D kmene do 100 mm</t>
  </si>
  <si>
    <t>-1599409934</t>
  </si>
  <si>
    <t>Vodorovné přemístění smýcených křovin do průměru kmene 100 mm na vzdálenost do 5 000 m</t>
  </si>
  <si>
    <t>12</t>
  </si>
  <si>
    <t>162601102</t>
  </si>
  <si>
    <t>Vodorovné přemístění do 5000 m výkopku/sypaniny z horniny tř. 1 až 4</t>
  </si>
  <si>
    <t>1197676236</t>
  </si>
  <si>
    <t>Vodorovné přemístění výkopku nebo sypaniny po suchu na obvyklém dopravním prostředku, bez naložení výkopku, avšak se složením bez rozhrnutí z horniny tř. 1 až 4 na vzdálenost přes 4 000 do 5 000 m</t>
  </si>
  <si>
    <t>"odvoz výkopu" 604,0</t>
  </si>
  <si>
    <t>13</t>
  </si>
  <si>
    <t>162701105</t>
  </si>
  <si>
    <t>Vodorovné přemístění do 10000 m výkopku/sypaniny z horniny tř. 1 až 4</t>
  </si>
  <si>
    <t>-1147544259</t>
  </si>
  <si>
    <t>Vodorovné přemístění výkopku nebo sypaniny po suchu na obvyklém dopravním prostředku, bez naložení výkopku, avšak se složením bez rozhrnutí z horniny tř. 1 až 4 na vzdálenost přes 9 000 do 10 000 m</t>
  </si>
  <si>
    <t>Z VÝPOČTU - ROADPAC</t>
  </si>
  <si>
    <t>"dovoz do násypů" 1710,0</t>
  </si>
  <si>
    <t>14</t>
  </si>
  <si>
    <t>162701109</t>
  </si>
  <si>
    <t>Příplatek k vodorovnému přemístění výkopku/sypaniny z horniny tř. 1 až 4 ZKD 1000 m přes 10000 m</t>
  </si>
  <si>
    <t>1031193370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</si>
  <si>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</si>
  <si>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"dovoz do násypů"  1710,0</t>
  </si>
  <si>
    <t>1710*5 'Přepočtené koeficientem množství</t>
  </si>
  <si>
    <t>58331201</t>
  </si>
  <si>
    <t>zemina vhodná do násypů</t>
  </si>
  <si>
    <t>t</t>
  </si>
  <si>
    <t>-1837970538</t>
  </si>
  <si>
    <t>16</t>
  </si>
  <si>
    <t>171101101</t>
  </si>
  <si>
    <t>Uložení sypaniny z hornin soudržných do násypů zhutněných na 95 % PS</t>
  </si>
  <si>
    <t>349557308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</si>
  <si>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</si>
  <si>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ROADPAC</t>
  </si>
  <si>
    <t>1710,0</t>
  </si>
  <si>
    <t>17</t>
  </si>
  <si>
    <t>171201206</t>
  </si>
  <si>
    <t>Poplatek za skládku - ostatní zemina</t>
  </si>
  <si>
    <t>1297736558</t>
  </si>
  <si>
    <t>604*1,7 'Přepočtené koeficientem množství</t>
  </si>
  <si>
    <t>18</t>
  </si>
  <si>
    <t>181301111</t>
  </si>
  <si>
    <t>Rozprostření ornice tl vrstvy do 100 mm pl přes 500 m2 v rovině nebo ve svahu do 1:5</t>
  </si>
  <si>
    <t>324782372</t>
  </si>
  <si>
    <t>Rozprostření a urovnání ornice v rovině nebo ve svahu sklonu do 1:5 při souvislé ploše přes 500 m2, tl. vrstvy do 100 mm</t>
  </si>
  <si>
    <t>820,0</t>
  </si>
  <si>
    <t>19</t>
  </si>
  <si>
    <t>181411131</t>
  </si>
  <si>
    <t>Založení parkového trávníku výsevem plochy do 1000 m2 v rovině a ve svahu do 1:5</t>
  </si>
  <si>
    <t>639175718</t>
  </si>
  <si>
    <t>Založení trávníku na půdě předem připravené plochy do 1000 m2 výsevem včetně utažení parkového v rovině nebo na svahu do 1:5</t>
  </si>
  <si>
    <t>20</t>
  </si>
  <si>
    <t>005724700</t>
  </si>
  <si>
    <t>osivo směs travní univerzál</t>
  </si>
  <si>
    <t>kg</t>
  </si>
  <si>
    <t>1985242446</t>
  </si>
  <si>
    <t>osiva pícnin směsi travní balení obvykle 25 kg univerzál</t>
  </si>
  <si>
    <t>820*0,0315 'Přepočtené koeficientem množství</t>
  </si>
  <si>
    <t>181951102</t>
  </si>
  <si>
    <t>Úprava pláně v hornině tř. 1 až 4 se zhutněním</t>
  </si>
  <si>
    <t>1616616391</t>
  </si>
  <si>
    <t>Úprava pláně vyrovnáním výškových rozdílů v hornině tř. 1 až 4 se zhutněním</t>
  </si>
  <si>
    <t>4500,0</t>
  </si>
  <si>
    <t>22</t>
  </si>
  <si>
    <t>182201101</t>
  </si>
  <si>
    <t>Svahování násypů</t>
  </si>
  <si>
    <t>-1749837329</t>
  </si>
  <si>
    <t>Svahování trvalých svahů do projektovaných profilů s potřebným přemístěním výkopku při svahování násypů v jakékoliv hornině</t>
  </si>
  <si>
    <t>Vodorovné konstrukce</t>
  </si>
  <si>
    <t>23</t>
  </si>
  <si>
    <t>451459777</t>
  </si>
  <si>
    <t>Příplatek ZKD 10 mm tl přes 50 mm u podkladu nebo lože pod dlažbu z MC</t>
  </si>
  <si>
    <t>-108911603</t>
  </si>
  <si>
    <t>Podklad nebo lože pod dlažbu (přídlažbu) Příplatek k cenám za každých dalších i započatých 10 mm tloušťky podkladu nebo lože přes 50 mm z cementové malty</t>
  </si>
  <si>
    <t>dle VPŘ DO-5-02257, DO-5-02241</t>
  </si>
  <si>
    <t>"konstr.tl.260mm - ostrůvek zářezem"  50,0</t>
  </si>
  <si>
    <t>50*5 'Přepočtené koeficientem množství</t>
  </si>
  <si>
    <t>24</t>
  </si>
  <si>
    <t>465511514</t>
  </si>
  <si>
    <t>Dlažba z lomového kamene do malty s vyplněním spár maltou a vyspárováním plocha do 20 m2 tl 400 mm</t>
  </si>
  <si>
    <t>-1717089387</t>
  </si>
  <si>
    <t>Dlažba z lomového kamene upraveného vodorovná nebo ve sklonu do 1:2 s dodáním hmot do malty MC 10, s vyplněním spár maltou MC 10 a s vyspárováním maltou MCS v ploše do 20 m2, tl. 400 mm</t>
  </si>
  <si>
    <t>"vývařiště" 5,0</t>
  </si>
  <si>
    <t>Komunikace</t>
  </si>
  <si>
    <t>25</t>
  </si>
  <si>
    <t>564731111</t>
  </si>
  <si>
    <t>Podklad z kameniva hrubého drceného vel. 32-63 mm tl 100 mm</t>
  </si>
  <si>
    <t>-1591816880</t>
  </si>
  <si>
    <t>Podklad nebo kryt z kameniva hrubého drceného vel. 32-63 mm s rozprostřením a zhutněním, po zhutnění tl. 100 mm</t>
  </si>
  <si>
    <t>z CAD, DO-5-02241</t>
  </si>
  <si>
    <t>"konstr.tl.570mm - tl.250mm" 405,0</t>
  </si>
  <si>
    <t>26</t>
  </si>
  <si>
    <t>564751111</t>
  </si>
  <si>
    <t>Podklad z kameniva hrubého drceného vel. 32-63 mm tl 150 mm</t>
  </si>
  <si>
    <t>1837145356</t>
  </si>
  <si>
    <t>Podklad nebo kryt z kameniva hrubého drceného vel. 32-63 mm s rozprostřením a zhutněním, po zhutnění tl. 150 mm</t>
  </si>
  <si>
    <t>27</t>
  </si>
  <si>
    <t>564952113</t>
  </si>
  <si>
    <t>Podklad z mechanicky zpevněného kameniva MZK tl 170 mm</t>
  </si>
  <si>
    <t>1250837972</t>
  </si>
  <si>
    <t>Podklad z mechanicky zpevněného kameniva MZK (minerální beton) s rozprostřením a s hutněním, po zhutnění tl. 170 mm</t>
  </si>
  <si>
    <t>"konstr.tl.570mm"  405,0</t>
  </si>
  <si>
    <t>28</t>
  </si>
  <si>
    <t>565135121</t>
  </si>
  <si>
    <t>Asfaltový beton vrstva podkladní ACP 16 (obalované kamenivo OKS) tl 50 mm š přes 3 m</t>
  </si>
  <si>
    <t>-2112733452</t>
  </si>
  <si>
    <t>Asfaltový beton vrstva podkladní ACP 16 (obalované kamenivo střednězrnné - OKS) s rozprostřením a zhutněním v pruhu šířky přes 3 m, po zhutnění tl. 50 mm</t>
  </si>
  <si>
    <t>"konstr.tl.570mm" 405,0</t>
  </si>
  <si>
    <t>29</t>
  </si>
  <si>
    <t>569903311</t>
  </si>
  <si>
    <t>Zřízení zemních krajnic se zhutněním</t>
  </si>
  <si>
    <t>-671177246</t>
  </si>
  <si>
    <t>Zřízení zemních krajnic z hornin jakékoliv třídy se zhutněním</t>
  </si>
  <si>
    <t>80,0*0,43</t>
  </si>
  <si>
    <t>30</t>
  </si>
  <si>
    <t>583441710</t>
  </si>
  <si>
    <t>štěrkodrť frakce 0-32 třída C</t>
  </si>
  <si>
    <t>-509124182</t>
  </si>
  <si>
    <t>kamenivo přírodní drcené hutné pro stavební účely PDK (drobné, hrubé a štěrkodrť) štěrkodrtě ČSN EN 13043 frakce   0-32    (Spilit)</t>
  </si>
  <si>
    <t>34,4*1,67 'Přepočtené koeficientem množství</t>
  </si>
  <si>
    <t>31</t>
  </si>
  <si>
    <t>57295211</t>
  </si>
  <si>
    <t>Vyspravení krytu vozovky</t>
  </si>
  <si>
    <t>-1713671775</t>
  </si>
  <si>
    <t>DO-5-02241, DO-5-02257, DO-5-02252</t>
  </si>
  <si>
    <t>150,0</t>
  </si>
  <si>
    <t>32</t>
  </si>
  <si>
    <t>573211111</t>
  </si>
  <si>
    <t>Postřik živičný spojovací z asfaltu v množství do 0,70 kg/m2</t>
  </si>
  <si>
    <t>320439334</t>
  </si>
  <si>
    <t>Postřik živičný spojovací bez posypu kamenivem z asfaltu silničního, v množství od 0,50 do 0,70 kg/m2</t>
  </si>
  <si>
    <t>VPŘ, DO-5-02257</t>
  </si>
  <si>
    <t>"konstr.tl.570mm" 405,0*2</t>
  </si>
  <si>
    <t>"konstr.tl.100mm - obnova povrchu" 1675,0*2</t>
  </si>
  <si>
    <t>Součet</t>
  </si>
  <si>
    <t>33</t>
  </si>
  <si>
    <t>577134221</t>
  </si>
  <si>
    <t>Asfaltový beton vrstva obrusná ACO 11 (ABS) tř. II tl 40 mm š přes 3 m z nemodifikovaného asfaltu</t>
  </si>
  <si>
    <t>262134693</t>
  </si>
  <si>
    <t>Asfaltový beton vrstva obrusná ACO 11 (ABS) s rozprostřením a se zhutněním z nemodifikovaného asfaltu v pruhu šířky přes 3 m tř. II, po zhutnění tl. 40 mm</t>
  </si>
  <si>
    <t>"konstr.tl.100mm - obnova povrchu" 1060,0</t>
  </si>
  <si>
    <t>34</t>
  </si>
  <si>
    <t>577155122</t>
  </si>
  <si>
    <t>Asfaltový beton vrstva ložní ACL 16 (ABH) tl 60 mm š přes 3 m z nemodifikovaného asfaltu</t>
  </si>
  <si>
    <t>-612146556</t>
  </si>
  <si>
    <t>Asfaltový beton vrstva ložní ACL 16 (ABH) s rozprostřením a zhutněním z nemodifikovaného asfaltu v pruhu šířky přes 3 m, po zhutnění tl. 60 mm</t>
  </si>
  <si>
    <t>35</t>
  </si>
  <si>
    <t>591141111</t>
  </si>
  <si>
    <t>Kladení dlažby z kostek velkých z kamene na MC tl 50 mm</t>
  </si>
  <si>
    <t>1751309254</t>
  </si>
  <si>
    <t>Kladení dlažby z kostek s provedením lože do tl. 50 mm, s vyplněním spár, s dvojím beraněním a se smetením přebytečného materiálu na krajnici velkých z kamene, do lože z cementové malty</t>
  </si>
  <si>
    <t>"konstr.tl.260mm - ostrůvek zářezem" 50,0</t>
  </si>
  <si>
    <t>36</t>
  </si>
  <si>
    <t>583801590</t>
  </si>
  <si>
    <t>kostka dlažební velká, žula velikost 15/17 třída I</t>
  </si>
  <si>
    <t>1296018167</t>
  </si>
  <si>
    <t>výrobky lomařské a kamenické pro komunikace (kostky dlažební, krajníky a obrubníky) kostka dlažební velká žula (skupina materiálu I/2) vel. 15/17 tř. I šedá</t>
  </si>
  <si>
    <t>"1t=2,4m2" 50,0/2,4</t>
  </si>
  <si>
    <t>20,8333333333333*1,01 'Přepočtené koeficientem množství</t>
  </si>
  <si>
    <t>37</t>
  </si>
  <si>
    <t>919122122</t>
  </si>
  <si>
    <t>Těsnění spár zálivkou za tepla pro komůrky š 15 mm hl 30 mm s těsnicím profilem</t>
  </si>
  <si>
    <t>m</t>
  </si>
  <si>
    <t>-753514021</t>
  </si>
  <si>
    <t>Utěsnění dilatačních spár zálivkou za tepla v cementobetonovém nebo živičném krytu včetně adhezního nátěru s těsnicím profilem pod zálivkou, pro komůrky šířky 15 mm, hloubky 30 mm</t>
  </si>
  <si>
    <t>106,0</t>
  </si>
  <si>
    <t>Ostatní konstrukce a práce-bourání</t>
  </si>
  <si>
    <t>38</t>
  </si>
  <si>
    <t>911331123</t>
  </si>
  <si>
    <t>Svodidlo ocelové jednostranné zádržnosti N2 typ JSNH4/N2 se zaberaněním sloupků do 4 m</t>
  </si>
  <si>
    <t>1118686459</t>
  </si>
  <si>
    <t>Silniční svodidlo ocelové s osazením sloupků zaberaněním úroveň zádržnosti N2 vzdálenosti sloupků přes 2 do 4 m JSNH4/N2 jednostranné</t>
  </si>
  <si>
    <t>DO-5-02265</t>
  </si>
  <si>
    <t>77,3</t>
  </si>
  <si>
    <t>39</t>
  </si>
  <si>
    <t>912211121</t>
  </si>
  <si>
    <t>Montáž směrového sloupku z plastických hmot na svodidlo</t>
  </si>
  <si>
    <t>-407661436</t>
  </si>
  <si>
    <t>Montáž směrového sloupku plastového s odrazkou přišroubováním na svodidlo</t>
  </si>
  <si>
    <t>40</t>
  </si>
  <si>
    <t>562889530</t>
  </si>
  <si>
    <t>sloupek svodidlový s retroreflexní fólií s kovovým držákem</t>
  </si>
  <si>
    <t>-1447507273</t>
  </si>
  <si>
    <t>součásti tvářené z plastů pro výrobní spotřebu ostatní sloupky silniční s retroreflexní fólií svodidlový "M" s kovovým držákem</t>
  </si>
  <si>
    <t>41</t>
  </si>
  <si>
    <t>914111111</t>
  </si>
  <si>
    <t>Montáž svislé dopravní značky do velikosti 1 m2 objímkami na sloupek nebo konzolu</t>
  </si>
  <si>
    <t>-627272342</t>
  </si>
  <si>
    <t>Montáž svislé dopravní značky základní velikosti do 1 m2 objímkami na sloupky nebo konzoly</t>
  </si>
  <si>
    <t>42</t>
  </si>
  <si>
    <t>404440140</t>
  </si>
  <si>
    <t>značka dopravní svislá reflexní výstražná AL 3M A1 - A30, P1,P4 900 mm</t>
  </si>
  <si>
    <t>629168348</t>
  </si>
  <si>
    <t>výrobky a tabule orientační pro návěstí a zabezpečovací zařízení silniční značky dopravní svislé FeZn  plech FeZn AL     plech Al NK, 3M   povrchová úprava reflexní fólií tř.1 trojúhelníkové značky A1 - A30, P1,P4 rozměr 900 mm AL- 3M  reflexní tř.1</t>
  </si>
  <si>
    <t>43</t>
  </si>
  <si>
    <t>914511111</t>
  </si>
  <si>
    <t>Montáž sloupku dopravních značek délky do 3,5 m s betonovým základem</t>
  </si>
  <si>
    <t>-289849024</t>
  </si>
  <si>
    <t>Montáž sloupku dopravních značek délky do 3,5 m do betonového základu</t>
  </si>
  <si>
    <t>44</t>
  </si>
  <si>
    <t>404452300</t>
  </si>
  <si>
    <t>sloupek Zn 70 - 350</t>
  </si>
  <si>
    <t>767681196</t>
  </si>
  <si>
    <t>výrobky a tabule orientační pro návěstí a zabezpečovací zařízení silniční značky dopravní svislé sloupky Zn 70 - 350</t>
  </si>
  <si>
    <t>45</t>
  </si>
  <si>
    <t>915231111</t>
  </si>
  <si>
    <t>Vodorovné dopravní značení bílým plastem přechody pro chodce, šipky, symboly</t>
  </si>
  <si>
    <t>-220114663</t>
  </si>
  <si>
    <t>Vodorovné dopravní značení stříkaným plastem přechody pro chodce, šipky, symboly nápisy bílé základní</t>
  </si>
  <si>
    <t>41,0</t>
  </si>
  <si>
    <t>46</t>
  </si>
  <si>
    <t>915621111</t>
  </si>
  <si>
    <t>Předznačení vodorovného plošného značení</t>
  </si>
  <si>
    <t>179577144</t>
  </si>
  <si>
    <t>Předznačení pro vodorovné značení stříkané barvou nebo prováděné z nátěrových hmot plošné šipky, symboly, nápisy</t>
  </si>
  <si>
    <t>47</t>
  </si>
  <si>
    <t>916131113</t>
  </si>
  <si>
    <t>Osazení silničního obrubníku betonového ležatého s boční opěrou do lože z betonu prostého</t>
  </si>
  <si>
    <t>177408437</t>
  </si>
  <si>
    <t>Osazení silničního obrubníku betonového se zřízením lože, s vyplněním a zatřením spár cementovou maltou ležatého s boční opěrou z betonu prostého tř. C 12/15, do lože z betonu prostého téže značky</t>
  </si>
  <si>
    <t>48</t>
  </si>
  <si>
    <t>592174600R</t>
  </si>
  <si>
    <t>obrubník betonový CSB KO 300/195/300</t>
  </si>
  <si>
    <t>-555881683</t>
  </si>
  <si>
    <t>obrubníky betonové a železobetonové CSB KO 300/195/300</t>
  </si>
  <si>
    <t>33,0/0,3</t>
  </si>
  <si>
    <t>110*1,01 'Přepočtené koeficientem množství</t>
  </si>
  <si>
    <t>49</t>
  </si>
  <si>
    <t>916921114</t>
  </si>
  <si>
    <t>Monolitické příkopy, krajníky nebo obrubníky pl do 0,25 m2 v přímce nebo oblouku r přes 20 m</t>
  </si>
  <si>
    <t>884703289</t>
  </si>
  <si>
    <t>Monolitické příkopové žlaby, rigoly, krajníky nebo obrubníky z betonové směsi pro cementobetonové vozovky a letištní plochy v přímce nebo v oblouku o poloměru přes 20 m, průřezových ploch přes 0,20 do 0,25 m2</t>
  </si>
  <si>
    <t>"rigol technologie CURB KING" 30,0</t>
  </si>
  <si>
    <t>50</t>
  </si>
  <si>
    <t>919124121</t>
  </si>
  <si>
    <t>Dilatační spáry vkládané v cementobetonovém krytu s vyplněním spár asfaltovou zálivkou</t>
  </si>
  <si>
    <t>1732533769</t>
  </si>
  <si>
    <t>Dilatační spáry vkládané v cementobetonovém krytu s odstraněním vložek, s vyčištěním a vyplněním spár asfaltovou zálivkou</t>
  </si>
  <si>
    <t>62</t>
  </si>
  <si>
    <t>919721222</t>
  </si>
  <si>
    <t>Geomříž pro vyztužení asfaltového povrchu ze skelných vláken s geotextilií pevnost 50 kN/m</t>
  </si>
  <si>
    <t>-645072974</t>
  </si>
  <si>
    <t>Geomříž pro vyztužení asfaltového povrchu ze skelných vláken s geotextilií, podélná pevnost v tahu 50 kN/m</t>
  </si>
  <si>
    <t>60,0*2</t>
  </si>
  <si>
    <t>53</t>
  </si>
  <si>
    <t>919735113</t>
  </si>
  <si>
    <t>Řezání stávajícího živičného krytu hl do 150 mm</t>
  </si>
  <si>
    <t>-778885102</t>
  </si>
  <si>
    <t>Řezání stávajícího živičného krytu nebo podkladu hloubky přes 100 do 150 mm</t>
  </si>
  <si>
    <t>28,0</t>
  </si>
  <si>
    <t>54</t>
  </si>
  <si>
    <t>935111112</t>
  </si>
  <si>
    <t>Osazení příkopového žlabu do štěrkopísku tl 100 mm z betonových desek</t>
  </si>
  <si>
    <t>-1638338230</t>
  </si>
  <si>
    <t>Osazení betonového příkopového žlabu s vyplněním a zatřením spár cementovou maltou s ložem tl. 100 mm z kameniva těženého nebo štěrkopísku z betonových desek jakékoliv velikosti</t>
  </si>
  <si>
    <t>0,25*4*30</t>
  </si>
  <si>
    <t>55</t>
  </si>
  <si>
    <t>592276300</t>
  </si>
  <si>
    <t>deska betonová meliorační TBM-Q 500/500 50x50x10 cm</t>
  </si>
  <si>
    <t>-1935767197</t>
  </si>
  <si>
    <t>tvárnice meliorační a příkopové betonové a železobetonové desky meliorační TBM-Q 500/500   50 x 50 x 10</t>
  </si>
  <si>
    <t>30,0*4</t>
  </si>
  <si>
    <t>120*1,01 'Přepočtené koeficientem množství</t>
  </si>
  <si>
    <t>56</t>
  </si>
  <si>
    <t>935111211</t>
  </si>
  <si>
    <t>Osazení příkopového žlabu do štěrkopísku tl 100 mm z betonových tvárnic š 800 mm</t>
  </si>
  <si>
    <t>806992686</t>
  </si>
  <si>
    <t>Osazení betonového příkopového žlabu s vyplněním a zatřením spár cementovou maltou s ložem tl. 100 mm z kameniva těženého nebo štěrkopísku z betonových příkopových tvárnic šířky přes 500 do 800 mm</t>
  </si>
  <si>
    <t>30,0</t>
  </si>
  <si>
    <t>57</t>
  </si>
  <si>
    <t>592277280</t>
  </si>
  <si>
    <t>žlab betonový odvodňovací TBZ 50/65/16 51 x 65 x 15,7 cm</t>
  </si>
  <si>
    <t>1524723145</t>
  </si>
  <si>
    <t>tvárnice meliorační a příkopové betonové a železobetonové žlaby odvodňovací TBZ  50/65/16     51 x 65 x 15,7</t>
  </si>
  <si>
    <t>30,0/0,51</t>
  </si>
  <si>
    <t>58,8235294117647*1,01 'Přepočtené koeficientem množství</t>
  </si>
  <si>
    <t>58</t>
  </si>
  <si>
    <t>979099141</t>
  </si>
  <si>
    <t xml:space="preserve">Poplatek za skládku </t>
  </si>
  <si>
    <t>-1266709945</t>
  </si>
  <si>
    <t>59</t>
  </si>
  <si>
    <t>997221551</t>
  </si>
  <si>
    <t>Vodorovná doprava suti ze sypkých materiálů do 1 km</t>
  </si>
  <si>
    <t>-487209445</t>
  </si>
  <si>
    <t>Vodorovná doprava suti bez naložení, ale se složením a s hrubým urovnáním ze sypkých materiálů, na vzdálenost do 1 km</t>
  </si>
  <si>
    <t>60</t>
  </si>
  <si>
    <t>997221559</t>
  </si>
  <si>
    <t>Příplatek ZKD 1 km u vodorovné dopravy suti ze sypkých materiálů</t>
  </si>
  <si>
    <t>919877562</t>
  </si>
  <si>
    <t>Vodorovná doprava suti bez naložení, ale se složením a s hrubým urovnáním Příplatek k ceně za každý další i započatý 1 km přes 1 km</t>
  </si>
  <si>
    <t>308,48*4 'Přepočtené koeficientem množství</t>
  </si>
  <si>
    <t>99</t>
  </si>
  <si>
    <t>Přesun hmot</t>
  </si>
  <si>
    <t>61</t>
  </si>
  <si>
    <t>998225111</t>
  </si>
  <si>
    <t>Přesun hmot pro pozemní komunikace s krytem z kamene, monolitickým betonovým nebo živičným</t>
  </si>
  <si>
    <t>-1624533079</t>
  </si>
  <si>
    <t>Přesun hmot pro komunikace s krytem z kameniva, monolitickým betonovým nebo živičným dopravní vzdálenost do 200 m jakékoliv délky objektu</t>
  </si>
  <si>
    <t>SO 102a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</si>
  <si>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</si>
  <si>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</si>
  <si>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</si>
  <si>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</si>
  <si>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</si>
  <si>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</si>
  <si>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</si>
  <si>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</si>
  <si>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</si>
  <si>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RDS, dopracování detailů</t>
  </si>
  <si>
    <t>hod</t>
  </si>
  <si>
    <t>1024</t>
  </si>
  <si>
    <t>-1878235418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</si>
  <si>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</si>
  <si>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</si>
  <si>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</si>
  <si>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</si>
  <si>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kpl</t>
  </si>
  <si>
    <t>1617173387</t>
  </si>
  <si>
    <t>Základní rozdělení průvodních činností a nákladů zařízení staveniště</t>
  </si>
  <si>
    <t>VRN4</t>
  </si>
  <si>
    <t>Inženýrská činnost</t>
  </si>
  <si>
    <t>041002000</t>
  </si>
  <si>
    <t>Geotechnický dozor stavby</t>
  </si>
  <si>
    <t>-493741477</t>
  </si>
  <si>
    <t>Hlavní tituly průvodních činností a nákladů inženýrská činnost dozory</t>
  </si>
  <si>
    <t>043002000</t>
  </si>
  <si>
    <t>Zkoušky a ostatní měření</t>
  </si>
  <si>
    <t>Kč</t>
  </si>
  <si>
    <t>-1613000384</t>
  </si>
  <si>
    <t>Hlavní tituly průvodních činností a nákladů inženýrská činnost zkoušky a ostatní měření</t>
  </si>
  <si>
    <t>"zkoušky únosnosti zemin" 45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</si>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</sst>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7" borderId="8" applyNumberFormat="0" applyAlignment="0" applyProtection="0"/>
    <xf numFmtId="0" fontId="43" fillId="19" borderId="8" applyNumberFormat="0" applyAlignment="0" applyProtection="0"/>
    <xf numFmtId="0" fontId="42" fillId="19" borderId="9" applyNumberFormat="0" applyAlignment="0" applyProtection="0"/>
    <xf numFmtId="0" fontId="4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26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3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31" xfId="0" applyNumberFormat="1" applyFont="1" applyBorder="1" applyAlignment="1">
      <alignment horizontal="right" vertical="center"/>
    </xf>
    <xf numFmtId="164" fontId="23" fillId="0" borderId="32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0" fontId="51" fillId="17" borderId="0" xfId="36" applyFill="1" applyAlignment="1">
      <alignment horizontal="left" vertical="top"/>
    </xf>
    <xf numFmtId="0" fontId="52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7" fillId="19" borderId="17" xfId="0" applyFont="1" applyFill="1" applyBorder="1" applyAlignment="1">
      <alignment horizontal="center" vertical="center"/>
    </xf>
    <xf numFmtId="0" fontId="0" fillId="17" borderId="0" xfId="0" applyFont="1" applyFill="1" applyAlignment="1" applyProtection="1">
      <alignment horizontal="left" vertical="top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51" fillId="17" borderId="0" xfId="36" applyFill="1" applyAlignment="1" applyProtection="1">
      <alignment horizontal="left" vertical="top"/>
      <protection/>
    </xf>
    <xf numFmtId="0" fontId="0" fillId="17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righ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2" fillId="0" borderId="36" xfId="0" applyFont="1" applyBorder="1" applyAlignment="1" applyProtection="1">
      <alignment horizontal="center" vertical="center"/>
      <protection/>
    </xf>
    <xf numFmtId="49" fontId="32" fillId="0" borderId="36" xfId="0" applyNumberFormat="1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168" fontId="32" fillId="0" borderId="36" xfId="0" applyNumberFormat="1" applyFont="1" applyBorder="1" applyAlignment="1" applyProtection="1">
      <alignment horizontal="right" vertical="center"/>
      <protection/>
    </xf>
    <xf numFmtId="164" fontId="32" fillId="0" borderId="36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18" borderId="36" xfId="0" applyFont="1" applyFill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168" fontId="33" fillId="0" borderId="0" xfId="0" applyNumberFormat="1" applyFont="1" applyAlignment="1" applyProtection="1">
      <alignment horizontal="right" vertical="center"/>
      <protection/>
    </xf>
    <xf numFmtId="0" fontId="33" fillId="0" borderId="30" xfId="0" applyFont="1" applyBorder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32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31" fillId="0" borderId="31" xfId="0" applyFont="1" applyBorder="1" applyAlignment="1" applyProtection="1">
      <alignment horizontal="left" vertical="center"/>
      <protection/>
    </xf>
    <xf numFmtId="0" fontId="31" fillId="0" borderId="32" xfId="0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3374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EB81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1C32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3742.tmp" descr="D:\KROSplusData\System\Temp\rad3374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B815.tmp" descr="D:\KROSplusData\System\Temp\radEB81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C32F.tmp" descr="D:\KROSplusData\System\Temp\rad1C32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81" t="s">
        <v>0</v>
      </c>
      <c r="B1" s="82"/>
      <c r="C1" s="82"/>
      <c r="D1" s="83" t="s">
        <v>1</v>
      </c>
      <c r="E1" s="82"/>
      <c r="F1" s="82"/>
      <c r="G1" s="82"/>
      <c r="H1" s="82"/>
      <c r="I1" s="82"/>
      <c r="J1" s="82"/>
      <c r="K1" s="84" t="s">
        <v>532</v>
      </c>
      <c r="L1" s="84"/>
      <c r="M1" s="84"/>
      <c r="N1" s="84"/>
      <c r="O1" s="84"/>
      <c r="P1" s="84"/>
      <c r="Q1" s="84"/>
      <c r="R1" s="84"/>
      <c r="S1" s="84"/>
      <c r="T1" s="82"/>
      <c r="U1" s="82"/>
      <c r="V1" s="82"/>
      <c r="W1" s="84" t="s">
        <v>533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7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15" t="s">
        <v>6</v>
      </c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93" t="s">
        <v>15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Q5" s="12"/>
      <c r="BE5" s="89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94" t="s">
        <v>18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Q6" s="12"/>
      <c r="BE6" s="90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90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90"/>
      <c r="BS8" s="6" t="s">
        <v>27</v>
      </c>
    </row>
    <row r="9" spans="2:71" s="2" customFormat="1" ht="15" customHeight="1">
      <c r="B9" s="10"/>
      <c r="AQ9" s="12"/>
      <c r="BE9" s="90"/>
      <c r="BS9" s="6" t="s">
        <v>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90"/>
      <c r="BS10" s="6" t="s">
        <v>19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90"/>
      <c r="BS11" s="6" t="s">
        <v>19</v>
      </c>
    </row>
    <row r="12" spans="2:71" s="2" customFormat="1" ht="7.5" customHeight="1">
      <c r="B12" s="10"/>
      <c r="AQ12" s="12"/>
      <c r="BE12" s="90"/>
      <c r="BS12" s="6" t="s">
        <v>19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90"/>
      <c r="BS13" s="6" t="s">
        <v>19</v>
      </c>
    </row>
    <row r="14" spans="2:71" s="2" customFormat="1" ht="15.75" customHeight="1">
      <c r="B14" s="10"/>
      <c r="E14" s="95" t="s">
        <v>33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18" t="s">
        <v>31</v>
      </c>
      <c r="AN14" s="20" t="s">
        <v>33</v>
      </c>
      <c r="AQ14" s="12"/>
      <c r="BE14" s="90"/>
      <c r="BS14" s="6" t="s">
        <v>7</v>
      </c>
    </row>
    <row r="15" spans="2:71" s="2" customFormat="1" ht="7.5" customHeight="1">
      <c r="B15" s="10"/>
      <c r="AQ15" s="12"/>
      <c r="BE15" s="90"/>
      <c r="BS15" s="6" t="s">
        <v>34</v>
      </c>
    </row>
    <row r="16" spans="2:71" s="2" customFormat="1" ht="15" customHeight="1">
      <c r="B16" s="10"/>
      <c r="D16" s="18" t="s">
        <v>35</v>
      </c>
      <c r="AK16" s="18" t="s">
        <v>29</v>
      </c>
      <c r="AN16" s="16" t="s">
        <v>36</v>
      </c>
      <c r="AQ16" s="12"/>
      <c r="BE16" s="90"/>
      <c r="BS16" s="6" t="s">
        <v>34</v>
      </c>
    </row>
    <row r="17" spans="2:71" ht="19.5" customHeight="1">
      <c r="B17" s="10"/>
      <c r="E17" s="16" t="s">
        <v>37</v>
      </c>
      <c r="AK17" s="18" t="s">
        <v>31</v>
      </c>
      <c r="AN17" s="16"/>
      <c r="AQ17" s="12"/>
      <c r="BE17" s="90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</v>
      </c>
    </row>
    <row r="18" spans="2:71" ht="7.5" customHeight="1">
      <c r="B18" s="10"/>
      <c r="AQ18" s="12"/>
      <c r="BE18" s="90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8" t="s">
        <v>38</v>
      </c>
      <c r="AQ19" s="12"/>
      <c r="BE19" s="90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7</v>
      </c>
    </row>
    <row r="20" spans="2:71" ht="15.75" customHeight="1">
      <c r="B20" s="10"/>
      <c r="E20" s="96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Q20" s="12"/>
      <c r="BE20" s="90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AQ21" s="12"/>
      <c r="BE21" s="90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90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97">
        <f>ROUND($AG$51,2)</f>
        <v>0</v>
      </c>
      <c r="AL23" s="98"/>
      <c r="AM23" s="98"/>
      <c r="AN23" s="98"/>
      <c r="AO23" s="98"/>
      <c r="AQ23" s="25"/>
      <c r="BE23" s="91"/>
    </row>
    <row r="24" spans="2:57" s="6" customFormat="1" ht="7.5" customHeight="1">
      <c r="B24" s="22"/>
      <c r="AQ24" s="25"/>
      <c r="BE24" s="91"/>
    </row>
    <row r="25" spans="2:57" s="6" customFormat="1" ht="14.25" customHeight="1">
      <c r="B25" s="22"/>
      <c r="L25" s="99" t="s">
        <v>40</v>
      </c>
      <c r="M25" s="91"/>
      <c r="N25" s="91"/>
      <c r="O25" s="91"/>
      <c r="W25" s="99" t="s">
        <v>41</v>
      </c>
      <c r="X25" s="91"/>
      <c r="Y25" s="91"/>
      <c r="Z25" s="91"/>
      <c r="AA25" s="91"/>
      <c r="AB25" s="91"/>
      <c r="AC25" s="91"/>
      <c r="AD25" s="91"/>
      <c r="AE25" s="91"/>
      <c r="AK25" s="99" t="s">
        <v>42</v>
      </c>
      <c r="AL25" s="91"/>
      <c r="AM25" s="91"/>
      <c r="AN25" s="91"/>
      <c r="AO25" s="91"/>
      <c r="AQ25" s="25"/>
      <c r="BE25" s="91"/>
    </row>
    <row r="26" spans="2:57" s="6" customFormat="1" ht="15" customHeight="1">
      <c r="B26" s="26"/>
      <c r="D26" s="27" t="s">
        <v>43</v>
      </c>
      <c r="F26" s="27" t="s">
        <v>44</v>
      </c>
      <c r="L26" s="100">
        <v>0.21</v>
      </c>
      <c r="M26" s="92"/>
      <c r="N26" s="92"/>
      <c r="O26" s="92"/>
      <c r="W26" s="101">
        <f>ROUND($AZ$51,2)</f>
        <v>0</v>
      </c>
      <c r="X26" s="92"/>
      <c r="Y26" s="92"/>
      <c r="Z26" s="92"/>
      <c r="AA26" s="92"/>
      <c r="AB26" s="92"/>
      <c r="AC26" s="92"/>
      <c r="AD26" s="92"/>
      <c r="AE26" s="92"/>
      <c r="AK26" s="101">
        <f>ROUND($AV$51,2)</f>
        <v>0</v>
      </c>
      <c r="AL26" s="92"/>
      <c r="AM26" s="92"/>
      <c r="AN26" s="92"/>
      <c r="AO26" s="92"/>
      <c r="AQ26" s="28"/>
      <c r="BE26" s="92"/>
    </row>
    <row r="27" spans="2:57" s="6" customFormat="1" ht="15" customHeight="1">
      <c r="B27" s="26"/>
      <c r="F27" s="27" t="s">
        <v>45</v>
      </c>
      <c r="L27" s="100">
        <v>0.15</v>
      </c>
      <c r="M27" s="92"/>
      <c r="N27" s="92"/>
      <c r="O27" s="92"/>
      <c r="W27" s="101">
        <f>ROUND($BA$51,2)</f>
        <v>0</v>
      </c>
      <c r="X27" s="92"/>
      <c r="Y27" s="92"/>
      <c r="Z27" s="92"/>
      <c r="AA27" s="92"/>
      <c r="AB27" s="92"/>
      <c r="AC27" s="92"/>
      <c r="AD27" s="92"/>
      <c r="AE27" s="92"/>
      <c r="AK27" s="101">
        <f>ROUND($AW$51,2)</f>
        <v>0</v>
      </c>
      <c r="AL27" s="92"/>
      <c r="AM27" s="92"/>
      <c r="AN27" s="92"/>
      <c r="AO27" s="92"/>
      <c r="AQ27" s="28"/>
      <c r="BE27" s="92"/>
    </row>
    <row r="28" spans="2:57" s="6" customFormat="1" ht="15" customHeight="1" hidden="1">
      <c r="B28" s="26"/>
      <c r="F28" s="27" t="s">
        <v>46</v>
      </c>
      <c r="L28" s="100">
        <v>0.21</v>
      </c>
      <c r="M28" s="92"/>
      <c r="N28" s="92"/>
      <c r="O28" s="92"/>
      <c r="W28" s="101">
        <f>ROUND($BB$51,2)</f>
        <v>0</v>
      </c>
      <c r="X28" s="92"/>
      <c r="Y28" s="92"/>
      <c r="Z28" s="92"/>
      <c r="AA28" s="92"/>
      <c r="AB28" s="92"/>
      <c r="AC28" s="92"/>
      <c r="AD28" s="92"/>
      <c r="AE28" s="92"/>
      <c r="AK28" s="101">
        <v>0</v>
      </c>
      <c r="AL28" s="92"/>
      <c r="AM28" s="92"/>
      <c r="AN28" s="92"/>
      <c r="AO28" s="92"/>
      <c r="AQ28" s="28"/>
      <c r="BE28" s="92"/>
    </row>
    <row r="29" spans="2:57" s="6" customFormat="1" ht="15" customHeight="1" hidden="1">
      <c r="B29" s="26"/>
      <c r="F29" s="27" t="s">
        <v>47</v>
      </c>
      <c r="L29" s="100">
        <v>0.15</v>
      </c>
      <c r="M29" s="92"/>
      <c r="N29" s="92"/>
      <c r="O29" s="92"/>
      <c r="W29" s="101">
        <f>ROUND($BC$51,2)</f>
        <v>0</v>
      </c>
      <c r="X29" s="92"/>
      <c r="Y29" s="92"/>
      <c r="Z29" s="92"/>
      <c r="AA29" s="92"/>
      <c r="AB29" s="92"/>
      <c r="AC29" s="92"/>
      <c r="AD29" s="92"/>
      <c r="AE29" s="92"/>
      <c r="AK29" s="101">
        <v>0</v>
      </c>
      <c r="AL29" s="92"/>
      <c r="AM29" s="92"/>
      <c r="AN29" s="92"/>
      <c r="AO29" s="92"/>
      <c r="AQ29" s="28"/>
      <c r="BE29" s="92"/>
    </row>
    <row r="30" spans="2:57" s="6" customFormat="1" ht="15" customHeight="1" hidden="1">
      <c r="B30" s="26"/>
      <c r="F30" s="27" t="s">
        <v>48</v>
      </c>
      <c r="L30" s="100">
        <v>0</v>
      </c>
      <c r="M30" s="92"/>
      <c r="N30" s="92"/>
      <c r="O30" s="92"/>
      <c r="W30" s="101">
        <f>ROUND($BD$51,2)</f>
        <v>0</v>
      </c>
      <c r="X30" s="92"/>
      <c r="Y30" s="92"/>
      <c r="Z30" s="92"/>
      <c r="AA30" s="92"/>
      <c r="AB30" s="92"/>
      <c r="AC30" s="92"/>
      <c r="AD30" s="92"/>
      <c r="AE30" s="92"/>
      <c r="AK30" s="101">
        <v>0</v>
      </c>
      <c r="AL30" s="92"/>
      <c r="AM30" s="92"/>
      <c r="AN30" s="92"/>
      <c r="AO30" s="92"/>
      <c r="AQ30" s="28"/>
      <c r="BE30" s="92"/>
    </row>
    <row r="31" spans="2:57" s="6" customFormat="1" ht="7.5" customHeight="1">
      <c r="B31" s="22"/>
      <c r="AQ31" s="25"/>
      <c r="BE31" s="91"/>
    </row>
    <row r="32" spans="2:57" s="6" customFormat="1" ht="27" customHeight="1">
      <c r="B32" s="22"/>
      <c r="C32" s="29"/>
      <c r="D32" s="30" t="s">
        <v>49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 t="s">
        <v>50</v>
      </c>
      <c r="U32" s="31"/>
      <c r="V32" s="31"/>
      <c r="W32" s="31"/>
      <c r="X32" s="102" t="s">
        <v>51</v>
      </c>
      <c r="Y32" s="103"/>
      <c r="Z32" s="103"/>
      <c r="AA32" s="103"/>
      <c r="AB32" s="103"/>
      <c r="AC32" s="31"/>
      <c r="AD32" s="31"/>
      <c r="AE32" s="31"/>
      <c r="AF32" s="31"/>
      <c r="AG32" s="31"/>
      <c r="AH32" s="31"/>
      <c r="AI32" s="31"/>
      <c r="AJ32" s="31"/>
      <c r="AK32" s="104">
        <f>ROUND(SUM($AK$23:$AK$30),2)</f>
        <v>0</v>
      </c>
      <c r="AL32" s="103"/>
      <c r="AM32" s="103"/>
      <c r="AN32" s="103"/>
      <c r="AO32" s="105"/>
      <c r="AP32" s="29"/>
      <c r="AQ32" s="33"/>
      <c r="BE32" s="91"/>
    </row>
    <row r="33" spans="2:43" s="6" customFormat="1" ht="7.5" customHeight="1">
      <c r="B33" s="22"/>
      <c r="AQ33" s="25"/>
    </row>
    <row r="34" spans="2:43" s="6" customFormat="1" ht="7.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6"/>
    </row>
    <row r="38" spans="2:44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22"/>
    </row>
    <row r="39" spans="2:44" s="6" customFormat="1" ht="37.5" customHeight="1">
      <c r="B39" s="22"/>
      <c r="C39" s="11" t="s">
        <v>52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39"/>
      <c r="C41" s="18" t="s">
        <v>14</v>
      </c>
      <c r="L41" s="16" t="str">
        <f>$K$5</f>
        <v>2720</v>
      </c>
      <c r="AR41" s="39"/>
    </row>
    <row r="42" spans="2:44" s="40" customFormat="1" ht="37.5" customHeight="1">
      <c r="B42" s="41"/>
      <c r="C42" s="40" t="s">
        <v>17</v>
      </c>
      <c r="L42" s="106" t="str">
        <f>$K$6</f>
        <v>2720 Obnovení silnice III-2565 Most - Mariánské Radčice</v>
      </c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R42" s="41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2" t="str">
        <f>IF($K$8="","",$K$8)</f>
        <v> </v>
      </c>
      <c r="AI44" s="18" t="s">
        <v>25</v>
      </c>
      <c r="AM44" s="107" t="str">
        <f>IF($AN$8="","",$AN$8)</f>
        <v>30.07.2014</v>
      </c>
      <c r="AN44" s="91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Statutární město Most</v>
      </c>
      <c r="AI46" s="18" t="s">
        <v>35</v>
      </c>
      <c r="AM46" s="93" t="str">
        <f>IF($E$17="","",$E$17)</f>
        <v>Báňské projekty Teplice a.s.</v>
      </c>
      <c r="AN46" s="91"/>
      <c r="AO46" s="91"/>
      <c r="AP46" s="91"/>
      <c r="AR46" s="22"/>
      <c r="AS46" s="108" t="s">
        <v>53</v>
      </c>
      <c r="AT46" s="109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85"/>
      <c r="AT47" s="91"/>
      <c r="BD47" s="45"/>
    </row>
    <row r="48" spans="2:56" s="6" customFormat="1" ht="12" customHeight="1">
      <c r="B48" s="22"/>
      <c r="AR48" s="22"/>
      <c r="AS48" s="85"/>
      <c r="AT48" s="91"/>
      <c r="BD48" s="45"/>
    </row>
    <row r="49" spans="2:57" s="6" customFormat="1" ht="30" customHeight="1">
      <c r="B49" s="22"/>
      <c r="C49" s="119" t="s">
        <v>54</v>
      </c>
      <c r="D49" s="103"/>
      <c r="E49" s="103"/>
      <c r="F49" s="103"/>
      <c r="G49" s="103"/>
      <c r="H49" s="31"/>
      <c r="I49" s="86" t="s">
        <v>55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87" t="s">
        <v>56</v>
      </c>
      <c r="AH49" s="103"/>
      <c r="AI49" s="103"/>
      <c r="AJ49" s="103"/>
      <c r="AK49" s="103"/>
      <c r="AL49" s="103"/>
      <c r="AM49" s="103"/>
      <c r="AN49" s="86" t="s">
        <v>57</v>
      </c>
      <c r="AO49" s="103"/>
      <c r="AP49" s="103"/>
      <c r="AQ49" s="46" t="s">
        <v>58</v>
      </c>
      <c r="AR49" s="22"/>
      <c r="AS49" s="47" t="s">
        <v>59</v>
      </c>
      <c r="AT49" s="48" t="s">
        <v>60</v>
      </c>
      <c r="AU49" s="48" t="s">
        <v>61</v>
      </c>
      <c r="AV49" s="48" t="s">
        <v>62</v>
      </c>
      <c r="AW49" s="48" t="s">
        <v>63</v>
      </c>
      <c r="AX49" s="48" t="s">
        <v>64</v>
      </c>
      <c r="AY49" s="48" t="s">
        <v>65</v>
      </c>
      <c r="AZ49" s="48" t="s">
        <v>66</v>
      </c>
      <c r="BA49" s="48" t="s">
        <v>67</v>
      </c>
      <c r="BB49" s="48" t="s">
        <v>68</v>
      </c>
      <c r="BC49" s="48" t="s">
        <v>69</v>
      </c>
      <c r="BD49" s="49" t="s">
        <v>70</v>
      </c>
      <c r="BE49" s="50"/>
    </row>
    <row r="50" spans="2:56" s="6" customFormat="1" ht="12" customHeight="1">
      <c r="B50" s="22"/>
      <c r="AR50" s="22"/>
      <c r="AS50" s="51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40" customFormat="1" ht="33" customHeight="1">
      <c r="B51" s="41"/>
      <c r="C51" s="52" t="s">
        <v>71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113">
        <f>ROUND($AG$52,2)</f>
        <v>0</v>
      </c>
      <c r="AH51" s="114"/>
      <c r="AI51" s="114"/>
      <c r="AJ51" s="114"/>
      <c r="AK51" s="114"/>
      <c r="AL51" s="114"/>
      <c r="AM51" s="114"/>
      <c r="AN51" s="113">
        <f>ROUND(SUM($AG$51,$AT$51),2)</f>
        <v>0</v>
      </c>
      <c r="AO51" s="114"/>
      <c r="AP51" s="114"/>
      <c r="AQ51" s="53"/>
      <c r="AR51" s="41"/>
      <c r="AS51" s="54">
        <f>ROUND($AS$52,2)</f>
        <v>0</v>
      </c>
      <c r="AT51" s="55">
        <f>ROUND(SUM($AV$51:$AW$51),2)</f>
        <v>0</v>
      </c>
      <c r="AU51" s="56">
        <f>ROUND($AU$52,5)</f>
        <v>0</v>
      </c>
      <c r="AV51" s="55">
        <f>ROUND($AZ$51*$L$26,2)</f>
        <v>0</v>
      </c>
      <c r="AW51" s="55">
        <f>ROUND($BA$51*$L$27,2)</f>
        <v>0</v>
      </c>
      <c r="AX51" s="55">
        <f>ROUND($BB$51*$L$26,2)</f>
        <v>0</v>
      </c>
      <c r="AY51" s="55">
        <f>ROUND($BC$51*$L$27,2)</f>
        <v>0</v>
      </c>
      <c r="AZ51" s="55">
        <f>ROUND($AZ$52,2)</f>
        <v>0</v>
      </c>
      <c r="BA51" s="55">
        <f>ROUND($BA$52,2)</f>
        <v>0</v>
      </c>
      <c r="BB51" s="55">
        <f>ROUND($BB$52,2)</f>
        <v>0</v>
      </c>
      <c r="BC51" s="55">
        <f>ROUND($BC$52,2)</f>
        <v>0</v>
      </c>
      <c r="BD51" s="57">
        <f>ROUND($BD$52,2)</f>
        <v>0</v>
      </c>
      <c r="BS51" s="40" t="s">
        <v>72</v>
      </c>
      <c r="BT51" s="40" t="s">
        <v>73</v>
      </c>
      <c r="BU51" s="58" t="s">
        <v>74</v>
      </c>
      <c r="BV51" s="40" t="s">
        <v>75</v>
      </c>
      <c r="BW51" s="40" t="s">
        <v>5</v>
      </c>
      <c r="BX51" s="40" t="s">
        <v>76</v>
      </c>
    </row>
    <row r="52" spans="2:91" s="59" customFormat="1" ht="28.5" customHeight="1">
      <c r="B52" s="60"/>
      <c r="C52" s="61"/>
      <c r="D52" s="111" t="s">
        <v>77</v>
      </c>
      <c r="E52" s="112"/>
      <c r="F52" s="112"/>
      <c r="G52" s="112"/>
      <c r="H52" s="112"/>
      <c r="I52" s="61"/>
      <c r="J52" s="111" t="s">
        <v>78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88">
        <f>ROUND(SUM($AG$53:$AG$54),2)</f>
        <v>0</v>
      </c>
      <c r="AH52" s="110"/>
      <c r="AI52" s="110"/>
      <c r="AJ52" s="110"/>
      <c r="AK52" s="110"/>
      <c r="AL52" s="110"/>
      <c r="AM52" s="110"/>
      <c r="AN52" s="88">
        <f>ROUND(SUM($AG$52,$AT$52),2)</f>
        <v>0</v>
      </c>
      <c r="AO52" s="110"/>
      <c r="AP52" s="110"/>
      <c r="AQ52" s="62" t="s">
        <v>79</v>
      </c>
      <c r="AR52" s="60"/>
      <c r="AS52" s="63">
        <f>ROUND(SUM($AS$53:$AS$54),2)</f>
        <v>0</v>
      </c>
      <c r="AT52" s="64">
        <f>ROUND(SUM($AV$52:$AW$52),2)</f>
        <v>0</v>
      </c>
      <c r="AU52" s="65">
        <f>ROUND(SUM($AU$53:$AU$54),5)</f>
        <v>0</v>
      </c>
      <c r="AV52" s="64">
        <f>ROUND($AZ$52*$L$26,2)</f>
        <v>0</v>
      </c>
      <c r="AW52" s="64">
        <f>ROUND($BA$52*$L$27,2)</f>
        <v>0</v>
      </c>
      <c r="AX52" s="64">
        <f>ROUND($BB$52*$L$26,2)</f>
        <v>0</v>
      </c>
      <c r="AY52" s="64">
        <f>ROUND($BC$52*$L$27,2)</f>
        <v>0</v>
      </c>
      <c r="AZ52" s="64">
        <f>ROUND(SUM($AZ$53:$AZ$54),2)</f>
        <v>0</v>
      </c>
      <c r="BA52" s="64">
        <f>ROUND(SUM($BA$53:$BA$54),2)</f>
        <v>0</v>
      </c>
      <c r="BB52" s="64">
        <f>ROUND(SUM($BB$53:$BB$54),2)</f>
        <v>0</v>
      </c>
      <c r="BC52" s="64">
        <f>ROUND(SUM($BC$53:$BC$54),2)</f>
        <v>0</v>
      </c>
      <c r="BD52" s="66">
        <f>ROUND(SUM($BD$53:$BD$54),2)</f>
        <v>0</v>
      </c>
      <c r="BS52" s="59" t="s">
        <v>72</v>
      </c>
      <c r="BT52" s="59" t="s">
        <v>22</v>
      </c>
      <c r="BU52" s="59" t="s">
        <v>74</v>
      </c>
      <c r="BV52" s="59" t="s">
        <v>75</v>
      </c>
      <c r="BW52" s="59" t="s">
        <v>80</v>
      </c>
      <c r="BX52" s="59" t="s">
        <v>5</v>
      </c>
      <c r="CL52" s="59" t="s">
        <v>81</v>
      </c>
      <c r="CM52" s="59" t="s">
        <v>82</v>
      </c>
    </row>
    <row r="53" spans="1:90" s="67" customFormat="1" ht="23.25" customHeight="1">
      <c r="A53" s="80" t="s">
        <v>534</v>
      </c>
      <c r="B53" s="68"/>
      <c r="C53" s="69"/>
      <c r="D53" s="69"/>
      <c r="E53" s="118" t="s">
        <v>77</v>
      </c>
      <c r="F53" s="117"/>
      <c r="G53" s="117"/>
      <c r="H53" s="117"/>
      <c r="I53" s="117"/>
      <c r="J53" s="69"/>
      <c r="K53" s="118" t="s">
        <v>83</v>
      </c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6">
        <f>'SO 102 - Styková křižovat...'!$J$29</f>
        <v>0</v>
      </c>
      <c r="AH53" s="117"/>
      <c r="AI53" s="117"/>
      <c r="AJ53" s="117"/>
      <c r="AK53" s="117"/>
      <c r="AL53" s="117"/>
      <c r="AM53" s="117"/>
      <c r="AN53" s="116">
        <f>ROUND(SUM($AG$53,$AT$53),2)</f>
        <v>0</v>
      </c>
      <c r="AO53" s="117"/>
      <c r="AP53" s="117"/>
      <c r="AQ53" s="70" t="s">
        <v>84</v>
      </c>
      <c r="AR53" s="68"/>
      <c r="AS53" s="71">
        <v>0</v>
      </c>
      <c r="AT53" s="72">
        <f>ROUND(SUM($AV$53:$AW$53),2)</f>
        <v>0</v>
      </c>
      <c r="AU53" s="73">
        <f>'SO 102 - Styková křižovat...'!$P$88</f>
        <v>0</v>
      </c>
      <c r="AV53" s="72">
        <f>'SO 102 - Styková křižovat...'!$J$32</f>
        <v>0</v>
      </c>
      <c r="AW53" s="72">
        <f>'SO 102 - Styková křižovat...'!$J$33</f>
        <v>0</v>
      </c>
      <c r="AX53" s="72">
        <f>'SO 102 - Styková křižovat...'!$J$34</f>
        <v>0</v>
      </c>
      <c r="AY53" s="72">
        <f>'SO 102 - Styková křižovat...'!$J$35</f>
        <v>0</v>
      </c>
      <c r="AZ53" s="72">
        <f>'SO 102 - Styková křižovat...'!$F$32</f>
        <v>0</v>
      </c>
      <c r="BA53" s="72">
        <f>'SO 102 - Styková křižovat...'!$F$33</f>
        <v>0</v>
      </c>
      <c r="BB53" s="72">
        <f>'SO 102 - Styková křižovat...'!$F$34</f>
        <v>0</v>
      </c>
      <c r="BC53" s="72">
        <f>'SO 102 - Styková křižovat...'!$F$35</f>
        <v>0</v>
      </c>
      <c r="BD53" s="74">
        <f>'SO 102 - Styková křižovat...'!$F$36</f>
        <v>0</v>
      </c>
      <c r="BT53" s="67" t="s">
        <v>82</v>
      </c>
      <c r="BV53" s="67" t="s">
        <v>75</v>
      </c>
      <c r="BW53" s="67" t="s">
        <v>85</v>
      </c>
      <c r="BX53" s="67" t="s">
        <v>80</v>
      </c>
      <c r="CL53" s="67" t="s">
        <v>81</v>
      </c>
    </row>
    <row r="54" spans="1:90" s="67" customFormat="1" ht="23.25" customHeight="1">
      <c r="A54" s="80" t="s">
        <v>534</v>
      </c>
      <c r="B54" s="68"/>
      <c r="C54" s="69"/>
      <c r="D54" s="69"/>
      <c r="E54" s="118" t="s">
        <v>86</v>
      </c>
      <c r="F54" s="117"/>
      <c r="G54" s="117"/>
      <c r="H54" s="117"/>
      <c r="I54" s="117"/>
      <c r="J54" s="69"/>
      <c r="K54" s="118" t="s">
        <v>87</v>
      </c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6">
        <f>'SO 102a - Vedlejší a osta...'!$J$29</f>
        <v>0</v>
      </c>
      <c r="AH54" s="117"/>
      <c r="AI54" s="117"/>
      <c r="AJ54" s="117"/>
      <c r="AK54" s="117"/>
      <c r="AL54" s="117"/>
      <c r="AM54" s="117"/>
      <c r="AN54" s="116">
        <f>ROUND(SUM($AG$54,$AT$54),2)</f>
        <v>0</v>
      </c>
      <c r="AO54" s="117"/>
      <c r="AP54" s="117"/>
      <c r="AQ54" s="70" t="s">
        <v>84</v>
      </c>
      <c r="AR54" s="68"/>
      <c r="AS54" s="75">
        <v>0</v>
      </c>
      <c r="AT54" s="76">
        <f>ROUND(SUM($AV$54:$AW$54),2)</f>
        <v>0</v>
      </c>
      <c r="AU54" s="77">
        <f>'SO 102a - Vedlejší a osta...'!$P$86</f>
        <v>0</v>
      </c>
      <c r="AV54" s="76">
        <f>'SO 102a - Vedlejší a osta...'!$J$32</f>
        <v>0</v>
      </c>
      <c r="AW54" s="76">
        <f>'SO 102a - Vedlejší a osta...'!$J$33</f>
        <v>0</v>
      </c>
      <c r="AX54" s="76">
        <f>'SO 102a - Vedlejší a osta...'!$J$34</f>
        <v>0</v>
      </c>
      <c r="AY54" s="76">
        <f>'SO 102a - Vedlejší a osta...'!$J$35</f>
        <v>0</v>
      </c>
      <c r="AZ54" s="76">
        <f>'SO 102a - Vedlejší a osta...'!$F$32</f>
        <v>0</v>
      </c>
      <c r="BA54" s="76">
        <f>'SO 102a - Vedlejší a osta...'!$F$33</f>
        <v>0</v>
      </c>
      <c r="BB54" s="76">
        <f>'SO 102a - Vedlejší a osta...'!$F$34</f>
        <v>0</v>
      </c>
      <c r="BC54" s="76">
        <f>'SO 102a - Vedlejší a osta...'!$F$35</f>
        <v>0</v>
      </c>
      <c r="BD54" s="78">
        <f>'SO 102a - Vedlejší a osta...'!$F$36</f>
        <v>0</v>
      </c>
      <c r="BT54" s="67" t="s">
        <v>82</v>
      </c>
      <c r="BV54" s="67" t="s">
        <v>75</v>
      </c>
      <c r="BW54" s="67" t="s">
        <v>88</v>
      </c>
      <c r="BX54" s="67" t="s">
        <v>80</v>
      </c>
      <c r="CL54" s="67" t="s">
        <v>81</v>
      </c>
    </row>
    <row r="55" spans="2:44" s="6" customFormat="1" ht="30.75" customHeight="1">
      <c r="B55" s="22"/>
      <c r="AR55" s="22"/>
    </row>
    <row r="56" spans="2:44" s="6" customFormat="1" ht="7.5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22"/>
    </row>
  </sheetData>
  <sheetProtection/>
  <mergeCells count="49">
    <mergeCell ref="AN54:AP54"/>
    <mergeCell ref="AG54:AM54"/>
    <mergeCell ref="E54:I54"/>
    <mergeCell ref="K54:AF54"/>
    <mergeCell ref="AR2:BE2"/>
    <mergeCell ref="AN53:AP53"/>
    <mergeCell ref="AG53:AM53"/>
    <mergeCell ref="E53:I53"/>
    <mergeCell ref="K53:AF53"/>
    <mergeCell ref="C49:G49"/>
    <mergeCell ref="D52:H52"/>
    <mergeCell ref="J52:AF52"/>
    <mergeCell ref="AG51:AM51"/>
    <mergeCell ref="AN51:AP51"/>
    <mergeCell ref="I49:AF49"/>
    <mergeCell ref="AG49:AM49"/>
    <mergeCell ref="AN49:AP49"/>
    <mergeCell ref="AN52:AP52"/>
    <mergeCell ref="AG52:AM52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 102 - Styková křižovat...'!C2" tooltip="SO 102 - Styková křižovat..." display="/"/>
    <hyperlink ref="A54" location="'SO 102a - Vedlejší a osta...'!C2" tooltip="SO 102a - Vedlejší a ost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3"/>
  <sheetViews>
    <sheetView showGridLines="0" zoomScalePageLayoutView="0" workbookViewId="0" topLeftCell="A1">
      <pane ySplit="1" topLeftCell="BM295" activePane="bottomLeft" state="frozen"/>
      <selection pane="topLeft" activeCell="A1" sqref="A1"/>
      <selection pane="bottomLeft" activeCell="I91" sqref="I91:I311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535</v>
      </c>
      <c r="G1" s="121" t="s">
        <v>536</v>
      </c>
      <c r="H1" s="121"/>
      <c r="I1" s="82"/>
      <c r="J1" s="84" t="s">
        <v>537</v>
      </c>
      <c r="K1" s="83" t="s">
        <v>89</v>
      </c>
      <c r="L1" s="84" t="s">
        <v>538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85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90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91</v>
      </c>
      <c r="K8" s="132"/>
    </row>
    <row r="9" spans="2:11" s="136" customFormat="1" ht="16.5" customHeight="1">
      <c r="B9" s="137"/>
      <c r="E9" s="135" t="s">
        <v>92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93</v>
      </c>
      <c r="K10" s="142"/>
    </row>
    <row r="11" spans="2:11" s="140" customFormat="1" ht="37.5" customHeight="1">
      <c r="B11" s="141"/>
      <c r="E11" s="143" t="s">
        <v>78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81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41" customHeight="1">
      <c r="B26" s="137"/>
      <c r="E26" s="147" t="s">
        <v>94</v>
      </c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ROUND($J$88,2)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ROUND(SUM($BE$88:$BE$312),2)</f>
        <v>0</v>
      </c>
      <c r="I32" s="155">
        <v>0.21</v>
      </c>
      <c r="J32" s="154">
        <f>ROUND(SUM($BE$88:$BE$312)*$I$32,2)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ROUND(SUM($BF$88:$BF$312),2)</f>
        <v>0</v>
      </c>
      <c r="I33" s="155">
        <v>0.15</v>
      </c>
      <c r="J33" s="154">
        <f>ROUND(SUM($BF$88:$BF$312)*$I$33,2)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ROUND(SUM($BG$88:$BG$312),2)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ROUND(SUM($BH$88:$BH$312),2)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ROUND(SUM($BI$88:$BI$312),2)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95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91</v>
      </c>
      <c r="K48" s="132"/>
    </row>
    <row r="49" spans="2:11" s="140" customFormat="1" ht="16.5" customHeight="1">
      <c r="B49" s="141"/>
      <c r="E49" s="135" t="s">
        <v>92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93</v>
      </c>
      <c r="K50" s="142"/>
    </row>
    <row r="51" spans="2:11" s="140" customFormat="1" ht="19.5" customHeight="1">
      <c r="B51" s="141"/>
      <c r="E51" s="143" t="str">
        <f>$E$11</f>
        <v>SO 102 - Styková křižovatka km 0,197 37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96</v>
      </c>
      <c r="D58" s="156"/>
      <c r="E58" s="156"/>
      <c r="F58" s="156"/>
      <c r="G58" s="156"/>
      <c r="H58" s="156"/>
      <c r="I58" s="156"/>
      <c r="J58" s="171" t="s">
        <v>97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98</v>
      </c>
      <c r="J60" s="151">
        <f>ROUND($J$88,2)</f>
        <v>0</v>
      </c>
      <c r="K60" s="142"/>
      <c r="AU60" s="140" t="s">
        <v>99</v>
      </c>
    </row>
    <row r="61" spans="2:11" s="174" customFormat="1" ht="25.5" customHeight="1">
      <c r="B61" s="175"/>
      <c r="D61" s="176" t="s">
        <v>100</v>
      </c>
      <c r="E61" s="176"/>
      <c r="F61" s="176"/>
      <c r="G61" s="176"/>
      <c r="H61" s="176"/>
      <c r="I61" s="176"/>
      <c r="J61" s="177">
        <f>ROUND($J$89,2)</f>
        <v>0</v>
      </c>
      <c r="K61" s="178"/>
    </row>
    <row r="62" spans="2:11" s="179" customFormat="1" ht="21" customHeight="1">
      <c r="B62" s="180"/>
      <c r="D62" s="181" t="s">
        <v>101</v>
      </c>
      <c r="E62" s="181"/>
      <c r="F62" s="181"/>
      <c r="G62" s="181"/>
      <c r="H62" s="181"/>
      <c r="I62" s="181"/>
      <c r="J62" s="182">
        <f>ROUND($J$90,2)</f>
        <v>0</v>
      </c>
      <c r="K62" s="183"/>
    </row>
    <row r="63" spans="2:11" s="179" customFormat="1" ht="21" customHeight="1">
      <c r="B63" s="180"/>
      <c r="D63" s="181" t="s">
        <v>102</v>
      </c>
      <c r="E63" s="181"/>
      <c r="F63" s="181"/>
      <c r="G63" s="181"/>
      <c r="H63" s="181"/>
      <c r="I63" s="181"/>
      <c r="J63" s="182">
        <f>ROUND($J$166,2)</f>
        <v>0</v>
      </c>
      <c r="K63" s="183"/>
    </row>
    <row r="64" spans="2:11" s="179" customFormat="1" ht="21" customHeight="1">
      <c r="B64" s="180"/>
      <c r="D64" s="181" t="s">
        <v>103</v>
      </c>
      <c r="E64" s="181"/>
      <c r="F64" s="181"/>
      <c r="G64" s="181"/>
      <c r="H64" s="181"/>
      <c r="I64" s="181"/>
      <c r="J64" s="182">
        <f>ROUND($J$176,2)</f>
        <v>0</v>
      </c>
      <c r="K64" s="183"/>
    </row>
    <row r="65" spans="2:11" s="179" customFormat="1" ht="21" customHeight="1">
      <c r="B65" s="180"/>
      <c r="D65" s="181" t="s">
        <v>104</v>
      </c>
      <c r="E65" s="181"/>
      <c r="F65" s="181"/>
      <c r="G65" s="181"/>
      <c r="H65" s="181"/>
      <c r="I65" s="181"/>
      <c r="J65" s="182">
        <f>ROUND($J$234,2)</f>
        <v>0</v>
      </c>
      <c r="K65" s="183"/>
    </row>
    <row r="66" spans="2:11" s="179" customFormat="1" ht="15.75" customHeight="1">
      <c r="B66" s="180"/>
      <c r="D66" s="181" t="s">
        <v>105</v>
      </c>
      <c r="E66" s="181"/>
      <c r="F66" s="181"/>
      <c r="G66" s="181"/>
      <c r="H66" s="181"/>
      <c r="I66" s="181"/>
      <c r="J66" s="182">
        <f>ROUND($J$310,2)</f>
        <v>0</v>
      </c>
      <c r="K66" s="183"/>
    </row>
    <row r="67" spans="2:11" s="140" customFormat="1" ht="22.5" customHeight="1">
      <c r="B67" s="141"/>
      <c r="K67" s="142"/>
    </row>
    <row r="68" spans="2:11" s="140" customFormat="1" ht="7.5" customHeight="1">
      <c r="B68" s="163"/>
      <c r="C68" s="164"/>
      <c r="D68" s="164"/>
      <c r="E68" s="164"/>
      <c r="F68" s="164"/>
      <c r="G68" s="164"/>
      <c r="H68" s="164"/>
      <c r="I68" s="164"/>
      <c r="J68" s="164"/>
      <c r="K68" s="165"/>
    </row>
    <row r="72" spans="2:12" s="140" customFormat="1" ht="7.5" customHeight="1">
      <c r="B72" s="167"/>
      <c r="C72" s="168"/>
      <c r="D72" s="168"/>
      <c r="E72" s="168"/>
      <c r="F72" s="168"/>
      <c r="G72" s="168"/>
      <c r="H72" s="168"/>
      <c r="I72" s="168"/>
      <c r="J72" s="168"/>
      <c r="K72" s="168"/>
      <c r="L72" s="141"/>
    </row>
    <row r="73" spans="2:12" s="140" customFormat="1" ht="37.5" customHeight="1">
      <c r="B73" s="141"/>
      <c r="C73" s="131" t="s">
        <v>106</v>
      </c>
      <c r="L73" s="141"/>
    </row>
    <row r="74" spans="2:12" s="140" customFormat="1" ht="7.5" customHeight="1">
      <c r="B74" s="141"/>
      <c r="L74" s="141"/>
    </row>
    <row r="75" spans="2:12" s="140" customFormat="1" ht="15" customHeight="1">
      <c r="B75" s="141"/>
      <c r="C75" s="134" t="s">
        <v>17</v>
      </c>
      <c r="L75" s="141"/>
    </row>
    <row r="76" spans="2:12" s="140" customFormat="1" ht="16.5" customHeight="1">
      <c r="B76" s="141"/>
      <c r="E76" s="135" t="str">
        <f>$E$7</f>
        <v>2720 Obnovení silnice III-2565 Most - Mariánské Radčice</v>
      </c>
      <c r="F76" s="144"/>
      <c r="G76" s="144"/>
      <c r="H76" s="144"/>
      <c r="L76" s="141"/>
    </row>
    <row r="77" spans="2:12" ht="15.75" customHeight="1">
      <c r="B77" s="130"/>
      <c r="C77" s="134" t="s">
        <v>91</v>
      </c>
      <c r="L77" s="130"/>
    </row>
    <row r="78" spans="2:12" s="140" customFormat="1" ht="16.5" customHeight="1">
      <c r="B78" s="141"/>
      <c r="E78" s="135" t="s">
        <v>92</v>
      </c>
      <c r="F78" s="144"/>
      <c r="G78" s="144"/>
      <c r="H78" s="144"/>
      <c r="L78" s="141"/>
    </row>
    <row r="79" spans="2:12" s="140" customFormat="1" ht="15" customHeight="1">
      <c r="B79" s="141"/>
      <c r="C79" s="134" t="s">
        <v>93</v>
      </c>
      <c r="L79" s="141"/>
    </row>
    <row r="80" spans="2:12" s="140" customFormat="1" ht="19.5" customHeight="1">
      <c r="B80" s="141"/>
      <c r="E80" s="143" t="str">
        <f>$E$11</f>
        <v>SO 102 - Styková křižovatka km 0,197 37</v>
      </c>
      <c r="F80" s="144"/>
      <c r="G80" s="144"/>
      <c r="H80" s="144"/>
      <c r="L80" s="141"/>
    </row>
    <row r="81" spans="2:12" s="140" customFormat="1" ht="7.5" customHeight="1">
      <c r="B81" s="141"/>
      <c r="L81" s="141"/>
    </row>
    <row r="82" spans="2:12" s="140" customFormat="1" ht="18.75" customHeight="1">
      <c r="B82" s="141"/>
      <c r="C82" s="134" t="s">
        <v>23</v>
      </c>
      <c r="F82" s="145" t="str">
        <f>$F$14</f>
        <v> </v>
      </c>
      <c r="I82" s="134" t="s">
        <v>25</v>
      </c>
      <c r="J82" s="146" t="str">
        <f>IF($J$14="","",$J$14)</f>
        <v>30.07.2014</v>
      </c>
      <c r="L82" s="141"/>
    </row>
    <row r="83" spans="2:12" s="140" customFormat="1" ht="7.5" customHeight="1">
      <c r="B83" s="141"/>
      <c r="L83" s="141"/>
    </row>
    <row r="84" spans="2:12" s="140" customFormat="1" ht="15.75" customHeight="1">
      <c r="B84" s="141"/>
      <c r="C84" s="134" t="s">
        <v>28</v>
      </c>
      <c r="F84" s="145" t="str">
        <f>$E$17</f>
        <v>Statutární město Most</v>
      </c>
      <c r="I84" s="134" t="s">
        <v>35</v>
      </c>
      <c r="J84" s="145" t="str">
        <f>$E$23</f>
        <v>Báňské projekty Teplice a.s.</v>
      </c>
      <c r="L84" s="141"/>
    </row>
    <row r="85" spans="2:12" s="140" customFormat="1" ht="15" customHeight="1">
      <c r="B85" s="141"/>
      <c r="C85" s="134" t="s">
        <v>32</v>
      </c>
      <c r="F85" s="145">
        <f>IF($E$20="","",$E$20)</f>
      </c>
      <c r="L85" s="141"/>
    </row>
    <row r="86" spans="2:12" s="140" customFormat="1" ht="11.25" customHeight="1">
      <c r="B86" s="141"/>
      <c r="L86" s="141"/>
    </row>
    <row r="87" spans="2:20" s="184" customFormat="1" ht="30" customHeight="1">
      <c r="B87" s="185"/>
      <c r="C87" s="186" t="s">
        <v>107</v>
      </c>
      <c r="D87" s="187" t="s">
        <v>58</v>
      </c>
      <c r="E87" s="187" t="s">
        <v>54</v>
      </c>
      <c r="F87" s="187" t="s">
        <v>108</v>
      </c>
      <c r="G87" s="187" t="s">
        <v>109</v>
      </c>
      <c r="H87" s="187" t="s">
        <v>110</v>
      </c>
      <c r="I87" s="187" t="s">
        <v>111</v>
      </c>
      <c r="J87" s="187" t="s">
        <v>112</v>
      </c>
      <c r="K87" s="188" t="s">
        <v>113</v>
      </c>
      <c r="L87" s="185"/>
      <c r="M87" s="189" t="s">
        <v>114</v>
      </c>
      <c r="N87" s="190" t="s">
        <v>43</v>
      </c>
      <c r="O87" s="190" t="s">
        <v>115</v>
      </c>
      <c r="P87" s="190" t="s">
        <v>116</v>
      </c>
      <c r="Q87" s="190" t="s">
        <v>117</v>
      </c>
      <c r="R87" s="190" t="s">
        <v>118</v>
      </c>
      <c r="S87" s="190" t="s">
        <v>119</v>
      </c>
      <c r="T87" s="191" t="s">
        <v>120</v>
      </c>
    </row>
    <row r="88" spans="2:63" s="140" customFormat="1" ht="30" customHeight="1">
      <c r="B88" s="141"/>
      <c r="C88" s="173" t="s">
        <v>98</v>
      </c>
      <c r="J88" s="192">
        <f>$BK$88</f>
        <v>0</v>
      </c>
      <c r="L88" s="141"/>
      <c r="M88" s="193"/>
      <c r="N88" s="148"/>
      <c r="O88" s="148"/>
      <c r="P88" s="194">
        <f>$P$89</f>
        <v>0</v>
      </c>
      <c r="Q88" s="148"/>
      <c r="R88" s="194">
        <f>$R$89</f>
        <v>117.704842994</v>
      </c>
      <c r="S88" s="148"/>
      <c r="T88" s="195">
        <f>$T$89</f>
        <v>308.48</v>
      </c>
      <c r="AT88" s="140" t="s">
        <v>72</v>
      </c>
      <c r="AU88" s="140" t="s">
        <v>99</v>
      </c>
      <c r="BK88" s="196">
        <f>$BK$89</f>
        <v>0</v>
      </c>
    </row>
    <row r="89" spans="2:63" s="197" customFormat="1" ht="37.5" customHeight="1">
      <c r="B89" s="198"/>
      <c r="D89" s="199" t="s">
        <v>72</v>
      </c>
      <c r="E89" s="200" t="s">
        <v>121</v>
      </c>
      <c r="F89" s="200" t="s">
        <v>122</v>
      </c>
      <c r="J89" s="201">
        <f>$BK$89</f>
        <v>0</v>
      </c>
      <c r="L89" s="198"/>
      <c r="M89" s="202"/>
      <c r="P89" s="203">
        <f>$P$90+$P$166+$P$176+$P$234</f>
        <v>0</v>
      </c>
      <c r="R89" s="203">
        <f>$R$90+$R$166+$R$176+$R$234</f>
        <v>117.704842994</v>
      </c>
      <c r="T89" s="204">
        <f>$T$90+$T$166+$T$176+$T$234</f>
        <v>308.48</v>
      </c>
      <c r="AR89" s="199" t="s">
        <v>22</v>
      </c>
      <c r="AT89" s="199" t="s">
        <v>72</v>
      </c>
      <c r="AU89" s="199" t="s">
        <v>73</v>
      </c>
      <c r="AY89" s="199" t="s">
        <v>123</v>
      </c>
      <c r="BK89" s="205">
        <f>$BK$90+$BK$166+$BK$176+$BK$234</f>
        <v>0</v>
      </c>
    </row>
    <row r="90" spans="2:63" s="197" customFormat="1" ht="21" customHeight="1">
      <c r="B90" s="198"/>
      <c r="D90" s="199" t="s">
        <v>72</v>
      </c>
      <c r="E90" s="206" t="s">
        <v>22</v>
      </c>
      <c r="F90" s="206" t="s">
        <v>124</v>
      </c>
      <c r="J90" s="207">
        <f>$BK$90</f>
        <v>0</v>
      </c>
      <c r="L90" s="198"/>
      <c r="M90" s="202"/>
      <c r="P90" s="203">
        <f>SUM($P$91:$P$165)</f>
        <v>0</v>
      </c>
      <c r="R90" s="203">
        <f>SUM($R$91:$R$165)</f>
        <v>1.759075754</v>
      </c>
      <c r="T90" s="204">
        <f>SUM($T$91:$T$165)</f>
        <v>308.48</v>
      </c>
      <c r="AR90" s="199" t="s">
        <v>22</v>
      </c>
      <c r="AT90" s="199" t="s">
        <v>72</v>
      </c>
      <c r="AU90" s="199" t="s">
        <v>22</v>
      </c>
      <c r="AY90" s="199" t="s">
        <v>123</v>
      </c>
      <c r="BK90" s="205">
        <f>SUM($BK$91:$BK$165)</f>
        <v>0</v>
      </c>
    </row>
    <row r="91" spans="2:65" s="140" customFormat="1" ht="15.75" customHeight="1">
      <c r="B91" s="141"/>
      <c r="C91" s="208" t="s">
        <v>22</v>
      </c>
      <c r="D91" s="208" t="s">
        <v>125</v>
      </c>
      <c r="E91" s="209" t="s">
        <v>126</v>
      </c>
      <c r="F91" s="210" t="s">
        <v>127</v>
      </c>
      <c r="G91" s="211" t="s">
        <v>128</v>
      </c>
      <c r="H91" s="212">
        <v>870</v>
      </c>
      <c r="I91" s="253"/>
      <c r="J91" s="213">
        <f>ROUND($I$91*$H$91,2)</f>
        <v>0</v>
      </c>
      <c r="K91" s="210" t="s">
        <v>129</v>
      </c>
      <c r="L91" s="141"/>
      <c r="M91" s="214"/>
      <c r="N91" s="215" t="s">
        <v>44</v>
      </c>
      <c r="Q91" s="216">
        <v>0</v>
      </c>
      <c r="R91" s="216">
        <f>$Q$91*$H$91</f>
        <v>0</v>
      </c>
      <c r="S91" s="216">
        <v>0</v>
      </c>
      <c r="T91" s="217">
        <f>$S$91*$H$91</f>
        <v>0</v>
      </c>
      <c r="AR91" s="136" t="s">
        <v>130</v>
      </c>
      <c r="AT91" s="136" t="s">
        <v>125</v>
      </c>
      <c r="AU91" s="136" t="s">
        <v>82</v>
      </c>
      <c r="AY91" s="140" t="s">
        <v>123</v>
      </c>
      <c r="BE91" s="218">
        <f>IF($N$91="základní",$J$91,0)</f>
        <v>0</v>
      </c>
      <c r="BF91" s="218">
        <f>IF($N$91="snížená",$J$91,0)</f>
        <v>0</v>
      </c>
      <c r="BG91" s="218">
        <f>IF($N$91="zákl. přenesená",$J$91,0)</f>
        <v>0</v>
      </c>
      <c r="BH91" s="218">
        <f>IF($N$91="sníž. přenesená",$J$91,0)</f>
        <v>0</v>
      </c>
      <c r="BI91" s="218">
        <f>IF($N$91="nulová",$J$91,0)</f>
        <v>0</v>
      </c>
      <c r="BJ91" s="136" t="s">
        <v>22</v>
      </c>
      <c r="BK91" s="218">
        <f>ROUND($I$91*$H$91,2)</f>
        <v>0</v>
      </c>
      <c r="BL91" s="136" t="s">
        <v>130</v>
      </c>
      <c r="BM91" s="136" t="s">
        <v>131</v>
      </c>
    </row>
    <row r="92" spans="2:47" s="140" customFormat="1" ht="27" customHeight="1">
      <c r="B92" s="141"/>
      <c r="D92" s="219" t="s">
        <v>132</v>
      </c>
      <c r="F92" s="220" t="s">
        <v>133</v>
      </c>
      <c r="I92" s="254"/>
      <c r="L92" s="141"/>
      <c r="M92" s="221"/>
      <c r="T92" s="222"/>
      <c r="AT92" s="140" t="s">
        <v>132</v>
      </c>
      <c r="AU92" s="140" t="s">
        <v>82</v>
      </c>
    </row>
    <row r="93" spans="2:65" s="140" customFormat="1" ht="15.75" customHeight="1">
      <c r="B93" s="141"/>
      <c r="C93" s="208" t="s">
        <v>82</v>
      </c>
      <c r="D93" s="208" t="s">
        <v>125</v>
      </c>
      <c r="E93" s="209" t="s">
        <v>134</v>
      </c>
      <c r="F93" s="210" t="s">
        <v>135</v>
      </c>
      <c r="G93" s="211" t="s">
        <v>136</v>
      </c>
      <c r="H93" s="212">
        <v>8</v>
      </c>
      <c r="I93" s="253"/>
      <c r="J93" s="213">
        <f>ROUND($I$93*$H$93,2)</f>
        <v>0</v>
      </c>
      <c r="K93" s="210" t="s">
        <v>129</v>
      </c>
      <c r="L93" s="141"/>
      <c r="M93" s="214"/>
      <c r="N93" s="215" t="s">
        <v>44</v>
      </c>
      <c r="Q93" s="216">
        <v>0</v>
      </c>
      <c r="R93" s="216">
        <f>$Q$93*$H$93</f>
        <v>0</v>
      </c>
      <c r="S93" s="216">
        <v>0</v>
      </c>
      <c r="T93" s="217">
        <f>$S$93*$H$93</f>
        <v>0</v>
      </c>
      <c r="AR93" s="136" t="s">
        <v>130</v>
      </c>
      <c r="AT93" s="136" t="s">
        <v>125</v>
      </c>
      <c r="AU93" s="136" t="s">
        <v>82</v>
      </c>
      <c r="AY93" s="140" t="s">
        <v>123</v>
      </c>
      <c r="BE93" s="218">
        <f>IF($N$93="základní",$J$93,0)</f>
        <v>0</v>
      </c>
      <c r="BF93" s="218">
        <f>IF($N$93="snížená",$J$93,0)</f>
        <v>0</v>
      </c>
      <c r="BG93" s="218">
        <f>IF($N$93="zákl. přenesená",$J$93,0)</f>
        <v>0</v>
      </c>
      <c r="BH93" s="218">
        <f>IF($N$93="sníž. přenesená",$J$93,0)</f>
        <v>0</v>
      </c>
      <c r="BI93" s="218">
        <f>IF($N$93="nulová",$J$93,0)</f>
        <v>0</v>
      </c>
      <c r="BJ93" s="136" t="s">
        <v>22</v>
      </c>
      <c r="BK93" s="218">
        <f>ROUND($I$93*$H$93,2)</f>
        <v>0</v>
      </c>
      <c r="BL93" s="136" t="s">
        <v>130</v>
      </c>
      <c r="BM93" s="136" t="s">
        <v>137</v>
      </c>
    </row>
    <row r="94" spans="2:47" s="140" customFormat="1" ht="16.5" customHeight="1">
      <c r="B94" s="141"/>
      <c r="D94" s="219" t="s">
        <v>132</v>
      </c>
      <c r="F94" s="220" t="s">
        <v>138</v>
      </c>
      <c r="I94" s="254"/>
      <c r="L94" s="141"/>
      <c r="M94" s="221"/>
      <c r="T94" s="222"/>
      <c r="AT94" s="140" t="s">
        <v>132</v>
      </c>
      <c r="AU94" s="140" t="s">
        <v>82</v>
      </c>
    </row>
    <row r="95" spans="2:65" s="140" customFormat="1" ht="15.75" customHeight="1">
      <c r="B95" s="141"/>
      <c r="C95" s="208" t="s">
        <v>139</v>
      </c>
      <c r="D95" s="208" t="s">
        <v>125</v>
      </c>
      <c r="E95" s="209" t="s">
        <v>140</v>
      </c>
      <c r="F95" s="210" t="s">
        <v>141</v>
      </c>
      <c r="G95" s="211" t="s">
        <v>136</v>
      </c>
      <c r="H95" s="212">
        <v>8</v>
      </c>
      <c r="I95" s="253"/>
      <c r="J95" s="213">
        <f>ROUND($I$95*$H$95,2)</f>
        <v>0</v>
      </c>
      <c r="K95" s="210" t="s">
        <v>129</v>
      </c>
      <c r="L95" s="141"/>
      <c r="M95" s="214"/>
      <c r="N95" s="215" t="s">
        <v>44</v>
      </c>
      <c r="Q95" s="216">
        <v>8.2788E-05</v>
      </c>
      <c r="R95" s="216">
        <f>$Q$95*$H$95</f>
        <v>0.000662304</v>
      </c>
      <c r="S95" s="216">
        <v>0</v>
      </c>
      <c r="T95" s="217">
        <f>$S$95*$H$95</f>
        <v>0</v>
      </c>
      <c r="AR95" s="136" t="s">
        <v>130</v>
      </c>
      <c r="AT95" s="136" t="s">
        <v>125</v>
      </c>
      <c r="AU95" s="136" t="s">
        <v>82</v>
      </c>
      <c r="AY95" s="140" t="s">
        <v>123</v>
      </c>
      <c r="BE95" s="218">
        <f>IF($N$95="základní",$J$95,0)</f>
        <v>0</v>
      </c>
      <c r="BF95" s="218">
        <f>IF($N$95="snížená",$J$95,0)</f>
        <v>0</v>
      </c>
      <c r="BG95" s="218">
        <f>IF($N$95="zákl. přenesená",$J$95,0)</f>
        <v>0</v>
      </c>
      <c r="BH95" s="218">
        <f>IF($N$95="sníž. přenesená",$J$95,0)</f>
        <v>0</v>
      </c>
      <c r="BI95" s="218">
        <f>IF($N$95="nulová",$J$95,0)</f>
        <v>0</v>
      </c>
      <c r="BJ95" s="136" t="s">
        <v>22</v>
      </c>
      <c r="BK95" s="218">
        <f>ROUND($I$95*$H$95,2)</f>
        <v>0</v>
      </c>
      <c r="BL95" s="136" t="s">
        <v>130</v>
      </c>
      <c r="BM95" s="136" t="s">
        <v>142</v>
      </c>
    </row>
    <row r="96" spans="2:47" s="140" customFormat="1" ht="16.5" customHeight="1">
      <c r="B96" s="141"/>
      <c r="D96" s="219" t="s">
        <v>132</v>
      </c>
      <c r="F96" s="220" t="s">
        <v>143</v>
      </c>
      <c r="I96" s="254"/>
      <c r="L96" s="141"/>
      <c r="M96" s="221"/>
      <c r="T96" s="222"/>
      <c r="AT96" s="140" t="s">
        <v>132</v>
      </c>
      <c r="AU96" s="140" t="s">
        <v>82</v>
      </c>
    </row>
    <row r="97" spans="2:65" s="140" customFormat="1" ht="15.75" customHeight="1">
      <c r="B97" s="141"/>
      <c r="C97" s="208" t="s">
        <v>130</v>
      </c>
      <c r="D97" s="208" t="s">
        <v>125</v>
      </c>
      <c r="E97" s="209" t="s">
        <v>144</v>
      </c>
      <c r="F97" s="210" t="s">
        <v>145</v>
      </c>
      <c r="G97" s="211" t="s">
        <v>128</v>
      </c>
      <c r="H97" s="212">
        <v>1205</v>
      </c>
      <c r="I97" s="253"/>
      <c r="J97" s="213">
        <f>ROUND($I$97*$H$97,2)</f>
        <v>0</v>
      </c>
      <c r="K97" s="210" t="s">
        <v>129</v>
      </c>
      <c r="L97" s="141"/>
      <c r="M97" s="214"/>
      <c r="N97" s="215" t="s">
        <v>44</v>
      </c>
      <c r="Q97" s="216">
        <v>0.00011509</v>
      </c>
      <c r="R97" s="216">
        <f>$Q$97*$H$97</f>
        <v>0.13868344999999999</v>
      </c>
      <c r="S97" s="216">
        <v>0.256</v>
      </c>
      <c r="T97" s="217">
        <f>$S$97*$H$97</f>
        <v>308.48</v>
      </c>
      <c r="AR97" s="136" t="s">
        <v>130</v>
      </c>
      <c r="AT97" s="136" t="s">
        <v>125</v>
      </c>
      <c r="AU97" s="136" t="s">
        <v>82</v>
      </c>
      <c r="AY97" s="140" t="s">
        <v>123</v>
      </c>
      <c r="BE97" s="218">
        <f>IF($N$97="základní",$J$97,0)</f>
        <v>0</v>
      </c>
      <c r="BF97" s="218">
        <f>IF($N$97="snížená",$J$97,0)</f>
        <v>0</v>
      </c>
      <c r="BG97" s="218">
        <f>IF($N$97="zákl. přenesená",$J$97,0)</f>
        <v>0</v>
      </c>
      <c r="BH97" s="218">
        <f>IF($N$97="sníž. přenesená",$J$97,0)</f>
        <v>0</v>
      </c>
      <c r="BI97" s="218">
        <f>IF($N$97="nulová",$J$97,0)</f>
        <v>0</v>
      </c>
      <c r="BJ97" s="136" t="s">
        <v>22</v>
      </c>
      <c r="BK97" s="218">
        <f>ROUND($I$97*$H$97,2)</f>
        <v>0</v>
      </c>
      <c r="BL97" s="136" t="s">
        <v>130</v>
      </c>
      <c r="BM97" s="136" t="s">
        <v>146</v>
      </c>
    </row>
    <row r="98" spans="2:47" s="140" customFormat="1" ht="27" customHeight="1">
      <c r="B98" s="141"/>
      <c r="D98" s="219" t="s">
        <v>132</v>
      </c>
      <c r="F98" s="220" t="s">
        <v>147</v>
      </c>
      <c r="I98" s="254"/>
      <c r="L98" s="141"/>
      <c r="M98" s="221"/>
      <c r="T98" s="222"/>
      <c r="AT98" s="140" t="s">
        <v>132</v>
      </c>
      <c r="AU98" s="140" t="s">
        <v>82</v>
      </c>
    </row>
    <row r="99" spans="2:51" s="140" customFormat="1" ht="15.75" customHeight="1">
      <c r="B99" s="223"/>
      <c r="D99" s="224" t="s">
        <v>148</v>
      </c>
      <c r="E99" s="225"/>
      <c r="F99" s="226" t="s">
        <v>149</v>
      </c>
      <c r="H99" s="225"/>
      <c r="I99" s="254"/>
      <c r="L99" s="223"/>
      <c r="M99" s="227"/>
      <c r="T99" s="228"/>
      <c r="AT99" s="225" t="s">
        <v>148</v>
      </c>
      <c r="AU99" s="225" t="s">
        <v>82</v>
      </c>
      <c r="AV99" s="225" t="s">
        <v>22</v>
      </c>
      <c r="AW99" s="225" t="s">
        <v>99</v>
      </c>
      <c r="AX99" s="225" t="s">
        <v>73</v>
      </c>
      <c r="AY99" s="225" t="s">
        <v>123</v>
      </c>
    </row>
    <row r="100" spans="2:51" s="140" customFormat="1" ht="15.75" customHeight="1">
      <c r="B100" s="229"/>
      <c r="D100" s="224" t="s">
        <v>148</v>
      </c>
      <c r="E100" s="230"/>
      <c r="F100" s="231" t="s">
        <v>150</v>
      </c>
      <c r="H100" s="232">
        <v>1205</v>
      </c>
      <c r="I100" s="254"/>
      <c r="L100" s="229"/>
      <c r="M100" s="233"/>
      <c r="T100" s="234"/>
      <c r="AT100" s="230" t="s">
        <v>148</v>
      </c>
      <c r="AU100" s="230" t="s">
        <v>82</v>
      </c>
      <c r="AV100" s="230" t="s">
        <v>82</v>
      </c>
      <c r="AW100" s="230" t="s">
        <v>99</v>
      </c>
      <c r="AX100" s="230" t="s">
        <v>22</v>
      </c>
      <c r="AY100" s="230" t="s">
        <v>123</v>
      </c>
    </row>
    <row r="101" spans="2:65" s="140" customFormat="1" ht="15.75" customHeight="1">
      <c r="B101" s="141"/>
      <c r="C101" s="208" t="s">
        <v>151</v>
      </c>
      <c r="D101" s="208" t="s">
        <v>125</v>
      </c>
      <c r="E101" s="209" t="s">
        <v>152</v>
      </c>
      <c r="F101" s="210" t="s">
        <v>153</v>
      </c>
      <c r="G101" s="211" t="s">
        <v>154</v>
      </c>
      <c r="H101" s="212">
        <v>95</v>
      </c>
      <c r="I101" s="253"/>
      <c r="J101" s="213">
        <f>ROUND($I$101*$H$101,2)</f>
        <v>0</v>
      </c>
      <c r="K101" s="210" t="s">
        <v>129</v>
      </c>
      <c r="L101" s="141"/>
      <c r="M101" s="214"/>
      <c r="N101" s="215" t="s">
        <v>44</v>
      </c>
      <c r="Q101" s="216">
        <v>0</v>
      </c>
      <c r="R101" s="216">
        <f>$Q$101*$H$101</f>
        <v>0</v>
      </c>
      <c r="S101" s="216">
        <v>0</v>
      </c>
      <c r="T101" s="217">
        <f>$S$101*$H$101</f>
        <v>0</v>
      </c>
      <c r="AR101" s="136" t="s">
        <v>130</v>
      </c>
      <c r="AT101" s="136" t="s">
        <v>125</v>
      </c>
      <c r="AU101" s="136" t="s">
        <v>82</v>
      </c>
      <c r="AY101" s="140" t="s">
        <v>123</v>
      </c>
      <c r="BE101" s="218">
        <f>IF($N$101="základní",$J$101,0)</f>
        <v>0</v>
      </c>
      <c r="BF101" s="218">
        <f>IF($N$101="snížená",$J$101,0)</f>
        <v>0</v>
      </c>
      <c r="BG101" s="218">
        <f>IF($N$101="zákl. přenesená",$J$101,0)</f>
        <v>0</v>
      </c>
      <c r="BH101" s="218">
        <f>IF($N$101="sníž. přenesená",$J$101,0)</f>
        <v>0</v>
      </c>
      <c r="BI101" s="218">
        <f>IF($N$101="nulová",$J$101,0)</f>
        <v>0</v>
      </c>
      <c r="BJ101" s="136" t="s">
        <v>22</v>
      </c>
      <c r="BK101" s="218">
        <f>ROUND($I$101*$H$101,2)</f>
        <v>0</v>
      </c>
      <c r="BL101" s="136" t="s">
        <v>130</v>
      </c>
      <c r="BM101" s="136" t="s">
        <v>155</v>
      </c>
    </row>
    <row r="102" spans="2:47" s="140" customFormat="1" ht="27" customHeight="1">
      <c r="B102" s="141"/>
      <c r="D102" s="219" t="s">
        <v>132</v>
      </c>
      <c r="F102" s="220" t="s">
        <v>156</v>
      </c>
      <c r="I102" s="254"/>
      <c r="L102" s="141"/>
      <c r="M102" s="221"/>
      <c r="T102" s="222"/>
      <c r="AT102" s="140" t="s">
        <v>132</v>
      </c>
      <c r="AU102" s="140" t="s">
        <v>82</v>
      </c>
    </row>
    <row r="103" spans="2:51" s="140" customFormat="1" ht="15.75" customHeight="1">
      <c r="B103" s="223"/>
      <c r="D103" s="224" t="s">
        <v>148</v>
      </c>
      <c r="E103" s="225"/>
      <c r="F103" s="226" t="s">
        <v>157</v>
      </c>
      <c r="H103" s="225"/>
      <c r="I103" s="254"/>
      <c r="L103" s="223"/>
      <c r="M103" s="227"/>
      <c r="T103" s="228"/>
      <c r="AT103" s="225" t="s">
        <v>148</v>
      </c>
      <c r="AU103" s="225" t="s">
        <v>82</v>
      </c>
      <c r="AV103" s="225" t="s">
        <v>22</v>
      </c>
      <c r="AW103" s="225" t="s">
        <v>99</v>
      </c>
      <c r="AX103" s="225" t="s">
        <v>73</v>
      </c>
      <c r="AY103" s="225" t="s">
        <v>123</v>
      </c>
    </row>
    <row r="104" spans="2:51" s="140" customFormat="1" ht="15.75" customHeight="1">
      <c r="B104" s="229"/>
      <c r="D104" s="224" t="s">
        <v>148</v>
      </c>
      <c r="E104" s="230"/>
      <c r="F104" s="231" t="s">
        <v>158</v>
      </c>
      <c r="H104" s="232">
        <v>95</v>
      </c>
      <c r="I104" s="254"/>
      <c r="L104" s="229"/>
      <c r="M104" s="233"/>
      <c r="T104" s="234"/>
      <c r="AT104" s="230" t="s">
        <v>148</v>
      </c>
      <c r="AU104" s="230" t="s">
        <v>82</v>
      </c>
      <c r="AV104" s="230" t="s">
        <v>82</v>
      </c>
      <c r="AW104" s="230" t="s">
        <v>99</v>
      </c>
      <c r="AX104" s="230" t="s">
        <v>22</v>
      </c>
      <c r="AY104" s="230" t="s">
        <v>123</v>
      </c>
    </row>
    <row r="105" spans="2:65" s="140" customFormat="1" ht="15.75" customHeight="1">
      <c r="B105" s="141"/>
      <c r="C105" s="208" t="s">
        <v>159</v>
      </c>
      <c r="D105" s="208" t="s">
        <v>125</v>
      </c>
      <c r="E105" s="209" t="s">
        <v>160</v>
      </c>
      <c r="F105" s="210" t="s">
        <v>161</v>
      </c>
      <c r="G105" s="211" t="s">
        <v>154</v>
      </c>
      <c r="H105" s="212">
        <v>604</v>
      </c>
      <c r="I105" s="253"/>
      <c r="J105" s="213">
        <f>ROUND($I$105*$H$105,2)</f>
        <v>0</v>
      </c>
      <c r="K105" s="210" t="s">
        <v>129</v>
      </c>
      <c r="L105" s="141"/>
      <c r="M105" s="214"/>
      <c r="N105" s="215" t="s">
        <v>44</v>
      </c>
      <c r="Q105" s="216">
        <v>0</v>
      </c>
      <c r="R105" s="216">
        <f>$Q$105*$H$105</f>
        <v>0</v>
      </c>
      <c r="S105" s="216">
        <v>0</v>
      </c>
      <c r="T105" s="217">
        <f>$S$105*$H$105</f>
        <v>0</v>
      </c>
      <c r="AR105" s="136" t="s">
        <v>130</v>
      </c>
      <c r="AT105" s="136" t="s">
        <v>125</v>
      </c>
      <c r="AU105" s="136" t="s">
        <v>82</v>
      </c>
      <c r="AY105" s="140" t="s">
        <v>123</v>
      </c>
      <c r="BE105" s="218">
        <f>IF($N$105="základní",$J$105,0)</f>
        <v>0</v>
      </c>
      <c r="BF105" s="218">
        <f>IF($N$105="snížená",$J$105,0)</f>
        <v>0</v>
      </c>
      <c r="BG105" s="218">
        <f>IF($N$105="zákl. přenesená",$J$105,0)</f>
        <v>0</v>
      </c>
      <c r="BH105" s="218">
        <f>IF($N$105="sníž. přenesená",$J$105,0)</f>
        <v>0</v>
      </c>
      <c r="BI105" s="218">
        <f>IF($N$105="nulová",$J$105,0)</f>
        <v>0</v>
      </c>
      <c r="BJ105" s="136" t="s">
        <v>22</v>
      </c>
      <c r="BK105" s="218">
        <f>ROUND($I$105*$H$105,2)</f>
        <v>0</v>
      </c>
      <c r="BL105" s="136" t="s">
        <v>130</v>
      </c>
      <c r="BM105" s="136" t="s">
        <v>162</v>
      </c>
    </row>
    <row r="106" spans="2:47" s="140" customFormat="1" ht="27" customHeight="1">
      <c r="B106" s="141"/>
      <c r="D106" s="219" t="s">
        <v>132</v>
      </c>
      <c r="F106" s="220" t="s">
        <v>163</v>
      </c>
      <c r="I106" s="254"/>
      <c r="L106" s="141"/>
      <c r="M106" s="221"/>
      <c r="T106" s="222"/>
      <c r="AT106" s="140" t="s">
        <v>132</v>
      </c>
      <c r="AU106" s="140" t="s">
        <v>82</v>
      </c>
    </row>
    <row r="107" spans="2:51" s="140" customFormat="1" ht="15.75" customHeight="1">
      <c r="B107" s="223"/>
      <c r="D107" s="224" t="s">
        <v>148</v>
      </c>
      <c r="E107" s="225"/>
      <c r="F107" s="226" t="s">
        <v>164</v>
      </c>
      <c r="H107" s="225"/>
      <c r="I107" s="254"/>
      <c r="L107" s="223"/>
      <c r="M107" s="227"/>
      <c r="T107" s="228"/>
      <c r="AT107" s="225" t="s">
        <v>148</v>
      </c>
      <c r="AU107" s="225" t="s">
        <v>82</v>
      </c>
      <c r="AV107" s="225" t="s">
        <v>22</v>
      </c>
      <c r="AW107" s="225" t="s">
        <v>99</v>
      </c>
      <c r="AX107" s="225" t="s">
        <v>73</v>
      </c>
      <c r="AY107" s="225" t="s">
        <v>123</v>
      </c>
    </row>
    <row r="108" spans="2:51" s="140" customFormat="1" ht="15.75" customHeight="1">
      <c r="B108" s="229"/>
      <c r="D108" s="224" t="s">
        <v>148</v>
      </c>
      <c r="E108" s="230"/>
      <c r="F108" s="231" t="s">
        <v>165</v>
      </c>
      <c r="H108" s="232">
        <v>604</v>
      </c>
      <c r="I108" s="254"/>
      <c r="L108" s="229"/>
      <c r="M108" s="233"/>
      <c r="T108" s="234"/>
      <c r="AT108" s="230" t="s">
        <v>148</v>
      </c>
      <c r="AU108" s="230" t="s">
        <v>82</v>
      </c>
      <c r="AV108" s="230" t="s">
        <v>82</v>
      </c>
      <c r="AW108" s="230" t="s">
        <v>99</v>
      </c>
      <c r="AX108" s="230" t="s">
        <v>22</v>
      </c>
      <c r="AY108" s="230" t="s">
        <v>123</v>
      </c>
    </row>
    <row r="109" spans="2:65" s="140" customFormat="1" ht="15.75" customHeight="1">
      <c r="B109" s="141"/>
      <c r="C109" s="208" t="s">
        <v>166</v>
      </c>
      <c r="D109" s="208" t="s">
        <v>125</v>
      </c>
      <c r="E109" s="209" t="s">
        <v>167</v>
      </c>
      <c r="F109" s="210" t="s">
        <v>168</v>
      </c>
      <c r="G109" s="211" t="s">
        <v>154</v>
      </c>
      <c r="H109" s="212">
        <v>280</v>
      </c>
      <c r="I109" s="253"/>
      <c r="J109" s="213">
        <f>ROUND($I$109*$H$109,2)</f>
        <v>0</v>
      </c>
      <c r="K109" s="210" t="s">
        <v>129</v>
      </c>
      <c r="L109" s="141"/>
      <c r="M109" s="214"/>
      <c r="N109" s="215" t="s">
        <v>44</v>
      </c>
      <c r="Q109" s="216">
        <v>0</v>
      </c>
      <c r="R109" s="216">
        <f>$Q$109*$H$109</f>
        <v>0</v>
      </c>
      <c r="S109" s="216">
        <v>0</v>
      </c>
      <c r="T109" s="217">
        <f>$S$109*$H$109</f>
        <v>0</v>
      </c>
      <c r="AR109" s="136" t="s">
        <v>130</v>
      </c>
      <c r="AT109" s="136" t="s">
        <v>125</v>
      </c>
      <c r="AU109" s="136" t="s">
        <v>82</v>
      </c>
      <c r="AY109" s="140" t="s">
        <v>123</v>
      </c>
      <c r="BE109" s="218">
        <f>IF($N$109="základní",$J$109,0)</f>
        <v>0</v>
      </c>
      <c r="BF109" s="218">
        <f>IF($N$109="snížená",$J$109,0)</f>
        <v>0</v>
      </c>
      <c r="BG109" s="218">
        <f>IF($N$109="zákl. přenesená",$J$109,0)</f>
        <v>0</v>
      </c>
      <c r="BH109" s="218">
        <f>IF($N$109="sníž. přenesená",$J$109,0)</f>
        <v>0</v>
      </c>
      <c r="BI109" s="218">
        <f>IF($N$109="nulová",$J$109,0)</f>
        <v>0</v>
      </c>
      <c r="BJ109" s="136" t="s">
        <v>22</v>
      </c>
      <c r="BK109" s="218">
        <f>ROUND($I$109*$H$109,2)</f>
        <v>0</v>
      </c>
      <c r="BL109" s="136" t="s">
        <v>130</v>
      </c>
      <c r="BM109" s="136" t="s">
        <v>169</v>
      </c>
    </row>
    <row r="110" spans="2:47" s="140" customFormat="1" ht="27" customHeight="1">
      <c r="B110" s="141"/>
      <c r="D110" s="219" t="s">
        <v>132</v>
      </c>
      <c r="F110" s="220" t="s">
        <v>170</v>
      </c>
      <c r="I110" s="254"/>
      <c r="L110" s="141"/>
      <c r="M110" s="221"/>
      <c r="T110" s="222"/>
      <c r="AT110" s="140" t="s">
        <v>132</v>
      </c>
      <c r="AU110" s="140" t="s">
        <v>82</v>
      </c>
    </row>
    <row r="111" spans="2:51" s="140" customFormat="1" ht="15.75" customHeight="1">
      <c r="B111" s="229"/>
      <c r="D111" s="224" t="s">
        <v>148</v>
      </c>
      <c r="F111" s="231" t="s">
        <v>171</v>
      </c>
      <c r="H111" s="232">
        <v>280</v>
      </c>
      <c r="I111" s="254"/>
      <c r="L111" s="229"/>
      <c r="M111" s="233"/>
      <c r="T111" s="234"/>
      <c r="AT111" s="230" t="s">
        <v>148</v>
      </c>
      <c r="AU111" s="230" t="s">
        <v>82</v>
      </c>
      <c r="AV111" s="230" t="s">
        <v>82</v>
      </c>
      <c r="AW111" s="230" t="s">
        <v>73</v>
      </c>
      <c r="AX111" s="230" t="s">
        <v>22</v>
      </c>
      <c r="AY111" s="230" t="s">
        <v>123</v>
      </c>
    </row>
    <row r="112" spans="2:65" s="140" customFormat="1" ht="15.75" customHeight="1">
      <c r="B112" s="141"/>
      <c r="C112" s="208" t="s">
        <v>172</v>
      </c>
      <c r="D112" s="208" t="s">
        <v>125</v>
      </c>
      <c r="E112" s="209" t="s">
        <v>173</v>
      </c>
      <c r="F112" s="210" t="s">
        <v>174</v>
      </c>
      <c r="G112" s="211" t="s">
        <v>128</v>
      </c>
      <c r="H112" s="212">
        <v>4620</v>
      </c>
      <c r="I112" s="253"/>
      <c r="J112" s="213">
        <f>ROUND($I$112*$H$112,2)</f>
        <v>0</v>
      </c>
      <c r="K112" s="210" t="s">
        <v>129</v>
      </c>
      <c r="L112" s="141"/>
      <c r="M112" s="214"/>
      <c r="N112" s="215" t="s">
        <v>44</v>
      </c>
      <c r="Q112" s="216">
        <v>0</v>
      </c>
      <c r="R112" s="216">
        <f>$Q$112*$H$112</f>
        <v>0</v>
      </c>
      <c r="S112" s="216">
        <v>0</v>
      </c>
      <c r="T112" s="217">
        <f>$S$112*$H$112</f>
        <v>0</v>
      </c>
      <c r="AR112" s="136" t="s">
        <v>130</v>
      </c>
      <c r="AT112" s="136" t="s">
        <v>125</v>
      </c>
      <c r="AU112" s="136" t="s">
        <v>82</v>
      </c>
      <c r="AY112" s="140" t="s">
        <v>123</v>
      </c>
      <c r="BE112" s="218">
        <f>IF($N$112="základní",$J$112,0)</f>
        <v>0</v>
      </c>
      <c r="BF112" s="218">
        <f>IF($N$112="snížená",$J$112,0)</f>
        <v>0</v>
      </c>
      <c r="BG112" s="218">
        <f>IF($N$112="zákl. přenesená",$J$112,0)</f>
        <v>0</v>
      </c>
      <c r="BH112" s="218">
        <f>IF($N$112="sníž. přenesená",$J$112,0)</f>
        <v>0</v>
      </c>
      <c r="BI112" s="218">
        <f>IF($N$112="nulová",$J$112,0)</f>
        <v>0</v>
      </c>
      <c r="BJ112" s="136" t="s">
        <v>22</v>
      </c>
      <c r="BK112" s="218">
        <f>ROUND($I$112*$H$112,2)</f>
        <v>0</v>
      </c>
      <c r="BL112" s="136" t="s">
        <v>130</v>
      </c>
      <c r="BM112" s="136" t="s">
        <v>175</v>
      </c>
    </row>
    <row r="113" spans="2:47" s="140" customFormat="1" ht="16.5" customHeight="1">
      <c r="B113" s="141"/>
      <c r="D113" s="219" t="s">
        <v>132</v>
      </c>
      <c r="F113" s="220" t="s">
        <v>176</v>
      </c>
      <c r="I113" s="254"/>
      <c r="L113" s="141"/>
      <c r="M113" s="221"/>
      <c r="T113" s="222"/>
      <c r="AT113" s="140" t="s">
        <v>132</v>
      </c>
      <c r="AU113" s="140" t="s">
        <v>82</v>
      </c>
    </row>
    <row r="114" spans="2:51" s="140" customFormat="1" ht="15.75" customHeight="1">
      <c r="B114" s="223"/>
      <c r="D114" s="224" t="s">
        <v>148</v>
      </c>
      <c r="E114" s="225"/>
      <c r="F114" s="226" t="s">
        <v>177</v>
      </c>
      <c r="H114" s="225"/>
      <c r="I114" s="254"/>
      <c r="L114" s="223"/>
      <c r="M114" s="227"/>
      <c r="T114" s="228"/>
      <c r="AT114" s="225" t="s">
        <v>148</v>
      </c>
      <c r="AU114" s="225" t="s">
        <v>82</v>
      </c>
      <c r="AV114" s="225" t="s">
        <v>22</v>
      </c>
      <c r="AW114" s="225" t="s">
        <v>99</v>
      </c>
      <c r="AX114" s="225" t="s">
        <v>73</v>
      </c>
      <c r="AY114" s="225" t="s">
        <v>123</v>
      </c>
    </row>
    <row r="115" spans="2:51" s="140" customFormat="1" ht="15.75" customHeight="1">
      <c r="B115" s="229"/>
      <c r="D115" s="224" t="s">
        <v>148</v>
      </c>
      <c r="E115" s="230"/>
      <c r="F115" s="231" t="s">
        <v>178</v>
      </c>
      <c r="H115" s="232">
        <v>4620</v>
      </c>
      <c r="I115" s="254"/>
      <c r="L115" s="229"/>
      <c r="M115" s="233"/>
      <c r="T115" s="234"/>
      <c r="AT115" s="230" t="s">
        <v>148</v>
      </c>
      <c r="AU115" s="230" t="s">
        <v>82</v>
      </c>
      <c r="AV115" s="230" t="s">
        <v>82</v>
      </c>
      <c r="AW115" s="230" t="s">
        <v>99</v>
      </c>
      <c r="AX115" s="230" t="s">
        <v>22</v>
      </c>
      <c r="AY115" s="230" t="s">
        <v>123</v>
      </c>
    </row>
    <row r="116" spans="2:65" s="140" customFormat="1" ht="15.75" customHeight="1">
      <c r="B116" s="141"/>
      <c r="C116" s="235" t="s">
        <v>179</v>
      </c>
      <c r="D116" s="235" t="s">
        <v>180</v>
      </c>
      <c r="E116" s="236" t="s">
        <v>181</v>
      </c>
      <c r="F116" s="237" t="s">
        <v>182</v>
      </c>
      <c r="G116" s="238" t="s">
        <v>128</v>
      </c>
      <c r="H116" s="239">
        <v>5313</v>
      </c>
      <c r="I116" s="255"/>
      <c r="J116" s="240">
        <f>ROUND($I$116*$H$116,2)</f>
        <v>0</v>
      </c>
      <c r="K116" s="237" t="s">
        <v>129</v>
      </c>
      <c r="L116" s="241"/>
      <c r="M116" s="242"/>
      <c r="N116" s="243" t="s">
        <v>44</v>
      </c>
      <c r="Q116" s="216">
        <v>0.0003</v>
      </c>
      <c r="R116" s="216">
        <f>$Q$116*$H$116</f>
        <v>1.5938999999999999</v>
      </c>
      <c r="S116" s="216">
        <v>0</v>
      </c>
      <c r="T116" s="217">
        <f>$S$116*$H$116</f>
        <v>0</v>
      </c>
      <c r="AR116" s="136" t="s">
        <v>183</v>
      </c>
      <c r="AT116" s="136" t="s">
        <v>180</v>
      </c>
      <c r="AU116" s="136" t="s">
        <v>82</v>
      </c>
      <c r="AY116" s="140" t="s">
        <v>123</v>
      </c>
      <c r="BE116" s="218">
        <f>IF($N$116="základní",$J$116,0)</f>
        <v>0</v>
      </c>
      <c r="BF116" s="218">
        <f>IF($N$116="snížená",$J$116,0)</f>
        <v>0</v>
      </c>
      <c r="BG116" s="218">
        <f>IF($N$116="zákl. přenesená",$J$116,0)</f>
        <v>0</v>
      </c>
      <c r="BH116" s="218">
        <f>IF($N$116="sníž. přenesená",$J$116,0)</f>
        <v>0</v>
      </c>
      <c r="BI116" s="218">
        <f>IF($N$116="nulová",$J$116,0)</f>
        <v>0</v>
      </c>
      <c r="BJ116" s="136" t="s">
        <v>22</v>
      </c>
      <c r="BK116" s="218">
        <f>ROUND($I$116*$H$116,2)</f>
        <v>0</v>
      </c>
      <c r="BL116" s="136" t="s">
        <v>130</v>
      </c>
      <c r="BM116" s="136" t="s">
        <v>184</v>
      </c>
    </row>
    <row r="117" spans="2:47" s="140" customFormat="1" ht="16.5" customHeight="1">
      <c r="B117" s="141"/>
      <c r="D117" s="219" t="s">
        <v>132</v>
      </c>
      <c r="F117" s="220" t="s">
        <v>185</v>
      </c>
      <c r="I117" s="254"/>
      <c r="L117" s="141"/>
      <c r="M117" s="221"/>
      <c r="T117" s="222"/>
      <c r="AT117" s="140" t="s">
        <v>132</v>
      </c>
      <c r="AU117" s="140" t="s">
        <v>82</v>
      </c>
    </row>
    <row r="118" spans="2:51" s="140" customFormat="1" ht="15.75" customHeight="1">
      <c r="B118" s="229"/>
      <c r="D118" s="224" t="s">
        <v>148</v>
      </c>
      <c r="F118" s="231" t="s">
        <v>186</v>
      </c>
      <c r="H118" s="232">
        <v>5313</v>
      </c>
      <c r="I118" s="254"/>
      <c r="L118" s="229"/>
      <c r="M118" s="233"/>
      <c r="T118" s="234"/>
      <c r="AT118" s="230" t="s">
        <v>148</v>
      </c>
      <c r="AU118" s="230" t="s">
        <v>82</v>
      </c>
      <c r="AV118" s="230" t="s">
        <v>82</v>
      </c>
      <c r="AW118" s="230" t="s">
        <v>73</v>
      </c>
      <c r="AX118" s="230" t="s">
        <v>22</v>
      </c>
      <c r="AY118" s="230" t="s">
        <v>123</v>
      </c>
    </row>
    <row r="119" spans="2:65" s="140" customFormat="1" ht="15.75" customHeight="1">
      <c r="B119" s="141"/>
      <c r="C119" s="208" t="s">
        <v>183</v>
      </c>
      <c r="D119" s="208" t="s">
        <v>125</v>
      </c>
      <c r="E119" s="209" t="s">
        <v>187</v>
      </c>
      <c r="F119" s="210" t="s">
        <v>188</v>
      </c>
      <c r="G119" s="211" t="s">
        <v>136</v>
      </c>
      <c r="H119" s="212">
        <v>8</v>
      </c>
      <c r="I119" s="253"/>
      <c r="J119" s="213">
        <f>ROUND($I$119*$H$119,2)</f>
        <v>0</v>
      </c>
      <c r="K119" s="210" t="s">
        <v>129</v>
      </c>
      <c r="L119" s="141"/>
      <c r="M119" s="214"/>
      <c r="N119" s="215" t="s">
        <v>44</v>
      </c>
      <c r="Q119" s="216">
        <v>0</v>
      </c>
      <c r="R119" s="216">
        <f>$Q$119*$H$119</f>
        <v>0</v>
      </c>
      <c r="S119" s="216">
        <v>0</v>
      </c>
      <c r="T119" s="217">
        <f>$S$119*$H$119</f>
        <v>0</v>
      </c>
      <c r="AR119" s="136" t="s">
        <v>130</v>
      </c>
      <c r="AT119" s="136" t="s">
        <v>125</v>
      </c>
      <c r="AU119" s="136" t="s">
        <v>82</v>
      </c>
      <c r="AY119" s="140" t="s">
        <v>123</v>
      </c>
      <c r="BE119" s="218">
        <f>IF($N$119="základní",$J$119,0)</f>
        <v>0</v>
      </c>
      <c r="BF119" s="218">
        <f>IF($N$119="snížená",$J$119,0)</f>
        <v>0</v>
      </c>
      <c r="BG119" s="218">
        <f>IF($N$119="zákl. přenesená",$J$119,0)</f>
        <v>0</v>
      </c>
      <c r="BH119" s="218">
        <f>IF($N$119="sníž. přenesená",$J$119,0)</f>
        <v>0</v>
      </c>
      <c r="BI119" s="218">
        <f>IF($N$119="nulová",$J$119,0)</f>
        <v>0</v>
      </c>
      <c r="BJ119" s="136" t="s">
        <v>22</v>
      </c>
      <c r="BK119" s="218">
        <f>ROUND($I$119*$H$119,2)</f>
        <v>0</v>
      </c>
      <c r="BL119" s="136" t="s">
        <v>130</v>
      </c>
      <c r="BM119" s="136" t="s">
        <v>189</v>
      </c>
    </row>
    <row r="120" spans="2:47" s="140" customFormat="1" ht="27" customHeight="1">
      <c r="B120" s="141"/>
      <c r="D120" s="219" t="s">
        <v>132</v>
      </c>
      <c r="F120" s="220" t="s">
        <v>190</v>
      </c>
      <c r="I120" s="254"/>
      <c r="L120" s="141"/>
      <c r="M120" s="221"/>
      <c r="T120" s="222"/>
      <c r="AT120" s="140" t="s">
        <v>132</v>
      </c>
      <c r="AU120" s="140" t="s">
        <v>82</v>
      </c>
    </row>
    <row r="121" spans="2:65" s="140" customFormat="1" ht="15.75" customHeight="1">
      <c r="B121" s="141"/>
      <c r="C121" s="208" t="s">
        <v>191</v>
      </c>
      <c r="D121" s="208" t="s">
        <v>125</v>
      </c>
      <c r="E121" s="209" t="s">
        <v>192</v>
      </c>
      <c r="F121" s="210" t="s">
        <v>193</v>
      </c>
      <c r="G121" s="211" t="s">
        <v>136</v>
      </c>
      <c r="H121" s="212">
        <v>8</v>
      </c>
      <c r="I121" s="253"/>
      <c r="J121" s="213">
        <f>ROUND($I$121*$H$121,2)</f>
        <v>0</v>
      </c>
      <c r="K121" s="210" t="s">
        <v>129</v>
      </c>
      <c r="L121" s="141"/>
      <c r="M121" s="214"/>
      <c r="N121" s="215" t="s">
        <v>44</v>
      </c>
      <c r="Q121" s="216">
        <v>0</v>
      </c>
      <c r="R121" s="216">
        <f>$Q$121*$H$121</f>
        <v>0</v>
      </c>
      <c r="S121" s="216">
        <v>0</v>
      </c>
      <c r="T121" s="217">
        <f>$S$121*$H$121</f>
        <v>0</v>
      </c>
      <c r="AR121" s="136" t="s">
        <v>130</v>
      </c>
      <c r="AT121" s="136" t="s">
        <v>125</v>
      </c>
      <c r="AU121" s="136" t="s">
        <v>82</v>
      </c>
      <c r="AY121" s="140" t="s">
        <v>123</v>
      </c>
      <c r="BE121" s="218">
        <f>IF($N$121="základní",$J$121,0)</f>
        <v>0</v>
      </c>
      <c r="BF121" s="218">
        <f>IF($N$121="snížená",$J$121,0)</f>
        <v>0</v>
      </c>
      <c r="BG121" s="218">
        <f>IF($N$121="zákl. přenesená",$J$121,0)</f>
        <v>0</v>
      </c>
      <c r="BH121" s="218">
        <f>IF($N$121="sníž. přenesená",$J$121,0)</f>
        <v>0</v>
      </c>
      <c r="BI121" s="218">
        <f>IF($N$121="nulová",$J$121,0)</f>
        <v>0</v>
      </c>
      <c r="BJ121" s="136" t="s">
        <v>22</v>
      </c>
      <c r="BK121" s="218">
        <f>ROUND($I$121*$H$121,2)</f>
        <v>0</v>
      </c>
      <c r="BL121" s="136" t="s">
        <v>130</v>
      </c>
      <c r="BM121" s="136" t="s">
        <v>194</v>
      </c>
    </row>
    <row r="122" spans="2:47" s="140" customFormat="1" ht="27" customHeight="1">
      <c r="B122" s="141"/>
      <c r="D122" s="219" t="s">
        <v>132</v>
      </c>
      <c r="F122" s="220" t="s">
        <v>195</v>
      </c>
      <c r="I122" s="254"/>
      <c r="L122" s="141"/>
      <c r="M122" s="221"/>
      <c r="T122" s="222"/>
      <c r="AT122" s="140" t="s">
        <v>132</v>
      </c>
      <c r="AU122" s="140" t="s">
        <v>82</v>
      </c>
    </row>
    <row r="123" spans="2:65" s="140" customFormat="1" ht="15.75" customHeight="1">
      <c r="B123" s="141"/>
      <c r="C123" s="208" t="s">
        <v>27</v>
      </c>
      <c r="D123" s="208" t="s">
        <v>125</v>
      </c>
      <c r="E123" s="209" t="s">
        <v>196</v>
      </c>
      <c r="F123" s="210" t="s">
        <v>197</v>
      </c>
      <c r="G123" s="211" t="s">
        <v>136</v>
      </c>
      <c r="H123" s="212">
        <v>8</v>
      </c>
      <c r="I123" s="253"/>
      <c r="J123" s="213">
        <f>ROUND($I$123*$H$123,2)</f>
        <v>0</v>
      </c>
      <c r="K123" s="210" t="s">
        <v>129</v>
      </c>
      <c r="L123" s="141"/>
      <c r="M123" s="214"/>
      <c r="N123" s="215" t="s">
        <v>44</v>
      </c>
      <c r="Q123" s="216">
        <v>0</v>
      </c>
      <c r="R123" s="216">
        <f>$Q$123*$H$123</f>
        <v>0</v>
      </c>
      <c r="S123" s="216">
        <v>0</v>
      </c>
      <c r="T123" s="217">
        <f>$S$123*$H$123</f>
        <v>0</v>
      </c>
      <c r="AR123" s="136" t="s">
        <v>130</v>
      </c>
      <c r="AT123" s="136" t="s">
        <v>125</v>
      </c>
      <c r="AU123" s="136" t="s">
        <v>82</v>
      </c>
      <c r="AY123" s="140" t="s">
        <v>123</v>
      </c>
      <c r="BE123" s="218">
        <f>IF($N$123="základní",$J$123,0)</f>
        <v>0</v>
      </c>
      <c r="BF123" s="218">
        <f>IF($N$123="snížená",$J$123,0)</f>
        <v>0</v>
      </c>
      <c r="BG123" s="218">
        <f>IF($N$123="zákl. přenesená",$J$123,0)</f>
        <v>0</v>
      </c>
      <c r="BH123" s="218">
        <f>IF($N$123="sníž. přenesená",$J$123,0)</f>
        <v>0</v>
      </c>
      <c r="BI123" s="218">
        <f>IF($N$123="nulová",$J$123,0)</f>
        <v>0</v>
      </c>
      <c r="BJ123" s="136" t="s">
        <v>22</v>
      </c>
      <c r="BK123" s="218">
        <f>ROUND($I$123*$H$123,2)</f>
        <v>0</v>
      </c>
      <c r="BL123" s="136" t="s">
        <v>130</v>
      </c>
      <c r="BM123" s="136" t="s">
        <v>198</v>
      </c>
    </row>
    <row r="124" spans="2:47" s="140" customFormat="1" ht="27" customHeight="1">
      <c r="B124" s="141"/>
      <c r="D124" s="219" t="s">
        <v>132</v>
      </c>
      <c r="F124" s="220" t="s">
        <v>199</v>
      </c>
      <c r="I124" s="254"/>
      <c r="L124" s="141"/>
      <c r="M124" s="221"/>
      <c r="T124" s="222"/>
      <c r="AT124" s="140" t="s">
        <v>132</v>
      </c>
      <c r="AU124" s="140" t="s">
        <v>82</v>
      </c>
    </row>
    <row r="125" spans="2:65" s="140" customFormat="1" ht="15.75" customHeight="1">
      <c r="B125" s="141"/>
      <c r="C125" s="208" t="s">
        <v>200</v>
      </c>
      <c r="D125" s="208" t="s">
        <v>125</v>
      </c>
      <c r="E125" s="209" t="s">
        <v>201</v>
      </c>
      <c r="F125" s="210" t="s">
        <v>202</v>
      </c>
      <c r="G125" s="211" t="s">
        <v>128</v>
      </c>
      <c r="H125" s="212">
        <v>870</v>
      </c>
      <c r="I125" s="253"/>
      <c r="J125" s="213">
        <f>ROUND($I$125*$H$125,2)</f>
        <v>0</v>
      </c>
      <c r="K125" s="210" t="s">
        <v>129</v>
      </c>
      <c r="L125" s="141"/>
      <c r="M125" s="214"/>
      <c r="N125" s="215" t="s">
        <v>44</v>
      </c>
      <c r="Q125" s="216">
        <v>0</v>
      </c>
      <c r="R125" s="216">
        <f>$Q$125*$H$125</f>
        <v>0</v>
      </c>
      <c r="S125" s="216">
        <v>0</v>
      </c>
      <c r="T125" s="217">
        <f>$S$125*$H$125</f>
        <v>0</v>
      </c>
      <c r="AR125" s="136" t="s">
        <v>130</v>
      </c>
      <c r="AT125" s="136" t="s">
        <v>125</v>
      </c>
      <c r="AU125" s="136" t="s">
        <v>82</v>
      </c>
      <c r="AY125" s="140" t="s">
        <v>123</v>
      </c>
      <c r="BE125" s="218">
        <f>IF($N$125="základní",$J$125,0)</f>
        <v>0</v>
      </c>
      <c r="BF125" s="218">
        <f>IF($N$125="snížená",$J$125,0)</f>
        <v>0</v>
      </c>
      <c r="BG125" s="218">
        <f>IF($N$125="zákl. přenesená",$J$125,0)</f>
        <v>0</v>
      </c>
      <c r="BH125" s="218">
        <f>IF($N$125="sníž. přenesená",$J$125,0)</f>
        <v>0</v>
      </c>
      <c r="BI125" s="218">
        <f>IF($N$125="nulová",$J$125,0)</f>
        <v>0</v>
      </c>
      <c r="BJ125" s="136" t="s">
        <v>22</v>
      </c>
      <c r="BK125" s="218">
        <f>ROUND($I$125*$H$125,2)</f>
        <v>0</v>
      </c>
      <c r="BL125" s="136" t="s">
        <v>130</v>
      </c>
      <c r="BM125" s="136" t="s">
        <v>203</v>
      </c>
    </row>
    <row r="126" spans="2:47" s="140" customFormat="1" ht="16.5" customHeight="1">
      <c r="B126" s="141"/>
      <c r="D126" s="219" t="s">
        <v>132</v>
      </c>
      <c r="F126" s="220" t="s">
        <v>204</v>
      </c>
      <c r="I126" s="254"/>
      <c r="L126" s="141"/>
      <c r="M126" s="221"/>
      <c r="T126" s="222"/>
      <c r="AT126" s="140" t="s">
        <v>132</v>
      </c>
      <c r="AU126" s="140" t="s">
        <v>82</v>
      </c>
    </row>
    <row r="127" spans="2:65" s="140" customFormat="1" ht="15.75" customHeight="1">
      <c r="B127" s="141"/>
      <c r="C127" s="208" t="s">
        <v>205</v>
      </c>
      <c r="D127" s="208" t="s">
        <v>125</v>
      </c>
      <c r="E127" s="209" t="s">
        <v>206</v>
      </c>
      <c r="F127" s="210" t="s">
        <v>207</v>
      </c>
      <c r="G127" s="211" t="s">
        <v>154</v>
      </c>
      <c r="H127" s="212">
        <v>604</v>
      </c>
      <c r="I127" s="253"/>
      <c r="J127" s="213">
        <f>ROUND($I$127*$H$127,2)</f>
        <v>0</v>
      </c>
      <c r="K127" s="210" t="s">
        <v>129</v>
      </c>
      <c r="L127" s="141"/>
      <c r="M127" s="214"/>
      <c r="N127" s="215" t="s">
        <v>44</v>
      </c>
      <c r="Q127" s="216">
        <v>0</v>
      </c>
      <c r="R127" s="216">
        <f>$Q$127*$H$127</f>
        <v>0</v>
      </c>
      <c r="S127" s="216">
        <v>0</v>
      </c>
      <c r="T127" s="217">
        <f>$S$127*$H$127</f>
        <v>0</v>
      </c>
      <c r="AR127" s="136" t="s">
        <v>130</v>
      </c>
      <c r="AT127" s="136" t="s">
        <v>125</v>
      </c>
      <c r="AU127" s="136" t="s">
        <v>82</v>
      </c>
      <c r="AY127" s="140" t="s">
        <v>123</v>
      </c>
      <c r="BE127" s="218">
        <f>IF($N$127="základní",$J$127,0)</f>
        <v>0</v>
      </c>
      <c r="BF127" s="218">
        <f>IF($N$127="snížená",$J$127,0)</f>
        <v>0</v>
      </c>
      <c r="BG127" s="218">
        <f>IF($N$127="zákl. přenesená",$J$127,0)</f>
        <v>0</v>
      </c>
      <c r="BH127" s="218">
        <f>IF($N$127="sníž. přenesená",$J$127,0)</f>
        <v>0</v>
      </c>
      <c r="BI127" s="218">
        <f>IF($N$127="nulová",$J$127,0)</f>
        <v>0</v>
      </c>
      <c r="BJ127" s="136" t="s">
        <v>22</v>
      </c>
      <c r="BK127" s="218">
        <f>ROUND($I$127*$H$127,2)</f>
        <v>0</v>
      </c>
      <c r="BL127" s="136" t="s">
        <v>130</v>
      </c>
      <c r="BM127" s="136" t="s">
        <v>208</v>
      </c>
    </row>
    <row r="128" spans="2:47" s="140" customFormat="1" ht="27" customHeight="1">
      <c r="B128" s="141"/>
      <c r="D128" s="219" t="s">
        <v>132</v>
      </c>
      <c r="F128" s="220" t="s">
        <v>209</v>
      </c>
      <c r="I128" s="254"/>
      <c r="L128" s="141"/>
      <c r="M128" s="221"/>
      <c r="T128" s="222"/>
      <c r="AT128" s="140" t="s">
        <v>132</v>
      </c>
      <c r="AU128" s="140" t="s">
        <v>82</v>
      </c>
    </row>
    <row r="129" spans="2:51" s="140" customFormat="1" ht="15.75" customHeight="1">
      <c r="B129" s="229"/>
      <c r="D129" s="224" t="s">
        <v>148</v>
      </c>
      <c r="E129" s="230"/>
      <c r="F129" s="231" t="s">
        <v>210</v>
      </c>
      <c r="H129" s="232">
        <v>604</v>
      </c>
      <c r="I129" s="254"/>
      <c r="L129" s="229"/>
      <c r="M129" s="233"/>
      <c r="T129" s="234"/>
      <c r="AT129" s="230" t="s">
        <v>148</v>
      </c>
      <c r="AU129" s="230" t="s">
        <v>82</v>
      </c>
      <c r="AV129" s="230" t="s">
        <v>82</v>
      </c>
      <c r="AW129" s="230" t="s">
        <v>99</v>
      </c>
      <c r="AX129" s="230" t="s">
        <v>73</v>
      </c>
      <c r="AY129" s="230" t="s">
        <v>123</v>
      </c>
    </row>
    <row r="130" spans="2:65" s="140" customFormat="1" ht="15.75" customHeight="1">
      <c r="B130" s="141"/>
      <c r="C130" s="208" t="s">
        <v>211</v>
      </c>
      <c r="D130" s="208" t="s">
        <v>125</v>
      </c>
      <c r="E130" s="209" t="s">
        <v>212</v>
      </c>
      <c r="F130" s="210" t="s">
        <v>213</v>
      </c>
      <c r="G130" s="211" t="s">
        <v>154</v>
      </c>
      <c r="H130" s="212">
        <v>1710</v>
      </c>
      <c r="I130" s="253"/>
      <c r="J130" s="213">
        <f>ROUND($I$130*$H$130,2)</f>
        <v>0</v>
      </c>
      <c r="K130" s="210" t="s">
        <v>129</v>
      </c>
      <c r="L130" s="141"/>
      <c r="M130" s="214"/>
      <c r="N130" s="215" t="s">
        <v>44</v>
      </c>
      <c r="Q130" s="216">
        <v>0</v>
      </c>
      <c r="R130" s="216">
        <f>$Q$130*$H$130</f>
        <v>0</v>
      </c>
      <c r="S130" s="216">
        <v>0</v>
      </c>
      <c r="T130" s="217">
        <f>$S$130*$H$130</f>
        <v>0</v>
      </c>
      <c r="AR130" s="136" t="s">
        <v>130</v>
      </c>
      <c r="AT130" s="136" t="s">
        <v>125</v>
      </c>
      <c r="AU130" s="136" t="s">
        <v>82</v>
      </c>
      <c r="AY130" s="140" t="s">
        <v>123</v>
      </c>
      <c r="BE130" s="218">
        <f>IF($N$130="základní",$J$130,0)</f>
        <v>0</v>
      </c>
      <c r="BF130" s="218">
        <f>IF($N$130="snížená",$J$130,0)</f>
        <v>0</v>
      </c>
      <c r="BG130" s="218">
        <f>IF($N$130="zákl. přenesená",$J$130,0)</f>
        <v>0</v>
      </c>
      <c r="BH130" s="218">
        <f>IF($N$130="sníž. přenesená",$J$130,0)</f>
        <v>0</v>
      </c>
      <c r="BI130" s="218">
        <f>IF($N$130="nulová",$J$130,0)</f>
        <v>0</v>
      </c>
      <c r="BJ130" s="136" t="s">
        <v>22</v>
      </c>
      <c r="BK130" s="218">
        <f>ROUND($I$130*$H$130,2)</f>
        <v>0</v>
      </c>
      <c r="BL130" s="136" t="s">
        <v>130</v>
      </c>
      <c r="BM130" s="136" t="s">
        <v>214</v>
      </c>
    </row>
    <row r="131" spans="2:47" s="140" customFormat="1" ht="27" customHeight="1">
      <c r="B131" s="141"/>
      <c r="D131" s="219" t="s">
        <v>132</v>
      </c>
      <c r="F131" s="220" t="s">
        <v>215</v>
      </c>
      <c r="I131" s="254"/>
      <c r="L131" s="141"/>
      <c r="M131" s="221"/>
      <c r="T131" s="222"/>
      <c r="AT131" s="140" t="s">
        <v>132</v>
      </c>
      <c r="AU131" s="140" t="s">
        <v>82</v>
      </c>
    </row>
    <row r="132" spans="2:51" s="140" customFormat="1" ht="15.75" customHeight="1">
      <c r="B132" s="223"/>
      <c r="D132" s="224" t="s">
        <v>148</v>
      </c>
      <c r="E132" s="225"/>
      <c r="F132" s="226" t="s">
        <v>216</v>
      </c>
      <c r="H132" s="225"/>
      <c r="I132" s="254"/>
      <c r="L132" s="223"/>
      <c r="M132" s="227"/>
      <c r="T132" s="228"/>
      <c r="AT132" s="225" t="s">
        <v>148</v>
      </c>
      <c r="AU132" s="225" t="s">
        <v>82</v>
      </c>
      <c r="AV132" s="225" t="s">
        <v>22</v>
      </c>
      <c r="AW132" s="225" t="s">
        <v>99</v>
      </c>
      <c r="AX132" s="225" t="s">
        <v>73</v>
      </c>
      <c r="AY132" s="225" t="s">
        <v>123</v>
      </c>
    </row>
    <row r="133" spans="2:51" s="140" customFormat="1" ht="15.75" customHeight="1">
      <c r="B133" s="229"/>
      <c r="D133" s="224" t="s">
        <v>148</v>
      </c>
      <c r="E133" s="230"/>
      <c r="F133" s="231" t="s">
        <v>217</v>
      </c>
      <c r="H133" s="232">
        <v>1710</v>
      </c>
      <c r="I133" s="254"/>
      <c r="L133" s="229"/>
      <c r="M133" s="233"/>
      <c r="T133" s="234"/>
      <c r="AT133" s="230" t="s">
        <v>148</v>
      </c>
      <c r="AU133" s="230" t="s">
        <v>82</v>
      </c>
      <c r="AV133" s="230" t="s">
        <v>82</v>
      </c>
      <c r="AW133" s="230" t="s">
        <v>99</v>
      </c>
      <c r="AX133" s="230" t="s">
        <v>22</v>
      </c>
      <c r="AY133" s="230" t="s">
        <v>123</v>
      </c>
    </row>
    <row r="134" spans="2:65" s="140" customFormat="1" ht="15.75" customHeight="1">
      <c r="B134" s="141"/>
      <c r="C134" s="208" t="s">
        <v>218</v>
      </c>
      <c r="D134" s="208" t="s">
        <v>125</v>
      </c>
      <c r="E134" s="209" t="s">
        <v>219</v>
      </c>
      <c r="F134" s="210" t="s">
        <v>220</v>
      </c>
      <c r="G134" s="211" t="s">
        <v>154</v>
      </c>
      <c r="H134" s="212">
        <v>8550</v>
      </c>
      <c r="I134" s="253"/>
      <c r="J134" s="213">
        <f>ROUND($I$134*$H$134,2)</f>
        <v>0</v>
      </c>
      <c r="K134" s="210" t="s">
        <v>129</v>
      </c>
      <c r="L134" s="141"/>
      <c r="M134" s="214"/>
      <c r="N134" s="215" t="s">
        <v>44</v>
      </c>
      <c r="Q134" s="216">
        <v>0</v>
      </c>
      <c r="R134" s="216">
        <f>$Q$134*$H$134</f>
        <v>0</v>
      </c>
      <c r="S134" s="216">
        <v>0</v>
      </c>
      <c r="T134" s="217">
        <f>$S$134*$H$134</f>
        <v>0</v>
      </c>
      <c r="AR134" s="136" t="s">
        <v>130</v>
      </c>
      <c r="AT134" s="136" t="s">
        <v>125</v>
      </c>
      <c r="AU134" s="136" t="s">
        <v>82</v>
      </c>
      <c r="AY134" s="140" t="s">
        <v>123</v>
      </c>
      <c r="BE134" s="218">
        <f>IF($N$134="základní",$J$134,0)</f>
        <v>0</v>
      </c>
      <c r="BF134" s="218">
        <f>IF($N$134="snížená",$J$134,0)</f>
        <v>0</v>
      </c>
      <c r="BG134" s="218">
        <f>IF($N$134="zákl. přenesená",$J$134,0)</f>
        <v>0</v>
      </c>
      <c r="BH134" s="218">
        <f>IF($N$134="sníž. přenesená",$J$134,0)</f>
        <v>0</v>
      </c>
      <c r="BI134" s="218">
        <f>IF($N$134="nulová",$J$134,0)</f>
        <v>0</v>
      </c>
      <c r="BJ134" s="136" t="s">
        <v>22</v>
      </c>
      <c r="BK134" s="218">
        <f>ROUND($I$134*$H$134,2)</f>
        <v>0</v>
      </c>
      <c r="BL134" s="136" t="s">
        <v>130</v>
      </c>
      <c r="BM134" s="136" t="s">
        <v>221</v>
      </c>
    </row>
    <row r="135" spans="2:47" s="140" customFormat="1" ht="27" customHeight="1">
      <c r="B135" s="141"/>
      <c r="D135" s="219" t="s">
        <v>132</v>
      </c>
      <c r="F135" s="220" t="s">
        <v>222</v>
      </c>
      <c r="I135" s="254"/>
      <c r="L135" s="141"/>
      <c r="M135" s="221"/>
      <c r="T135" s="222"/>
      <c r="AT135" s="140" t="s">
        <v>132</v>
      </c>
      <c r="AU135" s="140" t="s">
        <v>82</v>
      </c>
    </row>
    <row r="136" spans="2:51" s="140" customFormat="1" ht="15.75" customHeight="1">
      <c r="B136" s="229"/>
      <c r="D136" s="224" t="s">
        <v>148</v>
      </c>
      <c r="E136" s="230"/>
      <c r="F136" s="231" t="s">
        <v>223</v>
      </c>
      <c r="H136" s="232">
        <v>1710</v>
      </c>
      <c r="I136" s="254"/>
      <c r="L136" s="229"/>
      <c r="M136" s="233"/>
      <c r="T136" s="234"/>
      <c r="AT136" s="230" t="s">
        <v>148</v>
      </c>
      <c r="AU136" s="230" t="s">
        <v>82</v>
      </c>
      <c r="AV136" s="230" t="s">
        <v>82</v>
      </c>
      <c r="AW136" s="230" t="s">
        <v>99</v>
      </c>
      <c r="AX136" s="230" t="s">
        <v>22</v>
      </c>
      <c r="AY136" s="230" t="s">
        <v>123</v>
      </c>
    </row>
    <row r="137" spans="2:51" s="140" customFormat="1" ht="15.75" customHeight="1">
      <c r="B137" s="229"/>
      <c r="D137" s="224" t="s">
        <v>148</v>
      </c>
      <c r="F137" s="231" t="s">
        <v>224</v>
      </c>
      <c r="H137" s="232">
        <v>8550</v>
      </c>
      <c r="I137" s="254"/>
      <c r="L137" s="229"/>
      <c r="M137" s="233"/>
      <c r="T137" s="234"/>
      <c r="AT137" s="230" t="s">
        <v>148</v>
      </c>
      <c r="AU137" s="230" t="s">
        <v>82</v>
      </c>
      <c r="AV137" s="230" t="s">
        <v>82</v>
      </c>
      <c r="AW137" s="230" t="s">
        <v>73</v>
      </c>
      <c r="AX137" s="230" t="s">
        <v>22</v>
      </c>
      <c r="AY137" s="230" t="s">
        <v>123</v>
      </c>
    </row>
    <row r="138" spans="2:65" s="140" customFormat="1" ht="15.75" customHeight="1">
      <c r="B138" s="141"/>
      <c r="C138" s="235" t="s">
        <v>9</v>
      </c>
      <c r="D138" s="235" t="s">
        <v>180</v>
      </c>
      <c r="E138" s="236" t="s">
        <v>225</v>
      </c>
      <c r="F138" s="237" t="s">
        <v>226</v>
      </c>
      <c r="G138" s="238" t="s">
        <v>227</v>
      </c>
      <c r="H138" s="239">
        <v>2907</v>
      </c>
      <c r="I138" s="255"/>
      <c r="J138" s="240">
        <f>ROUND($I$138*$H$138,2)</f>
        <v>0</v>
      </c>
      <c r="K138" s="237"/>
      <c r="L138" s="241"/>
      <c r="M138" s="242"/>
      <c r="N138" s="243" t="s">
        <v>44</v>
      </c>
      <c r="Q138" s="216">
        <v>0</v>
      </c>
      <c r="R138" s="216">
        <f>$Q$138*$H$138</f>
        <v>0</v>
      </c>
      <c r="S138" s="216">
        <v>0</v>
      </c>
      <c r="T138" s="217">
        <f>$S$138*$H$138</f>
        <v>0</v>
      </c>
      <c r="AR138" s="136" t="s">
        <v>183</v>
      </c>
      <c r="AT138" s="136" t="s">
        <v>180</v>
      </c>
      <c r="AU138" s="136" t="s">
        <v>82</v>
      </c>
      <c r="AY138" s="140" t="s">
        <v>123</v>
      </c>
      <c r="BE138" s="218">
        <f>IF($N$138="základní",$J$138,0)</f>
        <v>0</v>
      </c>
      <c r="BF138" s="218">
        <f>IF($N$138="snížená",$J$138,0)</f>
        <v>0</v>
      </c>
      <c r="BG138" s="218">
        <f>IF($N$138="zákl. přenesená",$J$138,0)</f>
        <v>0</v>
      </c>
      <c r="BH138" s="218">
        <f>IF($N$138="sníž. přenesená",$J$138,0)</f>
        <v>0</v>
      </c>
      <c r="BI138" s="218">
        <f>IF($N$138="nulová",$J$138,0)</f>
        <v>0</v>
      </c>
      <c r="BJ138" s="136" t="s">
        <v>22</v>
      </c>
      <c r="BK138" s="218">
        <f>ROUND($I$138*$H$138,2)</f>
        <v>0</v>
      </c>
      <c r="BL138" s="136" t="s">
        <v>130</v>
      </c>
      <c r="BM138" s="136" t="s">
        <v>228</v>
      </c>
    </row>
    <row r="139" spans="2:47" s="140" customFormat="1" ht="16.5" customHeight="1">
      <c r="B139" s="141"/>
      <c r="D139" s="219" t="s">
        <v>132</v>
      </c>
      <c r="F139" s="220" t="s">
        <v>226</v>
      </c>
      <c r="I139" s="254"/>
      <c r="L139" s="141"/>
      <c r="M139" s="221"/>
      <c r="T139" s="222"/>
      <c r="AT139" s="140" t="s">
        <v>132</v>
      </c>
      <c r="AU139" s="140" t="s">
        <v>82</v>
      </c>
    </row>
    <row r="140" spans="2:65" s="140" customFormat="1" ht="15.75" customHeight="1">
      <c r="B140" s="141"/>
      <c r="C140" s="208" t="s">
        <v>229</v>
      </c>
      <c r="D140" s="208" t="s">
        <v>125</v>
      </c>
      <c r="E140" s="209" t="s">
        <v>230</v>
      </c>
      <c r="F140" s="210" t="s">
        <v>231</v>
      </c>
      <c r="G140" s="211" t="s">
        <v>154</v>
      </c>
      <c r="H140" s="212">
        <v>1710</v>
      </c>
      <c r="I140" s="253"/>
      <c r="J140" s="213">
        <f>ROUND($I$140*$H$140,2)</f>
        <v>0</v>
      </c>
      <c r="K140" s="210" t="s">
        <v>129</v>
      </c>
      <c r="L140" s="141"/>
      <c r="M140" s="214"/>
      <c r="N140" s="215" t="s">
        <v>44</v>
      </c>
      <c r="Q140" s="216">
        <v>0</v>
      </c>
      <c r="R140" s="216">
        <f>$Q$140*$H$140</f>
        <v>0</v>
      </c>
      <c r="S140" s="216">
        <v>0</v>
      </c>
      <c r="T140" s="217">
        <f>$S$140*$H$140</f>
        <v>0</v>
      </c>
      <c r="AR140" s="136" t="s">
        <v>130</v>
      </c>
      <c r="AT140" s="136" t="s">
        <v>125</v>
      </c>
      <c r="AU140" s="136" t="s">
        <v>82</v>
      </c>
      <c r="AY140" s="140" t="s">
        <v>123</v>
      </c>
      <c r="BE140" s="218">
        <f>IF($N$140="základní",$J$140,0)</f>
        <v>0</v>
      </c>
      <c r="BF140" s="218">
        <f>IF($N$140="snížená",$J$140,0)</f>
        <v>0</v>
      </c>
      <c r="BG140" s="218">
        <f>IF($N$140="zákl. přenesená",$J$140,0)</f>
        <v>0</v>
      </c>
      <c r="BH140" s="218">
        <f>IF($N$140="sníž. přenesená",$J$140,0)</f>
        <v>0</v>
      </c>
      <c r="BI140" s="218">
        <f>IF($N$140="nulová",$J$140,0)</f>
        <v>0</v>
      </c>
      <c r="BJ140" s="136" t="s">
        <v>22</v>
      </c>
      <c r="BK140" s="218">
        <f>ROUND($I$140*$H$140,2)</f>
        <v>0</v>
      </c>
      <c r="BL140" s="136" t="s">
        <v>130</v>
      </c>
      <c r="BM140" s="136" t="s">
        <v>232</v>
      </c>
    </row>
    <row r="141" spans="2:47" s="140" customFormat="1" ht="38.25" customHeight="1">
      <c r="B141" s="141"/>
      <c r="D141" s="219" t="s">
        <v>132</v>
      </c>
      <c r="F141" s="220" t="s">
        <v>233</v>
      </c>
      <c r="I141" s="254"/>
      <c r="L141" s="141"/>
      <c r="M141" s="221"/>
      <c r="T141" s="222"/>
      <c r="AT141" s="140" t="s">
        <v>132</v>
      </c>
      <c r="AU141" s="140" t="s">
        <v>82</v>
      </c>
    </row>
    <row r="142" spans="2:51" s="140" customFormat="1" ht="15.75" customHeight="1">
      <c r="B142" s="223"/>
      <c r="D142" s="224" t="s">
        <v>148</v>
      </c>
      <c r="E142" s="225"/>
      <c r="F142" s="226" t="s">
        <v>234</v>
      </c>
      <c r="H142" s="225"/>
      <c r="I142" s="254"/>
      <c r="L142" s="223"/>
      <c r="M142" s="227"/>
      <c r="T142" s="228"/>
      <c r="AT142" s="225" t="s">
        <v>148</v>
      </c>
      <c r="AU142" s="225" t="s">
        <v>82</v>
      </c>
      <c r="AV142" s="225" t="s">
        <v>22</v>
      </c>
      <c r="AW142" s="225" t="s">
        <v>99</v>
      </c>
      <c r="AX142" s="225" t="s">
        <v>73</v>
      </c>
      <c r="AY142" s="225" t="s">
        <v>123</v>
      </c>
    </row>
    <row r="143" spans="2:51" s="140" customFormat="1" ht="15.75" customHeight="1">
      <c r="B143" s="229"/>
      <c r="D143" s="224" t="s">
        <v>148</v>
      </c>
      <c r="E143" s="230"/>
      <c r="F143" s="231" t="s">
        <v>235</v>
      </c>
      <c r="H143" s="232">
        <v>1710</v>
      </c>
      <c r="I143" s="254"/>
      <c r="L143" s="229"/>
      <c r="M143" s="233"/>
      <c r="T143" s="234"/>
      <c r="AT143" s="230" t="s">
        <v>148</v>
      </c>
      <c r="AU143" s="230" t="s">
        <v>82</v>
      </c>
      <c r="AV143" s="230" t="s">
        <v>82</v>
      </c>
      <c r="AW143" s="230" t="s">
        <v>99</v>
      </c>
      <c r="AX143" s="230" t="s">
        <v>22</v>
      </c>
      <c r="AY143" s="230" t="s">
        <v>123</v>
      </c>
    </row>
    <row r="144" spans="2:65" s="140" customFormat="1" ht="15.75" customHeight="1">
      <c r="B144" s="141"/>
      <c r="C144" s="208" t="s">
        <v>236</v>
      </c>
      <c r="D144" s="208" t="s">
        <v>125</v>
      </c>
      <c r="E144" s="209" t="s">
        <v>237</v>
      </c>
      <c r="F144" s="210" t="s">
        <v>238</v>
      </c>
      <c r="G144" s="211" t="s">
        <v>227</v>
      </c>
      <c r="H144" s="212">
        <v>1026.8</v>
      </c>
      <c r="I144" s="253"/>
      <c r="J144" s="213">
        <f>ROUND($I$144*$H$144,2)</f>
        <v>0</v>
      </c>
      <c r="K144" s="210"/>
      <c r="L144" s="141"/>
      <c r="M144" s="214"/>
      <c r="N144" s="215" t="s">
        <v>44</v>
      </c>
      <c r="Q144" s="216">
        <v>0</v>
      </c>
      <c r="R144" s="216">
        <f>$Q$144*$H$144</f>
        <v>0</v>
      </c>
      <c r="S144" s="216">
        <v>0</v>
      </c>
      <c r="T144" s="217">
        <f>$S$144*$H$144</f>
        <v>0</v>
      </c>
      <c r="AR144" s="136" t="s">
        <v>130</v>
      </c>
      <c r="AT144" s="136" t="s">
        <v>125</v>
      </c>
      <c r="AU144" s="136" t="s">
        <v>82</v>
      </c>
      <c r="AY144" s="140" t="s">
        <v>123</v>
      </c>
      <c r="BE144" s="218">
        <f>IF($N$144="základní",$J$144,0)</f>
        <v>0</v>
      </c>
      <c r="BF144" s="218">
        <f>IF($N$144="snížená",$J$144,0)</f>
        <v>0</v>
      </c>
      <c r="BG144" s="218">
        <f>IF($N$144="zákl. přenesená",$J$144,0)</f>
        <v>0</v>
      </c>
      <c r="BH144" s="218">
        <f>IF($N$144="sníž. přenesená",$J$144,0)</f>
        <v>0</v>
      </c>
      <c r="BI144" s="218">
        <f>IF($N$144="nulová",$J$144,0)</f>
        <v>0</v>
      </c>
      <c r="BJ144" s="136" t="s">
        <v>22</v>
      </c>
      <c r="BK144" s="218">
        <f>ROUND($I$144*$H$144,2)</f>
        <v>0</v>
      </c>
      <c r="BL144" s="136" t="s">
        <v>130</v>
      </c>
      <c r="BM144" s="136" t="s">
        <v>239</v>
      </c>
    </row>
    <row r="145" spans="2:47" s="140" customFormat="1" ht="16.5" customHeight="1">
      <c r="B145" s="141"/>
      <c r="D145" s="219" t="s">
        <v>132</v>
      </c>
      <c r="F145" s="220" t="s">
        <v>238</v>
      </c>
      <c r="I145" s="254"/>
      <c r="L145" s="141"/>
      <c r="M145" s="221"/>
      <c r="T145" s="222"/>
      <c r="AT145" s="140" t="s">
        <v>132</v>
      </c>
      <c r="AU145" s="140" t="s">
        <v>82</v>
      </c>
    </row>
    <row r="146" spans="2:51" s="140" customFormat="1" ht="15.75" customHeight="1">
      <c r="B146" s="229"/>
      <c r="D146" s="224" t="s">
        <v>148</v>
      </c>
      <c r="F146" s="231" t="s">
        <v>240</v>
      </c>
      <c r="H146" s="232">
        <v>1026.8</v>
      </c>
      <c r="I146" s="254"/>
      <c r="L146" s="229"/>
      <c r="M146" s="233"/>
      <c r="T146" s="234"/>
      <c r="AT146" s="230" t="s">
        <v>148</v>
      </c>
      <c r="AU146" s="230" t="s">
        <v>82</v>
      </c>
      <c r="AV146" s="230" t="s">
        <v>82</v>
      </c>
      <c r="AW146" s="230" t="s">
        <v>73</v>
      </c>
      <c r="AX146" s="230" t="s">
        <v>22</v>
      </c>
      <c r="AY146" s="230" t="s">
        <v>123</v>
      </c>
    </row>
    <row r="147" spans="2:65" s="140" customFormat="1" ht="15.75" customHeight="1">
      <c r="B147" s="141"/>
      <c r="C147" s="208" t="s">
        <v>241</v>
      </c>
      <c r="D147" s="208" t="s">
        <v>125</v>
      </c>
      <c r="E147" s="209" t="s">
        <v>242</v>
      </c>
      <c r="F147" s="210" t="s">
        <v>243</v>
      </c>
      <c r="G147" s="211" t="s">
        <v>128</v>
      </c>
      <c r="H147" s="212">
        <v>820</v>
      </c>
      <c r="I147" s="253"/>
      <c r="J147" s="213">
        <f>ROUND($I$147*$H$147,2)</f>
        <v>0</v>
      </c>
      <c r="K147" s="210" t="s">
        <v>129</v>
      </c>
      <c r="L147" s="141"/>
      <c r="M147" s="214"/>
      <c r="N147" s="215" t="s">
        <v>44</v>
      </c>
      <c r="Q147" s="216">
        <v>0</v>
      </c>
      <c r="R147" s="216">
        <f>$Q$147*$H$147</f>
        <v>0</v>
      </c>
      <c r="S147" s="216">
        <v>0</v>
      </c>
      <c r="T147" s="217">
        <f>$S$147*$H$147</f>
        <v>0</v>
      </c>
      <c r="AR147" s="136" t="s">
        <v>130</v>
      </c>
      <c r="AT147" s="136" t="s">
        <v>125</v>
      </c>
      <c r="AU147" s="136" t="s">
        <v>82</v>
      </c>
      <c r="AY147" s="140" t="s">
        <v>123</v>
      </c>
      <c r="BE147" s="218">
        <f>IF($N$147="základní",$J$147,0)</f>
        <v>0</v>
      </c>
      <c r="BF147" s="218">
        <f>IF($N$147="snížená",$J$147,0)</f>
        <v>0</v>
      </c>
      <c r="BG147" s="218">
        <f>IF($N$147="zákl. přenesená",$J$147,0)</f>
        <v>0</v>
      </c>
      <c r="BH147" s="218">
        <f>IF($N$147="sníž. přenesená",$J$147,0)</f>
        <v>0</v>
      </c>
      <c r="BI147" s="218">
        <f>IF($N$147="nulová",$J$147,0)</f>
        <v>0</v>
      </c>
      <c r="BJ147" s="136" t="s">
        <v>22</v>
      </c>
      <c r="BK147" s="218">
        <f>ROUND($I$147*$H$147,2)</f>
        <v>0</v>
      </c>
      <c r="BL147" s="136" t="s">
        <v>130</v>
      </c>
      <c r="BM147" s="136" t="s">
        <v>244</v>
      </c>
    </row>
    <row r="148" spans="2:47" s="140" customFormat="1" ht="16.5" customHeight="1">
      <c r="B148" s="141"/>
      <c r="D148" s="219" t="s">
        <v>132</v>
      </c>
      <c r="F148" s="220" t="s">
        <v>245</v>
      </c>
      <c r="I148" s="254"/>
      <c r="L148" s="141"/>
      <c r="M148" s="221"/>
      <c r="T148" s="222"/>
      <c r="AT148" s="140" t="s">
        <v>132</v>
      </c>
      <c r="AU148" s="140" t="s">
        <v>82</v>
      </c>
    </row>
    <row r="149" spans="2:51" s="140" customFormat="1" ht="15.75" customHeight="1">
      <c r="B149" s="223"/>
      <c r="D149" s="224" t="s">
        <v>148</v>
      </c>
      <c r="E149" s="225"/>
      <c r="F149" s="226" t="s">
        <v>157</v>
      </c>
      <c r="H149" s="225"/>
      <c r="I149" s="254"/>
      <c r="L149" s="223"/>
      <c r="M149" s="227"/>
      <c r="T149" s="228"/>
      <c r="AT149" s="225" t="s">
        <v>148</v>
      </c>
      <c r="AU149" s="225" t="s">
        <v>82</v>
      </c>
      <c r="AV149" s="225" t="s">
        <v>22</v>
      </c>
      <c r="AW149" s="225" t="s">
        <v>99</v>
      </c>
      <c r="AX149" s="225" t="s">
        <v>73</v>
      </c>
      <c r="AY149" s="225" t="s">
        <v>123</v>
      </c>
    </row>
    <row r="150" spans="2:51" s="140" customFormat="1" ht="15.75" customHeight="1">
      <c r="B150" s="229"/>
      <c r="D150" s="224" t="s">
        <v>148</v>
      </c>
      <c r="E150" s="230"/>
      <c r="F150" s="231" t="s">
        <v>246</v>
      </c>
      <c r="H150" s="232">
        <v>820</v>
      </c>
      <c r="I150" s="254"/>
      <c r="L150" s="229"/>
      <c r="M150" s="233"/>
      <c r="T150" s="234"/>
      <c r="AT150" s="230" t="s">
        <v>148</v>
      </c>
      <c r="AU150" s="230" t="s">
        <v>82</v>
      </c>
      <c r="AV150" s="230" t="s">
        <v>82</v>
      </c>
      <c r="AW150" s="230" t="s">
        <v>99</v>
      </c>
      <c r="AX150" s="230" t="s">
        <v>22</v>
      </c>
      <c r="AY150" s="230" t="s">
        <v>123</v>
      </c>
    </row>
    <row r="151" spans="2:65" s="140" customFormat="1" ht="15.75" customHeight="1">
      <c r="B151" s="141"/>
      <c r="C151" s="208" t="s">
        <v>247</v>
      </c>
      <c r="D151" s="208" t="s">
        <v>125</v>
      </c>
      <c r="E151" s="209" t="s">
        <v>248</v>
      </c>
      <c r="F151" s="210" t="s">
        <v>249</v>
      </c>
      <c r="G151" s="211" t="s">
        <v>128</v>
      </c>
      <c r="H151" s="212">
        <v>820</v>
      </c>
      <c r="I151" s="253"/>
      <c r="J151" s="213">
        <f>ROUND($I$151*$H$151,2)</f>
        <v>0</v>
      </c>
      <c r="K151" s="210" t="s">
        <v>129</v>
      </c>
      <c r="L151" s="141"/>
      <c r="M151" s="214"/>
      <c r="N151" s="215" t="s">
        <v>44</v>
      </c>
      <c r="Q151" s="216">
        <v>0</v>
      </c>
      <c r="R151" s="216">
        <f>$Q$151*$H$151</f>
        <v>0</v>
      </c>
      <c r="S151" s="216">
        <v>0</v>
      </c>
      <c r="T151" s="217">
        <f>$S$151*$H$151</f>
        <v>0</v>
      </c>
      <c r="AR151" s="136" t="s">
        <v>130</v>
      </c>
      <c r="AT151" s="136" t="s">
        <v>125</v>
      </c>
      <c r="AU151" s="136" t="s">
        <v>82</v>
      </c>
      <c r="AY151" s="140" t="s">
        <v>123</v>
      </c>
      <c r="BE151" s="218">
        <f>IF($N$151="základní",$J$151,0)</f>
        <v>0</v>
      </c>
      <c r="BF151" s="218">
        <f>IF($N$151="snížená",$J$151,0)</f>
        <v>0</v>
      </c>
      <c r="BG151" s="218">
        <f>IF($N$151="zákl. přenesená",$J$151,0)</f>
        <v>0</v>
      </c>
      <c r="BH151" s="218">
        <f>IF($N$151="sníž. přenesená",$J$151,0)</f>
        <v>0</v>
      </c>
      <c r="BI151" s="218">
        <f>IF($N$151="nulová",$J$151,0)</f>
        <v>0</v>
      </c>
      <c r="BJ151" s="136" t="s">
        <v>22</v>
      </c>
      <c r="BK151" s="218">
        <f>ROUND($I$151*$H$151,2)</f>
        <v>0</v>
      </c>
      <c r="BL151" s="136" t="s">
        <v>130</v>
      </c>
      <c r="BM151" s="136" t="s">
        <v>250</v>
      </c>
    </row>
    <row r="152" spans="2:47" s="140" customFormat="1" ht="27" customHeight="1">
      <c r="B152" s="141"/>
      <c r="D152" s="219" t="s">
        <v>132</v>
      </c>
      <c r="F152" s="220" t="s">
        <v>251</v>
      </c>
      <c r="I152" s="254"/>
      <c r="L152" s="141"/>
      <c r="M152" s="221"/>
      <c r="T152" s="222"/>
      <c r="AT152" s="140" t="s">
        <v>132</v>
      </c>
      <c r="AU152" s="140" t="s">
        <v>82</v>
      </c>
    </row>
    <row r="153" spans="2:51" s="140" customFormat="1" ht="15.75" customHeight="1">
      <c r="B153" s="223"/>
      <c r="D153" s="224" t="s">
        <v>148</v>
      </c>
      <c r="E153" s="225"/>
      <c r="F153" s="226" t="s">
        <v>157</v>
      </c>
      <c r="H153" s="225"/>
      <c r="I153" s="254"/>
      <c r="L153" s="223"/>
      <c r="M153" s="227"/>
      <c r="T153" s="228"/>
      <c r="AT153" s="225" t="s">
        <v>148</v>
      </c>
      <c r="AU153" s="225" t="s">
        <v>82</v>
      </c>
      <c r="AV153" s="225" t="s">
        <v>22</v>
      </c>
      <c r="AW153" s="225" t="s">
        <v>99</v>
      </c>
      <c r="AX153" s="225" t="s">
        <v>73</v>
      </c>
      <c r="AY153" s="225" t="s">
        <v>123</v>
      </c>
    </row>
    <row r="154" spans="2:51" s="140" customFormat="1" ht="15.75" customHeight="1">
      <c r="B154" s="229"/>
      <c r="D154" s="224" t="s">
        <v>148</v>
      </c>
      <c r="E154" s="230"/>
      <c r="F154" s="231" t="s">
        <v>246</v>
      </c>
      <c r="H154" s="232">
        <v>820</v>
      </c>
      <c r="I154" s="254"/>
      <c r="L154" s="229"/>
      <c r="M154" s="233"/>
      <c r="T154" s="234"/>
      <c r="AT154" s="230" t="s">
        <v>148</v>
      </c>
      <c r="AU154" s="230" t="s">
        <v>82</v>
      </c>
      <c r="AV154" s="230" t="s">
        <v>82</v>
      </c>
      <c r="AW154" s="230" t="s">
        <v>99</v>
      </c>
      <c r="AX154" s="230" t="s">
        <v>22</v>
      </c>
      <c r="AY154" s="230" t="s">
        <v>123</v>
      </c>
    </row>
    <row r="155" spans="2:65" s="140" customFormat="1" ht="15.75" customHeight="1">
      <c r="B155" s="141"/>
      <c r="C155" s="235" t="s">
        <v>252</v>
      </c>
      <c r="D155" s="235" t="s">
        <v>180</v>
      </c>
      <c r="E155" s="236" t="s">
        <v>253</v>
      </c>
      <c r="F155" s="237" t="s">
        <v>254</v>
      </c>
      <c r="G155" s="238" t="s">
        <v>255</v>
      </c>
      <c r="H155" s="239">
        <v>25.83</v>
      </c>
      <c r="I155" s="255"/>
      <c r="J155" s="240">
        <f>ROUND($I$155*$H$155,2)</f>
        <v>0</v>
      </c>
      <c r="K155" s="237" t="s">
        <v>129</v>
      </c>
      <c r="L155" s="241"/>
      <c r="M155" s="242"/>
      <c r="N155" s="243" t="s">
        <v>44</v>
      </c>
      <c r="Q155" s="216">
        <v>0.001</v>
      </c>
      <c r="R155" s="216">
        <f>$Q$155*$H$155</f>
        <v>0.02583</v>
      </c>
      <c r="S155" s="216">
        <v>0</v>
      </c>
      <c r="T155" s="217">
        <f>$S$155*$H$155</f>
        <v>0</v>
      </c>
      <c r="AR155" s="136" t="s">
        <v>183</v>
      </c>
      <c r="AT155" s="136" t="s">
        <v>180</v>
      </c>
      <c r="AU155" s="136" t="s">
        <v>82</v>
      </c>
      <c r="AY155" s="140" t="s">
        <v>123</v>
      </c>
      <c r="BE155" s="218">
        <f>IF($N$155="základní",$J$155,0)</f>
        <v>0</v>
      </c>
      <c r="BF155" s="218">
        <f>IF($N$155="snížená",$J$155,0)</f>
        <v>0</v>
      </c>
      <c r="BG155" s="218">
        <f>IF($N$155="zákl. přenesená",$J$155,0)</f>
        <v>0</v>
      </c>
      <c r="BH155" s="218">
        <f>IF($N$155="sníž. přenesená",$J$155,0)</f>
        <v>0</v>
      </c>
      <c r="BI155" s="218">
        <f>IF($N$155="nulová",$J$155,0)</f>
        <v>0</v>
      </c>
      <c r="BJ155" s="136" t="s">
        <v>22</v>
      </c>
      <c r="BK155" s="218">
        <f>ROUND($I$155*$H$155,2)</f>
        <v>0</v>
      </c>
      <c r="BL155" s="136" t="s">
        <v>130</v>
      </c>
      <c r="BM155" s="136" t="s">
        <v>256</v>
      </c>
    </row>
    <row r="156" spans="2:47" s="140" customFormat="1" ht="16.5" customHeight="1">
      <c r="B156" s="141"/>
      <c r="D156" s="219" t="s">
        <v>132</v>
      </c>
      <c r="F156" s="220" t="s">
        <v>257</v>
      </c>
      <c r="I156" s="254"/>
      <c r="L156" s="141"/>
      <c r="M156" s="221"/>
      <c r="T156" s="222"/>
      <c r="AT156" s="140" t="s">
        <v>132</v>
      </c>
      <c r="AU156" s="140" t="s">
        <v>82</v>
      </c>
    </row>
    <row r="157" spans="2:51" s="140" customFormat="1" ht="15.75" customHeight="1">
      <c r="B157" s="229"/>
      <c r="D157" s="224" t="s">
        <v>148</v>
      </c>
      <c r="F157" s="231" t="s">
        <v>258</v>
      </c>
      <c r="H157" s="232">
        <v>25.83</v>
      </c>
      <c r="I157" s="254"/>
      <c r="L157" s="229"/>
      <c r="M157" s="233"/>
      <c r="T157" s="234"/>
      <c r="AT157" s="230" t="s">
        <v>148</v>
      </c>
      <c r="AU157" s="230" t="s">
        <v>82</v>
      </c>
      <c r="AV157" s="230" t="s">
        <v>82</v>
      </c>
      <c r="AW157" s="230" t="s">
        <v>73</v>
      </c>
      <c r="AX157" s="230" t="s">
        <v>22</v>
      </c>
      <c r="AY157" s="230" t="s">
        <v>123</v>
      </c>
    </row>
    <row r="158" spans="2:65" s="140" customFormat="1" ht="15.75" customHeight="1">
      <c r="B158" s="141"/>
      <c r="C158" s="208" t="s">
        <v>8</v>
      </c>
      <c r="D158" s="208" t="s">
        <v>125</v>
      </c>
      <c r="E158" s="209" t="s">
        <v>259</v>
      </c>
      <c r="F158" s="210" t="s">
        <v>260</v>
      </c>
      <c r="G158" s="211" t="s">
        <v>128</v>
      </c>
      <c r="H158" s="212">
        <v>4500</v>
      </c>
      <c r="I158" s="253"/>
      <c r="J158" s="213">
        <f>ROUND($I$158*$H$158,2)</f>
        <v>0</v>
      </c>
      <c r="K158" s="210" t="s">
        <v>129</v>
      </c>
      <c r="L158" s="141"/>
      <c r="M158" s="214"/>
      <c r="N158" s="215" t="s">
        <v>44</v>
      </c>
      <c r="Q158" s="216">
        <v>0</v>
      </c>
      <c r="R158" s="216">
        <f>$Q$158*$H$158</f>
        <v>0</v>
      </c>
      <c r="S158" s="216">
        <v>0</v>
      </c>
      <c r="T158" s="217">
        <f>$S$158*$H$158</f>
        <v>0</v>
      </c>
      <c r="AR158" s="136" t="s">
        <v>130</v>
      </c>
      <c r="AT158" s="136" t="s">
        <v>125</v>
      </c>
      <c r="AU158" s="136" t="s">
        <v>82</v>
      </c>
      <c r="AY158" s="140" t="s">
        <v>123</v>
      </c>
      <c r="BE158" s="218">
        <f>IF($N$158="základní",$J$158,0)</f>
        <v>0</v>
      </c>
      <c r="BF158" s="218">
        <f>IF($N$158="snížená",$J$158,0)</f>
        <v>0</v>
      </c>
      <c r="BG158" s="218">
        <f>IF($N$158="zákl. přenesená",$J$158,0)</f>
        <v>0</v>
      </c>
      <c r="BH158" s="218">
        <f>IF($N$158="sníž. přenesená",$J$158,0)</f>
        <v>0</v>
      </c>
      <c r="BI158" s="218">
        <f>IF($N$158="nulová",$J$158,0)</f>
        <v>0</v>
      </c>
      <c r="BJ158" s="136" t="s">
        <v>22</v>
      </c>
      <c r="BK158" s="218">
        <f>ROUND($I$158*$H$158,2)</f>
        <v>0</v>
      </c>
      <c r="BL158" s="136" t="s">
        <v>130</v>
      </c>
      <c r="BM158" s="136" t="s">
        <v>261</v>
      </c>
    </row>
    <row r="159" spans="2:47" s="140" customFormat="1" ht="16.5" customHeight="1">
      <c r="B159" s="141"/>
      <c r="D159" s="219" t="s">
        <v>132</v>
      </c>
      <c r="F159" s="220" t="s">
        <v>262</v>
      </c>
      <c r="I159" s="254"/>
      <c r="L159" s="141"/>
      <c r="M159" s="221"/>
      <c r="T159" s="222"/>
      <c r="AT159" s="140" t="s">
        <v>132</v>
      </c>
      <c r="AU159" s="140" t="s">
        <v>82</v>
      </c>
    </row>
    <row r="160" spans="2:51" s="140" customFormat="1" ht="15.75" customHeight="1">
      <c r="B160" s="223"/>
      <c r="D160" s="224" t="s">
        <v>148</v>
      </c>
      <c r="E160" s="225"/>
      <c r="F160" s="226" t="s">
        <v>234</v>
      </c>
      <c r="H160" s="225"/>
      <c r="I160" s="254"/>
      <c r="L160" s="223"/>
      <c r="M160" s="227"/>
      <c r="T160" s="228"/>
      <c r="AT160" s="225" t="s">
        <v>148</v>
      </c>
      <c r="AU160" s="225" t="s">
        <v>82</v>
      </c>
      <c r="AV160" s="225" t="s">
        <v>22</v>
      </c>
      <c r="AW160" s="225" t="s">
        <v>99</v>
      </c>
      <c r="AX160" s="225" t="s">
        <v>73</v>
      </c>
      <c r="AY160" s="225" t="s">
        <v>123</v>
      </c>
    </row>
    <row r="161" spans="2:51" s="140" customFormat="1" ht="15.75" customHeight="1">
      <c r="B161" s="229"/>
      <c r="D161" s="224" t="s">
        <v>148</v>
      </c>
      <c r="E161" s="230"/>
      <c r="F161" s="231" t="s">
        <v>263</v>
      </c>
      <c r="H161" s="232">
        <v>4500</v>
      </c>
      <c r="I161" s="254"/>
      <c r="L161" s="229"/>
      <c r="M161" s="233"/>
      <c r="T161" s="234"/>
      <c r="AT161" s="230" t="s">
        <v>148</v>
      </c>
      <c r="AU161" s="230" t="s">
        <v>82</v>
      </c>
      <c r="AV161" s="230" t="s">
        <v>82</v>
      </c>
      <c r="AW161" s="230" t="s">
        <v>99</v>
      </c>
      <c r="AX161" s="230" t="s">
        <v>22</v>
      </c>
      <c r="AY161" s="230" t="s">
        <v>123</v>
      </c>
    </row>
    <row r="162" spans="2:65" s="140" customFormat="1" ht="15.75" customHeight="1">
      <c r="B162" s="141"/>
      <c r="C162" s="208" t="s">
        <v>264</v>
      </c>
      <c r="D162" s="208" t="s">
        <v>125</v>
      </c>
      <c r="E162" s="209" t="s">
        <v>265</v>
      </c>
      <c r="F162" s="210" t="s">
        <v>266</v>
      </c>
      <c r="G162" s="211" t="s">
        <v>128</v>
      </c>
      <c r="H162" s="212">
        <v>820</v>
      </c>
      <c r="I162" s="253"/>
      <c r="J162" s="213">
        <f>ROUND($I$162*$H$162,2)</f>
        <v>0</v>
      </c>
      <c r="K162" s="210" t="s">
        <v>129</v>
      </c>
      <c r="L162" s="141"/>
      <c r="M162" s="214"/>
      <c r="N162" s="215" t="s">
        <v>44</v>
      </c>
      <c r="Q162" s="216">
        <v>0</v>
      </c>
      <c r="R162" s="216">
        <f>$Q$162*$H$162</f>
        <v>0</v>
      </c>
      <c r="S162" s="216">
        <v>0</v>
      </c>
      <c r="T162" s="217">
        <f>$S$162*$H$162</f>
        <v>0</v>
      </c>
      <c r="AR162" s="136" t="s">
        <v>130</v>
      </c>
      <c r="AT162" s="136" t="s">
        <v>125</v>
      </c>
      <c r="AU162" s="136" t="s">
        <v>82</v>
      </c>
      <c r="AY162" s="140" t="s">
        <v>123</v>
      </c>
      <c r="BE162" s="218">
        <f>IF($N$162="základní",$J$162,0)</f>
        <v>0</v>
      </c>
      <c r="BF162" s="218">
        <f>IF($N$162="snížená",$J$162,0)</f>
        <v>0</v>
      </c>
      <c r="BG162" s="218">
        <f>IF($N$162="zákl. přenesená",$J$162,0)</f>
        <v>0</v>
      </c>
      <c r="BH162" s="218">
        <f>IF($N$162="sníž. přenesená",$J$162,0)</f>
        <v>0</v>
      </c>
      <c r="BI162" s="218">
        <f>IF($N$162="nulová",$J$162,0)</f>
        <v>0</v>
      </c>
      <c r="BJ162" s="136" t="s">
        <v>22</v>
      </c>
      <c r="BK162" s="218">
        <f>ROUND($I$162*$H$162,2)</f>
        <v>0</v>
      </c>
      <c r="BL162" s="136" t="s">
        <v>130</v>
      </c>
      <c r="BM162" s="136" t="s">
        <v>267</v>
      </c>
    </row>
    <row r="163" spans="2:47" s="140" customFormat="1" ht="27" customHeight="1">
      <c r="B163" s="141"/>
      <c r="D163" s="219" t="s">
        <v>132</v>
      </c>
      <c r="F163" s="220" t="s">
        <v>268</v>
      </c>
      <c r="I163" s="254"/>
      <c r="L163" s="141"/>
      <c r="M163" s="221"/>
      <c r="T163" s="222"/>
      <c r="AT163" s="140" t="s">
        <v>132</v>
      </c>
      <c r="AU163" s="140" t="s">
        <v>82</v>
      </c>
    </row>
    <row r="164" spans="2:51" s="140" customFormat="1" ht="15.75" customHeight="1">
      <c r="B164" s="223"/>
      <c r="D164" s="224" t="s">
        <v>148</v>
      </c>
      <c r="E164" s="225"/>
      <c r="F164" s="226" t="s">
        <v>234</v>
      </c>
      <c r="H164" s="225"/>
      <c r="I164" s="254"/>
      <c r="L164" s="223"/>
      <c r="M164" s="227"/>
      <c r="T164" s="228"/>
      <c r="AT164" s="225" t="s">
        <v>148</v>
      </c>
      <c r="AU164" s="225" t="s">
        <v>82</v>
      </c>
      <c r="AV164" s="225" t="s">
        <v>22</v>
      </c>
      <c r="AW164" s="225" t="s">
        <v>99</v>
      </c>
      <c r="AX164" s="225" t="s">
        <v>73</v>
      </c>
      <c r="AY164" s="225" t="s">
        <v>123</v>
      </c>
    </row>
    <row r="165" spans="2:51" s="140" customFormat="1" ht="15.75" customHeight="1">
      <c r="B165" s="229"/>
      <c r="D165" s="224" t="s">
        <v>148</v>
      </c>
      <c r="E165" s="230"/>
      <c r="F165" s="231" t="s">
        <v>246</v>
      </c>
      <c r="H165" s="232">
        <v>820</v>
      </c>
      <c r="I165" s="254"/>
      <c r="L165" s="229"/>
      <c r="M165" s="233"/>
      <c r="T165" s="234"/>
      <c r="AT165" s="230" t="s">
        <v>148</v>
      </c>
      <c r="AU165" s="230" t="s">
        <v>82</v>
      </c>
      <c r="AV165" s="230" t="s">
        <v>82</v>
      </c>
      <c r="AW165" s="230" t="s">
        <v>99</v>
      </c>
      <c r="AX165" s="230" t="s">
        <v>22</v>
      </c>
      <c r="AY165" s="230" t="s">
        <v>123</v>
      </c>
    </row>
    <row r="166" spans="2:63" s="197" customFormat="1" ht="30.75" customHeight="1">
      <c r="B166" s="198"/>
      <c r="D166" s="199" t="s">
        <v>72</v>
      </c>
      <c r="E166" s="206" t="s">
        <v>130</v>
      </c>
      <c r="F166" s="206" t="s">
        <v>269</v>
      </c>
      <c r="I166" s="256"/>
      <c r="J166" s="207">
        <f>$BK$166</f>
        <v>0</v>
      </c>
      <c r="L166" s="198"/>
      <c r="M166" s="202"/>
      <c r="P166" s="203">
        <f>SUM($P$167:$P$175)</f>
        <v>0</v>
      </c>
      <c r="R166" s="203">
        <f>SUM($R$167:$R$175)</f>
        <v>12.5403408</v>
      </c>
      <c r="T166" s="204">
        <f>SUM($T$167:$T$175)</f>
        <v>0</v>
      </c>
      <c r="AR166" s="199" t="s">
        <v>22</v>
      </c>
      <c r="AT166" s="199" t="s">
        <v>72</v>
      </c>
      <c r="AU166" s="199" t="s">
        <v>22</v>
      </c>
      <c r="AY166" s="199" t="s">
        <v>123</v>
      </c>
      <c r="BK166" s="205">
        <f>SUM($BK$167:$BK$175)</f>
        <v>0</v>
      </c>
    </row>
    <row r="167" spans="2:65" s="140" customFormat="1" ht="15.75" customHeight="1">
      <c r="B167" s="141"/>
      <c r="C167" s="208" t="s">
        <v>270</v>
      </c>
      <c r="D167" s="208" t="s">
        <v>125</v>
      </c>
      <c r="E167" s="209" t="s">
        <v>271</v>
      </c>
      <c r="F167" s="210" t="s">
        <v>272</v>
      </c>
      <c r="G167" s="211" t="s">
        <v>128</v>
      </c>
      <c r="H167" s="212">
        <v>250</v>
      </c>
      <c r="I167" s="253"/>
      <c r="J167" s="213">
        <f>ROUND($I$167*$H$167,2)</f>
        <v>0</v>
      </c>
      <c r="K167" s="210" t="s">
        <v>129</v>
      </c>
      <c r="L167" s="141"/>
      <c r="M167" s="214"/>
      <c r="N167" s="215" t="s">
        <v>44</v>
      </c>
      <c r="Q167" s="216">
        <v>0.023634</v>
      </c>
      <c r="R167" s="216">
        <f>$Q$167*$H$167</f>
        <v>5.9085</v>
      </c>
      <c r="S167" s="216">
        <v>0</v>
      </c>
      <c r="T167" s="217">
        <f>$S$167*$H$167</f>
        <v>0</v>
      </c>
      <c r="AR167" s="136" t="s">
        <v>130</v>
      </c>
      <c r="AT167" s="136" t="s">
        <v>125</v>
      </c>
      <c r="AU167" s="136" t="s">
        <v>82</v>
      </c>
      <c r="AY167" s="140" t="s">
        <v>123</v>
      </c>
      <c r="BE167" s="218">
        <f>IF($N$167="základní",$J$167,0)</f>
        <v>0</v>
      </c>
      <c r="BF167" s="218">
        <f>IF($N$167="snížená",$J$167,0)</f>
        <v>0</v>
      </c>
      <c r="BG167" s="218">
        <f>IF($N$167="zákl. přenesená",$J$167,0)</f>
        <v>0</v>
      </c>
      <c r="BH167" s="218">
        <f>IF($N$167="sníž. přenesená",$J$167,0)</f>
        <v>0</v>
      </c>
      <c r="BI167" s="218">
        <f>IF($N$167="nulová",$J$167,0)</f>
        <v>0</v>
      </c>
      <c r="BJ167" s="136" t="s">
        <v>22</v>
      </c>
      <c r="BK167" s="218">
        <f>ROUND($I$167*$H$167,2)</f>
        <v>0</v>
      </c>
      <c r="BL167" s="136" t="s">
        <v>130</v>
      </c>
      <c r="BM167" s="136" t="s">
        <v>273</v>
      </c>
    </row>
    <row r="168" spans="2:47" s="140" customFormat="1" ht="27" customHeight="1">
      <c r="B168" s="141"/>
      <c r="D168" s="219" t="s">
        <v>132</v>
      </c>
      <c r="F168" s="220" t="s">
        <v>274</v>
      </c>
      <c r="I168" s="254"/>
      <c r="L168" s="141"/>
      <c r="M168" s="221"/>
      <c r="T168" s="222"/>
      <c r="AT168" s="140" t="s">
        <v>132</v>
      </c>
      <c r="AU168" s="140" t="s">
        <v>82</v>
      </c>
    </row>
    <row r="169" spans="2:51" s="140" customFormat="1" ht="15.75" customHeight="1">
      <c r="B169" s="223"/>
      <c r="D169" s="224" t="s">
        <v>148</v>
      </c>
      <c r="E169" s="225"/>
      <c r="F169" s="226" t="s">
        <v>275</v>
      </c>
      <c r="H169" s="225"/>
      <c r="I169" s="254"/>
      <c r="L169" s="223"/>
      <c r="M169" s="227"/>
      <c r="T169" s="228"/>
      <c r="AT169" s="225" t="s">
        <v>148</v>
      </c>
      <c r="AU169" s="225" t="s">
        <v>82</v>
      </c>
      <c r="AV169" s="225" t="s">
        <v>22</v>
      </c>
      <c r="AW169" s="225" t="s">
        <v>99</v>
      </c>
      <c r="AX169" s="225" t="s">
        <v>73</v>
      </c>
      <c r="AY169" s="225" t="s">
        <v>123</v>
      </c>
    </row>
    <row r="170" spans="2:51" s="140" customFormat="1" ht="15.75" customHeight="1">
      <c r="B170" s="229"/>
      <c r="D170" s="224" t="s">
        <v>148</v>
      </c>
      <c r="E170" s="230"/>
      <c r="F170" s="231" t="s">
        <v>276</v>
      </c>
      <c r="H170" s="232">
        <v>50</v>
      </c>
      <c r="I170" s="254"/>
      <c r="L170" s="229"/>
      <c r="M170" s="233"/>
      <c r="T170" s="234"/>
      <c r="AT170" s="230" t="s">
        <v>148</v>
      </c>
      <c r="AU170" s="230" t="s">
        <v>82</v>
      </c>
      <c r="AV170" s="230" t="s">
        <v>82</v>
      </c>
      <c r="AW170" s="230" t="s">
        <v>99</v>
      </c>
      <c r="AX170" s="230" t="s">
        <v>22</v>
      </c>
      <c r="AY170" s="230" t="s">
        <v>123</v>
      </c>
    </row>
    <row r="171" spans="2:51" s="140" customFormat="1" ht="15.75" customHeight="1">
      <c r="B171" s="229"/>
      <c r="D171" s="224" t="s">
        <v>148</v>
      </c>
      <c r="F171" s="231" t="s">
        <v>277</v>
      </c>
      <c r="H171" s="232">
        <v>250</v>
      </c>
      <c r="I171" s="254"/>
      <c r="L171" s="229"/>
      <c r="M171" s="233"/>
      <c r="T171" s="234"/>
      <c r="AT171" s="230" t="s">
        <v>148</v>
      </c>
      <c r="AU171" s="230" t="s">
        <v>82</v>
      </c>
      <c r="AV171" s="230" t="s">
        <v>82</v>
      </c>
      <c r="AW171" s="230" t="s">
        <v>73</v>
      </c>
      <c r="AX171" s="230" t="s">
        <v>22</v>
      </c>
      <c r="AY171" s="230" t="s">
        <v>123</v>
      </c>
    </row>
    <row r="172" spans="2:65" s="140" customFormat="1" ht="15.75" customHeight="1">
      <c r="B172" s="141"/>
      <c r="C172" s="208" t="s">
        <v>278</v>
      </c>
      <c r="D172" s="208" t="s">
        <v>125</v>
      </c>
      <c r="E172" s="209" t="s">
        <v>279</v>
      </c>
      <c r="F172" s="210" t="s">
        <v>280</v>
      </c>
      <c r="G172" s="211" t="s">
        <v>128</v>
      </c>
      <c r="H172" s="212">
        <v>5</v>
      </c>
      <c r="I172" s="253"/>
      <c r="J172" s="213">
        <f>ROUND($I$172*$H$172,2)</f>
        <v>0</v>
      </c>
      <c r="K172" s="210" t="s">
        <v>129</v>
      </c>
      <c r="L172" s="141"/>
      <c r="M172" s="214"/>
      <c r="N172" s="215" t="s">
        <v>44</v>
      </c>
      <c r="Q172" s="216">
        <v>1.32636816</v>
      </c>
      <c r="R172" s="216">
        <f>$Q$172*$H$172</f>
        <v>6.631840799999999</v>
      </c>
      <c r="S172" s="216">
        <v>0</v>
      </c>
      <c r="T172" s="217">
        <f>$S$172*$H$172</f>
        <v>0</v>
      </c>
      <c r="AR172" s="136" t="s">
        <v>130</v>
      </c>
      <c r="AT172" s="136" t="s">
        <v>125</v>
      </c>
      <c r="AU172" s="136" t="s">
        <v>82</v>
      </c>
      <c r="AY172" s="140" t="s">
        <v>123</v>
      </c>
      <c r="BE172" s="218">
        <f>IF($N$172="základní",$J$172,0)</f>
        <v>0</v>
      </c>
      <c r="BF172" s="218">
        <f>IF($N$172="snížená",$J$172,0)</f>
        <v>0</v>
      </c>
      <c r="BG172" s="218">
        <f>IF($N$172="zákl. přenesená",$J$172,0)</f>
        <v>0</v>
      </c>
      <c r="BH172" s="218">
        <f>IF($N$172="sníž. přenesená",$J$172,0)</f>
        <v>0</v>
      </c>
      <c r="BI172" s="218">
        <f>IF($N$172="nulová",$J$172,0)</f>
        <v>0</v>
      </c>
      <c r="BJ172" s="136" t="s">
        <v>22</v>
      </c>
      <c r="BK172" s="218">
        <f>ROUND($I$172*$H$172,2)</f>
        <v>0</v>
      </c>
      <c r="BL172" s="136" t="s">
        <v>130</v>
      </c>
      <c r="BM172" s="136" t="s">
        <v>281</v>
      </c>
    </row>
    <row r="173" spans="2:47" s="140" customFormat="1" ht="27" customHeight="1">
      <c r="B173" s="141"/>
      <c r="D173" s="219" t="s">
        <v>132</v>
      </c>
      <c r="F173" s="220" t="s">
        <v>282</v>
      </c>
      <c r="I173" s="254"/>
      <c r="L173" s="141"/>
      <c r="M173" s="221"/>
      <c r="T173" s="222"/>
      <c r="AT173" s="140" t="s">
        <v>132</v>
      </c>
      <c r="AU173" s="140" t="s">
        <v>82</v>
      </c>
    </row>
    <row r="174" spans="2:51" s="140" customFormat="1" ht="15.75" customHeight="1">
      <c r="B174" s="223"/>
      <c r="D174" s="224" t="s">
        <v>148</v>
      </c>
      <c r="E174" s="225"/>
      <c r="F174" s="226" t="s">
        <v>275</v>
      </c>
      <c r="H174" s="225"/>
      <c r="I174" s="254"/>
      <c r="L174" s="223"/>
      <c r="M174" s="227"/>
      <c r="T174" s="228"/>
      <c r="AT174" s="225" t="s">
        <v>148</v>
      </c>
      <c r="AU174" s="225" t="s">
        <v>82</v>
      </c>
      <c r="AV174" s="225" t="s">
        <v>22</v>
      </c>
      <c r="AW174" s="225" t="s">
        <v>99</v>
      </c>
      <c r="AX174" s="225" t="s">
        <v>73</v>
      </c>
      <c r="AY174" s="225" t="s">
        <v>123</v>
      </c>
    </row>
    <row r="175" spans="2:51" s="140" customFormat="1" ht="15.75" customHeight="1">
      <c r="B175" s="229"/>
      <c r="D175" s="224" t="s">
        <v>148</v>
      </c>
      <c r="E175" s="230"/>
      <c r="F175" s="231" t="s">
        <v>283</v>
      </c>
      <c r="H175" s="232">
        <v>5</v>
      </c>
      <c r="I175" s="254"/>
      <c r="L175" s="229"/>
      <c r="M175" s="233"/>
      <c r="T175" s="234"/>
      <c r="AT175" s="230" t="s">
        <v>148</v>
      </c>
      <c r="AU175" s="230" t="s">
        <v>82</v>
      </c>
      <c r="AV175" s="230" t="s">
        <v>82</v>
      </c>
      <c r="AW175" s="230" t="s">
        <v>99</v>
      </c>
      <c r="AX175" s="230" t="s">
        <v>22</v>
      </c>
      <c r="AY175" s="230" t="s">
        <v>123</v>
      </c>
    </row>
    <row r="176" spans="2:63" s="197" customFormat="1" ht="30.75" customHeight="1">
      <c r="B176" s="198"/>
      <c r="D176" s="199" t="s">
        <v>72</v>
      </c>
      <c r="E176" s="206" t="s">
        <v>151</v>
      </c>
      <c r="F176" s="206" t="s">
        <v>284</v>
      </c>
      <c r="I176" s="256"/>
      <c r="J176" s="207">
        <f>$BK$176</f>
        <v>0</v>
      </c>
      <c r="L176" s="198"/>
      <c r="M176" s="202"/>
      <c r="P176" s="203">
        <f>SUM($P$177:$P$233)</f>
        <v>0</v>
      </c>
      <c r="R176" s="203">
        <f>SUM($R$177:$R$233)</f>
        <v>48.74841468000001</v>
      </c>
      <c r="T176" s="204">
        <f>SUM($T$177:$T$233)</f>
        <v>0</v>
      </c>
      <c r="AR176" s="199" t="s">
        <v>22</v>
      </c>
      <c r="AT176" s="199" t="s">
        <v>72</v>
      </c>
      <c r="AU176" s="199" t="s">
        <v>22</v>
      </c>
      <c r="AY176" s="199" t="s">
        <v>123</v>
      </c>
      <c r="BK176" s="205">
        <f>SUM($BK$177:$BK$233)</f>
        <v>0</v>
      </c>
    </row>
    <row r="177" spans="2:65" s="140" customFormat="1" ht="15.75" customHeight="1">
      <c r="B177" s="141"/>
      <c r="C177" s="208" t="s">
        <v>285</v>
      </c>
      <c r="D177" s="208" t="s">
        <v>125</v>
      </c>
      <c r="E177" s="209" t="s">
        <v>286</v>
      </c>
      <c r="F177" s="210" t="s">
        <v>287</v>
      </c>
      <c r="G177" s="211" t="s">
        <v>128</v>
      </c>
      <c r="H177" s="212">
        <v>405</v>
      </c>
      <c r="I177" s="253"/>
      <c r="J177" s="213">
        <f>ROUND($I$177*$H$177,2)</f>
        <v>0</v>
      </c>
      <c r="K177" s="210" t="s">
        <v>129</v>
      </c>
      <c r="L177" s="141"/>
      <c r="M177" s="214"/>
      <c r="N177" s="215" t="s">
        <v>44</v>
      </c>
      <c r="Q177" s="216">
        <v>0</v>
      </c>
      <c r="R177" s="216">
        <f>$Q$177*$H$177</f>
        <v>0</v>
      </c>
      <c r="S177" s="216">
        <v>0</v>
      </c>
      <c r="T177" s="217">
        <f>$S$177*$H$177</f>
        <v>0</v>
      </c>
      <c r="AR177" s="136" t="s">
        <v>130</v>
      </c>
      <c r="AT177" s="136" t="s">
        <v>125</v>
      </c>
      <c r="AU177" s="136" t="s">
        <v>82</v>
      </c>
      <c r="AY177" s="140" t="s">
        <v>123</v>
      </c>
      <c r="BE177" s="218">
        <f>IF($N$177="základní",$J$177,0)</f>
        <v>0</v>
      </c>
      <c r="BF177" s="218">
        <f>IF($N$177="snížená",$J$177,0)</f>
        <v>0</v>
      </c>
      <c r="BG177" s="218">
        <f>IF($N$177="zákl. přenesená",$J$177,0)</f>
        <v>0</v>
      </c>
      <c r="BH177" s="218">
        <f>IF($N$177="sníž. přenesená",$J$177,0)</f>
        <v>0</v>
      </c>
      <c r="BI177" s="218">
        <f>IF($N$177="nulová",$J$177,0)</f>
        <v>0</v>
      </c>
      <c r="BJ177" s="136" t="s">
        <v>22</v>
      </c>
      <c r="BK177" s="218">
        <f>ROUND($I$177*$H$177,2)</f>
        <v>0</v>
      </c>
      <c r="BL177" s="136" t="s">
        <v>130</v>
      </c>
      <c r="BM177" s="136" t="s">
        <v>288</v>
      </c>
    </row>
    <row r="178" spans="2:47" s="140" customFormat="1" ht="16.5" customHeight="1">
      <c r="B178" s="141"/>
      <c r="D178" s="219" t="s">
        <v>132</v>
      </c>
      <c r="F178" s="220" t="s">
        <v>289</v>
      </c>
      <c r="I178" s="254"/>
      <c r="L178" s="141"/>
      <c r="M178" s="221"/>
      <c r="T178" s="222"/>
      <c r="AT178" s="140" t="s">
        <v>132</v>
      </c>
      <c r="AU178" s="140" t="s">
        <v>82</v>
      </c>
    </row>
    <row r="179" spans="2:51" s="140" customFormat="1" ht="15.75" customHeight="1">
      <c r="B179" s="223"/>
      <c r="D179" s="224" t="s">
        <v>148</v>
      </c>
      <c r="E179" s="225"/>
      <c r="F179" s="226" t="s">
        <v>290</v>
      </c>
      <c r="H179" s="225"/>
      <c r="I179" s="254"/>
      <c r="L179" s="223"/>
      <c r="M179" s="227"/>
      <c r="T179" s="228"/>
      <c r="AT179" s="225" t="s">
        <v>148</v>
      </c>
      <c r="AU179" s="225" t="s">
        <v>82</v>
      </c>
      <c r="AV179" s="225" t="s">
        <v>22</v>
      </c>
      <c r="AW179" s="225" t="s">
        <v>99</v>
      </c>
      <c r="AX179" s="225" t="s">
        <v>73</v>
      </c>
      <c r="AY179" s="225" t="s">
        <v>123</v>
      </c>
    </row>
    <row r="180" spans="2:51" s="140" customFormat="1" ht="15.75" customHeight="1">
      <c r="B180" s="229"/>
      <c r="D180" s="224" t="s">
        <v>148</v>
      </c>
      <c r="E180" s="230"/>
      <c r="F180" s="231" t="s">
        <v>291</v>
      </c>
      <c r="H180" s="232">
        <v>405</v>
      </c>
      <c r="I180" s="254"/>
      <c r="L180" s="229"/>
      <c r="M180" s="233"/>
      <c r="T180" s="234"/>
      <c r="AT180" s="230" t="s">
        <v>148</v>
      </c>
      <c r="AU180" s="230" t="s">
        <v>82</v>
      </c>
      <c r="AV180" s="230" t="s">
        <v>82</v>
      </c>
      <c r="AW180" s="230" t="s">
        <v>99</v>
      </c>
      <c r="AX180" s="230" t="s">
        <v>22</v>
      </c>
      <c r="AY180" s="230" t="s">
        <v>123</v>
      </c>
    </row>
    <row r="181" spans="2:65" s="140" customFormat="1" ht="15.75" customHeight="1">
      <c r="B181" s="141"/>
      <c r="C181" s="208" t="s">
        <v>292</v>
      </c>
      <c r="D181" s="208" t="s">
        <v>125</v>
      </c>
      <c r="E181" s="209" t="s">
        <v>293</v>
      </c>
      <c r="F181" s="210" t="s">
        <v>294</v>
      </c>
      <c r="G181" s="211" t="s">
        <v>128</v>
      </c>
      <c r="H181" s="212">
        <v>405</v>
      </c>
      <c r="I181" s="253"/>
      <c r="J181" s="213">
        <f>ROUND($I$181*$H$181,2)</f>
        <v>0</v>
      </c>
      <c r="K181" s="210" t="s">
        <v>129</v>
      </c>
      <c r="L181" s="141"/>
      <c r="M181" s="214"/>
      <c r="N181" s="215" t="s">
        <v>44</v>
      </c>
      <c r="Q181" s="216">
        <v>0</v>
      </c>
      <c r="R181" s="216">
        <f>$Q$181*$H$181</f>
        <v>0</v>
      </c>
      <c r="S181" s="216">
        <v>0</v>
      </c>
      <c r="T181" s="217">
        <f>$S$181*$H$181</f>
        <v>0</v>
      </c>
      <c r="AR181" s="136" t="s">
        <v>130</v>
      </c>
      <c r="AT181" s="136" t="s">
        <v>125</v>
      </c>
      <c r="AU181" s="136" t="s">
        <v>82</v>
      </c>
      <c r="AY181" s="140" t="s">
        <v>123</v>
      </c>
      <c r="BE181" s="218">
        <f>IF($N$181="základní",$J$181,0)</f>
        <v>0</v>
      </c>
      <c r="BF181" s="218">
        <f>IF($N$181="snížená",$J$181,0)</f>
        <v>0</v>
      </c>
      <c r="BG181" s="218">
        <f>IF($N$181="zákl. přenesená",$J$181,0)</f>
        <v>0</v>
      </c>
      <c r="BH181" s="218">
        <f>IF($N$181="sníž. přenesená",$J$181,0)</f>
        <v>0</v>
      </c>
      <c r="BI181" s="218">
        <f>IF($N$181="nulová",$J$181,0)</f>
        <v>0</v>
      </c>
      <c r="BJ181" s="136" t="s">
        <v>22</v>
      </c>
      <c r="BK181" s="218">
        <f>ROUND($I$181*$H$181,2)</f>
        <v>0</v>
      </c>
      <c r="BL181" s="136" t="s">
        <v>130</v>
      </c>
      <c r="BM181" s="136" t="s">
        <v>295</v>
      </c>
    </row>
    <row r="182" spans="2:47" s="140" customFormat="1" ht="16.5" customHeight="1">
      <c r="B182" s="141"/>
      <c r="D182" s="219" t="s">
        <v>132</v>
      </c>
      <c r="F182" s="220" t="s">
        <v>296</v>
      </c>
      <c r="I182" s="254"/>
      <c r="L182" s="141"/>
      <c r="M182" s="221"/>
      <c r="T182" s="222"/>
      <c r="AT182" s="140" t="s">
        <v>132</v>
      </c>
      <c r="AU182" s="140" t="s">
        <v>82</v>
      </c>
    </row>
    <row r="183" spans="2:51" s="140" customFormat="1" ht="15.75" customHeight="1">
      <c r="B183" s="223"/>
      <c r="D183" s="224" t="s">
        <v>148</v>
      </c>
      <c r="E183" s="225"/>
      <c r="F183" s="226" t="s">
        <v>290</v>
      </c>
      <c r="H183" s="225"/>
      <c r="I183" s="254"/>
      <c r="L183" s="223"/>
      <c r="M183" s="227"/>
      <c r="T183" s="228"/>
      <c r="AT183" s="225" t="s">
        <v>148</v>
      </c>
      <c r="AU183" s="225" t="s">
        <v>82</v>
      </c>
      <c r="AV183" s="225" t="s">
        <v>22</v>
      </c>
      <c r="AW183" s="225" t="s">
        <v>99</v>
      </c>
      <c r="AX183" s="225" t="s">
        <v>73</v>
      </c>
      <c r="AY183" s="225" t="s">
        <v>123</v>
      </c>
    </row>
    <row r="184" spans="2:51" s="140" customFormat="1" ht="15.75" customHeight="1">
      <c r="B184" s="229"/>
      <c r="D184" s="224" t="s">
        <v>148</v>
      </c>
      <c r="E184" s="230"/>
      <c r="F184" s="231" t="s">
        <v>291</v>
      </c>
      <c r="H184" s="232">
        <v>405</v>
      </c>
      <c r="I184" s="254"/>
      <c r="L184" s="229"/>
      <c r="M184" s="233"/>
      <c r="T184" s="234"/>
      <c r="AT184" s="230" t="s">
        <v>148</v>
      </c>
      <c r="AU184" s="230" t="s">
        <v>82</v>
      </c>
      <c r="AV184" s="230" t="s">
        <v>82</v>
      </c>
      <c r="AW184" s="230" t="s">
        <v>99</v>
      </c>
      <c r="AX184" s="230" t="s">
        <v>22</v>
      </c>
      <c r="AY184" s="230" t="s">
        <v>123</v>
      </c>
    </row>
    <row r="185" spans="2:65" s="140" customFormat="1" ht="15.75" customHeight="1">
      <c r="B185" s="141"/>
      <c r="C185" s="208" t="s">
        <v>297</v>
      </c>
      <c r="D185" s="208" t="s">
        <v>125</v>
      </c>
      <c r="E185" s="209" t="s">
        <v>298</v>
      </c>
      <c r="F185" s="210" t="s">
        <v>299</v>
      </c>
      <c r="G185" s="211" t="s">
        <v>128</v>
      </c>
      <c r="H185" s="212">
        <v>405</v>
      </c>
      <c r="I185" s="253"/>
      <c r="J185" s="213">
        <f>ROUND($I$185*$H$185,2)</f>
        <v>0</v>
      </c>
      <c r="K185" s="210" t="s">
        <v>129</v>
      </c>
      <c r="L185" s="141"/>
      <c r="M185" s="214"/>
      <c r="N185" s="215" t="s">
        <v>44</v>
      </c>
      <c r="Q185" s="216">
        <v>0</v>
      </c>
      <c r="R185" s="216">
        <f>$Q$185*$H$185</f>
        <v>0</v>
      </c>
      <c r="S185" s="216">
        <v>0</v>
      </c>
      <c r="T185" s="217">
        <f>$S$185*$H$185</f>
        <v>0</v>
      </c>
      <c r="AR185" s="136" t="s">
        <v>130</v>
      </c>
      <c r="AT185" s="136" t="s">
        <v>125</v>
      </c>
      <c r="AU185" s="136" t="s">
        <v>82</v>
      </c>
      <c r="AY185" s="140" t="s">
        <v>123</v>
      </c>
      <c r="BE185" s="218">
        <f>IF($N$185="základní",$J$185,0)</f>
        <v>0</v>
      </c>
      <c r="BF185" s="218">
        <f>IF($N$185="snížená",$J$185,0)</f>
        <v>0</v>
      </c>
      <c r="BG185" s="218">
        <f>IF($N$185="zákl. přenesená",$J$185,0)</f>
        <v>0</v>
      </c>
      <c r="BH185" s="218">
        <f>IF($N$185="sníž. přenesená",$J$185,0)</f>
        <v>0</v>
      </c>
      <c r="BI185" s="218">
        <f>IF($N$185="nulová",$J$185,0)</f>
        <v>0</v>
      </c>
      <c r="BJ185" s="136" t="s">
        <v>22</v>
      </c>
      <c r="BK185" s="218">
        <f>ROUND($I$185*$H$185,2)</f>
        <v>0</v>
      </c>
      <c r="BL185" s="136" t="s">
        <v>130</v>
      </c>
      <c r="BM185" s="136" t="s">
        <v>300</v>
      </c>
    </row>
    <row r="186" spans="2:47" s="140" customFormat="1" ht="16.5" customHeight="1">
      <c r="B186" s="141"/>
      <c r="D186" s="219" t="s">
        <v>132</v>
      </c>
      <c r="F186" s="220" t="s">
        <v>301</v>
      </c>
      <c r="I186" s="254"/>
      <c r="L186" s="141"/>
      <c r="M186" s="221"/>
      <c r="T186" s="222"/>
      <c r="AT186" s="140" t="s">
        <v>132</v>
      </c>
      <c r="AU186" s="140" t="s">
        <v>82</v>
      </c>
    </row>
    <row r="187" spans="2:51" s="140" customFormat="1" ht="15.75" customHeight="1">
      <c r="B187" s="223"/>
      <c r="D187" s="224" t="s">
        <v>148</v>
      </c>
      <c r="E187" s="225"/>
      <c r="F187" s="226" t="s">
        <v>290</v>
      </c>
      <c r="H187" s="225"/>
      <c r="I187" s="254"/>
      <c r="L187" s="223"/>
      <c r="M187" s="227"/>
      <c r="T187" s="228"/>
      <c r="AT187" s="225" t="s">
        <v>148</v>
      </c>
      <c r="AU187" s="225" t="s">
        <v>82</v>
      </c>
      <c r="AV187" s="225" t="s">
        <v>22</v>
      </c>
      <c r="AW187" s="225" t="s">
        <v>99</v>
      </c>
      <c r="AX187" s="225" t="s">
        <v>73</v>
      </c>
      <c r="AY187" s="225" t="s">
        <v>123</v>
      </c>
    </row>
    <row r="188" spans="2:51" s="140" customFormat="1" ht="15.75" customHeight="1">
      <c r="B188" s="229"/>
      <c r="D188" s="224" t="s">
        <v>148</v>
      </c>
      <c r="E188" s="230"/>
      <c r="F188" s="231" t="s">
        <v>302</v>
      </c>
      <c r="H188" s="232">
        <v>405</v>
      </c>
      <c r="I188" s="254"/>
      <c r="L188" s="229"/>
      <c r="M188" s="233"/>
      <c r="T188" s="234"/>
      <c r="AT188" s="230" t="s">
        <v>148</v>
      </c>
      <c r="AU188" s="230" t="s">
        <v>82</v>
      </c>
      <c r="AV188" s="230" t="s">
        <v>82</v>
      </c>
      <c r="AW188" s="230" t="s">
        <v>99</v>
      </c>
      <c r="AX188" s="230" t="s">
        <v>22</v>
      </c>
      <c r="AY188" s="230" t="s">
        <v>123</v>
      </c>
    </row>
    <row r="189" spans="2:65" s="140" customFormat="1" ht="15.75" customHeight="1">
      <c r="B189" s="141"/>
      <c r="C189" s="208" t="s">
        <v>303</v>
      </c>
      <c r="D189" s="208" t="s">
        <v>125</v>
      </c>
      <c r="E189" s="209" t="s">
        <v>304</v>
      </c>
      <c r="F189" s="210" t="s">
        <v>305</v>
      </c>
      <c r="G189" s="211" t="s">
        <v>128</v>
      </c>
      <c r="H189" s="212">
        <v>405</v>
      </c>
      <c r="I189" s="253"/>
      <c r="J189" s="213">
        <f>ROUND($I$189*$H$189,2)</f>
        <v>0</v>
      </c>
      <c r="K189" s="210" t="s">
        <v>129</v>
      </c>
      <c r="L189" s="141"/>
      <c r="M189" s="214"/>
      <c r="N189" s="215" t="s">
        <v>44</v>
      </c>
      <c r="Q189" s="216">
        <v>0</v>
      </c>
      <c r="R189" s="216">
        <f>$Q$189*$H$189</f>
        <v>0</v>
      </c>
      <c r="S189" s="216">
        <v>0</v>
      </c>
      <c r="T189" s="217">
        <f>$S$189*$H$189</f>
        <v>0</v>
      </c>
      <c r="AR189" s="136" t="s">
        <v>130</v>
      </c>
      <c r="AT189" s="136" t="s">
        <v>125</v>
      </c>
      <c r="AU189" s="136" t="s">
        <v>82</v>
      </c>
      <c r="AY189" s="140" t="s">
        <v>123</v>
      </c>
      <c r="BE189" s="218">
        <f>IF($N$189="základní",$J$189,0)</f>
        <v>0</v>
      </c>
      <c r="BF189" s="218">
        <f>IF($N$189="snížená",$J$189,0)</f>
        <v>0</v>
      </c>
      <c r="BG189" s="218">
        <f>IF($N$189="zákl. přenesená",$J$189,0)</f>
        <v>0</v>
      </c>
      <c r="BH189" s="218">
        <f>IF($N$189="sníž. přenesená",$J$189,0)</f>
        <v>0</v>
      </c>
      <c r="BI189" s="218">
        <f>IF($N$189="nulová",$J$189,0)</f>
        <v>0</v>
      </c>
      <c r="BJ189" s="136" t="s">
        <v>22</v>
      </c>
      <c r="BK189" s="218">
        <f>ROUND($I$189*$H$189,2)</f>
        <v>0</v>
      </c>
      <c r="BL189" s="136" t="s">
        <v>130</v>
      </c>
      <c r="BM189" s="136" t="s">
        <v>306</v>
      </c>
    </row>
    <row r="190" spans="2:47" s="140" customFormat="1" ht="27" customHeight="1">
      <c r="B190" s="141"/>
      <c r="D190" s="219" t="s">
        <v>132</v>
      </c>
      <c r="F190" s="220" t="s">
        <v>307</v>
      </c>
      <c r="I190" s="254"/>
      <c r="L190" s="141"/>
      <c r="M190" s="221"/>
      <c r="T190" s="222"/>
      <c r="AT190" s="140" t="s">
        <v>132</v>
      </c>
      <c r="AU190" s="140" t="s">
        <v>82</v>
      </c>
    </row>
    <row r="191" spans="2:51" s="140" customFormat="1" ht="15.75" customHeight="1">
      <c r="B191" s="223"/>
      <c r="D191" s="224" t="s">
        <v>148</v>
      </c>
      <c r="E191" s="225"/>
      <c r="F191" s="226" t="s">
        <v>290</v>
      </c>
      <c r="H191" s="225"/>
      <c r="I191" s="254"/>
      <c r="L191" s="223"/>
      <c r="M191" s="227"/>
      <c r="T191" s="228"/>
      <c r="AT191" s="225" t="s">
        <v>148</v>
      </c>
      <c r="AU191" s="225" t="s">
        <v>82</v>
      </c>
      <c r="AV191" s="225" t="s">
        <v>22</v>
      </c>
      <c r="AW191" s="225" t="s">
        <v>99</v>
      </c>
      <c r="AX191" s="225" t="s">
        <v>73</v>
      </c>
      <c r="AY191" s="225" t="s">
        <v>123</v>
      </c>
    </row>
    <row r="192" spans="2:51" s="140" customFormat="1" ht="15.75" customHeight="1">
      <c r="B192" s="229"/>
      <c r="D192" s="224" t="s">
        <v>148</v>
      </c>
      <c r="E192" s="230"/>
      <c r="F192" s="231" t="s">
        <v>308</v>
      </c>
      <c r="H192" s="232">
        <v>405</v>
      </c>
      <c r="I192" s="254"/>
      <c r="L192" s="229"/>
      <c r="M192" s="233"/>
      <c r="T192" s="234"/>
      <c r="AT192" s="230" t="s">
        <v>148</v>
      </c>
      <c r="AU192" s="230" t="s">
        <v>82</v>
      </c>
      <c r="AV192" s="230" t="s">
        <v>82</v>
      </c>
      <c r="AW192" s="230" t="s">
        <v>99</v>
      </c>
      <c r="AX192" s="230" t="s">
        <v>22</v>
      </c>
      <c r="AY192" s="230" t="s">
        <v>123</v>
      </c>
    </row>
    <row r="193" spans="2:65" s="140" customFormat="1" ht="15.75" customHeight="1">
      <c r="B193" s="141"/>
      <c r="C193" s="208" t="s">
        <v>309</v>
      </c>
      <c r="D193" s="208" t="s">
        <v>125</v>
      </c>
      <c r="E193" s="209" t="s">
        <v>310</v>
      </c>
      <c r="F193" s="210" t="s">
        <v>311</v>
      </c>
      <c r="G193" s="211" t="s">
        <v>154</v>
      </c>
      <c r="H193" s="212">
        <v>34.4</v>
      </c>
      <c r="I193" s="253"/>
      <c r="J193" s="213">
        <f>ROUND($I$193*$H$193,2)</f>
        <v>0</v>
      </c>
      <c r="K193" s="210" t="s">
        <v>129</v>
      </c>
      <c r="L193" s="141"/>
      <c r="M193" s="214"/>
      <c r="N193" s="215" t="s">
        <v>44</v>
      </c>
      <c r="Q193" s="216">
        <v>0</v>
      </c>
      <c r="R193" s="216">
        <f>$Q$193*$H$193</f>
        <v>0</v>
      </c>
      <c r="S193" s="216">
        <v>0</v>
      </c>
      <c r="T193" s="217">
        <f>$S$193*$H$193</f>
        <v>0</v>
      </c>
      <c r="AR193" s="136" t="s">
        <v>130</v>
      </c>
      <c r="AT193" s="136" t="s">
        <v>125</v>
      </c>
      <c r="AU193" s="136" t="s">
        <v>82</v>
      </c>
      <c r="AY193" s="140" t="s">
        <v>123</v>
      </c>
      <c r="BE193" s="218">
        <f>IF($N$193="základní",$J$193,0)</f>
        <v>0</v>
      </c>
      <c r="BF193" s="218">
        <f>IF($N$193="snížená",$J$193,0)</f>
        <v>0</v>
      </c>
      <c r="BG193" s="218">
        <f>IF($N$193="zákl. přenesená",$J$193,0)</f>
        <v>0</v>
      </c>
      <c r="BH193" s="218">
        <f>IF($N$193="sníž. přenesená",$J$193,0)</f>
        <v>0</v>
      </c>
      <c r="BI193" s="218">
        <f>IF($N$193="nulová",$J$193,0)</f>
        <v>0</v>
      </c>
      <c r="BJ193" s="136" t="s">
        <v>22</v>
      </c>
      <c r="BK193" s="218">
        <f>ROUND($I$193*$H$193,2)</f>
        <v>0</v>
      </c>
      <c r="BL193" s="136" t="s">
        <v>130</v>
      </c>
      <c r="BM193" s="136" t="s">
        <v>312</v>
      </c>
    </row>
    <row r="194" spans="2:47" s="140" customFormat="1" ht="16.5" customHeight="1">
      <c r="B194" s="141"/>
      <c r="D194" s="219" t="s">
        <v>132</v>
      </c>
      <c r="F194" s="220" t="s">
        <v>313</v>
      </c>
      <c r="I194" s="254"/>
      <c r="L194" s="141"/>
      <c r="M194" s="221"/>
      <c r="T194" s="222"/>
      <c r="AT194" s="140" t="s">
        <v>132</v>
      </c>
      <c r="AU194" s="140" t="s">
        <v>82</v>
      </c>
    </row>
    <row r="195" spans="2:51" s="140" customFormat="1" ht="15.75" customHeight="1">
      <c r="B195" s="223"/>
      <c r="D195" s="224" t="s">
        <v>148</v>
      </c>
      <c r="E195" s="225"/>
      <c r="F195" s="226" t="s">
        <v>177</v>
      </c>
      <c r="H195" s="225"/>
      <c r="I195" s="254"/>
      <c r="L195" s="223"/>
      <c r="M195" s="227"/>
      <c r="T195" s="228"/>
      <c r="AT195" s="225" t="s">
        <v>148</v>
      </c>
      <c r="AU195" s="225" t="s">
        <v>82</v>
      </c>
      <c r="AV195" s="225" t="s">
        <v>22</v>
      </c>
      <c r="AW195" s="225" t="s">
        <v>99</v>
      </c>
      <c r="AX195" s="225" t="s">
        <v>73</v>
      </c>
      <c r="AY195" s="225" t="s">
        <v>123</v>
      </c>
    </row>
    <row r="196" spans="2:51" s="140" customFormat="1" ht="15.75" customHeight="1">
      <c r="B196" s="229"/>
      <c r="D196" s="224" t="s">
        <v>148</v>
      </c>
      <c r="E196" s="230"/>
      <c r="F196" s="231" t="s">
        <v>314</v>
      </c>
      <c r="H196" s="232">
        <v>34.4</v>
      </c>
      <c r="I196" s="254"/>
      <c r="L196" s="229"/>
      <c r="M196" s="233"/>
      <c r="T196" s="234"/>
      <c r="AT196" s="230" t="s">
        <v>148</v>
      </c>
      <c r="AU196" s="230" t="s">
        <v>82</v>
      </c>
      <c r="AV196" s="230" t="s">
        <v>82</v>
      </c>
      <c r="AW196" s="230" t="s">
        <v>99</v>
      </c>
      <c r="AX196" s="230" t="s">
        <v>22</v>
      </c>
      <c r="AY196" s="230" t="s">
        <v>123</v>
      </c>
    </row>
    <row r="197" spans="2:65" s="140" customFormat="1" ht="15.75" customHeight="1">
      <c r="B197" s="141"/>
      <c r="C197" s="235" t="s">
        <v>315</v>
      </c>
      <c r="D197" s="235" t="s">
        <v>180</v>
      </c>
      <c r="E197" s="236" t="s">
        <v>316</v>
      </c>
      <c r="F197" s="237" t="s">
        <v>317</v>
      </c>
      <c r="G197" s="238" t="s">
        <v>227</v>
      </c>
      <c r="H197" s="239">
        <v>57.448</v>
      </c>
      <c r="I197" s="255"/>
      <c r="J197" s="240">
        <f>ROUND($I$197*$H$197,2)</f>
        <v>0</v>
      </c>
      <c r="K197" s="237" t="s">
        <v>129</v>
      </c>
      <c r="L197" s="241"/>
      <c r="M197" s="242"/>
      <c r="N197" s="243" t="s">
        <v>44</v>
      </c>
      <c r="Q197" s="216">
        <v>0</v>
      </c>
      <c r="R197" s="216">
        <f>$Q$197*$H$197</f>
        <v>0</v>
      </c>
      <c r="S197" s="216">
        <v>0</v>
      </c>
      <c r="T197" s="217">
        <f>$S$197*$H$197</f>
        <v>0</v>
      </c>
      <c r="AR197" s="136" t="s">
        <v>183</v>
      </c>
      <c r="AT197" s="136" t="s">
        <v>180</v>
      </c>
      <c r="AU197" s="136" t="s">
        <v>82</v>
      </c>
      <c r="AY197" s="140" t="s">
        <v>123</v>
      </c>
      <c r="BE197" s="218">
        <f>IF($N$197="základní",$J$197,0)</f>
        <v>0</v>
      </c>
      <c r="BF197" s="218">
        <f>IF($N$197="snížená",$J$197,0)</f>
        <v>0</v>
      </c>
      <c r="BG197" s="218">
        <f>IF($N$197="zákl. přenesená",$J$197,0)</f>
        <v>0</v>
      </c>
      <c r="BH197" s="218">
        <f>IF($N$197="sníž. přenesená",$J$197,0)</f>
        <v>0</v>
      </c>
      <c r="BI197" s="218">
        <f>IF($N$197="nulová",$J$197,0)</f>
        <v>0</v>
      </c>
      <c r="BJ197" s="136" t="s">
        <v>22</v>
      </c>
      <c r="BK197" s="218">
        <f>ROUND($I$197*$H$197,2)</f>
        <v>0</v>
      </c>
      <c r="BL197" s="136" t="s">
        <v>130</v>
      </c>
      <c r="BM197" s="136" t="s">
        <v>318</v>
      </c>
    </row>
    <row r="198" spans="2:47" s="140" customFormat="1" ht="27" customHeight="1">
      <c r="B198" s="141"/>
      <c r="D198" s="219" t="s">
        <v>132</v>
      </c>
      <c r="F198" s="220" t="s">
        <v>319</v>
      </c>
      <c r="I198" s="254"/>
      <c r="L198" s="141"/>
      <c r="M198" s="221"/>
      <c r="T198" s="222"/>
      <c r="AT198" s="140" t="s">
        <v>132</v>
      </c>
      <c r="AU198" s="140" t="s">
        <v>82</v>
      </c>
    </row>
    <row r="199" spans="2:51" s="140" customFormat="1" ht="15.75" customHeight="1">
      <c r="B199" s="229"/>
      <c r="D199" s="224" t="s">
        <v>148</v>
      </c>
      <c r="F199" s="231" t="s">
        <v>320</v>
      </c>
      <c r="H199" s="232">
        <v>57.448</v>
      </c>
      <c r="I199" s="254"/>
      <c r="L199" s="229"/>
      <c r="M199" s="233"/>
      <c r="T199" s="234"/>
      <c r="AT199" s="230" t="s">
        <v>148</v>
      </c>
      <c r="AU199" s="230" t="s">
        <v>82</v>
      </c>
      <c r="AV199" s="230" t="s">
        <v>82</v>
      </c>
      <c r="AW199" s="230" t="s">
        <v>73</v>
      </c>
      <c r="AX199" s="230" t="s">
        <v>22</v>
      </c>
      <c r="AY199" s="230" t="s">
        <v>123</v>
      </c>
    </row>
    <row r="200" spans="2:65" s="140" customFormat="1" ht="15.75" customHeight="1">
      <c r="B200" s="141"/>
      <c r="C200" s="208" t="s">
        <v>321</v>
      </c>
      <c r="D200" s="208" t="s">
        <v>125</v>
      </c>
      <c r="E200" s="209" t="s">
        <v>322</v>
      </c>
      <c r="F200" s="210" t="s">
        <v>323</v>
      </c>
      <c r="G200" s="211" t="s">
        <v>128</v>
      </c>
      <c r="H200" s="212">
        <v>150</v>
      </c>
      <c r="I200" s="253"/>
      <c r="J200" s="213">
        <f>ROUND($I$200*$H$200,2)</f>
        <v>0</v>
      </c>
      <c r="K200" s="210"/>
      <c r="L200" s="141"/>
      <c r="M200" s="214"/>
      <c r="N200" s="215" t="s">
        <v>44</v>
      </c>
      <c r="Q200" s="216">
        <v>0.10255</v>
      </c>
      <c r="R200" s="216">
        <f>$Q$200*$H$200</f>
        <v>15.3825</v>
      </c>
      <c r="S200" s="216">
        <v>0</v>
      </c>
      <c r="T200" s="217">
        <f>$S$200*$H$200</f>
        <v>0</v>
      </c>
      <c r="AR200" s="136" t="s">
        <v>130</v>
      </c>
      <c r="AT200" s="136" t="s">
        <v>125</v>
      </c>
      <c r="AU200" s="136" t="s">
        <v>82</v>
      </c>
      <c r="AY200" s="140" t="s">
        <v>123</v>
      </c>
      <c r="BE200" s="218">
        <f>IF($N$200="základní",$J$200,0)</f>
        <v>0</v>
      </c>
      <c r="BF200" s="218">
        <f>IF($N$200="snížená",$J$200,0)</f>
        <v>0</v>
      </c>
      <c r="BG200" s="218">
        <f>IF($N$200="zákl. přenesená",$J$200,0)</f>
        <v>0</v>
      </c>
      <c r="BH200" s="218">
        <f>IF($N$200="sníž. přenesená",$J$200,0)</f>
        <v>0</v>
      </c>
      <c r="BI200" s="218">
        <f>IF($N$200="nulová",$J$200,0)</f>
        <v>0</v>
      </c>
      <c r="BJ200" s="136" t="s">
        <v>22</v>
      </c>
      <c r="BK200" s="218">
        <f>ROUND($I$200*$H$200,2)</f>
        <v>0</v>
      </c>
      <c r="BL200" s="136" t="s">
        <v>130</v>
      </c>
      <c r="BM200" s="136" t="s">
        <v>324</v>
      </c>
    </row>
    <row r="201" spans="2:47" s="140" customFormat="1" ht="16.5" customHeight="1">
      <c r="B201" s="141"/>
      <c r="D201" s="219" t="s">
        <v>132</v>
      </c>
      <c r="F201" s="220" t="s">
        <v>323</v>
      </c>
      <c r="I201" s="254"/>
      <c r="L201" s="141"/>
      <c r="M201" s="221"/>
      <c r="T201" s="222"/>
      <c r="AT201" s="140" t="s">
        <v>132</v>
      </c>
      <c r="AU201" s="140" t="s">
        <v>82</v>
      </c>
    </row>
    <row r="202" spans="2:51" s="140" customFormat="1" ht="15.75" customHeight="1">
      <c r="B202" s="223"/>
      <c r="D202" s="224" t="s">
        <v>148</v>
      </c>
      <c r="E202" s="225"/>
      <c r="F202" s="226" t="s">
        <v>325</v>
      </c>
      <c r="H202" s="225"/>
      <c r="I202" s="254"/>
      <c r="L202" s="223"/>
      <c r="M202" s="227"/>
      <c r="T202" s="228"/>
      <c r="AT202" s="225" t="s">
        <v>148</v>
      </c>
      <c r="AU202" s="225" t="s">
        <v>82</v>
      </c>
      <c r="AV202" s="225" t="s">
        <v>22</v>
      </c>
      <c r="AW202" s="225" t="s">
        <v>99</v>
      </c>
      <c r="AX202" s="225" t="s">
        <v>73</v>
      </c>
      <c r="AY202" s="225" t="s">
        <v>123</v>
      </c>
    </row>
    <row r="203" spans="2:51" s="140" customFormat="1" ht="15.75" customHeight="1">
      <c r="B203" s="229"/>
      <c r="D203" s="224" t="s">
        <v>148</v>
      </c>
      <c r="E203" s="230"/>
      <c r="F203" s="231" t="s">
        <v>326</v>
      </c>
      <c r="H203" s="232">
        <v>150</v>
      </c>
      <c r="I203" s="254"/>
      <c r="L203" s="229"/>
      <c r="M203" s="233"/>
      <c r="T203" s="234"/>
      <c r="AT203" s="230" t="s">
        <v>148</v>
      </c>
      <c r="AU203" s="230" t="s">
        <v>82</v>
      </c>
      <c r="AV203" s="230" t="s">
        <v>82</v>
      </c>
      <c r="AW203" s="230" t="s">
        <v>99</v>
      </c>
      <c r="AX203" s="230" t="s">
        <v>22</v>
      </c>
      <c r="AY203" s="230" t="s">
        <v>123</v>
      </c>
    </row>
    <row r="204" spans="2:65" s="140" customFormat="1" ht="15.75" customHeight="1">
      <c r="B204" s="141"/>
      <c r="C204" s="208" t="s">
        <v>327</v>
      </c>
      <c r="D204" s="208" t="s">
        <v>125</v>
      </c>
      <c r="E204" s="209" t="s">
        <v>328</v>
      </c>
      <c r="F204" s="210" t="s">
        <v>329</v>
      </c>
      <c r="G204" s="211" t="s">
        <v>128</v>
      </c>
      <c r="H204" s="212">
        <v>4160</v>
      </c>
      <c r="I204" s="253"/>
      <c r="J204" s="213">
        <f>ROUND($I$204*$H$204,2)</f>
        <v>0</v>
      </c>
      <c r="K204" s="210" t="s">
        <v>129</v>
      </c>
      <c r="L204" s="141"/>
      <c r="M204" s="214"/>
      <c r="N204" s="215" t="s">
        <v>44</v>
      </c>
      <c r="Q204" s="216">
        <v>0.00061</v>
      </c>
      <c r="R204" s="216">
        <f>$Q$204*$H$204</f>
        <v>2.5376</v>
      </c>
      <c r="S204" s="216">
        <v>0</v>
      </c>
      <c r="T204" s="217">
        <f>$S$204*$H$204</f>
        <v>0</v>
      </c>
      <c r="AR204" s="136" t="s">
        <v>130</v>
      </c>
      <c r="AT204" s="136" t="s">
        <v>125</v>
      </c>
      <c r="AU204" s="136" t="s">
        <v>82</v>
      </c>
      <c r="AY204" s="140" t="s">
        <v>123</v>
      </c>
      <c r="BE204" s="218">
        <f>IF($N$204="základní",$J$204,0)</f>
        <v>0</v>
      </c>
      <c r="BF204" s="218">
        <f>IF($N$204="snížená",$J$204,0)</f>
        <v>0</v>
      </c>
      <c r="BG204" s="218">
        <f>IF($N$204="zákl. přenesená",$J$204,0)</f>
        <v>0</v>
      </c>
      <c r="BH204" s="218">
        <f>IF($N$204="sníž. přenesená",$J$204,0)</f>
        <v>0</v>
      </c>
      <c r="BI204" s="218">
        <f>IF($N$204="nulová",$J$204,0)</f>
        <v>0</v>
      </c>
      <c r="BJ204" s="136" t="s">
        <v>22</v>
      </c>
      <c r="BK204" s="218">
        <f>ROUND($I$204*$H$204,2)</f>
        <v>0</v>
      </c>
      <c r="BL204" s="136" t="s">
        <v>130</v>
      </c>
      <c r="BM204" s="136" t="s">
        <v>330</v>
      </c>
    </row>
    <row r="205" spans="2:47" s="140" customFormat="1" ht="16.5" customHeight="1">
      <c r="B205" s="141"/>
      <c r="D205" s="219" t="s">
        <v>132</v>
      </c>
      <c r="F205" s="220" t="s">
        <v>331</v>
      </c>
      <c r="I205" s="254"/>
      <c r="L205" s="141"/>
      <c r="M205" s="221"/>
      <c r="T205" s="222"/>
      <c r="AT205" s="140" t="s">
        <v>132</v>
      </c>
      <c r="AU205" s="140" t="s">
        <v>82</v>
      </c>
    </row>
    <row r="206" spans="2:51" s="140" customFormat="1" ht="15.75" customHeight="1">
      <c r="B206" s="223"/>
      <c r="D206" s="224" t="s">
        <v>148</v>
      </c>
      <c r="E206" s="225"/>
      <c r="F206" s="226" t="s">
        <v>332</v>
      </c>
      <c r="H206" s="225"/>
      <c r="I206" s="254"/>
      <c r="L206" s="223"/>
      <c r="M206" s="227"/>
      <c r="T206" s="228"/>
      <c r="AT206" s="225" t="s">
        <v>148</v>
      </c>
      <c r="AU206" s="225" t="s">
        <v>82</v>
      </c>
      <c r="AV206" s="225" t="s">
        <v>22</v>
      </c>
      <c r="AW206" s="225" t="s">
        <v>99</v>
      </c>
      <c r="AX206" s="225" t="s">
        <v>73</v>
      </c>
      <c r="AY206" s="225" t="s">
        <v>123</v>
      </c>
    </row>
    <row r="207" spans="2:51" s="140" customFormat="1" ht="15.75" customHeight="1">
      <c r="B207" s="229"/>
      <c r="D207" s="224" t="s">
        <v>148</v>
      </c>
      <c r="E207" s="230"/>
      <c r="F207" s="231" t="s">
        <v>333</v>
      </c>
      <c r="H207" s="232">
        <v>810</v>
      </c>
      <c r="I207" s="254"/>
      <c r="L207" s="229"/>
      <c r="M207" s="233"/>
      <c r="T207" s="234"/>
      <c r="AT207" s="230" t="s">
        <v>148</v>
      </c>
      <c r="AU207" s="230" t="s">
        <v>82</v>
      </c>
      <c r="AV207" s="230" t="s">
        <v>82</v>
      </c>
      <c r="AW207" s="230" t="s">
        <v>99</v>
      </c>
      <c r="AX207" s="230" t="s">
        <v>73</v>
      </c>
      <c r="AY207" s="230" t="s">
        <v>123</v>
      </c>
    </row>
    <row r="208" spans="2:51" s="140" customFormat="1" ht="15.75" customHeight="1">
      <c r="B208" s="229"/>
      <c r="D208" s="224" t="s">
        <v>148</v>
      </c>
      <c r="E208" s="230"/>
      <c r="F208" s="231" t="s">
        <v>334</v>
      </c>
      <c r="H208" s="232">
        <v>3350</v>
      </c>
      <c r="I208" s="254"/>
      <c r="L208" s="229"/>
      <c r="M208" s="233"/>
      <c r="T208" s="234"/>
      <c r="AT208" s="230" t="s">
        <v>148</v>
      </c>
      <c r="AU208" s="230" t="s">
        <v>82</v>
      </c>
      <c r="AV208" s="230" t="s">
        <v>82</v>
      </c>
      <c r="AW208" s="230" t="s">
        <v>99</v>
      </c>
      <c r="AX208" s="230" t="s">
        <v>73</v>
      </c>
      <c r="AY208" s="230" t="s">
        <v>123</v>
      </c>
    </row>
    <row r="209" spans="2:51" s="140" customFormat="1" ht="15.75" customHeight="1">
      <c r="B209" s="244"/>
      <c r="D209" s="224" t="s">
        <v>148</v>
      </c>
      <c r="E209" s="245"/>
      <c r="F209" s="246" t="s">
        <v>335</v>
      </c>
      <c r="H209" s="247">
        <v>4160</v>
      </c>
      <c r="I209" s="254"/>
      <c r="L209" s="244"/>
      <c r="M209" s="248"/>
      <c r="T209" s="249"/>
      <c r="AT209" s="245" t="s">
        <v>148</v>
      </c>
      <c r="AU209" s="245" t="s">
        <v>82</v>
      </c>
      <c r="AV209" s="245" t="s">
        <v>130</v>
      </c>
      <c r="AW209" s="245" t="s">
        <v>99</v>
      </c>
      <c r="AX209" s="245" t="s">
        <v>22</v>
      </c>
      <c r="AY209" s="245" t="s">
        <v>123</v>
      </c>
    </row>
    <row r="210" spans="2:65" s="140" customFormat="1" ht="15.75" customHeight="1">
      <c r="B210" s="141"/>
      <c r="C210" s="208" t="s">
        <v>336</v>
      </c>
      <c r="D210" s="208" t="s">
        <v>125</v>
      </c>
      <c r="E210" s="209" t="s">
        <v>337</v>
      </c>
      <c r="F210" s="210" t="s">
        <v>338</v>
      </c>
      <c r="G210" s="211" t="s">
        <v>128</v>
      </c>
      <c r="H210" s="212">
        <v>1465</v>
      </c>
      <c r="I210" s="253"/>
      <c r="J210" s="213">
        <f>ROUND($I$210*$H$210,2)</f>
        <v>0</v>
      </c>
      <c r="K210" s="210" t="s">
        <v>129</v>
      </c>
      <c r="L210" s="141"/>
      <c r="M210" s="214"/>
      <c r="N210" s="215" t="s">
        <v>44</v>
      </c>
      <c r="Q210" s="216">
        <v>0</v>
      </c>
      <c r="R210" s="216">
        <f>$Q$210*$H$210</f>
        <v>0</v>
      </c>
      <c r="S210" s="216">
        <v>0</v>
      </c>
      <c r="T210" s="217">
        <f>$S$210*$H$210</f>
        <v>0</v>
      </c>
      <c r="AR210" s="136" t="s">
        <v>130</v>
      </c>
      <c r="AT210" s="136" t="s">
        <v>125</v>
      </c>
      <c r="AU210" s="136" t="s">
        <v>82</v>
      </c>
      <c r="AY210" s="140" t="s">
        <v>123</v>
      </c>
      <c r="BE210" s="218">
        <f>IF($N$210="základní",$J$210,0)</f>
        <v>0</v>
      </c>
      <c r="BF210" s="218">
        <f>IF($N$210="snížená",$J$210,0)</f>
        <v>0</v>
      </c>
      <c r="BG210" s="218">
        <f>IF($N$210="zákl. přenesená",$J$210,0)</f>
        <v>0</v>
      </c>
      <c r="BH210" s="218">
        <f>IF($N$210="sníž. přenesená",$J$210,0)</f>
        <v>0</v>
      </c>
      <c r="BI210" s="218">
        <f>IF($N$210="nulová",$J$210,0)</f>
        <v>0</v>
      </c>
      <c r="BJ210" s="136" t="s">
        <v>22</v>
      </c>
      <c r="BK210" s="218">
        <f>ROUND($I$210*$H$210,2)</f>
        <v>0</v>
      </c>
      <c r="BL210" s="136" t="s">
        <v>130</v>
      </c>
      <c r="BM210" s="136" t="s">
        <v>339</v>
      </c>
    </row>
    <row r="211" spans="2:47" s="140" customFormat="1" ht="27" customHeight="1">
      <c r="B211" s="141"/>
      <c r="D211" s="219" t="s">
        <v>132</v>
      </c>
      <c r="F211" s="220" t="s">
        <v>340</v>
      </c>
      <c r="I211" s="254"/>
      <c r="L211" s="141"/>
      <c r="M211" s="221"/>
      <c r="T211" s="222"/>
      <c r="AT211" s="140" t="s">
        <v>132</v>
      </c>
      <c r="AU211" s="140" t="s">
        <v>82</v>
      </c>
    </row>
    <row r="212" spans="2:51" s="140" customFormat="1" ht="15.75" customHeight="1">
      <c r="B212" s="223"/>
      <c r="D212" s="224" t="s">
        <v>148</v>
      </c>
      <c r="E212" s="225"/>
      <c r="F212" s="226" t="s">
        <v>177</v>
      </c>
      <c r="H212" s="225"/>
      <c r="I212" s="254"/>
      <c r="L212" s="223"/>
      <c r="M212" s="227"/>
      <c r="T212" s="228"/>
      <c r="AT212" s="225" t="s">
        <v>148</v>
      </c>
      <c r="AU212" s="225" t="s">
        <v>82</v>
      </c>
      <c r="AV212" s="225" t="s">
        <v>22</v>
      </c>
      <c r="AW212" s="225" t="s">
        <v>99</v>
      </c>
      <c r="AX212" s="225" t="s">
        <v>73</v>
      </c>
      <c r="AY212" s="225" t="s">
        <v>123</v>
      </c>
    </row>
    <row r="213" spans="2:51" s="140" customFormat="1" ht="15.75" customHeight="1">
      <c r="B213" s="229"/>
      <c r="D213" s="224" t="s">
        <v>148</v>
      </c>
      <c r="E213" s="230"/>
      <c r="F213" s="231" t="s">
        <v>308</v>
      </c>
      <c r="H213" s="232">
        <v>405</v>
      </c>
      <c r="I213" s="254"/>
      <c r="L213" s="229"/>
      <c r="M213" s="233"/>
      <c r="T213" s="234"/>
      <c r="AT213" s="230" t="s">
        <v>148</v>
      </c>
      <c r="AU213" s="230" t="s">
        <v>82</v>
      </c>
      <c r="AV213" s="230" t="s">
        <v>82</v>
      </c>
      <c r="AW213" s="230" t="s">
        <v>99</v>
      </c>
      <c r="AX213" s="230" t="s">
        <v>73</v>
      </c>
      <c r="AY213" s="230" t="s">
        <v>123</v>
      </c>
    </row>
    <row r="214" spans="2:51" s="140" customFormat="1" ht="15.75" customHeight="1">
      <c r="B214" s="229"/>
      <c r="D214" s="224" t="s">
        <v>148</v>
      </c>
      <c r="E214" s="230"/>
      <c r="F214" s="231" t="s">
        <v>341</v>
      </c>
      <c r="H214" s="232">
        <v>1060</v>
      </c>
      <c r="I214" s="254"/>
      <c r="L214" s="229"/>
      <c r="M214" s="233"/>
      <c r="T214" s="234"/>
      <c r="AT214" s="230" t="s">
        <v>148</v>
      </c>
      <c r="AU214" s="230" t="s">
        <v>82</v>
      </c>
      <c r="AV214" s="230" t="s">
        <v>82</v>
      </c>
      <c r="AW214" s="230" t="s">
        <v>99</v>
      </c>
      <c r="AX214" s="230" t="s">
        <v>73</v>
      </c>
      <c r="AY214" s="230" t="s">
        <v>123</v>
      </c>
    </row>
    <row r="215" spans="2:51" s="140" customFormat="1" ht="15.75" customHeight="1">
      <c r="B215" s="244"/>
      <c r="D215" s="224" t="s">
        <v>148</v>
      </c>
      <c r="E215" s="245"/>
      <c r="F215" s="246" t="s">
        <v>335</v>
      </c>
      <c r="H215" s="247">
        <v>1465</v>
      </c>
      <c r="I215" s="254"/>
      <c r="L215" s="244"/>
      <c r="M215" s="248"/>
      <c r="T215" s="249"/>
      <c r="AT215" s="245" t="s">
        <v>148</v>
      </c>
      <c r="AU215" s="245" t="s">
        <v>82</v>
      </c>
      <c r="AV215" s="245" t="s">
        <v>130</v>
      </c>
      <c r="AW215" s="245" t="s">
        <v>99</v>
      </c>
      <c r="AX215" s="245" t="s">
        <v>22</v>
      </c>
      <c r="AY215" s="245" t="s">
        <v>123</v>
      </c>
    </row>
    <row r="216" spans="2:65" s="140" customFormat="1" ht="15.75" customHeight="1">
      <c r="B216" s="141"/>
      <c r="C216" s="208" t="s">
        <v>342</v>
      </c>
      <c r="D216" s="208" t="s">
        <v>125</v>
      </c>
      <c r="E216" s="209" t="s">
        <v>343</v>
      </c>
      <c r="F216" s="210" t="s">
        <v>344</v>
      </c>
      <c r="G216" s="211" t="s">
        <v>128</v>
      </c>
      <c r="H216" s="212">
        <v>1465</v>
      </c>
      <c r="I216" s="253"/>
      <c r="J216" s="213">
        <f>ROUND($I$216*$H$216,2)</f>
        <v>0</v>
      </c>
      <c r="K216" s="210" t="s">
        <v>129</v>
      </c>
      <c r="L216" s="141"/>
      <c r="M216" s="214"/>
      <c r="N216" s="215" t="s">
        <v>44</v>
      </c>
      <c r="Q216" s="216">
        <v>0</v>
      </c>
      <c r="R216" s="216">
        <f>$Q$216*$H$216</f>
        <v>0</v>
      </c>
      <c r="S216" s="216">
        <v>0</v>
      </c>
      <c r="T216" s="217">
        <f>$S$216*$H$216</f>
        <v>0</v>
      </c>
      <c r="AR216" s="136" t="s">
        <v>130</v>
      </c>
      <c r="AT216" s="136" t="s">
        <v>125</v>
      </c>
      <c r="AU216" s="136" t="s">
        <v>82</v>
      </c>
      <c r="AY216" s="140" t="s">
        <v>123</v>
      </c>
      <c r="BE216" s="218">
        <f>IF($N$216="základní",$J$216,0)</f>
        <v>0</v>
      </c>
      <c r="BF216" s="218">
        <f>IF($N$216="snížená",$J$216,0)</f>
        <v>0</v>
      </c>
      <c r="BG216" s="218">
        <f>IF($N$216="zákl. přenesená",$J$216,0)</f>
        <v>0</v>
      </c>
      <c r="BH216" s="218">
        <f>IF($N$216="sníž. přenesená",$J$216,0)</f>
        <v>0</v>
      </c>
      <c r="BI216" s="218">
        <f>IF($N$216="nulová",$J$216,0)</f>
        <v>0</v>
      </c>
      <c r="BJ216" s="136" t="s">
        <v>22</v>
      </c>
      <c r="BK216" s="218">
        <f>ROUND($I$216*$H$216,2)</f>
        <v>0</v>
      </c>
      <c r="BL216" s="136" t="s">
        <v>130</v>
      </c>
      <c r="BM216" s="136" t="s">
        <v>345</v>
      </c>
    </row>
    <row r="217" spans="2:47" s="140" customFormat="1" ht="27" customHeight="1">
      <c r="B217" s="141"/>
      <c r="D217" s="219" t="s">
        <v>132</v>
      </c>
      <c r="F217" s="220" t="s">
        <v>346</v>
      </c>
      <c r="I217" s="254"/>
      <c r="L217" s="141"/>
      <c r="M217" s="221"/>
      <c r="T217" s="222"/>
      <c r="AT217" s="140" t="s">
        <v>132</v>
      </c>
      <c r="AU217" s="140" t="s">
        <v>82</v>
      </c>
    </row>
    <row r="218" spans="2:51" s="140" customFormat="1" ht="15.75" customHeight="1">
      <c r="B218" s="223"/>
      <c r="D218" s="224" t="s">
        <v>148</v>
      </c>
      <c r="E218" s="225"/>
      <c r="F218" s="226" t="s">
        <v>177</v>
      </c>
      <c r="H218" s="225"/>
      <c r="I218" s="254"/>
      <c r="L218" s="223"/>
      <c r="M218" s="227"/>
      <c r="T218" s="228"/>
      <c r="AT218" s="225" t="s">
        <v>148</v>
      </c>
      <c r="AU218" s="225" t="s">
        <v>82</v>
      </c>
      <c r="AV218" s="225" t="s">
        <v>22</v>
      </c>
      <c r="AW218" s="225" t="s">
        <v>99</v>
      </c>
      <c r="AX218" s="225" t="s">
        <v>73</v>
      </c>
      <c r="AY218" s="225" t="s">
        <v>123</v>
      </c>
    </row>
    <row r="219" spans="2:51" s="140" customFormat="1" ht="15.75" customHeight="1">
      <c r="B219" s="229"/>
      <c r="D219" s="224" t="s">
        <v>148</v>
      </c>
      <c r="E219" s="230"/>
      <c r="F219" s="231" t="s">
        <v>308</v>
      </c>
      <c r="H219" s="232">
        <v>405</v>
      </c>
      <c r="I219" s="254"/>
      <c r="L219" s="229"/>
      <c r="M219" s="233"/>
      <c r="T219" s="234"/>
      <c r="AT219" s="230" t="s">
        <v>148</v>
      </c>
      <c r="AU219" s="230" t="s">
        <v>82</v>
      </c>
      <c r="AV219" s="230" t="s">
        <v>82</v>
      </c>
      <c r="AW219" s="230" t="s">
        <v>99</v>
      </c>
      <c r="AX219" s="230" t="s">
        <v>73</v>
      </c>
      <c r="AY219" s="230" t="s">
        <v>123</v>
      </c>
    </row>
    <row r="220" spans="2:51" s="140" customFormat="1" ht="15.75" customHeight="1">
      <c r="B220" s="229"/>
      <c r="D220" s="224" t="s">
        <v>148</v>
      </c>
      <c r="E220" s="230"/>
      <c r="F220" s="231" t="s">
        <v>341</v>
      </c>
      <c r="H220" s="232">
        <v>1060</v>
      </c>
      <c r="I220" s="254"/>
      <c r="L220" s="229"/>
      <c r="M220" s="233"/>
      <c r="T220" s="234"/>
      <c r="AT220" s="230" t="s">
        <v>148</v>
      </c>
      <c r="AU220" s="230" t="s">
        <v>82</v>
      </c>
      <c r="AV220" s="230" t="s">
        <v>82</v>
      </c>
      <c r="AW220" s="230" t="s">
        <v>99</v>
      </c>
      <c r="AX220" s="230" t="s">
        <v>73</v>
      </c>
      <c r="AY220" s="230" t="s">
        <v>123</v>
      </c>
    </row>
    <row r="221" spans="2:51" s="140" customFormat="1" ht="15.75" customHeight="1">
      <c r="B221" s="244"/>
      <c r="D221" s="224" t="s">
        <v>148</v>
      </c>
      <c r="E221" s="245"/>
      <c r="F221" s="246" t="s">
        <v>335</v>
      </c>
      <c r="H221" s="247">
        <v>1465</v>
      </c>
      <c r="I221" s="254"/>
      <c r="L221" s="244"/>
      <c r="M221" s="248"/>
      <c r="T221" s="249"/>
      <c r="AT221" s="245" t="s">
        <v>148</v>
      </c>
      <c r="AU221" s="245" t="s">
        <v>82</v>
      </c>
      <c r="AV221" s="245" t="s">
        <v>130</v>
      </c>
      <c r="AW221" s="245" t="s">
        <v>99</v>
      </c>
      <c r="AX221" s="245" t="s">
        <v>22</v>
      </c>
      <c r="AY221" s="245" t="s">
        <v>123</v>
      </c>
    </row>
    <row r="222" spans="2:65" s="140" customFormat="1" ht="15.75" customHeight="1">
      <c r="B222" s="141"/>
      <c r="C222" s="208" t="s">
        <v>347</v>
      </c>
      <c r="D222" s="208" t="s">
        <v>125</v>
      </c>
      <c r="E222" s="209" t="s">
        <v>348</v>
      </c>
      <c r="F222" s="210" t="s">
        <v>349</v>
      </c>
      <c r="G222" s="211" t="s">
        <v>128</v>
      </c>
      <c r="H222" s="212">
        <v>50</v>
      </c>
      <c r="I222" s="253"/>
      <c r="J222" s="213">
        <f>ROUND($I$222*$H$222,2)</f>
        <v>0</v>
      </c>
      <c r="K222" s="210" t="s">
        <v>129</v>
      </c>
      <c r="L222" s="141"/>
      <c r="M222" s="214"/>
      <c r="N222" s="215" t="s">
        <v>44</v>
      </c>
      <c r="Q222" s="216">
        <v>0.19536</v>
      </c>
      <c r="R222" s="216">
        <f>$Q$222*$H$222</f>
        <v>9.768</v>
      </c>
      <c r="S222" s="216">
        <v>0</v>
      </c>
      <c r="T222" s="217">
        <f>$S$222*$H$222</f>
        <v>0</v>
      </c>
      <c r="AR222" s="136" t="s">
        <v>130</v>
      </c>
      <c r="AT222" s="136" t="s">
        <v>125</v>
      </c>
      <c r="AU222" s="136" t="s">
        <v>82</v>
      </c>
      <c r="AY222" s="140" t="s">
        <v>123</v>
      </c>
      <c r="BE222" s="218">
        <f>IF($N$222="základní",$J$222,0)</f>
        <v>0</v>
      </c>
      <c r="BF222" s="218">
        <f>IF($N$222="snížená",$J$222,0)</f>
        <v>0</v>
      </c>
      <c r="BG222" s="218">
        <f>IF($N$222="zákl. přenesená",$J$222,0)</f>
        <v>0</v>
      </c>
      <c r="BH222" s="218">
        <f>IF($N$222="sníž. přenesená",$J$222,0)</f>
        <v>0</v>
      </c>
      <c r="BI222" s="218">
        <f>IF($N$222="nulová",$J$222,0)</f>
        <v>0</v>
      </c>
      <c r="BJ222" s="136" t="s">
        <v>22</v>
      </c>
      <c r="BK222" s="218">
        <f>ROUND($I$222*$H$222,2)</f>
        <v>0</v>
      </c>
      <c r="BL222" s="136" t="s">
        <v>130</v>
      </c>
      <c r="BM222" s="136" t="s">
        <v>350</v>
      </c>
    </row>
    <row r="223" spans="2:47" s="140" customFormat="1" ht="27" customHeight="1">
      <c r="B223" s="141"/>
      <c r="D223" s="219" t="s">
        <v>132</v>
      </c>
      <c r="F223" s="220" t="s">
        <v>351</v>
      </c>
      <c r="I223" s="254"/>
      <c r="L223" s="141"/>
      <c r="M223" s="221"/>
      <c r="T223" s="222"/>
      <c r="AT223" s="140" t="s">
        <v>132</v>
      </c>
      <c r="AU223" s="140" t="s">
        <v>82</v>
      </c>
    </row>
    <row r="224" spans="2:51" s="140" customFormat="1" ht="15.75" customHeight="1">
      <c r="B224" s="223"/>
      <c r="D224" s="224" t="s">
        <v>148</v>
      </c>
      <c r="E224" s="225"/>
      <c r="F224" s="226" t="s">
        <v>177</v>
      </c>
      <c r="H224" s="225"/>
      <c r="I224" s="254"/>
      <c r="L224" s="223"/>
      <c r="M224" s="227"/>
      <c r="T224" s="228"/>
      <c r="AT224" s="225" t="s">
        <v>148</v>
      </c>
      <c r="AU224" s="225" t="s">
        <v>82</v>
      </c>
      <c r="AV224" s="225" t="s">
        <v>22</v>
      </c>
      <c r="AW224" s="225" t="s">
        <v>99</v>
      </c>
      <c r="AX224" s="225" t="s">
        <v>73</v>
      </c>
      <c r="AY224" s="225" t="s">
        <v>123</v>
      </c>
    </row>
    <row r="225" spans="2:51" s="140" customFormat="1" ht="15.75" customHeight="1">
      <c r="B225" s="229"/>
      <c r="D225" s="224" t="s">
        <v>148</v>
      </c>
      <c r="E225" s="230"/>
      <c r="F225" s="231" t="s">
        <v>352</v>
      </c>
      <c r="H225" s="232">
        <v>50</v>
      </c>
      <c r="I225" s="254"/>
      <c r="L225" s="229"/>
      <c r="M225" s="233"/>
      <c r="T225" s="234"/>
      <c r="AT225" s="230" t="s">
        <v>148</v>
      </c>
      <c r="AU225" s="230" t="s">
        <v>82</v>
      </c>
      <c r="AV225" s="230" t="s">
        <v>82</v>
      </c>
      <c r="AW225" s="230" t="s">
        <v>99</v>
      </c>
      <c r="AX225" s="230" t="s">
        <v>22</v>
      </c>
      <c r="AY225" s="230" t="s">
        <v>123</v>
      </c>
    </row>
    <row r="226" spans="2:65" s="140" customFormat="1" ht="15.75" customHeight="1">
      <c r="B226" s="141"/>
      <c r="C226" s="235" t="s">
        <v>353</v>
      </c>
      <c r="D226" s="235" t="s">
        <v>180</v>
      </c>
      <c r="E226" s="236" t="s">
        <v>354</v>
      </c>
      <c r="F226" s="237" t="s">
        <v>355</v>
      </c>
      <c r="G226" s="238" t="s">
        <v>227</v>
      </c>
      <c r="H226" s="239">
        <v>21.042</v>
      </c>
      <c r="I226" s="255"/>
      <c r="J226" s="240">
        <f>ROUND($I$226*$H$226,2)</f>
        <v>0</v>
      </c>
      <c r="K226" s="237" t="s">
        <v>129</v>
      </c>
      <c r="L226" s="241"/>
      <c r="M226" s="242"/>
      <c r="N226" s="243" t="s">
        <v>44</v>
      </c>
      <c r="Q226" s="216">
        <v>1</v>
      </c>
      <c r="R226" s="216">
        <f>$Q$226*$H$226</f>
        <v>21.042</v>
      </c>
      <c r="S226" s="216">
        <v>0</v>
      </c>
      <c r="T226" s="217">
        <f>$S$226*$H$226</f>
        <v>0</v>
      </c>
      <c r="AR226" s="136" t="s">
        <v>183</v>
      </c>
      <c r="AT226" s="136" t="s">
        <v>180</v>
      </c>
      <c r="AU226" s="136" t="s">
        <v>82</v>
      </c>
      <c r="AY226" s="140" t="s">
        <v>123</v>
      </c>
      <c r="BE226" s="218">
        <f>IF($N$226="základní",$J$226,0)</f>
        <v>0</v>
      </c>
      <c r="BF226" s="218">
        <f>IF($N$226="snížená",$J$226,0)</f>
        <v>0</v>
      </c>
      <c r="BG226" s="218">
        <f>IF($N$226="zákl. přenesená",$J$226,0)</f>
        <v>0</v>
      </c>
      <c r="BH226" s="218">
        <f>IF($N$226="sníž. přenesená",$J$226,0)</f>
        <v>0</v>
      </c>
      <c r="BI226" s="218">
        <f>IF($N$226="nulová",$J$226,0)</f>
        <v>0</v>
      </c>
      <c r="BJ226" s="136" t="s">
        <v>22</v>
      </c>
      <c r="BK226" s="218">
        <f>ROUND($I$226*$H$226,2)</f>
        <v>0</v>
      </c>
      <c r="BL226" s="136" t="s">
        <v>130</v>
      </c>
      <c r="BM226" s="136" t="s">
        <v>356</v>
      </c>
    </row>
    <row r="227" spans="2:47" s="140" customFormat="1" ht="27" customHeight="1">
      <c r="B227" s="141"/>
      <c r="D227" s="219" t="s">
        <v>132</v>
      </c>
      <c r="F227" s="220" t="s">
        <v>357</v>
      </c>
      <c r="I227" s="254"/>
      <c r="L227" s="141"/>
      <c r="M227" s="221"/>
      <c r="T227" s="222"/>
      <c r="AT227" s="140" t="s">
        <v>132</v>
      </c>
      <c r="AU227" s="140" t="s">
        <v>82</v>
      </c>
    </row>
    <row r="228" spans="2:51" s="140" customFormat="1" ht="15.75" customHeight="1">
      <c r="B228" s="229"/>
      <c r="D228" s="224" t="s">
        <v>148</v>
      </c>
      <c r="E228" s="230"/>
      <c r="F228" s="231" t="s">
        <v>358</v>
      </c>
      <c r="H228" s="232">
        <v>20.8333333333333</v>
      </c>
      <c r="I228" s="254"/>
      <c r="L228" s="229"/>
      <c r="M228" s="233"/>
      <c r="T228" s="234"/>
      <c r="AT228" s="230" t="s">
        <v>148</v>
      </c>
      <c r="AU228" s="230" t="s">
        <v>82</v>
      </c>
      <c r="AV228" s="230" t="s">
        <v>82</v>
      </c>
      <c r="AW228" s="230" t="s">
        <v>99</v>
      </c>
      <c r="AX228" s="230" t="s">
        <v>73</v>
      </c>
      <c r="AY228" s="230" t="s">
        <v>123</v>
      </c>
    </row>
    <row r="229" spans="2:51" s="140" customFormat="1" ht="15.75" customHeight="1">
      <c r="B229" s="229"/>
      <c r="D229" s="224" t="s">
        <v>148</v>
      </c>
      <c r="F229" s="231" t="s">
        <v>359</v>
      </c>
      <c r="H229" s="232">
        <v>21.042</v>
      </c>
      <c r="I229" s="254"/>
      <c r="L229" s="229"/>
      <c r="M229" s="233"/>
      <c r="T229" s="234"/>
      <c r="AT229" s="230" t="s">
        <v>148</v>
      </c>
      <c r="AU229" s="230" t="s">
        <v>82</v>
      </c>
      <c r="AV229" s="230" t="s">
        <v>82</v>
      </c>
      <c r="AW229" s="230" t="s">
        <v>73</v>
      </c>
      <c r="AX229" s="230" t="s">
        <v>22</v>
      </c>
      <c r="AY229" s="230" t="s">
        <v>123</v>
      </c>
    </row>
    <row r="230" spans="2:65" s="140" customFormat="1" ht="15.75" customHeight="1">
      <c r="B230" s="141"/>
      <c r="C230" s="208" t="s">
        <v>360</v>
      </c>
      <c r="D230" s="208" t="s">
        <v>125</v>
      </c>
      <c r="E230" s="209" t="s">
        <v>361</v>
      </c>
      <c r="F230" s="210" t="s">
        <v>362</v>
      </c>
      <c r="G230" s="211" t="s">
        <v>363</v>
      </c>
      <c r="H230" s="212">
        <v>106</v>
      </c>
      <c r="I230" s="253"/>
      <c r="J230" s="213">
        <f>ROUND($I$230*$H$230,2)</f>
        <v>0</v>
      </c>
      <c r="K230" s="210" t="s">
        <v>129</v>
      </c>
      <c r="L230" s="141"/>
      <c r="M230" s="214"/>
      <c r="N230" s="215" t="s">
        <v>44</v>
      </c>
      <c r="Q230" s="216">
        <v>0.00017278</v>
      </c>
      <c r="R230" s="216">
        <f>$Q$230*$H$230</f>
        <v>0.01831468</v>
      </c>
      <c r="S230" s="216">
        <v>0</v>
      </c>
      <c r="T230" s="217">
        <f>$S$230*$H$230</f>
        <v>0</v>
      </c>
      <c r="AR230" s="136" t="s">
        <v>130</v>
      </c>
      <c r="AT230" s="136" t="s">
        <v>125</v>
      </c>
      <c r="AU230" s="136" t="s">
        <v>82</v>
      </c>
      <c r="AY230" s="140" t="s">
        <v>123</v>
      </c>
      <c r="BE230" s="218">
        <f>IF($N$230="základní",$J$230,0)</f>
        <v>0</v>
      </c>
      <c r="BF230" s="218">
        <f>IF($N$230="snížená",$J$230,0)</f>
        <v>0</v>
      </c>
      <c r="BG230" s="218">
        <f>IF($N$230="zákl. přenesená",$J$230,0)</f>
        <v>0</v>
      </c>
      <c r="BH230" s="218">
        <f>IF($N$230="sníž. přenesená",$J$230,0)</f>
        <v>0</v>
      </c>
      <c r="BI230" s="218">
        <f>IF($N$230="nulová",$J$230,0)</f>
        <v>0</v>
      </c>
      <c r="BJ230" s="136" t="s">
        <v>22</v>
      </c>
      <c r="BK230" s="218">
        <f>ROUND($I$230*$H$230,2)</f>
        <v>0</v>
      </c>
      <c r="BL230" s="136" t="s">
        <v>130</v>
      </c>
      <c r="BM230" s="136" t="s">
        <v>364</v>
      </c>
    </row>
    <row r="231" spans="2:47" s="140" customFormat="1" ht="27" customHeight="1">
      <c r="B231" s="141"/>
      <c r="D231" s="219" t="s">
        <v>132</v>
      </c>
      <c r="F231" s="220" t="s">
        <v>365</v>
      </c>
      <c r="I231" s="254"/>
      <c r="L231" s="141"/>
      <c r="M231" s="221"/>
      <c r="T231" s="222"/>
      <c r="AT231" s="140" t="s">
        <v>132</v>
      </c>
      <c r="AU231" s="140" t="s">
        <v>82</v>
      </c>
    </row>
    <row r="232" spans="2:51" s="140" customFormat="1" ht="15.75" customHeight="1">
      <c r="B232" s="223"/>
      <c r="D232" s="224" t="s">
        <v>148</v>
      </c>
      <c r="E232" s="225"/>
      <c r="F232" s="226" t="s">
        <v>177</v>
      </c>
      <c r="H232" s="225"/>
      <c r="I232" s="254"/>
      <c r="L232" s="223"/>
      <c r="M232" s="227"/>
      <c r="T232" s="228"/>
      <c r="AT232" s="225" t="s">
        <v>148</v>
      </c>
      <c r="AU232" s="225" t="s">
        <v>82</v>
      </c>
      <c r="AV232" s="225" t="s">
        <v>22</v>
      </c>
      <c r="AW232" s="225" t="s">
        <v>99</v>
      </c>
      <c r="AX232" s="225" t="s">
        <v>73</v>
      </c>
      <c r="AY232" s="225" t="s">
        <v>123</v>
      </c>
    </row>
    <row r="233" spans="2:51" s="140" customFormat="1" ht="15.75" customHeight="1">
      <c r="B233" s="229"/>
      <c r="D233" s="224" t="s">
        <v>148</v>
      </c>
      <c r="E233" s="230"/>
      <c r="F233" s="231" t="s">
        <v>366</v>
      </c>
      <c r="H233" s="232">
        <v>106</v>
      </c>
      <c r="I233" s="254"/>
      <c r="L233" s="229"/>
      <c r="M233" s="233"/>
      <c r="T233" s="234"/>
      <c r="AT233" s="230" t="s">
        <v>148</v>
      </c>
      <c r="AU233" s="230" t="s">
        <v>82</v>
      </c>
      <c r="AV233" s="230" t="s">
        <v>82</v>
      </c>
      <c r="AW233" s="230" t="s">
        <v>99</v>
      </c>
      <c r="AX233" s="230" t="s">
        <v>22</v>
      </c>
      <c r="AY233" s="230" t="s">
        <v>123</v>
      </c>
    </row>
    <row r="234" spans="2:63" s="197" customFormat="1" ht="30.75" customHeight="1">
      <c r="B234" s="198"/>
      <c r="D234" s="199" t="s">
        <v>72</v>
      </c>
      <c r="E234" s="206" t="s">
        <v>191</v>
      </c>
      <c r="F234" s="206" t="s">
        <v>367</v>
      </c>
      <c r="I234" s="256"/>
      <c r="J234" s="207">
        <f>$BK$234</f>
        <v>0</v>
      </c>
      <c r="L234" s="198"/>
      <c r="M234" s="202"/>
      <c r="P234" s="203">
        <f>$P$235+SUM($P$236:$P$310)</f>
        <v>0</v>
      </c>
      <c r="R234" s="203">
        <f>$R$235+SUM($R$236:$R$310)</f>
        <v>54.657011759999996</v>
      </c>
      <c r="T234" s="204">
        <f>$T$235+SUM($T$236:$T$310)</f>
        <v>0</v>
      </c>
      <c r="AR234" s="199" t="s">
        <v>22</v>
      </c>
      <c r="AT234" s="199" t="s">
        <v>72</v>
      </c>
      <c r="AU234" s="199" t="s">
        <v>22</v>
      </c>
      <c r="AY234" s="199" t="s">
        <v>123</v>
      </c>
      <c r="BK234" s="205">
        <f>$BK$235+SUM($BK$236:$BK$310)</f>
        <v>0</v>
      </c>
    </row>
    <row r="235" spans="2:65" s="140" customFormat="1" ht="15.75" customHeight="1">
      <c r="B235" s="141"/>
      <c r="C235" s="208" t="s">
        <v>368</v>
      </c>
      <c r="D235" s="208" t="s">
        <v>125</v>
      </c>
      <c r="E235" s="209" t="s">
        <v>369</v>
      </c>
      <c r="F235" s="210" t="s">
        <v>370</v>
      </c>
      <c r="G235" s="211" t="s">
        <v>363</v>
      </c>
      <c r="H235" s="212">
        <v>77.3</v>
      </c>
      <c r="I235" s="253"/>
      <c r="J235" s="213">
        <f>ROUND($I$235*$H$235,2)</f>
        <v>0</v>
      </c>
      <c r="K235" s="210" t="s">
        <v>129</v>
      </c>
      <c r="L235" s="141"/>
      <c r="M235" s="214"/>
      <c r="N235" s="215" t="s">
        <v>44</v>
      </c>
      <c r="Q235" s="216">
        <v>0.0231</v>
      </c>
      <c r="R235" s="216">
        <f>$Q$235*$H$235</f>
        <v>1.7856299999999998</v>
      </c>
      <c r="S235" s="216">
        <v>0</v>
      </c>
      <c r="T235" s="217">
        <f>$S$235*$H$235</f>
        <v>0</v>
      </c>
      <c r="AR235" s="136" t="s">
        <v>130</v>
      </c>
      <c r="AT235" s="136" t="s">
        <v>125</v>
      </c>
      <c r="AU235" s="136" t="s">
        <v>82</v>
      </c>
      <c r="AY235" s="140" t="s">
        <v>123</v>
      </c>
      <c r="BE235" s="218">
        <f>IF($N$235="základní",$J$235,0)</f>
        <v>0</v>
      </c>
      <c r="BF235" s="218">
        <f>IF($N$235="snížená",$J$235,0)</f>
        <v>0</v>
      </c>
      <c r="BG235" s="218">
        <f>IF($N$235="zákl. přenesená",$J$235,0)</f>
        <v>0</v>
      </c>
      <c r="BH235" s="218">
        <f>IF($N$235="sníž. přenesená",$J$235,0)</f>
        <v>0</v>
      </c>
      <c r="BI235" s="218">
        <f>IF($N$235="nulová",$J$235,0)</f>
        <v>0</v>
      </c>
      <c r="BJ235" s="136" t="s">
        <v>22</v>
      </c>
      <c r="BK235" s="218">
        <f>ROUND($I$235*$H$235,2)</f>
        <v>0</v>
      </c>
      <c r="BL235" s="136" t="s">
        <v>130</v>
      </c>
      <c r="BM235" s="136" t="s">
        <v>371</v>
      </c>
    </row>
    <row r="236" spans="2:47" s="140" customFormat="1" ht="27" customHeight="1">
      <c r="B236" s="141"/>
      <c r="D236" s="219" t="s">
        <v>132</v>
      </c>
      <c r="F236" s="220" t="s">
        <v>372</v>
      </c>
      <c r="I236" s="254"/>
      <c r="L236" s="141"/>
      <c r="M236" s="221"/>
      <c r="T236" s="222"/>
      <c r="AT236" s="140" t="s">
        <v>132</v>
      </c>
      <c r="AU236" s="140" t="s">
        <v>82</v>
      </c>
    </row>
    <row r="237" spans="2:51" s="140" customFormat="1" ht="15.75" customHeight="1">
      <c r="B237" s="223"/>
      <c r="D237" s="224" t="s">
        <v>148</v>
      </c>
      <c r="E237" s="225"/>
      <c r="F237" s="226" t="s">
        <v>373</v>
      </c>
      <c r="H237" s="225"/>
      <c r="I237" s="254"/>
      <c r="L237" s="223"/>
      <c r="M237" s="227"/>
      <c r="T237" s="228"/>
      <c r="AT237" s="225" t="s">
        <v>148</v>
      </c>
      <c r="AU237" s="225" t="s">
        <v>82</v>
      </c>
      <c r="AV237" s="225" t="s">
        <v>22</v>
      </c>
      <c r="AW237" s="225" t="s">
        <v>99</v>
      </c>
      <c r="AX237" s="225" t="s">
        <v>73</v>
      </c>
      <c r="AY237" s="225" t="s">
        <v>123</v>
      </c>
    </row>
    <row r="238" spans="2:51" s="140" customFormat="1" ht="15.75" customHeight="1">
      <c r="B238" s="229"/>
      <c r="D238" s="224" t="s">
        <v>148</v>
      </c>
      <c r="E238" s="230"/>
      <c r="F238" s="231" t="s">
        <v>374</v>
      </c>
      <c r="H238" s="232">
        <v>77.3</v>
      </c>
      <c r="I238" s="254"/>
      <c r="L238" s="229"/>
      <c r="M238" s="233"/>
      <c r="T238" s="234"/>
      <c r="AT238" s="230" t="s">
        <v>148</v>
      </c>
      <c r="AU238" s="230" t="s">
        <v>82</v>
      </c>
      <c r="AV238" s="230" t="s">
        <v>82</v>
      </c>
      <c r="AW238" s="230" t="s">
        <v>99</v>
      </c>
      <c r="AX238" s="230" t="s">
        <v>22</v>
      </c>
      <c r="AY238" s="230" t="s">
        <v>123</v>
      </c>
    </row>
    <row r="239" spans="2:65" s="140" customFormat="1" ht="15.75" customHeight="1">
      <c r="B239" s="141"/>
      <c r="C239" s="208" t="s">
        <v>375</v>
      </c>
      <c r="D239" s="208" t="s">
        <v>125</v>
      </c>
      <c r="E239" s="209" t="s">
        <v>376</v>
      </c>
      <c r="F239" s="210" t="s">
        <v>377</v>
      </c>
      <c r="G239" s="211" t="s">
        <v>136</v>
      </c>
      <c r="H239" s="212">
        <v>18</v>
      </c>
      <c r="I239" s="253"/>
      <c r="J239" s="213">
        <f>ROUND($I$239*$H$239,2)</f>
        <v>0</v>
      </c>
      <c r="K239" s="210" t="s">
        <v>129</v>
      </c>
      <c r="L239" s="141"/>
      <c r="M239" s="214"/>
      <c r="N239" s="215" t="s">
        <v>44</v>
      </c>
      <c r="Q239" s="216">
        <v>0.00035842</v>
      </c>
      <c r="R239" s="216">
        <f>$Q$239*$H$239</f>
        <v>0.006451559999999999</v>
      </c>
      <c r="S239" s="216">
        <v>0</v>
      </c>
      <c r="T239" s="217">
        <f>$S$239*$H$239</f>
        <v>0</v>
      </c>
      <c r="AR239" s="136" t="s">
        <v>130</v>
      </c>
      <c r="AT239" s="136" t="s">
        <v>125</v>
      </c>
      <c r="AU239" s="136" t="s">
        <v>82</v>
      </c>
      <c r="AY239" s="140" t="s">
        <v>123</v>
      </c>
      <c r="BE239" s="218">
        <f>IF($N$239="základní",$J$239,0)</f>
        <v>0</v>
      </c>
      <c r="BF239" s="218">
        <f>IF($N$239="snížená",$J$239,0)</f>
        <v>0</v>
      </c>
      <c r="BG239" s="218">
        <f>IF($N$239="zákl. přenesená",$J$239,0)</f>
        <v>0</v>
      </c>
      <c r="BH239" s="218">
        <f>IF($N$239="sníž. přenesená",$J$239,0)</f>
        <v>0</v>
      </c>
      <c r="BI239" s="218">
        <f>IF($N$239="nulová",$J$239,0)</f>
        <v>0</v>
      </c>
      <c r="BJ239" s="136" t="s">
        <v>22</v>
      </c>
      <c r="BK239" s="218">
        <f>ROUND($I$239*$H$239,2)</f>
        <v>0</v>
      </c>
      <c r="BL239" s="136" t="s">
        <v>130</v>
      </c>
      <c r="BM239" s="136" t="s">
        <v>378</v>
      </c>
    </row>
    <row r="240" spans="2:47" s="140" customFormat="1" ht="16.5" customHeight="1">
      <c r="B240" s="141"/>
      <c r="D240" s="219" t="s">
        <v>132</v>
      </c>
      <c r="F240" s="220" t="s">
        <v>379</v>
      </c>
      <c r="I240" s="254"/>
      <c r="L240" s="141"/>
      <c r="M240" s="221"/>
      <c r="T240" s="222"/>
      <c r="AT240" s="140" t="s">
        <v>132</v>
      </c>
      <c r="AU240" s="140" t="s">
        <v>82</v>
      </c>
    </row>
    <row r="241" spans="2:51" s="140" customFormat="1" ht="15.75" customHeight="1">
      <c r="B241" s="223"/>
      <c r="D241" s="224" t="s">
        <v>148</v>
      </c>
      <c r="E241" s="225"/>
      <c r="F241" s="226" t="s">
        <v>373</v>
      </c>
      <c r="H241" s="225"/>
      <c r="I241" s="254"/>
      <c r="L241" s="223"/>
      <c r="M241" s="227"/>
      <c r="T241" s="228"/>
      <c r="AT241" s="225" t="s">
        <v>148</v>
      </c>
      <c r="AU241" s="225" t="s">
        <v>82</v>
      </c>
      <c r="AV241" s="225" t="s">
        <v>22</v>
      </c>
      <c r="AW241" s="225" t="s">
        <v>99</v>
      </c>
      <c r="AX241" s="225" t="s">
        <v>73</v>
      </c>
      <c r="AY241" s="225" t="s">
        <v>123</v>
      </c>
    </row>
    <row r="242" spans="2:51" s="140" customFormat="1" ht="15.75" customHeight="1">
      <c r="B242" s="229"/>
      <c r="D242" s="224" t="s">
        <v>148</v>
      </c>
      <c r="E242" s="230"/>
      <c r="F242" s="231" t="s">
        <v>241</v>
      </c>
      <c r="H242" s="232">
        <v>18</v>
      </c>
      <c r="I242" s="254"/>
      <c r="L242" s="229"/>
      <c r="M242" s="233"/>
      <c r="T242" s="234"/>
      <c r="AT242" s="230" t="s">
        <v>148</v>
      </c>
      <c r="AU242" s="230" t="s">
        <v>82</v>
      </c>
      <c r="AV242" s="230" t="s">
        <v>82</v>
      </c>
      <c r="AW242" s="230" t="s">
        <v>99</v>
      </c>
      <c r="AX242" s="230" t="s">
        <v>22</v>
      </c>
      <c r="AY242" s="230" t="s">
        <v>123</v>
      </c>
    </row>
    <row r="243" spans="2:65" s="140" customFormat="1" ht="15.75" customHeight="1">
      <c r="B243" s="141"/>
      <c r="C243" s="235" t="s">
        <v>380</v>
      </c>
      <c r="D243" s="235" t="s">
        <v>180</v>
      </c>
      <c r="E243" s="236" t="s">
        <v>381</v>
      </c>
      <c r="F243" s="237" t="s">
        <v>382</v>
      </c>
      <c r="G243" s="238" t="s">
        <v>136</v>
      </c>
      <c r="H243" s="239">
        <v>18</v>
      </c>
      <c r="I243" s="255"/>
      <c r="J243" s="240">
        <f>ROUND($I$243*$H$243,2)</f>
        <v>0</v>
      </c>
      <c r="K243" s="237" t="s">
        <v>129</v>
      </c>
      <c r="L243" s="241"/>
      <c r="M243" s="242"/>
      <c r="N243" s="243" t="s">
        <v>44</v>
      </c>
      <c r="Q243" s="216">
        <v>0.0025</v>
      </c>
      <c r="R243" s="216">
        <f>$Q$243*$H$243</f>
        <v>0.045</v>
      </c>
      <c r="S243" s="216">
        <v>0</v>
      </c>
      <c r="T243" s="217">
        <f>$S$243*$H$243</f>
        <v>0</v>
      </c>
      <c r="AR243" s="136" t="s">
        <v>183</v>
      </c>
      <c r="AT243" s="136" t="s">
        <v>180</v>
      </c>
      <c r="AU243" s="136" t="s">
        <v>82</v>
      </c>
      <c r="AY243" s="140" t="s">
        <v>123</v>
      </c>
      <c r="BE243" s="218">
        <f>IF($N$243="základní",$J$243,0)</f>
        <v>0</v>
      </c>
      <c r="BF243" s="218">
        <f>IF($N$243="snížená",$J$243,0)</f>
        <v>0</v>
      </c>
      <c r="BG243" s="218">
        <f>IF($N$243="zákl. přenesená",$J$243,0)</f>
        <v>0</v>
      </c>
      <c r="BH243" s="218">
        <f>IF($N$243="sníž. přenesená",$J$243,0)</f>
        <v>0</v>
      </c>
      <c r="BI243" s="218">
        <f>IF($N$243="nulová",$J$243,0)</f>
        <v>0</v>
      </c>
      <c r="BJ243" s="136" t="s">
        <v>22</v>
      </c>
      <c r="BK243" s="218">
        <f>ROUND($I$243*$H$243,2)</f>
        <v>0</v>
      </c>
      <c r="BL243" s="136" t="s">
        <v>130</v>
      </c>
      <c r="BM243" s="136" t="s">
        <v>383</v>
      </c>
    </row>
    <row r="244" spans="2:47" s="140" customFormat="1" ht="16.5" customHeight="1">
      <c r="B244" s="141"/>
      <c r="D244" s="219" t="s">
        <v>132</v>
      </c>
      <c r="F244" s="220" t="s">
        <v>384</v>
      </c>
      <c r="I244" s="254"/>
      <c r="L244" s="141"/>
      <c r="M244" s="221"/>
      <c r="T244" s="222"/>
      <c r="AT244" s="140" t="s">
        <v>132</v>
      </c>
      <c r="AU244" s="140" t="s">
        <v>82</v>
      </c>
    </row>
    <row r="245" spans="2:65" s="140" customFormat="1" ht="15.75" customHeight="1">
      <c r="B245" s="141"/>
      <c r="C245" s="208" t="s">
        <v>385</v>
      </c>
      <c r="D245" s="208" t="s">
        <v>125</v>
      </c>
      <c r="E245" s="209" t="s">
        <v>386</v>
      </c>
      <c r="F245" s="210" t="s">
        <v>387</v>
      </c>
      <c r="G245" s="211" t="s">
        <v>136</v>
      </c>
      <c r="H245" s="212">
        <v>9</v>
      </c>
      <c r="I245" s="253"/>
      <c r="J245" s="213">
        <f>ROUND($I$245*$H$245,2)</f>
        <v>0</v>
      </c>
      <c r="K245" s="210" t="s">
        <v>129</v>
      </c>
      <c r="L245" s="141"/>
      <c r="M245" s="214"/>
      <c r="N245" s="215" t="s">
        <v>44</v>
      </c>
      <c r="Q245" s="216">
        <v>0.0007</v>
      </c>
      <c r="R245" s="216">
        <f>$Q$245*$H$245</f>
        <v>0.0063</v>
      </c>
      <c r="S245" s="216">
        <v>0</v>
      </c>
      <c r="T245" s="217">
        <f>$S$245*$H$245</f>
        <v>0</v>
      </c>
      <c r="AR245" s="136" t="s">
        <v>130</v>
      </c>
      <c r="AT245" s="136" t="s">
        <v>125</v>
      </c>
      <c r="AU245" s="136" t="s">
        <v>82</v>
      </c>
      <c r="AY245" s="140" t="s">
        <v>123</v>
      </c>
      <c r="BE245" s="218">
        <f>IF($N$245="základní",$J$245,0)</f>
        <v>0</v>
      </c>
      <c r="BF245" s="218">
        <f>IF($N$245="snížená",$J$245,0)</f>
        <v>0</v>
      </c>
      <c r="BG245" s="218">
        <f>IF($N$245="zákl. přenesená",$J$245,0)</f>
        <v>0</v>
      </c>
      <c r="BH245" s="218">
        <f>IF($N$245="sníž. přenesená",$J$245,0)</f>
        <v>0</v>
      </c>
      <c r="BI245" s="218">
        <f>IF($N$245="nulová",$J$245,0)</f>
        <v>0</v>
      </c>
      <c r="BJ245" s="136" t="s">
        <v>22</v>
      </c>
      <c r="BK245" s="218">
        <f>ROUND($I$245*$H$245,2)</f>
        <v>0</v>
      </c>
      <c r="BL245" s="136" t="s">
        <v>130</v>
      </c>
      <c r="BM245" s="136" t="s">
        <v>388</v>
      </c>
    </row>
    <row r="246" spans="2:47" s="140" customFormat="1" ht="16.5" customHeight="1">
      <c r="B246" s="141"/>
      <c r="D246" s="219" t="s">
        <v>132</v>
      </c>
      <c r="F246" s="220" t="s">
        <v>389</v>
      </c>
      <c r="I246" s="254"/>
      <c r="L246" s="141"/>
      <c r="M246" s="221"/>
      <c r="T246" s="222"/>
      <c r="AT246" s="140" t="s">
        <v>132</v>
      </c>
      <c r="AU246" s="140" t="s">
        <v>82</v>
      </c>
    </row>
    <row r="247" spans="2:51" s="140" customFormat="1" ht="15.75" customHeight="1">
      <c r="B247" s="223"/>
      <c r="D247" s="224" t="s">
        <v>148</v>
      </c>
      <c r="E247" s="225"/>
      <c r="F247" s="226" t="s">
        <v>373</v>
      </c>
      <c r="H247" s="225"/>
      <c r="I247" s="254"/>
      <c r="L247" s="223"/>
      <c r="M247" s="227"/>
      <c r="T247" s="228"/>
      <c r="AT247" s="225" t="s">
        <v>148</v>
      </c>
      <c r="AU247" s="225" t="s">
        <v>82</v>
      </c>
      <c r="AV247" s="225" t="s">
        <v>22</v>
      </c>
      <c r="AW247" s="225" t="s">
        <v>99</v>
      </c>
      <c r="AX247" s="225" t="s">
        <v>73</v>
      </c>
      <c r="AY247" s="225" t="s">
        <v>123</v>
      </c>
    </row>
    <row r="248" spans="2:51" s="140" customFormat="1" ht="15.75" customHeight="1">
      <c r="B248" s="229"/>
      <c r="D248" s="224" t="s">
        <v>148</v>
      </c>
      <c r="E248" s="230"/>
      <c r="F248" s="231" t="s">
        <v>191</v>
      </c>
      <c r="H248" s="232">
        <v>9</v>
      </c>
      <c r="I248" s="254"/>
      <c r="L248" s="229"/>
      <c r="M248" s="233"/>
      <c r="T248" s="234"/>
      <c r="AT248" s="230" t="s">
        <v>148</v>
      </c>
      <c r="AU248" s="230" t="s">
        <v>82</v>
      </c>
      <c r="AV248" s="230" t="s">
        <v>82</v>
      </c>
      <c r="AW248" s="230" t="s">
        <v>99</v>
      </c>
      <c r="AX248" s="230" t="s">
        <v>22</v>
      </c>
      <c r="AY248" s="230" t="s">
        <v>123</v>
      </c>
    </row>
    <row r="249" spans="2:65" s="140" customFormat="1" ht="15.75" customHeight="1">
      <c r="B249" s="141"/>
      <c r="C249" s="235" t="s">
        <v>390</v>
      </c>
      <c r="D249" s="235" t="s">
        <v>180</v>
      </c>
      <c r="E249" s="236" t="s">
        <v>391</v>
      </c>
      <c r="F249" s="237" t="s">
        <v>392</v>
      </c>
      <c r="G249" s="238" t="s">
        <v>136</v>
      </c>
      <c r="H249" s="239">
        <v>9</v>
      </c>
      <c r="I249" s="255"/>
      <c r="J249" s="240">
        <f>ROUND($I$249*$H$249,2)</f>
        <v>0</v>
      </c>
      <c r="K249" s="237" t="s">
        <v>129</v>
      </c>
      <c r="L249" s="241"/>
      <c r="M249" s="242"/>
      <c r="N249" s="243" t="s">
        <v>44</v>
      </c>
      <c r="Q249" s="216">
        <v>0.0031</v>
      </c>
      <c r="R249" s="216">
        <f>$Q$249*$H$249</f>
        <v>0.027899999999999998</v>
      </c>
      <c r="S249" s="216">
        <v>0</v>
      </c>
      <c r="T249" s="217">
        <f>$S$249*$H$249</f>
        <v>0</v>
      </c>
      <c r="AR249" s="136" t="s">
        <v>183</v>
      </c>
      <c r="AT249" s="136" t="s">
        <v>180</v>
      </c>
      <c r="AU249" s="136" t="s">
        <v>82</v>
      </c>
      <c r="AY249" s="140" t="s">
        <v>123</v>
      </c>
      <c r="BE249" s="218">
        <f>IF($N$249="základní",$J$249,0)</f>
        <v>0</v>
      </c>
      <c r="BF249" s="218">
        <f>IF($N$249="snížená",$J$249,0)</f>
        <v>0</v>
      </c>
      <c r="BG249" s="218">
        <f>IF($N$249="zákl. přenesená",$J$249,0)</f>
        <v>0</v>
      </c>
      <c r="BH249" s="218">
        <f>IF($N$249="sníž. přenesená",$J$249,0)</f>
        <v>0</v>
      </c>
      <c r="BI249" s="218">
        <f>IF($N$249="nulová",$J$249,0)</f>
        <v>0</v>
      </c>
      <c r="BJ249" s="136" t="s">
        <v>22</v>
      </c>
      <c r="BK249" s="218">
        <f>ROUND($I$249*$H$249,2)</f>
        <v>0</v>
      </c>
      <c r="BL249" s="136" t="s">
        <v>130</v>
      </c>
      <c r="BM249" s="136" t="s">
        <v>393</v>
      </c>
    </row>
    <row r="250" spans="2:47" s="140" customFormat="1" ht="27" customHeight="1">
      <c r="B250" s="141"/>
      <c r="D250" s="219" t="s">
        <v>132</v>
      </c>
      <c r="F250" s="220" t="s">
        <v>394</v>
      </c>
      <c r="I250" s="254"/>
      <c r="L250" s="141"/>
      <c r="M250" s="221"/>
      <c r="T250" s="222"/>
      <c r="AT250" s="140" t="s">
        <v>132</v>
      </c>
      <c r="AU250" s="140" t="s">
        <v>82</v>
      </c>
    </row>
    <row r="251" spans="2:65" s="140" customFormat="1" ht="15.75" customHeight="1">
      <c r="B251" s="141"/>
      <c r="C251" s="208" t="s">
        <v>395</v>
      </c>
      <c r="D251" s="208" t="s">
        <v>125</v>
      </c>
      <c r="E251" s="209" t="s">
        <v>396</v>
      </c>
      <c r="F251" s="210" t="s">
        <v>397</v>
      </c>
      <c r="G251" s="211" t="s">
        <v>136</v>
      </c>
      <c r="H251" s="212">
        <v>3</v>
      </c>
      <c r="I251" s="253"/>
      <c r="J251" s="213">
        <f>ROUND($I$251*$H$251,2)</f>
        <v>0</v>
      </c>
      <c r="K251" s="210" t="s">
        <v>129</v>
      </c>
      <c r="L251" s="141"/>
      <c r="M251" s="214"/>
      <c r="N251" s="215" t="s">
        <v>44</v>
      </c>
      <c r="Q251" s="216">
        <v>0.109405</v>
      </c>
      <c r="R251" s="216">
        <f>$Q$251*$H$251</f>
        <v>0.32821500000000003</v>
      </c>
      <c r="S251" s="216">
        <v>0</v>
      </c>
      <c r="T251" s="217">
        <f>$S$251*$H$251</f>
        <v>0</v>
      </c>
      <c r="AR251" s="136" t="s">
        <v>130</v>
      </c>
      <c r="AT251" s="136" t="s">
        <v>125</v>
      </c>
      <c r="AU251" s="136" t="s">
        <v>82</v>
      </c>
      <c r="AY251" s="140" t="s">
        <v>123</v>
      </c>
      <c r="BE251" s="218">
        <f>IF($N$251="základní",$J$251,0)</f>
        <v>0</v>
      </c>
      <c r="BF251" s="218">
        <f>IF($N$251="snížená",$J$251,0)</f>
        <v>0</v>
      </c>
      <c r="BG251" s="218">
        <f>IF($N$251="zákl. přenesená",$J$251,0)</f>
        <v>0</v>
      </c>
      <c r="BH251" s="218">
        <f>IF($N$251="sníž. přenesená",$J$251,0)</f>
        <v>0</v>
      </c>
      <c r="BI251" s="218">
        <f>IF($N$251="nulová",$J$251,0)</f>
        <v>0</v>
      </c>
      <c r="BJ251" s="136" t="s">
        <v>22</v>
      </c>
      <c r="BK251" s="218">
        <f>ROUND($I$251*$H$251,2)</f>
        <v>0</v>
      </c>
      <c r="BL251" s="136" t="s">
        <v>130</v>
      </c>
      <c r="BM251" s="136" t="s">
        <v>398</v>
      </c>
    </row>
    <row r="252" spans="2:47" s="140" customFormat="1" ht="16.5" customHeight="1">
      <c r="B252" s="141"/>
      <c r="D252" s="219" t="s">
        <v>132</v>
      </c>
      <c r="F252" s="220" t="s">
        <v>399</v>
      </c>
      <c r="I252" s="254"/>
      <c r="L252" s="141"/>
      <c r="M252" s="221"/>
      <c r="T252" s="222"/>
      <c r="AT252" s="140" t="s">
        <v>132</v>
      </c>
      <c r="AU252" s="140" t="s">
        <v>82</v>
      </c>
    </row>
    <row r="253" spans="2:51" s="140" customFormat="1" ht="15.75" customHeight="1">
      <c r="B253" s="223"/>
      <c r="D253" s="224" t="s">
        <v>148</v>
      </c>
      <c r="E253" s="225"/>
      <c r="F253" s="226" t="s">
        <v>373</v>
      </c>
      <c r="H253" s="225"/>
      <c r="I253" s="254"/>
      <c r="L253" s="223"/>
      <c r="M253" s="227"/>
      <c r="T253" s="228"/>
      <c r="AT253" s="225" t="s">
        <v>148</v>
      </c>
      <c r="AU253" s="225" t="s">
        <v>82</v>
      </c>
      <c r="AV253" s="225" t="s">
        <v>22</v>
      </c>
      <c r="AW253" s="225" t="s">
        <v>99</v>
      </c>
      <c r="AX253" s="225" t="s">
        <v>73</v>
      </c>
      <c r="AY253" s="225" t="s">
        <v>123</v>
      </c>
    </row>
    <row r="254" spans="2:51" s="140" customFormat="1" ht="15.75" customHeight="1">
      <c r="B254" s="229"/>
      <c r="D254" s="224" t="s">
        <v>148</v>
      </c>
      <c r="E254" s="230"/>
      <c r="F254" s="231" t="s">
        <v>139</v>
      </c>
      <c r="H254" s="232">
        <v>3</v>
      </c>
      <c r="I254" s="254"/>
      <c r="L254" s="229"/>
      <c r="M254" s="233"/>
      <c r="T254" s="234"/>
      <c r="AT254" s="230" t="s">
        <v>148</v>
      </c>
      <c r="AU254" s="230" t="s">
        <v>82</v>
      </c>
      <c r="AV254" s="230" t="s">
        <v>82</v>
      </c>
      <c r="AW254" s="230" t="s">
        <v>99</v>
      </c>
      <c r="AX254" s="230" t="s">
        <v>22</v>
      </c>
      <c r="AY254" s="230" t="s">
        <v>123</v>
      </c>
    </row>
    <row r="255" spans="2:65" s="140" customFormat="1" ht="15.75" customHeight="1">
      <c r="B255" s="141"/>
      <c r="C255" s="235" t="s">
        <v>400</v>
      </c>
      <c r="D255" s="235" t="s">
        <v>180</v>
      </c>
      <c r="E255" s="236" t="s">
        <v>401</v>
      </c>
      <c r="F255" s="237" t="s">
        <v>402</v>
      </c>
      <c r="G255" s="238" t="s">
        <v>136</v>
      </c>
      <c r="H255" s="239">
        <v>3</v>
      </c>
      <c r="I255" s="255"/>
      <c r="J255" s="240">
        <f>ROUND($I$255*$H$255,2)</f>
        <v>0</v>
      </c>
      <c r="K255" s="237" t="s">
        <v>129</v>
      </c>
      <c r="L255" s="241"/>
      <c r="M255" s="242"/>
      <c r="N255" s="243" t="s">
        <v>44</v>
      </c>
      <c r="Q255" s="216">
        <v>0.0065</v>
      </c>
      <c r="R255" s="216">
        <f>$Q$255*$H$255</f>
        <v>0.0195</v>
      </c>
      <c r="S255" s="216">
        <v>0</v>
      </c>
      <c r="T255" s="217">
        <f>$S$255*$H$255</f>
        <v>0</v>
      </c>
      <c r="AR255" s="136" t="s">
        <v>183</v>
      </c>
      <c r="AT255" s="136" t="s">
        <v>180</v>
      </c>
      <c r="AU255" s="136" t="s">
        <v>82</v>
      </c>
      <c r="AY255" s="140" t="s">
        <v>123</v>
      </c>
      <c r="BE255" s="218">
        <f>IF($N$255="základní",$J$255,0)</f>
        <v>0</v>
      </c>
      <c r="BF255" s="218">
        <f>IF($N$255="snížená",$J$255,0)</f>
        <v>0</v>
      </c>
      <c r="BG255" s="218">
        <f>IF($N$255="zákl. přenesená",$J$255,0)</f>
        <v>0</v>
      </c>
      <c r="BH255" s="218">
        <f>IF($N$255="sníž. přenesená",$J$255,0)</f>
        <v>0</v>
      </c>
      <c r="BI255" s="218">
        <f>IF($N$255="nulová",$J$255,0)</f>
        <v>0</v>
      </c>
      <c r="BJ255" s="136" t="s">
        <v>22</v>
      </c>
      <c r="BK255" s="218">
        <f>ROUND($I$255*$H$255,2)</f>
        <v>0</v>
      </c>
      <c r="BL255" s="136" t="s">
        <v>130</v>
      </c>
      <c r="BM255" s="136" t="s">
        <v>403</v>
      </c>
    </row>
    <row r="256" spans="2:47" s="140" customFormat="1" ht="16.5" customHeight="1">
      <c r="B256" s="141"/>
      <c r="D256" s="219" t="s">
        <v>132</v>
      </c>
      <c r="F256" s="220" t="s">
        <v>404</v>
      </c>
      <c r="I256" s="254"/>
      <c r="L256" s="141"/>
      <c r="M256" s="221"/>
      <c r="T256" s="222"/>
      <c r="AT256" s="140" t="s">
        <v>132</v>
      </c>
      <c r="AU256" s="140" t="s">
        <v>82</v>
      </c>
    </row>
    <row r="257" spans="2:65" s="140" customFormat="1" ht="15.75" customHeight="1">
      <c r="B257" s="141"/>
      <c r="C257" s="208" t="s">
        <v>405</v>
      </c>
      <c r="D257" s="208" t="s">
        <v>125</v>
      </c>
      <c r="E257" s="209" t="s">
        <v>406</v>
      </c>
      <c r="F257" s="210" t="s">
        <v>407</v>
      </c>
      <c r="G257" s="211" t="s">
        <v>128</v>
      </c>
      <c r="H257" s="212">
        <v>41</v>
      </c>
      <c r="I257" s="253"/>
      <c r="J257" s="213">
        <f>ROUND($I$257*$H$257,2)</f>
        <v>0</v>
      </c>
      <c r="K257" s="210" t="s">
        <v>129</v>
      </c>
      <c r="L257" s="141"/>
      <c r="M257" s="214"/>
      <c r="N257" s="215" t="s">
        <v>44</v>
      </c>
      <c r="Q257" s="216">
        <v>0.0016</v>
      </c>
      <c r="R257" s="216">
        <f>$Q$257*$H$257</f>
        <v>0.0656</v>
      </c>
      <c r="S257" s="216">
        <v>0</v>
      </c>
      <c r="T257" s="217">
        <f>$S$257*$H$257</f>
        <v>0</v>
      </c>
      <c r="AR257" s="136" t="s">
        <v>130</v>
      </c>
      <c r="AT257" s="136" t="s">
        <v>125</v>
      </c>
      <c r="AU257" s="136" t="s">
        <v>82</v>
      </c>
      <c r="AY257" s="140" t="s">
        <v>123</v>
      </c>
      <c r="BE257" s="218">
        <f>IF($N$257="základní",$J$257,0)</f>
        <v>0</v>
      </c>
      <c r="BF257" s="218">
        <f>IF($N$257="snížená",$J$257,0)</f>
        <v>0</v>
      </c>
      <c r="BG257" s="218">
        <f>IF($N$257="zákl. přenesená",$J$257,0)</f>
        <v>0</v>
      </c>
      <c r="BH257" s="218">
        <f>IF($N$257="sníž. přenesená",$J$257,0)</f>
        <v>0</v>
      </c>
      <c r="BI257" s="218">
        <f>IF($N$257="nulová",$J$257,0)</f>
        <v>0</v>
      </c>
      <c r="BJ257" s="136" t="s">
        <v>22</v>
      </c>
      <c r="BK257" s="218">
        <f>ROUND($I$257*$H$257,2)</f>
        <v>0</v>
      </c>
      <c r="BL257" s="136" t="s">
        <v>130</v>
      </c>
      <c r="BM257" s="136" t="s">
        <v>408</v>
      </c>
    </row>
    <row r="258" spans="2:47" s="140" customFormat="1" ht="16.5" customHeight="1">
      <c r="B258" s="141"/>
      <c r="D258" s="219" t="s">
        <v>132</v>
      </c>
      <c r="F258" s="220" t="s">
        <v>409</v>
      </c>
      <c r="I258" s="254"/>
      <c r="L258" s="141"/>
      <c r="M258" s="221"/>
      <c r="T258" s="222"/>
      <c r="AT258" s="140" t="s">
        <v>132</v>
      </c>
      <c r="AU258" s="140" t="s">
        <v>82</v>
      </c>
    </row>
    <row r="259" spans="2:51" s="140" customFormat="1" ht="15.75" customHeight="1">
      <c r="B259" s="223"/>
      <c r="D259" s="224" t="s">
        <v>148</v>
      </c>
      <c r="E259" s="225"/>
      <c r="F259" s="226" t="s">
        <v>373</v>
      </c>
      <c r="H259" s="225"/>
      <c r="I259" s="254"/>
      <c r="L259" s="223"/>
      <c r="M259" s="227"/>
      <c r="T259" s="228"/>
      <c r="AT259" s="225" t="s">
        <v>148</v>
      </c>
      <c r="AU259" s="225" t="s">
        <v>82</v>
      </c>
      <c r="AV259" s="225" t="s">
        <v>22</v>
      </c>
      <c r="AW259" s="225" t="s">
        <v>99</v>
      </c>
      <c r="AX259" s="225" t="s">
        <v>73</v>
      </c>
      <c r="AY259" s="225" t="s">
        <v>123</v>
      </c>
    </row>
    <row r="260" spans="2:51" s="140" customFormat="1" ht="15.75" customHeight="1">
      <c r="B260" s="229"/>
      <c r="D260" s="224" t="s">
        <v>148</v>
      </c>
      <c r="E260" s="230"/>
      <c r="F260" s="231" t="s">
        <v>410</v>
      </c>
      <c r="H260" s="232">
        <v>41</v>
      </c>
      <c r="I260" s="254"/>
      <c r="L260" s="229"/>
      <c r="M260" s="233"/>
      <c r="T260" s="234"/>
      <c r="AT260" s="230" t="s">
        <v>148</v>
      </c>
      <c r="AU260" s="230" t="s">
        <v>82</v>
      </c>
      <c r="AV260" s="230" t="s">
        <v>82</v>
      </c>
      <c r="AW260" s="230" t="s">
        <v>99</v>
      </c>
      <c r="AX260" s="230" t="s">
        <v>22</v>
      </c>
      <c r="AY260" s="230" t="s">
        <v>123</v>
      </c>
    </row>
    <row r="261" spans="2:65" s="140" customFormat="1" ht="15.75" customHeight="1">
      <c r="B261" s="141"/>
      <c r="C261" s="208" t="s">
        <v>411</v>
      </c>
      <c r="D261" s="208" t="s">
        <v>125</v>
      </c>
      <c r="E261" s="209" t="s">
        <v>412</v>
      </c>
      <c r="F261" s="210" t="s">
        <v>413</v>
      </c>
      <c r="G261" s="211" t="s">
        <v>128</v>
      </c>
      <c r="H261" s="212">
        <v>41</v>
      </c>
      <c r="I261" s="253"/>
      <c r="J261" s="213">
        <f>ROUND($I$261*$H$261,2)</f>
        <v>0</v>
      </c>
      <c r="K261" s="210" t="s">
        <v>129</v>
      </c>
      <c r="L261" s="141"/>
      <c r="M261" s="214"/>
      <c r="N261" s="215" t="s">
        <v>44</v>
      </c>
      <c r="Q261" s="216">
        <v>9.38E-06</v>
      </c>
      <c r="R261" s="216">
        <f>$Q$261*$H$261</f>
        <v>0.00038458</v>
      </c>
      <c r="S261" s="216">
        <v>0</v>
      </c>
      <c r="T261" s="217">
        <f>$S$261*$H$261</f>
        <v>0</v>
      </c>
      <c r="AR261" s="136" t="s">
        <v>130</v>
      </c>
      <c r="AT261" s="136" t="s">
        <v>125</v>
      </c>
      <c r="AU261" s="136" t="s">
        <v>82</v>
      </c>
      <c r="AY261" s="140" t="s">
        <v>123</v>
      </c>
      <c r="BE261" s="218">
        <f>IF($N$261="základní",$J$261,0)</f>
        <v>0</v>
      </c>
      <c r="BF261" s="218">
        <f>IF($N$261="snížená",$J$261,0)</f>
        <v>0</v>
      </c>
      <c r="BG261" s="218">
        <f>IF($N$261="zákl. přenesená",$J$261,0)</f>
        <v>0</v>
      </c>
      <c r="BH261" s="218">
        <f>IF($N$261="sníž. přenesená",$J$261,0)</f>
        <v>0</v>
      </c>
      <c r="BI261" s="218">
        <f>IF($N$261="nulová",$J$261,0)</f>
        <v>0</v>
      </c>
      <c r="BJ261" s="136" t="s">
        <v>22</v>
      </c>
      <c r="BK261" s="218">
        <f>ROUND($I$261*$H$261,2)</f>
        <v>0</v>
      </c>
      <c r="BL261" s="136" t="s">
        <v>130</v>
      </c>
      <c r="BM261" s="136" t="s">
        <v>414</v>
      </c>
    </row>
    <row r="262" spans="2:47" s="140" customFormat="1" ht="16.5" customHeight="1">
      <c r="B262" s="141"/>
      <c r="D262" s="219" t="s">
        <v>132</v>
      </c>
      <c r="F262" s="220" t="s">
        <v>415</v>
      </c>
      <c r="I262" s="254"/>
      <c r="L262" s="141"/>
      <c r="M262" s="221"/>
      <c r="T262" s="222"/>
      <c r="AT262" s="140" t="s">
        <v>132</v>
      </c>
      <c r="AU262" s="140" t="s">
        <v>82</v>
      </c>
    </row>
    <row r="263" spans="2:65" s="140" customFormat="1" ht="15.75" customHeight="1">
      <c r="B263" s="141"/>
      <c r="C263" s="208" t="s">
        <v>416</v>
      </c>
      <c r="D263" s="208" t="s">
        <v>125</v>
      </c>
      <c r="E263" s="209" t="s">
        <v>417</v>
      </c>
      <c r="F263" s="210" t="s">
        <v>418</v>
      </c>
      <c r="G263" s="211" t="s">
        <v>363</v>
      </c>
      <c r="H263" s="212">
        <v>33</v>
      </c>
      <c r="I263" s="253"/>
      <c r="J263" s="213">
        <f>ROUND($I$263*$H$263,2)</f>
        <v>0</v>
      </c>
      <c r="K263" s="210" t="s">
        <v>129</v>
      </c>
      <c r="L263" s="141"/>
      <c r="M263" s="214"/>
      <c r="N263" s="215" t="s">
        <v>44</v>
      </c>
      <c r="Q263" s="216">
        <v>0.20218872</v>
      </c>
      <c r="R263" s="216">
        <f>$Q$263*$H$263</f>
        <v>6.672227759999999</v>
      </c>
      <c r="S263" s="216">
        <v>0</v>
      </c>
      <c r="T263" s="217">
        <f>$S$263*$H$263</f>
        <v>0</v>
      </c>
      <c r="AR263" s="136" t="s">
        <v>130</v>
      </c>
      <c r="AT263" s="136" t="s">
        <v>125</v>
      </c>
      <c r="AU263" s="136" t="s">
        <v>82</v>
      </c>
      <c r="AY263" s="140" t="s">
        <v>123</v>
      </c>
      <c r="BE263" s="218">
        <f>IF($N$263="základní",$J$263,0)</f>
        <v>0</v>
      </c>
      <c r="BF263" s="218">
        <f>IF($N$263="snížená",$J$263,0)</f>
        <v>0</v>
      </c>
      <c r="BG263" s="218">
        <f>IF($N$263="zákl. přenesená",$J$263,0)</f>
        <v>0</v>
      </c>
      <c r="BH263" s="218">
        <f>IF($N$263="sníž. přenesená",$J$263,0)</f>
        <v>0</v>
      </c>
      <c r="BI263" s="218">
        <f>IF($N$263="nulová",$J$263,0)</f>
        <v>0</v>
      </c>
      <c r="BJ263" s="136" t="s">
        <v>22</v>
      </c>
      <c r="BK263" s="218">
        <f>ROUND($I$263*$H$263,2)</f>
        <v>0</v>
      </c>
      <c r="BL263" s="136" t="s">
        <v>130</v>
      </c>
      <c r="BM263" s="136" t="s">
        <v>419</v>
      </c>
    </row>
    <row r="264" spans="2:47" s="140" customFormat="1" ht="27" customHeight="1">
      <c r="B264" s="141"/>
      <c r="D264" s="219" t="s">
        <v>132</v>
      </c>
      <c r="F264" s="220" t="s">
        <v>420</v>
      </c>
      <c r="I264" s="254"/>
      <c r="L264" s="141"/>
      <c r="M264" s="221"/>
      <c r="T264" s="222"/>
      <c r="AT264" s="140" t="s">
        <v>132</v>
      </c>
      <c r="AU264" s="140" t="s">
        <v>82</v>
      </c>
    </row>
    <row r="265" spans="2:51" s="140" customFormat="1" ht="15.75" customHeight="1">
      <c r="B265" s="223"/>
      <c r="D265" s="224" t="s">
        <v>148</v>
      </c>
      <c r="E265" s="225"/>
      <c r="F265" s="226" t="s">
        <v>177</v>
      </c>
      <c r="H265" s="225"/>
      <c r="I265" s="254"/>
      <c r="L265" s="223"/>
      <c r="M265" s="227"/>
      <c r="T265" s="228"/>
      <c r="AT265" s="225" t="s">
        <v>148</v>
      </c>
      <c r="AU265" s="225" t="s">
        <v>82</v>
      </c>
      <c r="AV265" s="225" t="s">
        <v>22</v>
      </c>
      <c r="AW265" s="225" t="s">
        <v>99</v>
      </c>
      <c r="AX265" s="225" t="s">
        <v>73</v>
      </c>
      <c r="AY265" s="225" t="s">
        <v>123</v>
      </c>
    </row>
    <row r="266" spans="2:51" s="140" customFormat="1" ht="15.75" customHeight="1">
      <c r="B266" s="229"/>
      <c r="D266" s="224" t="s">
        <v>148</v>
      </c>
      <c r="E266" s="230"/>
      <c r="F266" s="231" t="s">
        <v>336</v>
      </c>
      <c r="H266" s="232">
        <v>33</v>
      </c>
      <c r="I266" s="254"/>
      <c r="L266" s="229"/>
      <c r="M266" s="233"/>
      <c r="T266" s="234"/>
      <c r="AT266" s="230" t="s">
        <v>148</v>
      </c>
      <c r="AU266" s="230" t="s">
        <v>82</v>
      </c>
      <c r="AV266" s="230" t="s">
        <v>82</v>
      </c>
      <c r="AW266" s="230" t="s">
        <v>99</v>
      </c>
      <c r="AX266" s="230" t="s">
        <v>22</v>
      </c>
      <c r="AY266" s="230" t="s">
        <v>123</v>
      </c>
    </row>
    <row r="267" spans="2:65" s="140" customFormat="1" ht="15.75" customHeight="1">
      <c r="B267" s="141"/>
      <c r="C267" s="235" t="s">
        <v>421</v>
      </c>
      <c r="D267" s="235" t="s">
        <v>180</v>
      </c>
      <c r="E267" s="236" t="s">
        <v>422</v>
      </c>
      <c r="F267" s="237" t="s">
        <v>423</v>
      </c>
      <c r="G267" s="238" t="s">
        <v>136</v>
      </c>
      <c r="H267" s="239">
        <v>111.1</v>
      </c>
      <c r="I267" s="255"/>
      <c r="J267" s="240">
        <f>ROUND($I$267*$H$267,2)</f>
        <v>0</v>
      </c>
      <c r="K267" s="237"/>
      <c r="L267" s="241"/>
      <c r="M267" s="242"/>
      <c r="N267" s="243" t="s">
        <v>44</v>
      </c>
      <c r="Q267" s="216">
        <v>0.034</v>
      </c>
      <c r="R267" s="216">
        <f>$Q$267*$H$267</f>
        <v>3.7774</v>
      </c>
      <c r="S267" s="216">
        <v>0</v>
      </c>
      <c r="T267" s="217">
        <f>$S$267*$H$267</f>
        <v>0</v>
      </c>
      <c r="AR267" s="136" t="s">
        <v>183</v>
      </c>
      <c r="AT267" s="136" t="s">
        <v>180</v>
      </c>
      <c r="AU267" s="136" t="s">
        <v>82</v>
      </c>
      <c r="AY267" s="140" t="s">
        <v>123</v>
      </c>
      <c r="BE267" s="218">
        <f>IF($N$267="základní",$J$267,0)</f>
        <v>0</v>
      </c>
      <c r="BF267" s="218">
        <f>IF($N$267="snížená",$J$267,0)</f>
        <v>0</v>
      </c>
      <c r="BG267" s="218">
        <f>IF($N$267="zákl. přenesená",$J$267,0)</f>
        <v>0</v>
      </c>
      <c r="BH267" s="218">
        <f>IF($N$267="sníž. přenesená",$J$267,0)</f>
        <v>0</v>
      </c>
      <c r="BI267" s="218">
        <f>IF($N$267="nulová",$J$267,0)</f>
        <v>0</v>
      </c>
      <c r="BJ267" s="136" t="s">
        <v>22</v>
      </c>
      <c r="BK267" s="218">
        <f>ROUND($I$267*$H$267,2)</f>
        <v>0</v>
      </c>
      <c r="BL267" s="136" t="s">
        <v>130</v>
      </c>
      <c r="BM267" s="136" t="s">
        <v>424</v>
      </c>
    </row>
    <row r="268" spans="2:47" s="140" customFormat="1" ht="16.5" customHeight="1">
      <c r="B268" s="141"/>
      <c r="D268" s="219" t="s">
        <v>132</v>
      </c>
      <c r="F268" s="220" t="s">
        <v>425</v>
      </c>
      <c r="I268" s="254"/>
      <c r="L268" s="141"/>
      <c r="M268" s="221"/>
      <c r="T268" s="222"/>
      <c r="AT268" s="140" t="s">
        <v>132</v>
      </c>
      <c r="AU268" s="140" t="s">
        <v>82</v>
      </c>
    </row>
    <row r="269" spans="2:51" s="140" customFormat="1" ht="15.75" customHeight="1">
      <c r="B269" s="229"/>
      <c r="D269" s="224" t="s">
        <v>148</v>
      </c>
      <c r="E269" s="230"/>
      <c r="F269" s="231" t="s">
        <v>426</v>
      </c>
      <c r="H269" s="232">
        <v>110</v>
      </c>
      <c r="I269" s="254"/>
      <c r="L269" s="229"/>
      <c r="M269" s="233"/>
      <c r="T269" s="234"/>
      <c r="AT269" s="230" t="s">
        <v>148</v>
      </c>
      <c r="AU269" s="230" t="s">
        <v>82</v>
      </c>
      <c r="AV269" s="230" t="s">
        <v>82</v>
      </c>
      <c r="AW269" s="230" t="s">
        <v>99</v>
      </c>
      <c r="AX269" s="230" t="s">
        <v>22</v>
      </c>
      <c r="AY269" s="230" t="s">
        <v>123</v>
      </c>
    </row>
    <row r="270" spans="2:51" s="140" customFormat="1" ht="15.75" customHeight="1">
      <c r="B270" s="229"/>
      <c r="D270" s="224" t="s">
        <v>148</v>
      </c>
      <c r="F270" s="231" t="s">
        <v>427</v>
      </c>
      <c r="H270" s="232">
        <v>111.1</v>
      </c>
      <c r="I270" s="254"/>
      <c r="L270" s="229"/>
      <c r="M270" s="233"/>
      <c r="T270" s="234"/>
      <c r="AT270" s="230" t="s">
        <v>148</v>
      </c>
      <c r="AU270" s="230" t="s">
        <v>82</v>
      </c>
      <c r="AV270" s="230" t="s">
        <v>82</v>
      </c>
      <c r="AW270" s="230" t="s">
        <v>73</v>
      </c>
      <c r="AX270" s="230" t="s">
        <v>22</v>
      </c>
      <c r="AY270" s="230" t="s">
        <v>123</v>
      </c>
    </row>
    <row r="271" spans="2:65" s="140" customFormat="1" ht="15.75" customHeight="1">
      <c r="B271" s="141"/>
      <c r="C271" s="208" t="s">
        <v>428</v>
      </c>
      <c r="D271" s="208" t="s">
        <v>125</v>
      </c>
      <c r="E271" s="209" t="s">
        <v>429</v>
      </c>
      <c r="F271" s="210" t="s">
        <v>430</v>
      </c>
      <c r="G271" s="211" t="s">
        <v>363</v>
      </c>
      <c r="H271" s="212">
        <v>30</v>
      </c>
      <c r="I271" s="253"/>
      <c r="J271" s="213">
        <f>ROUND($I$271*$H$271,2)</f>
        <v>0</v>
      </c>
      <c r="K271" s="210" t="s">
        <v>129</v>
      </c>
      <c r="L271" s="141"/>
      <c r="M271" s="214"/>
      <c r="N271" s="215" t="s">
        <v>44</v>
      </c>
      <c r="Q271" s="216">
        <v>0.6322029</v>
      </c>
      <c r="R271" s="216">
        <f>$Q$271*$H$271</f>
        <v>18.966087</v>
      </c>
      <c r="S271" s="216">
        <v>0</v>
      </c>
      <c r="T271" s="217">
        <f>$S$271*$H$271</f>
        <v>0</v>
      </c>
      <c r="AR271" s="136" t="s">
        <v>130</v>
      </c>
      <c r="AT271" s="136" t="s">
        <v>125</v>
      </c>
      <c r="AU271" s="136" t="s">
        <v>82</v>
      </c>
      <c r="AY271" s="140" t="s">
        <v>123</v>
      </c>
      <c r="BE271" s="218">
        <f>IF($N$271="základní",$J$271,0)</f>
        <v>0</v>
      </c>
      <c r="BF271" s="218">
        <f>IF($N$271="snížená",$J$271,0)</f>
        <v>0</v>
      </c>
      <c r="BG271" s="218">
        <f>IF($N$271="zákl. přenesená",$J$271,0)</f>
        <v>0</v>
      </c>
      <c r="BH271" s="218">
        <f>IF($N$271="sníž. přenesená",$J$271,0)</f>
        <v>0</v>
      </c>
      <c r="BI271" s="218">
        <f>IF($N$271="nulová",$J$271,0)</f>
        <v>0</v>
      </c>
      <c r="BJ271" s="136" t="s">
        <v>22</v>
      </c>
      <c r="BK271" s="218">
        <f>ROUND($I$271*$H$271,2)</f>
        <v>0</v>
      </c>
      <c r="BL271" s="136" t="s">
        <v>130</v>
      </c>
      <c r="BM271" s="136" t="s">
        <v>431</v>
      </c>
    </row>
    <row r="272" spans="2:47" s="140" customFormat="1" ht="27" customHeight="1">
      <c r="B272" s="141"/>
      <c r="D272" s="219" t="s">
        <v>132</v>
      </c>
      <c r="F272" s="220" t="s">
        <v>432</v>
      </c>
      <c r="I272" s="254"/>
      <c r="L272" s="141"/>
      <c r="M272" s="221"/>
      <c r="T272" s="222"/>
      <c r="AT272" s="140" t="s">
        <v>132</v>
      </c>
      <c r="AU272" s="140" t="s">
        <v>82</v>
      </c>
    </row>
    <row r="273" spans="2:51" s="140" customFormat="1" ht="15.75" customHeight="1">
      <c r="B273" s="223"/>
      <c r="D273" s="224" t="s">
        <v>148</v>
      </c>
      <c r="E273" s="225"/>
      <c r="F273" s="226" t="s">
        <v>177</v>
      </c>
      <c r="H273" s="225"/>
      <c r="I273" s="254"/>
      <c r="L273" s="223"/>
      <c r="M273" s="227"/>
      <c r="T273" s="228"/>
      <c r="AT273" s="225" t="s">
        <v>148</v>
      </c>
      <c r="AU273" s="225" t="s">
        <v>82</v>
      </c>
      <c r="AV273" s="225" t="s">
        <v>22</v>
      </c>
      <c r="AW273" s="225" t="s">
        <v>99</v>
      </c>
      <c r="AX273" s="225" t="s">
        <v>73</v>
      </c>
      <c r="AY273" s="225" t="s">
        <v>123</v>
      </c>
    </row>
    <row r="274" spans="2:51" s="140" customFormat="1" ht="15.75" customHeight="1">
      <c r="B274" s="229"/>
      <c r="D274" s="224" t="s">
        <v>148</v>
      </c>
      <c r="E274" s="230"/>
      <c r="F274" s="231" t="s">
        <v>433</v>
      </c>
      <c r="H274" s="232">
        <v>30</v>
      </c>
      <c r="I274" s="254"/>
      <c r="L274" s="229"/>
      <c r="M274" s="233"/>
      <c r="T274" s="234"/>
      <c r="AT274" s="230" t="s">
        <v>148</v>
      </c>
      <c r="AU274" s="230" t="s">
        <v>82</v>
      </c>
      <c r="AV274" s="230" t="s">
        <v>82</v>
      </c>
      <c r="AW274" s="230" t="s">
        <v>99</v>
      </c>
      <c r="AX274" s="230" t="s">
        <v>22</v>
      </c>
      <c r="AY274" s="230" t="s">
        <v>123</v>
      </c>
    </row>
    <row r="275" spans="2:65" s="140" customFormat="1" ht="15.75" customHeight="1">
      <c r="B275" s="141"/>
      <c r="C275" s="208" t="s">
        <v>434</v>
      </c>
      <c r="D275" s="208" t="s">
        <v>125</v>
      </c>
      <c r="E275" s="209" t="s">
        <v>435</v>
      </c>
      <c r="F275" s="210" t="s">
        <v>436</v>
      </c>
      <c r="G275" s="211" t="s">
        <v>363</v>
      </c>
      <c r="H275" s="212">
        <v>8</v>
      </c>
      <c r="I275" s="253"/>
      <c r="J275" s="213">
        <f>ROUND($I$275*$H$275,2)</f>
        <v>0</v>
      </c>
      <c r="K275" s="210" t="s">
        <v>129</v>
      </c>
      <c r="L275" s="141"/>
      <c r="M275" s="214"/>
      <c r="N275" s="215" t="s">
        <v>44</v>
      </c>
      <c r="Q275" s="216">
        <v>0.004297</v>
      </c>
      <c r="R275" s="216">
        <f>$Q$275*$H$275</f>
        <v>0.034376</v>
      </c>
      <c r="S275" s="216">
        <v>0</v>
      </c>
      <c r="T275" s="217">
        <f>$S$275*$H$275</f>
        <v>0</v>
      </c>
      <c r="AR275" s="136" t="s">
        <v>130</v>
      </c>
      <c r="AT275" s="136" t="s">
        <v>125</v>
      </c>
      <c r="AU275" s="136" t="s">
        <v>82</v>
      </c>
      <c r="AY275" s="140" t="s">
        <v>123</v>
      </c>
      <c r="BE275" s="218">
        <f>IF($N$275="základní",$J$275,0)</f>
        <v>0</v>
      </c>
      <c r="BF275" s="218">
        <f>IF($N$275="snížená",$J$275,0)</f>
        <v>0</v>
      </c>
      <c r="BG275" s="218">
        <f>IF($N$275="zákl. přenesená",$J$275,0)</f>
        <v>0</v>
      </c>
      <c r="BH275" s="218">
        <f>IF($N$275="sníž. přenesená",$J$275,0)</f>
        <v>0</v>
      </c>
      <c r="BI275" s="218">
        <f>IF($N$275="nulová",$J$275,0)</f>
        <v>0</v>
      </c>
      <c r="BJ275" s="136" t="s">
        <v>22</v>
      </c>
      <c r="BK275" s="218">
        <f>ROUND($I$275*$H$275,2)</f>
        <v>0</v>
      </c>
      <c r="BL275" s="136" t="s">
        <v>130</v>
      </c>
      <c r="BM275" s="136" t="s">
        <v>437</v>
      </c>
    </row>
    <row r="276" spans="2:47" s="140" customFormat="1" ht="16.5" customHeight="1">
      <c r="B276" s="141"/>
      <c r="D276" s="219" t="s">
        <v>132</v>
      </c>
      <c r="F276" s="220" t="s">
        <v>438</v>
      </c>
      <c r="I276" s="254"/>
      <c r="L276" s="141"/>
      <c r="M276" s="221"/>
      <c r="T276" s="222"/>
      <c r="AT276" s="140" t="s">
        <v>132</v>
      </c>
      <c r="AU276" s="140" t="s">
        <v>82</v>
      </c>
    </row>
    <row r="277" spans="2:51" s="140" customFormat="1" ht="15.75" customHeight="1">
      <c r="B277" s="223"/>
      <c r="D277" s="224" t="s">
        <v>148</v>
      </c>
      <c r="E277" s="225"/>
      <c r="F277" s="226" t="s">
        <v>177</v>
      </c>
      <c r="H277" s="225"/>
      <c r="I277" s="254"/>
      <c r="L277" s="223"/>
      <c r="M277" s="227"/>
      <c r="T277" s="228"/>
      <c r="AT277" s="225" t="s">
        <v>148</v>
      </c>
      <c r="AU277" s="225" t="s">
        <v>82</v>
      </c>
      <c r="AV277" s="225" t="s">
        <v>22</v>
      </c>
      <c r="AW277" s="225" t="s">
        <v>99</v>
      </c>
      <c r="AX277" s="225" t="s">
        <v>73</v>
      </c>
      <c r="AY277" s="225" t="s">
        <v>123</v>
      </c>
    </row>
    <row r="278" spans="2:51" s="140" customFormat="1" ht="15.75" customHeight="1">
      <c r="B278" s="229"/>
      <c r="D278" s="224" t="s">
        <v>148</v>
      </c>
      <c r="E278" s="230"/>
      <c r="F278" s="231" t="s">
        <v>183</v>
      </c>
      <c r="H278" s="232">
        <v>8</v>
      </c>
      <c r="I278" s="254"/>
      <c r="L278" s="229"/>
      <c r="M278" s="233"/>
      <c r="T278" s="234"/>
      <c r="AT278" s="230" t="s">
        <v>148</v>
      </c>
      <c r="AU278" s="230" t="s">
        <v>82</v>
      </c>
      <c r="AV278" s="230" t="s">
        <v>82</v>
      </c>
      <c r="AW278" s="230" t="s">
        <v>99</v>
      </c>
      <c r="AX278" s="230" t="s">
        <v>22</v>
      </c>
      <c r="AY278" s="230" t="s">
        <v>123</v>
      </c>
    </row>
    <row r="279" spans="2:65" s="140" customFormat="1" ht="15.75" customHeight="1">
      <c r="B279" s="141"/>
      <c r="C279" s="208" t="s">
        <v>439</v>
      </c>
      <c r="D279" s="208" t="s">
        <v>125</v>
      </c>
      <c r="E279" s="209" t="s">
        <v>440</v>
      </c>
      <c r="F279" s="210" t="s">
        <v>441</v>
      </c>
      <c r="G279" s="211" t="s">
        <v>128</v>
      </c>
      <c r="H279" s="212">
        <v>120</v>
      </c>
      <c r="I279" s="253"/>
      <c r="J279" s="213">
        <f>ROUND($I$279*$H$279,2)</f>
        <v>0</v>
      </c>
      <c r="K279" s="210" t="s">
        <v>129</v>
      </c>
      <c r="L279" s="141"/>
      <c r="M279" s="214"/>
      <c r="N279" s="215" t="s">
        <v>44</v>
      </c>
      <c r="Q279" s="216">
        <v>0.00187</v>
      </c>
      <c r="R279" s="216">
        <f>$Q$279*$H$279</f>
        <v>0.2244</v>
      </c>
      <c r="S279" s="216">
        <v>0</v>
      </c>
      <c r="T279" s="217">
        <f>$S$279*$H$279</f>
        <v>0</v>
      </c>
      <c r="AR279" s="136" t="s">
        <v>130</v>
      </c>
      <c r="AT279" s="136" t="s">
        <v>125</v>
      </c>
      <c r="AU279" s="136" t="s">
        <v>82</v>
      </c>
      <c r="AY279" s="140" t="s">
        <v>123</v>
      </c>
      <c r="BE279" s="218">
        <f>IF($N$279="základní",$J$279,0)</f>
        <v>0</v>
      </c>
      <c r="BF279" s="218">
        <f>IF($N$279="snížená",$J$279,0)</f>
        <v>0</v>
      </c>
      <c r="BG279" s="218">
        <f>IF($N$279="zákl. přenesená",$J$279,0)</f>
        <v>0</v>
      </c>
      <c r="BH279" s="218">
        <f>IF($N$279="sníž. přenesená",$J$279,0)</f>
        <v>0</v>
      </c>
      <c r="BI279" s="218">
        <f>IF($N$279="nulová",$J$279,0)</f>
        <v>0</v>
      </c>
      <c r="BJ279" s="136" t="s">
        <v>22</v>
      </c>
      <c r="BK279" s="218">
        <f>ROUND($I$279*$H$279,2)</f>
        <v>0</v>
      </c>
      <c r="BL279" s="136" t="s">
        <v>130</v>
      </c>
      <c r="BM279" s="136" t="s">
        <v>442</v>
      </c>
    </row>
    <row r="280" spans="2:47" s="140" customFormat="1" ht="16.5" customHeight="1">
      <c r="B280" s="141"/>
      <c r="D280" s="219" t="s">
        <v>132</v>
      </c>
      <c r="F280" s="220" t="s">
        <v>443</v>
      </c>
      <c r="I280" s="254"/>
      <c r="L280" s="141"/>
      <c r="M280" s="221"/>
      <c r="T280" s="222"/>
      <c r="AT280" s="140" t="s">
        <v>132</v>
      </c>
      <c r="AU280" s="140" t="s">
        <v>82</v>
      </c>
    </row>
    <row r="281" spans="2:51" s="140" customFormat="1" ht="15.75" customHeight="1">
      <c r="B281" s="223"/>
      <c r="D281" s="224" t="s">
        <v>148</v>
      </c>
      <c r="E281" s="225"/>
      <c r="F281" s="226" t="s">
        <v>177</v>
      </c>
      <c r="H281" s="225"/>
      <c r="I281" s="254"/>
      <c r="L281" s="223"/>
      <c r="M281" s="227"/>
      <c r="T281" s="228"/>
      <c r="AT281" s="225" t="s">
        <v>148</v>
      </c>
      <c r="AU281" s="225" t="s">
        <v>82</v>
      </c>
      <c r="AV281" s="225" t="s">
        <v>22</v>
      </c>
      <c r="AW281" s="225" t="s">
        <v>99</v>
      </c>
      <c r="AX281" s="225" t="s">
        <v>73</v>
      </c>
      <c r="AY281" s="225" t="s">
        <v>123</v>
      </c>
    </row>
    <row r="282" spans="2:51" s="140" customFormat="1" ht="15.75" customHeight="1">
      <c r="B282" s="229"/>
      <c r="D282" s="224" t="s">
        <v>148</v>
      </c>
      <c r="E282" s="230"/>
      <c r="F282" s="231" t="s">
        <v>444</v>
      </c>
      <c r="H282" s="232">
        <v>120</v>
      </c>
      <c r="I282" s="254"/>
      <c r="L282" s="229"/>
      <c r="M282" s="233"/>
      <c r="T282" s="234"/>
      <c r="AT282" s="230" t="s">
        <v>148</v>
      </c>
      <c r="AU282" s="230" t="s">
        <v>82</v>
      </c>
      <c r="AV282" s="230" t="s">
        <v>82</v>
      </c>
      <c r="AW282" s="230" t="s">
        <v>99</v>
      </c>
      <c r="AX282" s="230" t="s">
        <v>22</v>
      </c>
      <c r="AY282" s="230" t="s">
        <v>123</v>
      </c>
    </row>
    <row r="283" spans="2:65" s="140" customFormat="1" ht="15.75" customHeight="1">
      <c r="B283" s="141"/>
      <c r="C283" s="208" t="s">
        <v>445</v>
      </c>
      <c r="D283" s="208" t="s">
        <v>125</v>
      </c>
      <c r="E283" s="209" t="s">
        <v>446</v>
      </c>
      <c r="F283" s="210" t="s">
        <v>447</v>
      </c>
      <c r="G283" s="211" t="s">
        <v>363</v>
      </c>
      <c r="H283" s="212">
        <v>28</v>
      </c>
      <c r="I283" s="253"/>
      <c r="J283" s="213">
        <f>ROUND($I$283*$H$283,2)</f>
        <v>0</v>
      </c>
      <c r="K283" s="210" t="s">
        <v>129</v>
      </c>
      <c r="L283" s="141"/>
      <c r="M283" s="214"/>
      <c r="N283" s="215" t="s">
        <v>44</v>
      </c>
      <c r="Q283" s="216">
        <v>1.995E-06</v>
      </c>
      <c r="R283" s="216">
        <f>$Q$283*$H$283</f>
        <v>5.586E-05</v>
      </c>
      <c r="S283" s="216">
        <v>0</v>
      </c>
      <c r="T283" s="217">
        <f>$S$283*$H$283</f>
        <v>0</v>
      </c>
      <c r="AR283" s="136" t="s">
        <v>130</v>
      </c>
      <c r="AT283" s="136" t="s">
        <v>125</v>
      </c>
      <c r="AU283" s="136" t="s">
        <v>82</v>
      </c>
      <c r="AY283" s="140" t="s">
        <v>123</v>
      </c>
      <c r="BE283" s="218">
        <f>IF($N$283="základní",$J$283,0)</f>
        <v>0</v>
      </c>
      <c r="BF283" s="218">
        <f>IF($N$283="snížená",$J$283,0)</f>
        <v>0</v>
      </c>
      <c r="BG283" s="218">
        <f>IF($N$283="zákl. přenesená",$J$283,0)</f>
        <v>0</v>
      </c>
      <c r="BH283" s="218">
        <f>IF($N$283="sníž. přenesená",$J$283,0)</f>
        <v>0</v>
      </c>
      <c r="BI283" s="218">
        <f>IF($N$283="nulová",$J$283,0)</f>
        <v>0</v>
      </c>
      <c r="BJ283" s="136" t="s">
        <v>22</v>
      </c>
      <c r="BK283" s="218">
        <f>ROUND($I$283*$H$283,2)</f>
        <v>0</v>
      </c>
      <c r="BL283" s="136" t="s">
        <v>130</v>
      </c>
      <c r="BM283" s="136" t="s">
        <v>448</v>
      </c>
    </row>
    <row r="284" spans="2:47" s="140" customFormat="1" ht="16.5" customHeight="1">
      <c r="B284" s="141"/>
      <c r="D284" s="219" t="s">
        <v>132</v>
      </c>
      <c r="F284" s="220" t="s">
        <v>449</v>
      </c>
      <c r="I284" s="254"/>
      <c r="L284" s="141"/>
      <c r="M284" s="221"/>
      <c r="T284" s="222"/>
      <c r="AT284" s="140" t="s">
        <v>132</v>
      </c>
      <c r="AU284" s="140" t="s">
        <v>82</v>
      </c>
    </row>
    <row r="285" spans="2:51" s="140" customFormat="1" ht="15.75" customHeight="1">
      <c r="B285" s="223"/>
      <c r="D285" s="224" t="s">
        <v>148</v>
      </c>
      <c r="E285" s="225"/>
      <c r="F285" s="226" t="s">
        <v>177</v>
      </c>
      <c r="H285" s="225"/>
      <c r="I285" s="254"/>
      <c r="L285" s="223"/>
      <c r="M285" s="227"/>
      <c r="T285" s="228"/>
      <c r="AT285" s="225" t="s">
        <v>148</v>
      </c>
      <c r="AU285" s="225" t="s">
        <v>82</v>
      </c>
      <c r="AV285" s="225" t="s">
        <v>22</v>
      </c>
      <c r="AW285" s="225" t="s">
        <v>99</v>
      </c>
      <c r="AX285" s="225" t="s">
        <v>73</v>
      </c>
      <c r="AY285" s="225" t="s">
        <v>123</v>
      </c>
    </row>
    <row r="286" spans="2:51" s="140" customFormat="1" ht="15.75" customHeight="1">
      <c r="B286" s="229"/>
      <c r="D286" s="224" t="s">
        <v>148</v>
      </c>
      <c r="E286" s="230"/>
      <c r="F286" s="231" t="s">
        <v>450</v>
      </c>
      <c r="H286" s="232">
        <v>28</v>
      </c>
      <c r="I286" s="254"/>
      <c r="L286" s="229"/>
      <c r="M286" s="233"/>
      <c r="T286" s="234"/>
      <c r="AT286" s="230" t="s">
        <v>148</v>
      </c>
      <c r="AU286" s="230" t="s">
        <v>82</v>
      </c>
      <c r="AV286" s="230" t="s">
        <v>82</v>
      </c>
      <c r="AW286" s="230" t="s">
        <v>99</v>
      </c>
      <c r="AX286" s="230" t="s">
        <v>22</v>
      </c>
      <c r="AY286" s="230" t="s">
        <v>123</v>
      </c>
    </row>
    <row r="287" spans="2:65" s="140" customFormat="1" ht="15.75" customHeight="1">
      <c r="B287" s="141"/>
      <c r="C287" s="208" t="s">
        <v>451</v>
      </c>
      <c r="D287" s="208" t="s">
        <v>125</v>
      </c>
      <c r="E287" s="209" t="s">
        <v>452</v>
      </c>
      <c r="F287" s="210" t="s">
        <v>453</v>
      </c>
      <c r="G287" s="211" t="s">
        <v>128</v>
      </c>
      <c r="H287" s="212">
        <v>30</v>
      </c>
      <c r="I287" s="253"/>
      <c r="J287" s="213">
        <f>ROUND($I$287*$H$287,2)</f>
        <v>0</v>
      </c>
      <c r="K287" s="210" t="s">
        <v>129</v>
      </c>
      <c r="L287" s="141"/>
      <c r="M287" s="214"/>
      <c r="N287" s="215" t="s">
        <v>44</v>
      </c>
      <c r="Q287" s="216">
        <v>0.24601</v>
      </c>
      <c r="R287" s="216">
        <f>$Q$287*$H$287</f>
        <v>7.3803</v>
      </c>
      <c r="S287" s="216">
        <v>0</v>
      </c>
      <c r="T287" s="217">
        <f>$S$287*$H$287</f>
        <v>0</v>
      </c>
      <c r="AR287" s="136" t="s">
        <v>130</v>
      </c>
      <c r="AT287" s="136" t="s">
        <v>125</v>
      </c>
      <c r="AU287" s="136" t="s">
        <v>82</v>
      </c>
      <c r="AY287" s="140" t="s">
        <v>123</v>
      </c>
      <c r="BE287" s="218">
        <f>IF($N$287="základní",$J$287,0)</f>
        <v>0</v>
      </c>
      <c r="BF287" s="218">
        <f>IF($N$287="snížená",$J$287,0)</f>
        <v>0</v>
      </c>
      <c r="BG287" s="218">
        <f>IF($N$287="zákl. přenesená",$J$287,0)</f>
        <v>0</v>
      </c>
      <c r="BH287" s="218">
        <f>IF($N$287="sníž. přenesená",$J$287,0)</f>
        <v>0</v>
      </c>
      <c r="BI287" s="218">
        <f>IF($N$287="nulová",$J$287,0)</f>
        <v>0</v>
      </c>
      <c r="BJ287" s="136" t="s">
        <v>22</v>
      </c>
      <c r="BK287" s="218">
        <f>ROUND($I$287*$H$287,2)</f>
        <v>0</v>
      </c>
      <c r="BL287" s="136" t="s">
        <v>130</v>
      </c>
      <c r="BM287" s="136" t="s">
        <v>454</v>
      </c>
    </row>
    <row r="288" spans="2:47" s="140" customFormat="1" ht="27" customHeight="1">
      <c r="B288" s="141"/>
      <c r="D288" s="219" t="s">
        <v>132</v>
      </c>
      <c r="F288" s="220" t="s">
        <v>455</v>
      </c>
      <c r="I288" s="254"/>
      <c r="L288" s="141"/>
      <c r="M288" s="221"/>
      <c r="T288" s="222"/>
      <c r="AT288" s="140" t="s">
        <v>132</v>
      </c>
      <c r="AU288" s="140" t="s">
        <v>82</v>
      </c>
    </row>
    <row r="289" spans="2:51" s="140" customFormat="1" ht="15.75" customHeight="1">
      <c r="B289" s="223"/>
      <c r="D289" s="224" t="s">
        <v>148</v>
      </c>
      <c r="E289" s="225"/>
      <c r="F289" s="226" t="s">
        <v>177</v>
      </c>
      <c r="H289" s="225"/>
      <c r="I289" s="254"/>
      <c r="L289" s="223"/>
      <c r="M289" s="227"/>
      <c r="T289" s="228"/>
      <c r="AT289" s="225" t="s">
        <v>148</v>
      </c>
      <c r="AU289" s="225" t="s">
        <v>82</v>
      </c>
      <c r="AV289" s="225" t="s">
        <v>22</v>
      </c>
      <c r="AW289" s="225" t="s">
        <v>99</v>
      </c>
      <c r="AX289" s="225" t="s">
        <v>73</v>
      </c>
      <c r="AY289" s="225" t="s">
        <v>123</v>
      </c>
    </row>
    <row r="290" spans="2:51" s="140" customFormat="1" ht="15.75" customHeight="1">
      <c r="B290" s="229"/>
      <c r="D290" s="224" t="s">
        <v>148</v>
      </c>
      <c r="E290" s="230"/>
      <c r="F290" s="231" t="s">
        <v>456</v>
      </c>
      <c r="H290" s="232">
        <v>30</v>
      </c>
      <c r="I290" s="254"/>
      <c r="L290" s="229"/>
      <c r="M290" s="233"/>
      <c r="T290" s="234"/>
      <c r="AT290" s="230" t="s">
        <v>148</v>
      </c>
      <c r="AU290" s="230" t="s">
        <v>82</v>
      </c>
      <c r="AV290" s="230" t="s">
        <v>82</v>
      </c>
      <c r="AW290" s="230" t="s">
        <v>99</v>
      </c>
      <c r="AX290" s="230" t="s">
        <v>22</v>
      </c>
      <c r="AY290" s="230" t="s">
        <v>123</v>
      </c>
    </row>
    <row r="291" spans="2:65" s="140" customFormat="1" ht="15.75" customHeight="1">
      <c r="B291" s="141"/>
      <c r="C291" s="235" t="s">
        <v>457</v>
      </c>
      <c r="D291" s="235" t="s">
        <v>180</v>
      </c>
      <c r="E291" s="236" t="s">
        <v>458</v>
      </c>
      <c r="F291" s="237" t="s">
        <v>459</v>
      </c>
      <c r="G291" s="238" t="s">
        <v>136</v>
      </c>
      <c r="H291" s="239">
        <v>121.2</v>
      </c>
      <c r="I291" s="255"/>
      <c r="J291" s="240">
        <f>ROUND($I$291*$H$291,2)</f>
        <v>0</v>
      </c>
      <c r="K291" s="237" t="s">
        <v>129</v>
      </c>
      <c r="L291" s="241"/>
      <c r="M291" s="242"/>
      <c r="N291" s="243" t="s">
        <v>44</v>
      </c>
      <c r="Q291" s="216">
        <v>0.057</v>
      </c>
      <c r="R291" s="216">
        <f>$Q$291*$H$291</f>
        <v>6.9084</v>
      </c>
      <c r="S291" s="216">
        <v>0</v>
      </c>
      <c r="T291" s="217">
        <f>$S$291*$H$291</f>
        <v>0</v>
      </c>
      <c r="AR291" s="136" t="s">
        <v>183</v>
      </c>
      <c r="AT291" s="136" t="s">
        <v>180</v>
      </c>
      <c r="AU291" s="136" t="s">
        <v>82</v>
      </c>
      <c r="AY291" s="140" t="s">
        <v>123</v>
      </c>
      <c r="BE291" s="218">
        <f>IF($N$291="základní",$J$291,0)</f>
        <v>0</v>
      </c>
      <c r="BF291" s="218">
        <f>IF($N$291="snížená",$J$291,0)</f>
        <v>0</v>
      </c>
      <c r="BG291" s="218">
        <f>IF($N$291="zákl. přenesená",$J$291,0)</f>
        <v>0</v>
      </c>
      <c r="BH291" s="218">
        <f>IF($N$291="sníž. přenesená",$J$291,0)</f>
        <v>0</v>
      </c>
      <c r="BI291" s="218">
        <f>IF($N$291="nulová",$J$291,0)</f>
        <v>0</v>
      </c>
      <c r="BJ291" s="136" t="s">
        <v>22</v>
      </c>
      <c r="BK291" s="218">
        <f>ROUND($I$291*$H$291,2)</f>
        <v>0</v>
      </c>
      <c r="BL291" s="136" t="s">
        <v>130</v>
      </c>
      <c r="BM291" s="136" t="s">
        <v>460</v>
      </c>
    </row>
    <row r="292" spans="2:47" s="140" customFormat="1" ht="16.5" customHeight="1">
      <c r="B292" s="141"/>
      <c r="D292" s="219" t="s">
        <v>132</v>
      </c>
      <c r="F292" s="220" t="s">
        <v>461</v>
      </c>
      <c r="I292" s="254"/>
      <c r="L292" s="141"/>
      <c r="M292" s="221"/>
      <c r="T292" s="222"/>
      <c r="AT292" s="140" t="s">
        <v>132</v>
      </c>
      <c r="AU292" s="140" t="s">
        <v>82</v>
      </c>
    </row>
    <row r="293" spans="2:51" s="140" customFormat="1" ht="15.75" customHeight="1">
      <c r="B293" s="229"/>
      <c r="D293" s="224" t="s">
        <v>148</v>
      </c>
      <c r="E293" s="230"/>
      <c r="F293" s="231" t="s">
        <v>462</v>
      </c>
      <c r="H293" s="232">
        <v>120</v>
      </c>
      <c r="I293" s="254"/>
      <c r="L293" s="229"/>
      <c r="M293" s="233"/>
      <c r="T293" s="234"/>
      <c r="AT293" s="230" t="s">
        <v>148</v>
      </c>
      <c r="AU293" s="230" t="s">
        <v>82</v>
      </c>
      <c r="AV293" s="230" t="s">
        <v>82</v>
      </c>
      <c r="AW293" s="230" t="s">
        <v>99</v>
      </c>
      <c r="AX293" s="230" t="s">
        <v>73</v>
      </c>
      <c r="AY293" s="230" t="s">
        <v>123</v>
      </c>
    </row>
    <row r="294" spans="2:51" s="140" customFormat="1" ht="15.75" customHeight="1">
      <c r="B294" s="229"/>
      <c r="D294" s="224" t="s">
        <v>148</v>
      </c>
      <c r="F294" s="231" t="s">
        <v>463</v>
      </c>
      <c r="H294" s="232">
        <v>121.2</v>
      </c>
      <c r="I294" s="254"/>
      <c r="L294" s="229"/>
      <c r="M294" s="233"/>
      <c r="T294" s="234"/>
      <c r="AT294" s="230" t="s">
        <v>148</v>
      </c>
      <c r="AU294" s="230" t="s">
        <v>82</v>
      </c>
      <c r="AV294" s="230" t="s">
        <v>82</v>
      </c>
      <c r="AW294" s="230" t="s">
        <v>73</v>
      </c>
      <c r="AX294" s="230" t="s">
        <v>22</v>
      </c>
      <c r="AY294" s="230" t="s">
        <v>123</v>
      </c>
    </row>
    <row r="295" spans="2:65" s="140" customFormat="1" ht="15.75" customHeight="1">
      <c r="B295" s="141"/>
      <c r="C295" s="208" t="s">
        <v>464</v>
      </c>
      <c r="D295" s="208" t="s">
        <v>125</v>
      </c>
      <c r="E295" s="209" t="s">
        <v>465</v>
      </c>
      <c r="F295" s="210" t="s">
        <v>466</v>
      </c>
      <c r="G295" s="211" t="s">
        <v>363</v>
      </c>
      <c r="H295" s="212">
        <v>30</v>
      </c>
      <c r="I295" s="253"/>
      <c r="J295" s="213">
        <f>ROUND($I$295*$H$295,2)</f>
        <v>0</v>
      </c>
      <c r="K295" s="210" t="s">
        <v>129</v>
      </c>
      <c r="L295" s="141"/>
      <c r="M295" s="214"/>
      <c r="N295" s="215" t="s">
        <v>44</v>
      </c>
      <c r="Q295" s="216">
        <v>0.147606</v>
      </c>
      <c r="R295" s="216">
        <f>$Q$295*$H$295</f>
        <v>4.428179999999999</v>
      </c>
      <c r="S295" s="216">
        <v>0</v>
      </c>
      <c r="T295" s="217">
        <f>$S$295*$H$295</f>
        <v>0</v>
      </c>
      <c r="AR295" s="136" t="s">
        <v>130</v>
      </c>
      <c r="AT295" s="136" t="s">
        <v>125</v>
      </c>
      <c r="AU295" s="136" t="s">
        <v>82</v>
      </c>
      <c r="AY295" s="140" t="s">
        <v>123</v>
      </c>
      <c r="BE295" s="218">
        <f>IF($N$295="základní",$J$295,0)</f>
        <v>0</v>
      </c>
      <c r="BF295" s="218">
        <f>IF($N$295="snížená",$J$295,0)</f>
        <v>0</v>
      </c>
      <c r="BG295" s="218">
        <f>IF($N$295="zákl. přenesená",$J$295,0)</f>
        <v>0</v>
      </c>
      <c r="BH295" s="218">
        <f>IF($N$295="sníž. přenesená",$J$295,0)</f>
        <v>0</v>
      </c>
      <c r="BI295" s="218">
        <f>IF($N$295="nulová",$J$295,0)</f>
        <v>0</v>
      </c>
      <c r="BJ295" s="136" t="s">
        <v>22</v>
      </c>
      <c r="BK295" s="218">
        <f>ROUND($I$295*$H$295,2)</f>
        <v>0</v>
      </c>
      <c r="BL295" s="136" t="s">
        <v>130</v>
      </c>
      <c r="BM295" s="136" t="s">
        <v>467</v>
      </c>
    </row>
    <row r="296" spans="2:47" s="140" customFormat="1" ht="27" customHeight="1">
      <c r="B296" s="141"/>
      <c r="D296" s="219" t="s">
        <v>132</v>
      </c>
      <c r="F296" s="220" t="s">
        <v>468</v>
      </c>
      <c r="I296" s="254"/>
      <c r="L296" s="141"/>
      <c r="M296" s="221"/>
      <c r="T296" s="222"/>
      <c r="AT296" s="140" t="s">
        <v>132</v>
      </c>
      <c r="AU296" s="140" t="s">
        <v>82</v>
      </c>
    </row>
    <row r="297" spans="2:51" s="140" customFormat="1" ht="15.75" customHeight="1">
      <c r="B297" s="223"/>
      <c r="D297" s="224" t="s">
        <v>148</v>
      </c>
      <c r="E297" s="225"/>
      <c r="F297" s="226" t="s">
        <v>177</v>
      </c>
      <c r="H297" s="225"/>
      <c r="I297" s="254"/>
      <c r="L297" s="223"/>
      <c r="M297" s="227"/>
      <c r="T297" s="228"/>
      <c r="AT297" s="225" t="s">
        <v>148</v>
      </c>
      <c r="AU297" s="225" t="s">
        <v>82</v>
      </c>
      <c r="AV297" s="225" t="s">
        <v>22</v>
      </c>
      <c r="AW297" s="225" t="s">
        <v>99</v>
      </c>
      <c r="AX297" s="225" t="s">
        <v>73</v>
      </c>
      <c r="AY297" s="225" t="s">
        <v>123</v>
      </c>
    </row>
    <row r="298" spans="2:51" s="140" customFormat="1" ht="15.75" customHeight="1">
      <c r="B298" s="229"/>
      <c r="D298" s="224" t="s">
        <v>148</v>
      </c>
      <c r="E298" s="230"/>
      <c r="F298" s="231" t="s">
        <v>469</v>
      </c>
      <c r="H298" s="232">
        <v>30</v>
      </c>
      <c r="I298" s="254"/>
      <c r="L298" s="229"/>
      <c r="M298" s="233"/>
      <c r="T298" s="234"/>
      <c r="AT298" s="230" t="s">
        <v>148</v>
      </c>
      <c r="AU298" s="230" t="s">
        <v>82</v>
      </c>
      <c r="AV298" s="230" t="s">
        <v>82</v>
      </c>
      <c r="AW298" s="230" t="s">
        <v>99</v>
      </c>
      <c r="AX298" s="230" t="s">
        <v>22</v>
      </c>
      <c r="AY298" s="230" t="s">
        <v>123</v>
      </c>
    </row>
    <row r="299" spans="2:65" s="140" customFormat="1" ht="15.75" customHeight="1">
      <c r="B299" s="141"/>
      <c r="C299" s="235" t="s">
        <v>470</v>
      </c>
      <c r="D299" s="235" t="s">
        <v>180</v>
      </c>
      <c r="E299" s="236" t="s">
        <v>471</v>
      </c>
      <c r="F299" s="237" t="s">
        <v>472</v>
      </c>
      <c r="G299" s="238" t="s">
        <v>136</v>
      </c>
      <c r="H299" s="239">
        <v>59.412</v>
      </c>
      <c r="I299" s="255"/>
      <c r="J299" s="240">
        <f>ROUND($I$299*$H$299,2)</f>
        <v>0</v>
      </c>
      <c r="K299" s="237" t="s">
        <v>129</v>
      </c>
      <c r="L299" s="241"/>
      <c r="M299" s="242"/>
      <c r="N299" s="243" t="s">
        <v>44</v>
      </c>
      <c r="Q299" s="216">
        <v>0.067</v>
      </c>
      <c r="R299" s="216">
        <f>$Q$299*$H$299</f>
        <v>3.980604</v>
      </c>
      <c r="S299" s="216">
        <v>0</v>
      </c>
      <c r="T299" s="217">
        <f>$S$299*$H$299</f>
        <v>0</v>
      </c>
      <c r="AR299" s="136" t="s">
        <v>183</v>
      </c>
      <c r="AT299" s="136" t="s">
        <v>180</v>
      </c>
      <c r="AU299" s="136" t="s">
        <v>82</v>
      </c>
      <c r="AY299" s="140" t="s">
        <v>123</v>
      </c>
      <c r="BE299" s="218">
        <f>IF($N$299="základní",$J$299,0)</f>
        <v>0</v>
      </c>
      <c r="BF299" s="218">
        <f>IF($N$299="snížená",$J$299,0)</f>
        <v>0</v>
      </c>
      <c r="BG299" s="218">
        <f>IF($N$299="zákl. přenesená",$J$299,0)</f>
        <v>0</v>
      </c>
      <c r="BH299" s="218">
        <f>IF($N$299="sníž. přenesená",$J$299,0)</f>
        <v>0</v>
      </c>
      <c r="BI299" s="218">
        <f>IF($N$299="nulová",$J$299,0)</f>
        <v>0</v>
      </c>
      <c r="BJ299" s="136" t="s">
        <v>22</v>
      </c>
      <c r="BK299" s="218">
        <f>ROUND($I$299*$H$299,2)</f>
        <v>0</v>
      </c>
      <c r="BL299" s="136" t="s">
        <v>130</v>
      </c>
      <c r="BM299" s="136" t="s">
        <v>473</v>
      </c>
    </row>
    <row r="300" spans="2:47" s="140" customFormat="1" ht="16.5" customHeight="1">
      <c r="B300" s="141"/>
      <c r="D300" s="219" t="s">
        <v>132</v>
      </c>
      <c r="F300" s="220" t="s">
        <v>474</v>
      </c>
      <c r="I300" s="254"/>
      <c r="L300" s="141"/>
      <c r="M300" s="221"/>
      <c r="T300" s="222"/>
      <c r="AT300" s="140" t="s">
        <v>132</v>
      </c>
      <c r="AU300" s="140" t="s">
        <v>82</v>
      </c>
    </row>
    <row r="301" spans="2:51" s="140" customFormat="1" ht="15.75" customHeight="1">
      <c r="B301" s="229"/>
      <c r="D301" s="224" t="s">
        <v>148</v>
      </c>
      <c r="E301" s="230"/>
      <c r="F301" s="231" t="s">
        <v>475</v>
      </c>
      <c r="H301" s="232">
        <v>58.8235294117647</v>
      </c>
      <c r="I301" s="254"/>
      <c r="L301" s="229"/>
      <c r="M301" s="233"/>
      <c r="T301" s="234"/>
      <c r="AT301" s="230" t="s">
        <v>148</v>
      </c>
      <c r="AU301" s="230" t="s">
        <v>82</v>
      </c>
      <c r="AV301" s="230" t="s">
        <v>82</v>
      </c>
      <c r="AW301" s="230" t="s">
        <v>99</v>
      </c>
      <c r="AX301" s="230" t="s">
        <v>22</v>
      </c>
      <c r="AY301" s="230" t="s">
        <v>123</v>
      </c>
    </row>
    <row r="302" spans="2:51" s="140" customFormat="1" ht="15.75" customHeight="1">
      <c r="B302" s="229"/>
      <c r="D302" s="224" t="s">
        <v>148</v>
      </c>
      <c r="F302" s="231" t="s">
        <v>476</v>
      </c>
      <c r="H302" s="232">
        <v>59.412</v>
      </c>
      <c r="I302" s="254"/>
      <c r="L302" s="229"/>
      <c r="M302" s="233"/>
      <c r="T302" s="234"/>
      <c r="AT302" s="230" t="s">
        <v>148</v>
      </c>
      <c r="AU302" s="230" t="s">
        <v>82</v>
      </c>
      <c r="AV302" s="230" t="s">
        <v>82</v>
      </c>
      <c r="AW302" s="230" t="s">
        <v>73</v>
      </c>
      <c r="AX302" s="230" t="s">
        <v>22</v>
      </c>
      <c r="AY302" s="230" t="s">
        <v>123</v>
      </c>
    </row>
    <row r="303" spans="2:65" s="140" customFormat="1" ht="15.75" customHeight="1">
      <c r="B303" s="141"/>
      <c r="C303" s="208" t="s">
        <v>477</v>
      </c>
      <c r="D303" s="208" t="s">
        <v>125</v>
      </c>
      <c r="E303" s="209" t="s">
        <v>478</v>
      </c>
      <c r="F303" s="210" t="s">
        <v>479</v>
      </c>
      <c r="G303" s="211" t="s">
        <v>227</v>
      </c>
      <c r="H303" s="212">
        <v>308.48</v>
      </c>
      <c r="I303" s="253"/>
      <c r="J303" s="213">
        <f>ROUND($I$303*$H$303,2)</f>
        <v>0</v>
      </c>
      <c r="K303" s="210"/>
      <c r="L303" s="141"/>
      <c r="M303" s="214"/>
      <c r="N303" s="215" t="s">
        <v>44</v>
      </c>
      <c r="Q303" s="216">
        <v>0</v>
      </c>
      <c r="R303" s="216">
        <f>$Q$303*$H$303</f>
        <v>0</v>
      </c>
      <c r="S303" s="216">
        <v>0</v>
      </c>
      <c r="T303" s="217">
        <f>$S$303*$H$303</f>
        <v>0</v>
      </c>
      <c r="AR303" s="136" t="s">
        <v>130</v>
      </c>
      <c r="AT303" s="136" t="s">
        <v>125</v>
      </c>
      <c r="AU303" s="136" t="s">
        <v>82</v>
      </c>
      <c r="AY303" s="140" t="s">
        <v>123</v>
      </c>
      <c r="BE303" s="218">
        <f>IF($N$303="základní",$J$303,0)</f>
        <v>0</v>
      </c>
      <c r="BF303" s="218">
        <f>IF($N$303="snížená",$J$303,0)</f>
        <v>0</v>
      </c>
      <c r="BG303" s="218">
        <f>IF($N$303="zákl. přenesená",$J$303,0)</f>
        <v>0</v>
      </c>
      <c r="BH303" s="218">
        <f>IF($N$303="sníž. přenesená",$J$303,0)</f>
        <v>0</v>
      </c>
      <c r="BI303" s="218">
        <f>IF($N$303="nulová",$J$303,0)</f>
        <v>0</v>
      </c>
      <c r="BJ303" s="136" t="s">
        <v>22</v>
      </c>
      <c r="BK303" s="218">
        <f>ROUND($I$303*$H$303,2)</f>
        <v>0</v>
      </c>
      <c r="BL303" s="136" t="s">
        <v>130</v>
      </c>
      <c r="BM303" s="136" t="s">
        <v>480</v>
      </c>
    </row>
    <row r="304" spans="2:47" s="140" customFormat="1" ht="16.5" customHeight="1">
      <c r="B304" s="141"/>
      <c r="D304" s="219" t="s">
        <v>132</v>
      </c>
      <c r="F304" s="220" t="s">
        <v>479</v>
      </c>
      <c r="I304" s="254"/>
      <c r="L304" s="141"/>
      <c r="M304" s="221"/>
      <c r="T304" s="222"/>
      <c r="AT304" s="140" t="s">
        <v>132</v>
      </c>
      <c r="AU304" s="140" t="s">
        <v>82</v>
      </c>
    </row>
    <row r="305" spans="2:65" s="140" customFormat="1" ht="15.75" customHeight="1">
      <c r="B305" s="141"/>
      <c r="C305" s="208" t="s">
        <v>481</v>
      </c>
      <c r="D305" s="208" t="s">
        <v>125</v>
      </c>
      <c r="E305" s="209" t="s">
        <v>482</v>
      </c>
      <c r="F305" s="210" t="s">
        <v>483</v>
      </c>
      <c r="G305" s="211" t="s">
        <v>227</v>
      </c>
      <c r="H305" s="212">
        <v>308.48</v>
      </c>
      <c r="I305" s="253"/>
      <c r="J305" s="213">
        <f>ROUND($I$305*$H$305,2)</f>
        <v>0</v>
      </c>
      <c r="K305" s="210" t="s">
        <v>129</v>
      </c>
      <c r="L305" s="141"/>
      <c r="M305" s="214"/>
      <c r="N305" s="215" t="s">
        <v>44</v>
      </c>
      <c r="Q305" s="216">
        <v>0</v>
      </c>
      <c r="R305" s="216">
        <f>$Q$305*$H$305</f>
        <v>0</v>
      </c>
      <c r="S305" s="216">
        <v>0</v>
      </c>
      <c r="T305" s="217">
        <f>$S$305*$H$305</f>
        <v>0</v>
      </c>
      <c r="AR305" s="136" t="s">
        <v>130</v>
      </c>
      <c r="AT305" s="136" t="s">
        <v>125</v>
      </c>
      <c r="AU305" s="136" t="s">
        <v>82</v>
      </c>
      <c r="AY305" s="140" t="s">
        <v>123</v>
      </c>
      <c r="BE305" s="218">
        <f>IF($N$305="základní",$J$305,0)</f>
        <v>0</v>
      </c>
      <c r="BF305" s="218">
        <f>IF($N$305="snížená",$J$305,0)</f>
        <v>0</v>
      </c>
      <c r="BG305" s="218">
        <f>IF($N$305="zákl. přenesená",$J$305,0)</f>
        <v>0</v>
      </c>
      <c r="BH305" s="218">
        <f>IF($N$305="sníž. přenesená",$J$305,0)</f>
        <v>0</v>
      </c>
      <c r="BI305" s="218">
        <f>IF($N$305="nulová",$J$305,0)</f>
        <v>0</v>
      </c>
      <c r="BJ305" s="136" t="s">
        <v>22</v>
      </c>
      <c r="BK305" s="218">
        <f>ROUND($I$305*$H$305,2)</f>
        <v>0</v>
      </c>
      <c r="BL305" s="136" t="s">
        <v>130</v>
      </c>
      <c r="BM305" s="136" t="s">
        <v>484</v>
      </c>
    </row>
    <row r="306" spans="2:47" s="140" customFormat="1" ht="16.5" customHeight="1">
      <c r="B306" s="141"/>
      <c r="D306" s="219" t="s">
        <v>132</v>
      </c>
      <c r="F306" s="220" t="s">
        <v>485</v>
      </c>
      <c r="I306" s="254"/>
      <c r="L306" s="141"/>
      <c r="M306" s="221"/>
      <c r="T306" s="222"/>
      <c r="AT306" s="140" t="s">
        <v>132</v>
      </c>
      <c r="AU306" s="140" t="s">
        <v>82</v>
      </c>
    </row>
    <row r="307" spans="2:65" s="140" customFormat="1" ht="15.75" customHeight="1">
      <c r="B307" s="141"/>
      <c r="C307" s="208" t="s">
        <v>486</v>
      </c>
      <c r="D307" s="208" t="s">
        <v>125</v>
      </c>
      <c r="E307" s="209" t="s">
        <v>487</v>
      </c>
      <c r="F307" s="210" t="s">
        <v>488</v>
      </c>
      <c r="G307" s="211" t="s">
        <v>227</v>
      </c>
      <c r="H307" s="212">
        <v>1233.92</v>
      </c>
      <c r="I307" s="253"/>
      <c r="J307" s="213">
        <f>ROUND($I$307*$H$307,2)</f>
        <v>0</v>
      </c>
      <c r="K307" s="210" t="s">
        <v>129</v>
      </c>
      <c r="L307" s="141"/>
      <c r="M307" s="214"/>
      <c r="N307" s="215" t="s">
        <v>44</v>
      </c>
      <c r="Q307" s="216">
        <v>0</v>
      </c>
      <c r="R307" s="216">
        <f>$Q$307*$H$307</f>
        <v>0</v>
      </c>
      <c r="S307" s="216">
        <v>0</v>
      </c>
      <c r="T307" s="217">
        <f>$S$307*$H$307</f>
        <v>0</v>
      </c>
      <c r="AR307" s="136" t="s">
        <v>130</v>
      </c>
      <c r="AT307" s="136" t="s">
        <v>125</v>
      </c>
      <c r="AU307" s="136" t="s">
        <v>82</v>
      </c>
      <c r="AY307" s="140" t="s">
        <v>123</v>
      </c>
      <c r="BE307" s="218">
        <f>IF($N$307="základní",$J$307,0)</f>
        <v>0</v>
      </c>
      <c r="BF307" s="218">
        <f>IF($N$307="snížená",$J$307,0)</f>
        <v>0</v>
      </c>
      <c r="BG307" s="218">
        <f>IF($N$307="zákl. přenesená",$J$307,0)</f>
        <v>0</v>
      </c>
      <c r="BH307" s="218">
        <f>IF($N$307="sníž. přenesená",$J$307,0)</f>
        <v>0</v>
      </c>
      <c r="BI307" s="218">
        <f>IF($N$307="nulová",$J$307,0)</f>
        <v>0</v>
      </c>
      <c r="BJ307" s="136" t="s">
        <v>22</v>
      </c>
      <c r="BK307" s="218">
        <f>ROUND($I$307*$H$307,2)</f>
        <v>0</v>
      </c>
      <c r="BL307" s="136" t="s">
        <v>130</v>
      </c>
      <c r="BM307" s="136" t="s">
        <v>489</v>
      </c>
    </row>
    <row r="308" spans="2:47" s="140" customFormat="1" ht="27" customHeight="1">
      <c r="B308" s="141"/>
      <c r="D308" s="219" t="s">
        <v>132</v>
      </c>
      <c r="F308" s="220" t="s">
        <v>490</v>
      </c>
      <c r="I308" s="254"/>
      <c r="L308" s="141"/>
      <c r="M308" s="221"/>
      <c r="T308" s="222"/>
      <c r="AT308" s="140" t="s">
        <v>132</v>
      </c>
      <c r="AU308" s="140" t="s">
        <v>82</v>
      </c>
    </row>
    <row r="309" spans="2:51" s="140" customFormat="1" ht="15.75" customHeight="1">
      <c r="B309" s="229"/>
      <c r="D309" s="224" t="s">
        <v>148</v>
      </c>
      <c r="F309" s="231" t="s">
        <v>491</v>
      </c>
      <c r="H309" s="232">
        <v>1233.92</v>
      </c>
      <c r="I309" s="254"/>
      <c r="L309" s="229"/>
      <c r="M309" s="233"/>
      <c r="T309" s="234"/>
      <c r="AT309" s="230" t="s">
        <v>148</v>
      </c>
      <c r="AU309" s="230" t="s">
        <v>82</v>
      </c>
      <c r="AV309" s="230" t="s">
        <v>82</v>
      </c>
      <c r="AW309" s="230" t="s">
        <v>73</v>
      </c>
      <c r="AX309" s="230" t="s">
        <v>22</v>
      </c>
      <c r="AY309" s="230" t="s">
        <v>123</v>
      </c>
    </row>
    <row r="310" spans="2:63" s="197" customFormat="1" ht="23.25" customHeight="1">
      <c r="B310" s="198"/>
      <c r="D310" s="199" t="s">
        <v>72</v>
      </c>
      <c r="E310" s="206" t="s">
        <v>492</v>
      </c>
      <c r="F310" s="206" t="s">
        <v>493</v>
      </c>
      <c r="I310" s="256"/>
      <c r="J310" s="207">
        <f>$BK$310</f>
        <v>0</v>
      </c>
      <c r="L310" s="198"/>
      <c r="M310" s="202"/>
      <c r="P310" s="203">
        <f>SUM($P$311:$P$312)</f>
        <v>0</v>
      </c>
      <c r="R310" s="203">
        <f>SUM($R$311:$R$312)</f>
        <v>0</v>
      </c>
      <c r="T310" s="204">
        <f>SUM($T$311:$T$312)</f>
        <v>0</v>
      </c>
      <c r="AR310" s="199" t="s">
        <v>22</v>
      </c>
      <c r="AT310" s="199" t="s">
        <v>72</v>
      </c>
      <c r="AU310" s="199" t="s">
        <v>82</v>
      </c>
      <c r="AY310" s="199" t="s">
        <v>123</v>
      </c>
      <c r="BK310" s="205">
        <f>SUM($BK$311:$BK$312)</f>
        <v>0</v>
      </c>
    </row>
    <row r="311" spans="2:65" s="140" customFormat="1" ht="15.75" customHeight="1">
      <c r="B311" s="141"/>
      <c r="C311" s="208" t="s">
        <v>494</v>
      </c>
      <c r="D311" s="208" t="s">
        <v>125</v>
      </c>
      <c r="E311" s="209" t="s">
        <v>495</v>
      </c>
      <c r="F311" s="210" t="s">
        <v>496</v>
      </c>
      <c r="G311" s="211" t="s">
        <v>227</v>
      </c>
      <c r="H311" s="212">
        <v>117.705</v>
      </c>
      <c r="I311" s="253"/>
      <c r="J311" s="213">
        <f>ROUND($I$311*$H$311,2)</f>
        <v>0</v>
      </c>
      <c r="K311" s="210" t="s">
        <v>129</v>
      </c>
      <c r="L311" s="141"/>
      <c r="M311" s="214"/>
      <c r="N311" s="215" t="s">
        <v>44</v>
      </c>
      <c r="Q311" s="216">
        <v>0</v>
      </c>
      <c r="R311" s="216">
        <f>$Q$311*$H$311</f>
        <v>0</v>
      </c>
      <c r="S311" s="216">
        <v>0</v>
      </c>
      <c r="T311" s="217">
        <f>$S$311*$H$311</f>
        <v>0</v>
      </c>
      <c r="AR311" s="136" t="s">
        <v>130</v>
      </c>
      <c r="AT311" s="136" t="s">
        <v>125</v>
      </c>
      <c r="AU311" s="136" t="s">
        <v>139</v>
      </c>
      <c r="AY311" s="140" t="s">
        <v>123</v>
      </c>
      <c r="BE311" s="218">
        <f>IF($N$311="základní",$J$311,0)</f>
        <v>0</v>
      </c>
      <c r="BF311" s="218">
        <f>IF($N$311="snížená",$J$311,0)</f>
        <v>0</v>
      </c>
      <c r="BG311" s="218">
        <f>IF($N$311="zákl. přenesená",$J$311,0)</f>
        <v>0</v>
      </c>
      <c r="BH311" s="218">
        <f>IF($N$311="sníž. přenesená",$J$311,0)</f>
        <v>0</v>
      </c>
      <c r="BI311" s="218">
        <f>IF($N$311="nulová",$J$311,0)</f>
        <v>0</v>
      </c>
      <c r="BJ311" s="136" t="s">
        <v>22</v>
      </c>
      <c r="BK311" s="218">
        <f>ROUND($I$311*$H$311,2)</f>
        <v>0</v>
      </c>
      <c r="BL311" s="136" t="s">
        <v>130</v>
      </c>
      <c r="BM311" s="136" t="s">
        <v>497</v>
      </c>
    </row>
    <row r="312" spans="2:47" s="140" customFormat="1" ht="27" customHeight="1">
      <c r="B312" s="141"/>
      <c r="D312" s="219" t="s">
        <v>132</v>
      </c>
      <c r="F312" s="220" t="s">
        <v>498</v>
      </c>
      <c r="L312" s="141"/>
      <c r="M312" s="250"/>
      <c r="N312" s="251"/>
      <c r="O312" s="251"/>
      <c r="P312" s="251"/>
      <c r="Q312" s="251"/>
      <c r="R312" s="251"/>
      <c r="S312" s="251"/>
      <c r="T312" s="252"/>
      <c r="AT312" s="140" t="s">
        <v>132</v>
      </c>
      <c r="AU312" s="140" t="s">
        <v>139</v>
      </c>
    </row>
    <row r="313" spans="2:12" s="140" customFormat="1" ht="7.5" customHeight="1">
      <c r="B313" s="163"/>
      <c r="C313" s="164"/>
      <c r="D313" s="164"/>
      <c r="E313" s="164"/>
      <c r="F313" s="164"/>
      <c r="G313" s="164"/>
      <c r="H313" s="164"/>
      <c r="I313" s="164"/>
      <c r="J313" s="164"/>
      <c r="K313" s="164"/>
      <c r="L313" s="141"/>
    </row>
    <row r="314" s="124" customFormat="1" ht="14.25" customHeight="1"/>
  </sheetData>
  <sheetProtection password="CC55" sheet="1"/>
  <autoFilter ref="C87:K87"/>
  <mergeCells count="12">
    <mergeCell ref="E78:H78"/>
    <mergeCell ref="E80:H80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6:H76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tabSelected="1" zoomScalePageLayoutView="0" workbookViewId="0" topLeftCell="A1">
      <pane ySplit="1" topLeftCell="BM79" activePane="bottomLeft" state="frozen"/>
      <selection pane="topLeft" activeCell="A1" sqref="A1"/>
      <selection pane="bottomLeft" activeCell="I89" sqref="I89:I97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535</v>
      </c>
      <c r="G1" s="121" t="s">
        <v>536</v>
      </c>
      <c r="H1" s="121"/>
      <c r="I1" s="82"/>
      <c r="J1" s="84" t="s">
        <v>537</v>
      </c>
      <c r="K1" s="83" t="s">
        <v>89</v>
      </c>
      <c r="L1" s="84" t="s">
        <v>538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88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90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91</v>
      </c>
      <c r="K8" s="132"/>
    </row>
    <row r="9" spans="2:11" s="136" customFormat="1" ht="16.5" customHeight="1">
      <c r="B9" s="137"/>
      <c r="E9" s="135" t="s">
        <v>92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93</v>
      </c>
      <c r="K10" s="142"/>
    </row>
    <row r="11" spans="2:11" s="140" customFormat="1" ht="37.5" customHeight="1">
      <c r="B11" s="141"/>
      <c r="E11" s="143" t="s">
        <v>499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81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5.75" customHeight="1">
      <c r="B26" s="137"/>
      <c r="E26" s="147"/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ROUND($J$86,2)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ROUND(SUM($BE$86:$BE$99),2)</f>
        <v>0</v>
      </c>
      <c r="I32" s="155">
        <v>0.21</v>
      </c>
      <c r="J32" s="154">
        <f>ROUND(SUM($BE$86:$BE$99)*$I$32,2)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ROUND(SUM($BF$86:$BF$99),2)</f>
        <v>0</v>
      </c>
      <c r="I33" s="155">
        <v>0.15</v>
      </c>
      <c r="J33" s="154">
        <f>ROUND(SUM($BF$86:$BF$99)*$I$33,2)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ROUND(SUM($BG$86:$BG$99),2)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ROUND(SUM($BH$86:$BH$99),2)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ROUND(SUM($BI$86:$BI$99),2)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95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91</v>
      </c>
      <c r="K48" s="132"/>
    </row>
    <row r="49" spans="2:11" s="140" customFormat="1" ht="16.5" customHeight="1">
      <c r="B49" s="141"/>
      <c r="E49" s="135" t="s">
        <v>92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93</v>
      </c>
      <c r="K50" s="142"/>
    </row>
    <row r="51" spans="2:11" s="140" customFormat="1" ht="19.5" customHeight="1">
      <c r="B51" s="141"/>
      <c r="E51" s="143" t="str">
        <f>$E$11</f>
        <v>SO 102a - Vedlejší a ostatní náklady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96</v>
      </c>
      <c r="D58" s="156"/>
      <c r="E58" s="156"/>
      <c r="F58" s="156"/>
      <c r="G58" s="156"/>
      <c r="H58" s="156"/>
      <c r="I58" s="156"/>
      <c r="J58" s="171" t="s">
        <v>97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98</v>
      </c>
      <c r="J60" s="151">
        <f>ROUND($J$86,2)</f>
        <v>0</v>
      </c>
      <c r="K60" s="142"/>
      <c r="AU60" s="140" t="s">
        <v>99</v>
      </c>
    </row>
    <row r="61" spans="2:11" s="174" customFormat="1" ht="25.5" customHeight="1">
      <c r="B61" s="175"/>
      <c r="D61" s="176" t="s">
        <v>500</v>
      </c>
      <c r="E61" s="176"/>
      <c r="F61" s="176"/>
      <c r="G61" s="176"/>
      <c r="H61" s="176"/>
      <c r="I61" s="176"/>
      <c r="J61" s="177">
        <f>ROUND($J$87,2)</f>
        <v>0</v>
      </c>
      <c r="K61" s="178"/>
    </row>
    <row r="62" spans="2:11" s="179" customFormat="1" ht="21" customHeight="1">
      <c r="B62" s="180"/>
      <c r="D62" s="181" t="s">
        <v>501</v>
      </c>
      <c r="E62" s="181"/>
      <c r="F62" s="181"/>
      <c r="G62" s="181"/>
      <c r="H62" s="181"/>
      <c r="I62" s="181"/>
      <c r="J62" s="182">
        <f>ROUND($J$88,2)</f>
        <v>0</v>
      </c>
      <c r="K62" s="183"/>
    </row>
    <row r="63" spans="2:11" s="179" customFormat="1" ht="21" customHeight="1">
      <c r="B63" s="180"/>
      <c r="D63" s="181" t="s">
        <v>502</v>
      </c>
      <c r="E63" s="181"/>
      <c r="F63" s="181"/>
      <c r="G63" s="181"/>
      <c r="H63" s="181"/>
      <c r="I63" s="181"/>
      <c r="J63" s="182">
        <f>ROUND($J$91,2)</f>
        <v>0</v>
      </c>
      <c r="K63" s="183"/>
    </row>
    <row r="64" spans="2:11" s="179" customFormat="1" ht="21" customHeight="1">
      <c r="B64" s="180"/>
      <c r="D64" s="181" t="s">
        <v>503</v>
      </c>
      <c r="E64" s="181"/>
      <c r="F64" s="181"/>
      <c r="G64" s="181"/>
      <c r="H64" s="181"/>
      <c r="I64" s="181"/>
      <c r="J64" s="182">
        <f>ROUND($J$94,2)</f>
        <v>0</v>
      </c>
      <c r="K64" s="183"/>
    </row>
    <row r="65" spans="2:11" s="140" customFormat="1" ht="22.5" customHeight="1">
      <c r="B65" s="141"/>
      <c r="K65" s="142"/>
    </row>
    <row r="66" spans="2:11" s="140" customFormat="1" ht="7.5" customHeight="1">
      <c r="B66" s="163"/>
      <c r="C66" s="164"/>
      <c r="D66" s="164"/>
      <c r="E66" s="164"/>
      <c r="F66" s="164"/>
      <c r="G66" s="164"/>
      <c r="H66" s="164"/>
      <c r="I66" s="164"/>
      <c r="J66" s="164"/>
      <c r="K66" s="165"/>
    </row>
    <row r="70" spans="2:12" s="140" customFormat="1" ht="7.5" customHeight="1">
      <c r="B70" s="167"/>
      <c r="C70" s="168"/>
      <c r="D70" s="168"/>
      <c r="E70" s="168"/>
      <c r="F70" s="168"/>
      <c r="G70" s="168"/>
      <c r="H70" s="168"/>
      <c r="I70" s="168"/>
      <c r="J70" s="168"/>
      <c r="K70" s="168"/>
      <c r="L70" s="141"/>
    </row>
    <row r="71" spans="2:12" s="140" customFormat="1" ht="37.5" customHeight="1">
      <c r="B71" s="141"/>
      <c r="C71" s="131" t="s">
        <v>106</v>
      </c>
      <c r="L71" s="141"/>
    </row>
    <row r="72" spans="2:12" s="140" customFormat="1" ht="7.5" customHeight="1">
      <c r="B72" s="141"/>
      <c r="L72" s="141"/>
    </row>
    <row r="73" spans="2:12" s="140" customFormat="1" ht="15" customHeight="1">
      <c r="B73" s="141"/>
      <c r="C73" s="134" t="s">
        <v>17</v>
      </c>
      <c r="L73" s="141"/>
    </row>
    <row r="74" spans="2:12" s="140" customFormat="1" ht="16.5" customHeight="1">
      <c r="B74" s="141"/>
      <c r="E74" s="135" t="str">
        <f>$E$7</f>
        <v>2720 Obnovení silnice III-2565 Most - Mariánské Radčice</v>
      </c>
      <c r="F74" s="144"/>
      <c r="G74" s="144"/>
      <c r="H74" s="144"/>
      <c r="L74" s="141"/>
    </row>
    <row r="75" spans="2:43" s="124" customFormat="1" ht="15.75" customHeight="1">
      <c r="B75" s="130"/>
      <c r="C75" s="134" t="s">
        <v>91</v>
      </c>
      <c r="L75" s="130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</row>
    <row r="76" spans="2:12" s="140" customFormat="1" ht="16.5" customHeight="1">
      <c r="B76" s="141"/>
      <c r="E76" s="135" t="s">
        <v>92</v>
      </c>
      <c r="F76" s="144"/>
      <c r="G76" s="144"/>
      <c r="H76" s="144"/>
      <c r="L76" s="141"/>
    </row>
    <row r="77" spans="2:12" s="140" customFormat="1" ht="15" customHeight="1">
      <c r="B77" s="141"/>
      <c r="C77" s="134" t="s">
        <v>93</v>
      </c>
      <c r="L77" s="141"/>
    </row>
    <row r="78" spans="2:12" s="140" customFormat="1" ht="19.5" customHeight="1">
      <c r="B78" s="141"/>
      <c r="E78" s="143" t="str">
        <f>$E$11</f>
        <v>SO 102a - Vedlejší a ostatní náklady</v>
      </c>
      <c r="F78" s="144"/>
      <c r="G78" s="144"/>
      <c r="H78" s="144"/>
      <c r="L78" s="141"/>
    </row>
    <row r="79" spans="2:12" s="140" customFormat="1" ht="7.5" customHeight="1">
      <c r="B79" s="141"/>
      <c r="L79" s="141"/>
    </row>
    <row r="80" spans="2:12" s="140" customFormat="1" ht="18.75" customHeight="1">
      <c r="B80" s="141"/>
      <c r="C80" s="134" t="s">
        <v>23</v>
      </c>
      <c r="F80" s="145" t="str">
        <f>$F$14</f>
        <v> </v>
      </c>
      <c r="I80" s="134" t="s">
        <v>25</v>
      </c>
      <c r="J80" s="146" t="str">
        <f>IF($J$14="","",$J$14)</f>
        <v>30.07.2014</v>
      </c>
      <c r="L80" s="141"/>
    </row>
    <row r="81" spans="2:12" s="140" customFormat="1" ht="7.5" customHeight="1">
      <c r="B81" s="141"/>
      <c r="L81" s="141"/>
    </row>
    <row r="82" spans="2:12" s="140" customFormat="1" ht="15.75" customHeight="1">
      <c r="B82" s="141"/>
      <c r="C82" s="134" t="s">
        <v>28</v>
      </c>
      <c r="F82" s="145" t="str">
        <f>$E$17</f>
        <v>Statutární město Most</v>
      </c>
      <c r="I82" s="134" t="s">
        <v>35</v>
      </c>
      <c r="J82" s="145" t="str">
        <f>$E$23</f>
        <v>Báňské projekty Teplice a.s.</v>
      </c>
      <c r="L82" s="141"/>
    </row>
    <row r="83" spans="2:12" s="140" customFormat="1" ht="15" customHeight="1">
      <c r="B83" s="141"/>
      <c r="C83" s="134" t="s">
        <v>32</v>
      </c>
      <c r="F83" s="145">
        <f>IF($E$20="","",$E$20)</f>
      </c>
      <c r="L83" s="141"/>
    </row>
    <row r="84" spans="2:12" s="140" customFormat="1" ht="11.25" customHeight="1">
      <c r="B84" s="141"/>
      <c r="L84" s="141"/>
    </row>
    <row r="85" spans="2:20" s="184" customFormat="1" ht="30" customHeight="1">
      <c r="B85" s="185"/>
      <c r="C85" s="186" t="s">
        <v>107</v>
      </c>
      <c r="D85" s="187" t="s">
        <v>58</v>
      </c>
      <c r="E85" s="187" t="s">
        <v>54</v>
      </c>
      <c r="F85" s="187" t="s">
        <v>108</v>
      </c>
      <c r="G85" s="187" t="s">
        <v>109</v>
      </c>
      <c r="H85" s="187" t="s">
        <v>110</v>
      </c>
      <c r="I85" s="187" t="s">
        <v>111</v>
      </c>
      <c r="J85" s="187" t="s">
        <v>112</v>
      </c>
      <c r="K85" s="188" t="s">
        <v>113</v>
      </c>
      <c r="L85" s="185"/>
      <c r="M85" s="189" t="s">
        <v>114</v>
      </c>
      <c r="N85" s="190" t="s">
        <v>43</v>
      </c>
      <c r="O85" s="190" t="s">
        <v>115</v>
      </c>
      <c r="P85" s="190" t="s">
        <v>116</v>
      </c>
      <c r="Q85" s="190" t="s">
        <v>117</v>
      </c>
      <c r="R85" s="190" t="s">
        <v>118</v>
      </c>
      <c r="S85" s="190" t="s">
        <v>119</v>
      </c>
      <c r="T85" s="191" t="s">
        <v>120</v>
      </c>
    </row>
    <row r="86" spans="2:63" s="140" customFormat="1" ht="30" customHeight="1">
      <c r="B86" s="141"/>
      <c r="C86" s="173" t="s">
        <v>98</v>
      </c>
      <c r="J86" s="192">
        <f>$BK$86</f>
        <v>0</v>
      </c>
      <c r="L86" s="141"/>
      <c r="M86" s="193"/>
      <c r="N86" s="148"/>
      <c r="O86" s="148"/>
      <c r="P86" s="194">
        <f>$P$87</f>
        <v>0</v>
      </c>
      <c r="Q86" s="148"/>
      <c r="R86" s="194">
        <f>$R$87</f>
        <v>0</v>
      </c>
      <c r="S86" s="148"/>
      <c r="T86" s="195">
        <f>$T$87</f>
        <v>0</v>
      </c>
      <c r="AT86" s="140" t="s">
        <v>72</v>
      </c>
      <c r="AU86" s="140" t="s">
        <v>99</v>
      </c>
      <c r="BK86" s="196">
        <f>$BK$87</f>
        <v>0</v>
      </c>
    </row>
    <row r="87" spans="2:63" s="197" customFormat="1" ht="37.5" customHeight="1">
      <c r="B87" s="198"/>
      <c r="D87" s="199" t="s">
        <v>72</v>
      </c>
      <c r="E87" s="200" t="s">
        <v>504</v>
      </c>
      <c r="F87" s="200" t="s">
        <v>505</v>
      </c>
      <c r="J87" s="201">
        <f>$BK$87</f>
        <v>0</v>
      </c>
      <c r="L87" s="198"/>
      <c r="M87" s="202"/>
      <c r="P87" s="203">
        <f>$P$88+$P$91+$P$94</f>
        <v>0</v>
      </c>
      <c r="R87" s="203">
        <f>$R$88+$R$91+$R$94</f>
        <v>0</v>
      </c>
      <c r="T87" s="204">
        <f>$T$88+$T$91+$T$94</f>
        <v>0</v>
      </c>
      <c r="AR87" s="199" t="s">
        <v>151</v>
      </c>
      <c r="AT87" s="199" t="s">
        <v>72</v>
      </c>
      <c r="AU87" s="199" t="s">
        <v>73</v>
      </c>
      <c r="AY87" s="199" t="s">
        <v>123</v>
      </c>
      <c r="BK87" s="205">
        <f>$BK$88+$BK$91+$BK$94</f>
        <v>0</v>
      </c>
    </row>
    <row r="88" spans="2:63" s="197" customFormat="1" ht="21" customHeight="1">
      <c r="B88" s="198"/>
      <c r="D88" s="199" t="s">
        <v>72</v>
      </c>
      <c r="E88" s="206" t="s">
        <v>506</v>
      </c>
      <c r="F88" s="206" t="s">
        <v>507</v>
      </c>
      <c r="J88" s="207">
        <f>$BK$88</f>
        <v>0</v>
      </c>
      <c r="L88" s="198"/>
      <c r="M88" s="202"/>
      <c r="P88" s="203">
        <f>SUM($P$89:$P$90)</f>
        <v>0</v>
      </c>
      <c r="R88" s="203">
        <f>SUM($R$89:$R$90)</f>
        <v>0</v>
      </c>
      <c r="T88" s="204">
        <f>SUM($T$89:$T$90)</f>
        <v>0</v>
      </c>
      <c r="AR88" s="199" t="s">
        <v>151</v>
      </c>
      <c r="AT88" s="199" t="s">
        <v>72</v>
      </c>
      <c r="AU88" s="199" t="s">
        <v>22</v>
      </c>
      <c r="AY88" s="199" t="s">
        <v>123</v>
      </c>
      <c r="BK88" s="205">
        <f>SUM($BK$89:$BK$90)</f>
        <v>0</v>
      </c>
    </row>
    <row r="89" spans="2:65" s="140" customFormat="1" ht="15.75" customHeight="1">
      <c r="B89" s="141"/>
      <c r="C89" s="208" t="s">
        <v>22</v>
      </c>
      <c r="D89" s="208" t="s">
        <v>125</v>
      </c>
      <c r="E89" s="209" t="s">
        <v>508</v>
      </c>
      <c r="F89" s="210" t="s">
        <v>509</v>
      </c>
      <c r="G89" s="211" t="s">
        <v>510</v>
      </c>
      <c r="H89" s="212">
        <v>40</v>
      </c>
      <c r="I89" s="253"/>
      <c r="J89" s="213">
        <f>ROUND($I$89*$H$89,2)</f>
        <v>0</v>
      </c>
      <c r="K89" s="210"/>
      <c r="L89" s="141"/>
      <c r="M89" s="214"/>
      <c r="N89" s="215" t="s">
        <v>44</v>
      </c>
      <c r="Q89" s="216">
        <v>0</v>
      </c>
      <c r="R89" s="216">
        <f>$Q$89*$H$89</f>
        <v>0</v>
      </c>
      <c r="S89" s="216">
        <v>0</v>
      </c>
      <c r="T89" s="217">
        <f>$S$89*$H$89</f>
        <v>0</v>
      </c>
      <c r="AR89" s="136" t="s">
        <v>511</v>
      </c>
      <c r="AT89" s="136" t="s">
        <v>125</v>
      </c>
      <c r="AU89" s="136" t="s">
        <v>82</v>
      </c>
      <c r="AY89" s="140" t="s">
        <v>123</v>
      </c>
      <c r="BE89" s="218">
        <f>IF($N$89="základní",$J$89,0)</f>
        <v>0</v>
      </c>
      <c r="BF89" s="218">
        <f>IF($N$89="snížená",$J$89,0)</f>
        <v>0</v>
      </c>
      <c r="BG89" s="218">
        <f>IF($N$89="zákl. přenesená",$J$89,0)</f>
        <v>0</v>
      </c>
      <c r="BH89" s="218">
        <f>IF($N$89="sníž. přenesená",$J$89,0)</f>
        <v>0</v>
      </c>
      <c r="BI89" s="218">
        <f>IF($N$89="nulová",$J$89,0)</f>
        <v>0</v>
      </c>
      <c r="BJ89" s="136" t="s">
        <v>22</v>
      </c>
      <c r="BK89" s="218">
        <f>ROUND($I$89*$H$89,2)</f>
        <v>0</v>
      </c>
      <c r="BL89" s="136" t="s">
        <v>511</v>
      </c>
      <c r="BM89" s="136" t="s">
        <v>512</v>
      </c>
    </row>
    <row r="90" spans="2:47" s="140" customFormat="1" ht="27" customHeight="1">
      <c r="B90" s="141"/>
      <c r="D90" s="219" t="s">
        <v>132</v>
      </c>
      <c r="F90" s="220" t="s">
        <v>513</v>
      </c>
      <c r="I90" s="254"/>
      <c r="L90" s="141"/>
      <c r="M90" s="221"/>
      <c r="T90" s="222"/>
      <c r="AT90" s="140" t="s">
        <v>132</v>
      </c>
      <c r="AU90" s="140" t="s">
        <v>82</v>
      </c>
    </row>
    <row r="91" spans="2:63" s="197" customFormat="1" ht="30.75" customHeight="1">
      <c r="B91" s="198"/>
      <c r="D91" s="199" t="s">
        <v>72</v>
      </c>
      <c r="E91" s="206" t="s">
        <v>514</v>
      </c>
      <c r="F91" s="206" t="s">
        <v>515</v>
      </c>
      <c r="I91" s="256"/>
      <c r="J91" s="207">
        <f>$BK$91</f>
        <v>0</v>
      </c>
      <c r="L91" s="198"/>
      <c r="M91" s="202"/>
      <c r="P91" s="203">
        <f>SUM($P$92:$P$93)</f>
        <v>0</v>
      </c>
      <c r="R91" s="203">
        <f>SUM($R$92:$R$93)</f>
        <v>0</v>
      </c>
      <c r="T91" s="204">
        <f>SUM($T$92:$T$93)</f>
        <v>0</v>
      </c>
      <c r="AR91" s="199" t="s">
        <v>151</v>
      </c>
      <c r="AT91" s="199" t="s">
        <v>72</v>
      </c>
      <c r="AU91" s="199" t="s">
        <v>22</v>
      </c>
      <c r="AY91" s="199" t="s">
        <v>123</v>
      </c>
      <c r="BK91" s="205">
        <f>SUM($BK$92:$BK$93)</f>
        <v>0</v>
      </c>
    </row>
    <row r="92" spans="2:65" s="140" customFormat="1" ht="15.75" customHeight="1">
      <c r="B92" s="141"/>
      <c r="C92" s="208" t="s">
        <v>82</v>
      </c>
      <c r="D92" s="208" t="s">
        <v>125</v>
      </c>
      <c r="E92" s="209" t="s">
        <v>516</v>
      </c>
      <c r="F92" s="210" t="s">
        <v>515</v>
      </c>
      <c r="G92" s="211" t="s">
        <v>517</v>
      </c>
      <c r="H92" s="212">
        <v>1</v>
      </c>
      <c r="I92" s="253"/>
      <c r="J92" s="213">
        <f>ROUND($I$92*$H$92,2)</f>
        <v>0</v>
      </c>
      <c r="K92" s="210"/>
      <c r="L92" s="141"/>
      <c r="M92" s="214"/>
      <c r="N92" s="215" t="s">
        <v>44</v>
      </c>
      <c r="Q92" s="216">
        <v>0</v>
      </c>
      <c r="R92" s="216">
        <f>$Q$92*$H$92</f>
        <v>0</v>
      </c>
      <c r="S92" s="216">
        <v>0</v>
      </c>
      <c r="T92" s="217">
        <f>$S$92*$H$92</f>
        <v>0</v>
      </c>
      <c r="AR92" s="136" t="s">
        <v>511</v>
      </c>
      <c r="AT92" s="136" t="s">
        <v>125</v>
      </c>
      <c r="AU92" s="136" t="s">
        <v>82</v>
      </c>
      <c r="AY92" s="140" t="s">
        <v>123</v>
      </c>
      <c r="BE92" s="218">
        <f>IF($N$92="základní",$J$92,0)</f>
        <v>0</v>
      </c>
      <c r="BF92" s="218">
        <f>IF($N$92="snížená",$J$92,0)</f>
        <v>0</v>
      </c>
      <c r="BG92" s="218">
        <f>IF($N$92="zákl. přenesená",$J$92,0)</f>
        <v>0</v>
      </c>
      <c r="BH92" s="218">
        <f>IF($N$92="sníž. přenesená",$J$92,0)</f>
        <v>0</v>
      </c>
      <c r="BI92" s="218">
        <f>IF($N$92="nulová",$J$92,0)</f>
        <v>0</v>
      </c>
      <c r="BJ92" s="136" t="s">
        <v>22</v>
      </c>
      <c r="BK92" s="218">
        <f>ROUND($I$92*$H$92,2)</f>
        <v>0</v>
      </c>
      <c r="BL92" s="136" t="s">
        <v>511</v>
      </c>
      <c r="BM92" s="136" t="s">
        <v>518</v>
      </c>
    </row>
    <row r="93" spans="2:47" s="140" customFormat="1" ht="16.5" customHeight="1">
      <c r="B93" s="141"/>
      <c r="D93" s="219" t="s">
        <v>132</v>
      </c>
      <c r="F93" s="220" t="s">
        <v>519</v>
      </c>
      <c r="I93" s="254"/>
      <c r="L93" s="141"/>
      <c r="M93" s="221"/>
      <c r="T93" s="222"/>
      <c r="AT93" s="140" t="s">
        <v>132</v>
      </c>
      <c r="AU93" s="140" t="s">
        <v>82</v>
      </c>
    </row>
    <row r="94" spans="2:63" s="197" customFormat="1" ht="30.75" customHeight="1">
      <c r="B94" s="198"/>
      <c r="D94" s="199" t="s">
        <v>72</v>
      </c>
      <c r="E94" s="206" t="s">
        <v>520</v>
      </c>
      <c r="F94" s="206" t="s">
        <v>521</v>
      </c>
      <c r="I94" s="256"/>
      <c r="J94" s="207">
        <f>$BK$94</f>
        <v>0</v>
      </c>
      <c r="L94" s="198"/>
      <c r="M94" s="202"/>
      <c r="P94" s="203">
        <f>SUM($P$95:$P$99)</f>
        <v>0</v>
      </c>
      <c r="R94" s="203">
        <f>SUM($R$95:$R$99)</f>
        <v>0</v>
      </c>
      <c r="T94" s="204">
        <f>SUM($T$95:$T$99)</f>
        <v>0</v>
      </c>
      <c r="AR94" s="199" t="s">
        <v>151</v>
      </c>
      <c r="AT94" s="199" t="s">
        <v>72</v>
      </c>
      <c r="AU94" s="199" t="s">
        <v>22</v>
      </c>
      <c r="AY94" s="199" t="s">
        <v>123</v>
      </c>
      <c r="BK94" s="205">
        <f>SUM($BK$95:$BK$99)</f>
        <v>0</v>
      </c>
    </row>
    <row r="95" spans="2:65" s="140" customFormat="1" ht="15.75" customHeight="1">
      <c r="B95" s="141"/>
      <c r="C95" s="208" t="s">
        <v>139</v>
      </c>
      <c r="D95" s="208" t="s">
        <v>125</v>
      </c>
      <c r="E95" s="209" t="s">
        <v>522</v>
      </c>
      <c r="F95" s="210" t="s">
        <v>523</v>
      </c>
      <c r="G95" s="211" t="s">
        <v>510</v>
      </c>
      <c r="H95" s="212">
        <v>20</v>
      </c>
      <c r="I95" s="253"/>
      <c r="J95" s="213">
        <f>ROUND($I$95*$H$95,2)</f>
        <v>0</v>
      </c>
      <c r="K95" s="210"/>
      <c r="L95" s="141"/>
      <c r="M95" s="214"/>
      <c r="N95" s="215" t="s">
        <v>44</v>
      </c>
      <c r="Q95" s="216">
        <v>0</v>
      </c>
      <c r="R95" s="216">
        <f>$Q$95*$H$95</f>
        <v>0</v>
      </c>
      <c r="S95" s="216">
        <v>0</v>
      </c>
      <c r="T95" s="217">
        <f>$S$95*$H$95</f>
        <v>0</v>
      </c>
      <c r="AR95" s="136" t="s">
        <v>511</v>
      </c>
      <c r="AT95" s="136" t="s">
        <v>125</v>
      </c>
      <c r="AU95" s="136" t="s">
        <v>82</v>
      </c>
      <c r="AY95" s="140" t="s">
        <v>123</v>
      </c>
      <c r="BE95" s="218">
        <f>IF($N$95="základní",$J$95,0)</f>
        <v>0</v>
      </c>
      <c r="BF95" s="218">
        <f>IF($N$95="snížená",$J$95,0)</f>
        <v>0</v>
      </c>
      <c r="BG95" s="218">
        <f>IF($N$95="zákl. přenesená",$J$95,0)</f>
        <v>0</v>
      </c>
      <c r="BH95" s="218">
        <f>IF($N$95="sníž. přenesená",$J$95,0)</f>
        <v>0</v>
      </c>
      <c r="BI95" s="218">
        <f>IF($N$95="nulová",$J$95,0)</f>
        <v>0</v>
      </c>
      <c r="BJ95" s="136" t="s">
        <v>22</v>
      </c>
      <c r="BK95" s="218">
        <f>ROUND($I$95*$H$95,2)</f>
        <v>0</v>
      </c>
      <c r="BL95" s="136" t="s">
        <v>511</v>
      </c>
      <c r="BM95" s="136" t="s">
        <v>524</v>
      </c>
    </row>
    <row r="96" spans="2:47" s="140" customFormat="1" ht="16.5" customHeight="1">
      <c r="B96" s="141"/>
      <c r="D96" s="219" t="s">
        <v>132</v>
      </c>
      <c r="F96" s="220" t="s">
        <v>525</v>
      </c>
      <c r="I96" s="254"/>
      <c r="L96" s="141"/>
      <c r="M96" s="221"/>
      <c r="T96" s="222"/>
      <c r="AT96" s="140" t="s">
        <v>132</v>
      </c>
      <c r="AU96" s="140" t="s">
        <v>82</v>
      </c>
    </row>
    <row r="97" spans="2:65" s="140" customFormat="1" ht="15.75" customHeight="1">
      <c r="B97" s="141"/>
      <c r="C97" s="208" t="s">
        <v>151</v>
      </c>
      <c r="D97" s="208" t="s">
        <v>125</v>
      </c>
      <c r="E97" s="209" t="s">
        <v>526</v>
      </c>
      <c r="F97" s="210" t="s">
        <v>527</v>
      </c>
      <c r="G97" s="211" t="s">
        <v>528</v>
      </c>
      <c r="H97" s="212">
        <v>45</v>
      </c>
      <c r="I97" s="253"/>
      <c r="J97" s="213">
        <f>ROUND($I$97*$H$97,2)</f>
        <v>0</v>
      </c>
      <c r="K97" s="210"/>
      <c r="L97" s="141"/>
      <c r="M97" s="214"/>
      <c r="N97" s="215" t="s">
        <v>44</v>
      </c>
      <c r="Q97" s="216">
        <v>0</v>
      </c>
      <c r="R97" s="216">
        <f>$Q$97*$H$97</f>
        <v>0</v>
      </c>
      <c r="S97" s="216">
        <v>0</v>
      </c>
      <c r="T97" s="217">
        <f>$S$97*$H$97</f>
        <v>0</v>
      </c>
      <c r="AR97" s="136" t="s">
        <v>511</v>
      </c>
      <c r="AT97" s="136" t="s">
        <v>125</v>
      </c>
      <c r="AU97" s="136" t="s">
        <v>82</v>
      </c>
      <c r="AY97" s="140" t="s">
        <v>123</v>
      </c>
      <c r="BE97" s="218">
        <f>IF($N$97="základní",$J$97,0)</f>
        <v>0</v>
      </c>
      <c r="BF97" s="218">
        <f>IF($N$97="snížená",$J$97,0)</f>
        <v>0</v>
      </c>
      <c r="BG97" s="218">
        <f>IF($N$97="zákl. přenesená",$J$97,0)</f>
        <v>0</v>
      </c>
      <c r="BH97" s="218">
        <f>IF($N$97="sníž. přenesená",$J$97,0)</f>
        <v>0</v>
      </c>
      <c r="BI97" s="218">
        <f>IF($N$97="nulová",$J$97,0)</f>
        <v>0</v>
      </c>
      <c r="BJ97" s="136" t="s">
        <v>22</v>
      </c>
      <c r="BK97" s="218">
        <f>ROUND($I$97*$H$97,2)</f>
        <v>0</v>
      </c>
      <c r="BL97" s="136" t="s">
        <v>511</v>
      </c>
      <c r="BM97" s="136" t="s">
        <v>529</v>
      </c>
    </row>
    <row r="98" spans="2:47" s="140" customFormat="1" ht="16.5" customHeight="1">
      <c r="B98" s="141"/>
      <c r="D98" s="219" t="s">
        <v>132</v>
      </c>
      <c r="F98" s="220" t="s">
        <v>530</v>
      </c>
      <c r="L98" s="141"/>
      <c r="M98" s="221"/>
      <c r="T98" s="222"/>
      <c r="AT98" s="140" t="s">
        <v>132</v>
      </c>
      <c r="AU98" s="140" t="s">
        <v>82</v>
      </c>
    </row>
    <row r="99" spans="2:51" s="140" customFormat="1" ht="15.75" customHeight="1">
      <c r="B99" s="229"/>
      <c r="D99" s="224" t="s">
        <v>148</v>
      </c>
      <c r="E99" s="230"/>
      <c r="F99" s="231" t="s">
        <v>531</v>
      </c>
      <c r="H99" s="232">
        <v>45</v>
      </c>
      <c r="L99" s="229"/>
      <c r="M99" s="257"/>
      <c r="N99" s="258"/>
      <c r="O99" s="258"/>
      <c r="P99" s="258"/>
      <c r="Q99" s="258"/>
      <c r="R99" s="258"/>
      <c r="S99" s="258"/>
      <c r="T99" s="259"/>
      <c r="AT99" s="230" t="s">
        <v>148</v>
      </c>
      <c r="AU99" s="230" t="s">
        <v>82</v>
      </c>
      <c r="AV99" s="230" t="s">
        <v>82</v>
      </c>
      <c r="AW99" s="230" t="s">
        <v>99</v>
      </c>
      <c r="AX99" s="230" t="s">
        <v>73</v>
      </c>
      <c r="AY99" s="230" t="s">
        <v>123</v>
      </c>
    </row>
    <row r="100" spans="2:12" s="140" customFormat="1" ht="7.5" customHeight="1">
      <c r="B100" s="163"/>
      <c r="C100" s="164"/>
      <c r="D100" s="164"/>
      <c r="E100" s="164"/>
      <c r="F100" s="164"/>
      <c r="G100" s="164"/>
      <c r="H100" s="164"/>
      <c r="I100" s="164"/>
      <c r="J100" s="164"/>
      <c r="K100" s="164"/>
      <c r="L100" s="141"/>
    </row>
  </sheetData>
  <sheetProtection password="CC55" sheet="1"/>
  <autoFilter ref="C85:K85"/>
  <mergeCells count="12">
    <mergeCell ref="E76:H76"/>
    <mergeCell ref="E78:H78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4:H74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dcterms:modified xsi:type="dcterms:W3CDTF">2014-12-22T13:39:55Z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