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Rekapitulace" sheetId="1" r:id="rId1"/>
    <sheet name="000_000" sheetId="2" r:id="rId2"/>
    <sheet name="SO 101_101" sheetId="3" r:id="rId3"/>
    <sheet name="SO 201_201" sheetId="4" r:id="rId4"/>
    <sheet name="SO 202_202" sheetId="5" r:id="rId5"/>
    <sheet name="SO 203" sheetId="6" r:id="rId6"/>
    <sheet name="SO 401" sheetId="7" r:id="rId7"/>
    <sheet name="SO 402" sheetId="8" r:id="rId8"/>
  </sheets>
  <definedNames/>
  <calcPr fullCalcOnLoad="1"/>
</workbook>
</file>

<file path=xl/sharedStrings.xml><?xml version="1.0" encoding="utf-8"?>
<sst xmlns="http://schemas.openxmlformats.org/spreadsheetml/2006/main" count="2692" uniqueCount="748">
  <si>
    <t>Firma: Ing. Radek Toman</t>
  </si>
  <si>
    <t>Soupis objektů s DPH</t>
  </si>
  <si>
    <t>Stavba: 2018-003 - Krejcarová lávka přes řeku Ohři - Sokolov, aktualizace 11-2018</t>
  </si>
  <si>
    <t>Varianta: V1 - varianta 1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</si>
  <si>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</si>
  <si>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</si>
  <si>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</si>
  <si>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</si>
  <si>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</si>
  <si>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</si>
  <si>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</si>
  <si>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</si>
  <si>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</si>
  <si>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</si>
  <si>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</si>
  <si>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2018-003</t>
  </si>
  <si>
    <t>Krejcarová lávka přes řeku Ohři - Sokolov, aktualizace 11-2018</t>
  </si>
  <si>
    <t>O</t>
  </si>
  <si>
    <t>Objekt:</t>
  </si>
  <si>
    <t>000</t>
  </si>
  <si>
    <t>Všeobecné položky</t>
  </si>
  <si>
    <t>O1</t>
  </si>
  <si>
    <t>Rozpočet:</t>
  </si>
  <si>
    <t>0,00</t>
  </si>
  <si>
    <t>15,00</t>
  </si>
  <si>
    <t>21,00</t>
  </si>
  <si>
    <t>3</t>
  </si>
  <si>
    <t>2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</si>
  <si>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</si>
  <si>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</si>
  <si>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</si>
  <si>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</si>
  <si>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</si>
  <si>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</si>
  <si>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</si>
  <si>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</si>
  <si>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</si>
  <si>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</si>
  <si>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</si>
  <si>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</si>
  <si>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</si>
  <si>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</si>
  <si>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</si>
  <si>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</si>
  <si>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</si>
  <si>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</si>
  <si>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</si>
  <si>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</si>
  <si>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</si>
  <si>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</si>
  <si>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</si>
  <si>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</si>
  <si>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KČ</t>
  </si>
  <si>
    <t>PP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</si>
  <si>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</si>
  <si>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</si>
  <si>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</si>
  <si>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</si>
  <si>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</si>
  <si>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M</t>
  </si>
  <si>
    <t>dočasné zajištění potrubí nebo vedení při výstavbě lávky</t>
  </si>
  <si>
    <t>VO: 15=15,000 [A] 
sdělovcí kabely: 30+10=40,000 [B] 
A+B=55,000 [C]</t>
  </si>
  <si>
    <t>02910</t>
  </si>
  <si>
    <t>OSTATNÍ POŽADAVKY - ZEMĚMĚŘIČSKÁ MĚŘENÍ</t>
  </si>
  <si>
    <t>Zaměření skutečného provedení stavby</t>
  </si>
  <si>
    <t>02911</t>
  </si>
  <si>
    <t>OSTATNÍ POŽADAVKY - GEODETICKÉ ZAMĚŘENÍ</t>
  </si>
  <si>
    <t>KC</t>
  </si>
  <si>
    <t>Vytyčení stavby a stávajících inženýrských sítí</t>
  </si>
  <si>
    <t>02943</t>
  </si>
  <si>
    <t>OSTATNÍ POŽADAVKY - VYPRACOVÁNÍ RDS</t>
  </si>
  <si>
    <t>včetně dynamického výpočtu</t>
  </si>
  <si>
    <t>02944</t>
  </si>
  <si>
    <t>OSTAT POŽADAVKY - DOKUMENTACE SKUTEČ PROVEDENÍ V DIGIT FORMĚ</t>
  </si>
  <si>
    <t>KPL</t>
  </si>
  <si>
    <t>zahrnuje veškeré náklady spojené s objednatelem požadovanými pracemi</t>
  </si>
  <si>
    <t>7</t>
  </si>
  <si>
    <t>02945</t>
  </si>
  <si>
    <t>OSTAT POŽADAVKY - GEOMETRICKÝ PLÁN</t>
  </si>
  <si>
    <t>HM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</si>
  <si>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</si>
  <si>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8</t>
  </si>
  <si>
    <t>02960</t>
  </si>
  <si>
    <t>OSTATNÍ POŽADAVKY - ODBORNÝ DOZOR</t>
  </si>
  <si>
    <t>geotechnický dozor</t>
  </si>
  <si>
    <t>02991</t>
  </si>
  <si>
    <t>OSTATNÍ POŽADAVKY - INFORMAČNÍ TABULE</t>
  </si>
  <si>
    <t>KUS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</si>
  <si>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</si>
  <si>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03110</t>
  </si>
  <si>
    <t>ZAŘÍZENÍ STAVENIŠTĚ - KANCELÁŘE</t>
  </si>
  <si>
    <t>MĚS</t>
  </si>
  <si>
    <t>SO 101</t>
  </si>
  <si>
    <t>Příjezdová komunikace</t>
  </si>
  <si>
    <t>101</t>
  </si>
  <si>
    <t>Provizorní komunikace</t>
  </si>
  <si>
    <t>014112</t>
  </si>
  <si>
    <t>POPLATKY ZA SKLÁDKU TYP S-IO (INERTNÍ ODPAD)</t>
  </si>
  <si>
    <t>T</t>
  </si>
  <si>
    <t>z pol.: 17120: 
421,70*1,8=759,060 [A]</t>
  </si>
  <si>
    <t>zahrnuje veškeré poplatky provozovateli skládky související s uložením odpadu na skládce.</t>
  </si>
  <si>
    <t>Zemní práce</t>
  </si>
  <si>
    <t>11120</t>
  </si>
  <si>
    <t>ODSTRANĚNÍ KŘOVIN</t>
  </si>
  <si>
    <t>M2</t>
  </si>
  <si>
    <t>odstranění křovin a stromů do průměru 100 mm 
doprava dřevin bez ohledu na vzdálenost 
spálení na hromadách nebo štěpkování</t>
  </si>
  <si>
    <t>112014</t>
  </si>
  <si>
    <t>KÁCENÍ STROMŮ D KMENE DO 0,5M S ODSTRANĚNÍM PAŘEZŮ, ODVOZ DO 5KM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</si>
  <si>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</si>
  <si>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112024</t>
  </si>
  <si>
    <t>KÁCENÍ STROMŮ D KMENE DO 0,9M S ODSTRANĚNÍM PAŘEZŮ, ODVOZ DO 5KM</t>
  </si>
  <si>
    <t>11231</t>
  </si>
  <si>
    <t>ŠTĚPKOVÁNÍ PAŘEZŮ D DO 0,5M</t>
  </si>
  <si>
    <t>zahrnuje potřebný stroj a odvoz vyzískaného materiálu dle pokynů zadávací dokumentace 
položka je určena pro zpracování hmoty z odstraněných pařezů, které nebyly frézované</t>
  </si>
  <si>
    <t>11232</t>
  </si>
  <si>
    <t>ŠTĚPKOVÁNÍ PAŘEZŮ D DO 0,9M</t>
  </si>
  <si>
    <t>11316</t>
  </si>
  <si>
    <t>ODSTRANĚNÍ KRYTU ZPEVNĚNÝCH PLOCH ZE SILNIČNÍCH DÍLCŮ</t>
  </si>
  <si>
    <t>M3</t>
  </si>
  <si>
    <t>na levém břehu dle ZOV dl.260m š=5,0m 
5.0*260=1 300,000 [A] 
komunikace přes řeku Ohři 
5,0*11,0+4,0*(7,0+19,50)=161,000 [C] 
Celkem: A+C=1 461,000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</si>
  <si>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</si>
  <si>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</si>
  <si>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</si>
  <si>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příjezdová komunikace: 
5.5*260*0,25=357,500 [A] 
komunikace přes řeku Ohři 
(5,5*11,0+4,5*(7,0+19,50))*0,25=44,938 [C] 
Celkem: A+C=402,438 [D]</t>
  </si>
  <si>
    <t>17120</t>
  </si>
  <si>
    <t>ULOŽENÍ SYPANINY DO NÁSYPŮ A NA SKLÁDKY BEZ ZHUTNĚNÍ</t>
  </si>
  <si>
    <t>odstranění provizorního násypu z pol.: 17180: 
199,70=199,700 [E] 
odstranění podsypů z pol.: 56365: 
222,00=222,000 [C] 
Celkem: E+C=421,700 [F]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</si>
  <si>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</si>
  <si>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</si>
  <si>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</si>
  <si>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zřízení provizorního násypu u provizorního mostu: 
na levém břehu 
7,6*1,8*20/2=136,800 [A] 
na pravém břehu: 
7,4*1,7*10/2=62,900 [B] 
Celkem: A+B=199,700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</si>
  <si>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</si>
  <si>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11</t>
  </si>
  <si>
    <t>18110</t>
  </si>
  <si>
    <t>ÚPRAVA PLÁNĚ SE ZHUTNĚNÍM V HORNINĚ TŘ. I</t>
  </si>
  <si>
    <t>z pol.: 56365 
1,10*1609,75=1 770,725 [A]</t>
  </si>
  <si>
    <t>položka zahrnuje úpravu pláně včetně vyrovnání výškových rozdílů. Míru zhutnění určuje projekt.</t>
  </si>
  <si>
    <t>12</t>
  </si>
  <si>
    <t>18214</t>
  </si>
  <si>
    <t>ÚPRAVA POVRCHŮ SROVNÁNÍM ÚZEMÍ V TL DO 0,25M</t>
  </si>
  <si>
    <t>z pol. 18110: 
1770,725=1 770,725 [A]</t>
  </si>
  <si>
    <t>položka zahrnuje srovnání výškových rozdílů terénu</t>
  </si>
  <si>
    <t>13</t>
  </si>
  <si>
    <t>18231</t>
  </si>
  <si>
    <t>ROZPROSTŘENÍ ORNICE V ROVINĚ V TL DO 0,10M</t>
  </si>
  <si>
    <t>cca 1/2 plochy pol. 18214: 
0,50*1770,725=885,363 [A]</t>
  </si>
  <si>
    <t>položka zahrnuje: 
nutné přemístění ornice z dočasných skládek vzdálených do 50m 
rozprostření ornice v předepsané tloušťce v rovině a ve svahu do 1:5</t>
  </si>
  <si>
    <t>14</t>
  </si>
  <si>
    <t>18241</t>
  </si>
  <si>
    <t>ZALOŽENÍ TRÁVNÍKU RUČNÍM VÝSEVEM</t>
  </si>
  <si>
    <t>plocha z pol.: 18231: 
885,363=885,363 [A]</t>
  </si>
  <si>
    <t>Zahrnuje dodání předepsané travní směsi, její výsev na ornici, zalévání, první pokosení, to vše bez ohledu na sklon terénu</t>
  </si>
  <si>
    <t>15</t>
  </si>
  <si>
    <t>18351</t>
  </si>
  <si>
    <t>CHEMICKÉ ODPLEVELENÍ</t>
  </si>
  <si>
    <t>plocha z pol.: 18241: 
885,363=885,363 [A]</t>
  </si>
  <si>
    <t>položka zahrnuje celoplošný postřik a chemickou likvidace nežádoucích rostlin nebo jejích částí a zabránění jejich dalšímu růstu na urovnaném volném terénu</t>
  </si>
  <si>
    <t>16</t>
  </si>
  <si>
    <t>18481</t>
  </si>
  <si>
    <t>OCHRANA STROMŮ BEDNĚNÍM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</si>
  <si>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</si>
  <si>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</si>
  <si>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17</t>
  </si>
  <si>
    <t>21361</t>
  </si>
  <si>
    <t>DRENÁŽNÍ VRSTVY Z GEOTEXTILIE</t>
  </si>
  <si>
    <t>ochrana pláně geotextilií (500gr)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</si>
  <si>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</si>
  <si>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</si>
  <si>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18</t>
  </si>
  <si>
    <t>56365</t>
  </si>
  <si>
    <t>VOZOVKOVÉ VRSTVY Z RECYKLOVANÉHO MATERIÁLU TL DO 250MM</t>
  </si>
  <si>
    <t>podklad pod provizorní příjezdovou cestu - panelová vozovka</t>
  </si>
  <si>
    <t>5.5*260=1 430,000 [A] 
komunikace přes řeku Ohři 
5,5*11,0+4,5*(7,0+19,50)=179,750 [C] 
Celkem: A+C=1 609,750 [D]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</si>
  <si>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</si>
  <si>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19</t>
  </si>
  <si>
    <t>58303</t>
  </si>
  <si>
    <t>KRYT ZE SILNIČNÍCH DÍLCŮ (PANELŮ) TL 210MM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</si>
  <si>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</si>
  <si>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SO 201</t>
  </si>
  <si>
    <t>Demolice stávající lávky</t>
  </si>
  <si>
    <t>201</t>
  </si>
  <si>
    <t>Demolice lávky</t>
  </si>
  <si>
    <t>014102b</t>
  </si>
  <si>
    <t>POPLATKY ZA SKLÁDKU</t>
  </si>
  <si>
    <t>asfalt</t>
  </si>
  <si>
    <t>7.072*2.30=16,266 [A] 
A=16,266 [B]</t>
  </si>
  <si>
    <t>014102d</t>
  </si>
  <si>
    <t>betony</t>
  </si>
  <si>
    <t>(42.042+251.321)*2.5=733,408 [A] 
A=733,408 [B]</t>
  </si>
  <si>
    <t>113136</t>
  </si>
  <si>
    <t>ODSTRANĚNÍ KRYTU ZPEVNĚNÝCH PLOCH S ASFALT POJIVEM, ODVOZ DO 12KM</t>
  </si>
  <si>
    <t>řez A-A: 
0.020*3.0*(16.75+2*16.65)=3,003 [A] 
řez B-B: 
3.0*0.020*4.0=0,240 [B] 
řez D-D: 
2.91*0.02*(5.85+2.60)=0,492 [C] 
řez C-C: 
0.030*2.80*(39.73)=3,337 [D] 
A+B+C+D=7,072 [F]</t>
  </si>
  <si>
    <t>Ostatní konstrukce a práce</t>
  </si>
  <si>
    <t>966118</t>
  </si>
  <si>
    <t>BOURÁNÍ KONSTRUKCÍ Z BETON DÍLCŮ S ODVOZEM DO 20KM</t>
  </si>
  <si>
    <t>(0.7*1.0-0.4*0.7)*(16.75+16.65+16.65)*2=42,042 [A] 
A=42,042 [B]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</si>
  <si>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</si>
  <si>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</si>
  <si>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</si>
  <si>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železobetonová deska na KA61: 
0.20*3.60*(16.75+16.65+16.65)=36,036 [A] 
mostovka řez B-B: 
4.0*((0.20*0.4)*2+(2.8*0.15)+ 0.20*0.70*4)=4,560 [B] 
mostovka řez D-D: 
2.91*(0.065+0.05/2)*5.58=1,461 [C] 
kruhové pilíře: 
3.1415*1.20*1.20/4*4.00*4=18,095 [D] 
stativa: 
4*1.3*2.8*0.5=7,280 [E] 
schody: 
13.20*3.35*2.80=123,816 [F] 
opěra mezi částí A-B: 
2.35*(0.9+0.45)*4.75=15,069 [G] 
pilíř v části B: 
1.3*5.20*(3.56+0.7)=28,798 [H] 
opěra levobřežní: 
2.0*1.85*4.380=16,206 [I] 
A+B+C+D+E+F+G+H+I=251,321 [J]</t>
  </si>
  <si>
    <t>966188</t>
  </si>
  <si>
    <t>DEMONTÁŽ KONSTRUKCÍ KOVOVÝCH S ODVOZEM DO 20KM</t>
  </si>
  <si>
    <t>řez C-C: 
U200/2800 11ks: 25.30*2.80*11/1000*2=1,558 [A] 
I100/19640 5ks: 8.34*19.640*5*2/1000=1,638 [B] 
pl 6/2800-19640: 7.850*0.006*2.80*19.64*2=5,180 [C] 
I140/1510-22ks: 14.3/1000*1.510*22*2=0,950 [D] 
pl 210/10-19640-2ks: 7.850*0.21*0.01*19.64*2*2=1,295 [E] 
L90/90/10-19640-8ks: 13.40/1000*19.640*8*2=4,211 [F] 
L60/60/6-1510 22ks: 5.42/1000*1.510*22*2=0,360 [G] 
jaeckel50/30-19640 ks2: 3.198/1000*19.640*2*2=0,251 [H] 
jaeckel 30/30/3 19640 ks 2: 2.287/1000*19.640*2*2=0,180 [I] 
jaeckel 25/25/2-700 ks 152*2: 1.317/1000*0.70*152*2*2=0,561 [J] 
L50/50/5-19640 ks 1: 3.77/1000*19.640*2=0,148 [K] 
I100/1470 11ks: 8.34*1.47*11*2/1000=0,270 [L] 
rezerva: 16.602*0.20=3,320 [M] 
lávka v řezu F, E, D dl. 19.75m: 
19.922*19.75/39.73=9,903 [N] 
A+B+C+D+E+F+G+H+I+J+K+L+M+N=29,825 [O]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</si>
  <si>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</si>
  <si>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202</t>
  </si>
  <si>
    <t>Krejcarova lávka přes řeku Ohři Sokolov</t>
  </si>
  <si>
    <t>202</t>
  </si>
  <si>
    <t>Nová lávka</t>
  </si>
  <si>
    <t>014102a</t>
  </si>
  <si>
    <t>zemina</t>
  </si>
  <si>
    <t>z pol.: 17120 
933,975*1,8=1 681,155 [A]</t>
  </si>
  <si>
    <t>z pol.: 113138 
32,753*2.3=75,332 [A] 
A=75,332 [B]</t>
  </si>
  <si>
    <t>014102c</t>
  </si>
  <si>
    <t>podkladní vrstvy vozovky a kámen</t>
  </si>
  <si>
    <t>z pol.: 113328: 
118,765*2.2=261,283 [A] 
A=261,283 [B]</t>
  </si>
  <si>
    <t>113138</t>
  </si>
  <si>
    <t>ODSTRANĚNÍ KRYTU ZPEVNĚNÝCH PLOCH S ASFALT POJIVEM, ODVOZ DO 20KM</t>
  </si>
  <si>
    <t>u pilíře C: 
7.86*0.10=0,786 [A] 
Rampa C: 49.67*0.10=4,967 [B] 
cyklostezka na pravém břehu: 60,0*3,0*0,15=27,000 [D] 
Celkem: A+B+D=32,753 [E]</t>
  </si>
  <si>
    <t>113328</t>
  </si>
  <si>
    <t>ODSTRAN PODKL ZPEVNĚNÝCH PLOCH Z KAMENIVA NESTMEL, ODVOZ DO 20KM</t>
  </si>
  <si>
    <t>u pilíře C: 7.86*0.50=3,930 [A] 
Rampa C: 49.67*0.50=24,835 [B] 
cyklostezka na pravém břehu: 60,0*3,0*0,5=90,000 [D] 
Celkem: A+B+D=118,765 [E]</t>
  </si>
  <si>
    <t>11512</t>
  </si>
  <si>
    <t>ČERPÁNÍ VODY DO 1000 L/MIN</t>
  </si>
  <si>
    <t>HOD</t>
  </si>
  <si>
    <t>Položka čerpání vody na povrchu zahrnuje i potrubí, pohotovost záložní čerpací soupravy a zřízení čerpací jímky. Součástí položky je také následná demontáž a likvidace těchto zařízení</t>
  </si>
  <si>
    <t>12110</t>
  </si>
  <si>
    <t>SEJMUTÍ ORNICE NEBO LESNÍ PŮDY</t>
  </si>
  <si>
    <t>(16,0*5+7,5*13+6,0*15+20,0*5,0+45,0*5,0)*0,10=59,250 [A]</t>
  </si>
  <si>
    <t>položka zahrnuje sejmutí ornice bez ohledu na tloušťku vrstvy a její vodorovnou dopravu 
nezahrnuje uložení na trvalou skládku</t>
  </si>
  <si>
    <t>131836</t>
  </si>
  <si>
    <t>HLOUBENÍ JAM ZAPAŽ I NEPAŽ TŘ. II, ODVOZ DO 12KM</t>
  </si>
  <si>
    <t>Opěra A: 
8,0*3,2*2,3*1,5+5,8*4,0*1,0*1,5=123,120 [A] 
Pilíř B: 
7,0*13,5*1,8*1,5=255,150 [B] 
Pilíř C: 
4,5*12,5*2,0*1,5=168,750 [C] 
opěra D:  
16,5*3,5*1,8*1,5=155,925 [D] 
opěra E: 
5.33*23=122,590 [E] 
A+B+C+D+E=825,535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</si>
  <si>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</si>
  <si>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Opěra A: 
8,0*3,2*2,3*1,5+5,8*4,0*1,0*1,5=123,120 [A] 
Pilíř B: 
7,0*13,5*1,8*1,5=255,150 [G] 
Pilíř C: 
4,5*12,5*2,0*1,5=168,750 [H] 
opěra D:  
16,5*3,5*1,8*1,5=155,925 [D] 
opěra E: 
5.33*23=122,590 [E] 
vývrtek z pilot: 
108.44=108,440 [B] 
Celkem: A+G+H+D+E+B=933,975 [I]</t>
  </si>
  <si>
    <t>17511</t>
  </si>
  <si>
    <t>OBSYP POTRUBÍ A OBJEKTŮ SE ZHUTNĚNÍM</t>
  </si>
  <si>
    <t>zpětný zásyp  
pilíř A: 
1,0*0,8*4,0*1,5=4,800 [A] 
pilíř C: 
1,0*1,0*6,8*2*1,5=20,400 [B] 
pilíř D: 
1,0*0,5*4,5*1,5=3,375 [C] 
rampa A: 
5,5*0,8*3,6*1,5=23,760 [D] 
rampa D: 
12,5*0,8*3,5*1,5+1,0*1,4*3,5*1,5=59,850 [E] 
rampa E: 
18,5*0,8*2,3*1,5=51,060 [F] 
Celkem: A+B+C+D+E+F=163,245 [G]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</si>
  <si>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</si>
  <si>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kolem A: 20.51=20,510 [A] 
svah u B: 16.43+11.87=28,300 [B] 
svah u C: 27.35+28.12=55,470 [C] 
Svah u D: 194.21+6.17=200,380 [D] 
A+B+C+D=304,660 [F]</t>
  </si>
  <si>
    <t>18221</t>
  </si>
  <si>
    <t>ROZPROSTŘENÍ ORNICE VE SVAHU V TL DO 0,10M</t>
  </si>
  <si>
    <t>Svah u D: 194.21=194,210 [A] 
svah u C: 27.35=27,350 [B] 
svah u B: 16.43+11.87=28,300 [C] 
A+B+C=249,860 [D]</t>
  </si>
  <si>
    <t>položka zahrnuje: 
nutné přemístění ornice z dočasných skládek vzdálených do 50m 
rozprostření ornice v předepsané tloušťce ve svahu přes 1:5</t>
  </si>
  <si>
    <t>18247</t>
  </si>
  <si>
    <t>OŠETŘOVÁNÍ TRÁVNÍKU</t>
  </si>
  <si>
    <t>3x pokosení se shrabáním a odvozem shrabků</t>
  </si>
  <si>
    <t>Svah u D: 194.21*3=582,630 [A] 
svah u C: 27.35*3=82,050 [B] 
svah u B: 3*(16.43+11.87)=84,900 [C] 
A+B+C=749,580 [D]</t>
  </si>
  <si>
    <t>Zahrnuje pokosení se shrabáním, naložení shrabků na dopravní prostředek, s odvozem a se složením, to vše bez ohledu na sklon terénu</t>
  </si>
  <si>
    <t>18600</t>
  </si>
  <si>
    <t>ZALÉVÁNÍ VODOU</t>
  </si>
  <si>
    <t>Svah u D: 194.21*0.03*3=17,479 [A] 
svah u C: 27.35*0,03*3=2,462 [B] 
svah u B: (16.43+11.87)*0.03*3=2,547 [C] 
A+B+C=22,488 [D]</t>
  </si>
  <si>
    <t>224325</t>
  </si>
  <si>
    <t>PILOTY ZE ŽELEZOBETONU C30/37</t>
  </si>
  <si>
    <t>1-4: 0.88/2*0.88/2*3.1415*7*4=17,029 [A] 
5-10: 1.18/2*1.18/2*3.1415*9*6=59,052 [B] 
11-12: 1.18*1.18/4*3.1415*7*2=15,310 [C] 
13-14: 0.88*0.88/4*3.1415*7*2=8,515 [D] 
15-16: 0.88*0.88/4*3.1415*7*2=8,515 [E] 
A+B+C+D+E=108,421 [F]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</si>
  <si>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</si>
  <si>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</si>
  <si>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</si>
  <si>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B1 4ks: 0.69359=0,694 [A] 
B2 4ks: 1.098=1,098 [B] 
0.54069=0,541 [C] 
2.44077'=2,441 [D] 
A+B+C+D=4,774 [E]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</si>
  <si>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</si>
  <si>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20</t>
  </si>
  <si>
    <t>22695A</t>
  </si>
  <si>
    <t>VÝDŘEVA ZÁPOROVÉHO PAŽENÍ DOČASNÁ (PLOCHA)</t>
  </si>
  <si>
    <t>2.30*19.51=44,873 [A] 
A=44,873 [B]</t>
  </si>
  <si>
    <t>položka zahrnuje osazení pažin bez ohledu na druh, jejich opotřebení a jejich odstranění</t>
  </si>
  <si>
    <t>21</t>
  </si>
  <si>
    <t>264141</t>
  </si>
  <si>
    <t>VRTY PRO PILOTY TŘ. I D DO 1000MM</t>
  </si>
  <si>
    <t>pilota A: 
4*7,0*0,8=22,400 [B] 
pilota D: 
2*7,0*0,8=11,200 [C] 
pilota E: 
2*7,0*0,8=11,200 [A] 
Celkem: B+C+A=44,800 [D]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</si>
  <si>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</si>
  <si>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22</t>
  </si>
  <si>
    <t>264142</t>
  </si>
  <si>
    <t>VRTY PRO PILOTY TŘ. I D DO 1200MM</t>
  </si>
  <si>
    <t>pilota B 
6*9,0*0,8=43,200 [D] 
pilota C 
2*7,0*0,8=11,200 [B] 
Celkem: D+B=54,400 [E]</t>
  </si>
  <si>
    <t>23</t>
  </si>
  <si>
    <t>264241</t>
  </si>
  <si>
    <t>VRTY PRO PILOTY TŘ. II D DO 1000MM</t>
  </si>
  <si>
    <t>pilota A: 
4*7,0*0,2=5,600 [B] 
pilota D: 
2*7,0*0,2=2,800 [C] 
pilota E: 
2*7,0*0,2=2,800 [A] 
Celkem: B+C+A=11,200 [D]</t>
  </si>
  <si>
    <t>24</t>
  </si>
  <si>
    <t>264242</t>
  </si>
  <si>
    <t>VRTY PRO PILOTY TŘ. II D DO 1200MM</t>
  </si>
  <si>
    <t>pilota B 
6*9,0*0,2=10,800 [D] 
pilota C 
2*7,0*0,2=2,800 [F] 
Celkem: D+F=13,600 [G]</t>
  </si>
  <si>
    <t>25</t>
  </si>
  <si>
    <t>272324</t>
  </si>
  <si>
    <t>ZÁKLADY ZE ŽELEZOBETONU DO C25/30 (B30)</t>
  </si>
  <si>
    <t>Rampa A: 4.695=4,695 [A] 
Rampa D: 13.527+0.515+0.508+1.116=15,666 [B] 
Rampa E: 18.417+0.648+0.30=19,365 [C] 
A+B+C=39,726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</si>
  <si>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</si>
  <si>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26</t>
  </si>
  <si>
    <t>272325</t>
  </si>
  <si>
    <t>ZÁKLADY ZE ŽELEZOBETONU DO C30/37 (B37)</t>
  </si>
  <si>
    <t>Pilíř C: 6.10*1.20*2.150=15,738 [A] 
Pilíř B: 5.60*9.0*1.20=60,480 [B] 
A+B=76,218 [C]</t>
  </si>
  <si>
    <t>27</t>
  </si>
  <si>
    <t>272365</t>
  </si>
  <si>
    <t>VÝZTUŽ ZÁKLADŮ Z OCELI 10505, B500B</t>
  </si>
  <si>
    <t>Rampa A: 0.190=0,190 [A] 
Rampa D: 0.605=0,605 [B] 
Rampa E: 0.756'=0,756 [C] 
A+B+C=1,551 [D]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</si>
  <si>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</si>
  <si>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</t>
  </si>
  <si>
    <t>285393</t>
  </si>
  <si>
    <t>DODATEČNÉ KOTVENÍ VLEPENÍM BETONÁŘSKÉ VÝZTUŽE D DO 20MM DO VRTŮ</t>
  </si>
  <si>
    <t>kotvení zábradlí na rampách</t>
  </si>
  <si>
    <t>rampa A:  
12=12,000 [A] 
rampa D: 
22=22,000 [B] 
Celkem: A+B=34,000 [C]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</si>
  <si>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</si>
  <si>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29</t>
  </si>
  <si>
    <t>28997</t>
  </si>
  <si>
    <t>OPLÁŠTĚNÍ (ZPEVNĚNÍ) Z GEOTEXTILIE A GEOMŘÍŽOVIN</t>
  </si>
  <si>
    <t>kolem A: 20.51=20,510 [A] 
kolem C: 21.51=21,510 [B] 
kolem D: 6.17=6,170 [C] 
A+B+C=48,190 [D]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</si>
  <si>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</si>
  <si>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</si>
  <si>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30</t>
  </si>
  <si>
    <t>333325</t>
  </si>
  <si>
    <t>MOSTNÍ OPĚRY A KŘÍDLA ZE ŽELEZOVÉHO BETONU DO C30/37 (B37)</t>
  </si>
  <si>
    <t>Opěra A: (2.39*3.0-1.19*1)*3.20=19,136 [A] 
Opěra D: 1.980*4.05=8,019 [B] 
opěra E: 0.7*1.0*3.0+0.7*1.0*2.0+2.0*0.67*0.60=4,304 [C] 
A+B+C=31,459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</si>
  <si>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</si>
  <si>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</t>
  </si>
  <si>
    <t>333365</t>
  </si>
  <si>
    <t>VÝZTUŽ MOSTNÍCH OPĚR A KŘÍDEL Z OCELI 10505, B500B</t>
  </si>
  <si>
    <t>opěra A: 1.539=1,539 [A] 
Opěra D: 1.005=1,005 [B] 
Opěra E: 0.633=0,633 [C] 
Celkem: A+B+C=3,177 [F] 
A+B+C=3,177 [E]</t>
  </si>
  <si>
    <t>32</t>
  </si>
  <si>
    <t>33417</t>
  </si>
  <si>
    <t>MOSTNÍ PILÍŘE A STATIVA Z DÍLCŮ KOVOVÝCH</t>
  </si>
  <si>
    <t>1.05*17.1003=17,955 [A] 
A=17,955 [B]</t>
  </si>
  <si>
    <t>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dílci (úprava pohledových ploch, příp. rubových ploch, osazení měřících zařízení, zkoušení a měření dílců a pod.).  
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</si>
  <si>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33</t>
  </si>
  <si>
    <t>334213</t>
  </si>
  <si>
    <t>OBKLAD MOST PILÍŘŮ Z LOM KAMENE</t>
  </si>
  <si>
    <t>pilíř B: (19.78-13.47)*3.3450+1.0*0.685*1.47*2=23,121 [A] 
pilíř C: (9.56-6.63)*1.35+0.835*1.14*1.25*2=6,335 [B] 
A+B=29,456 [C]</t>
  </si>
  <si>
    <t>Položka zahrnuje veškerý materiál, výrobky a polotovary, včetně mimostaveništní a vnitrostaveništní dopravy (rovněž přesuny), včetně naložení a složení, případně s uložením.</t>
  </si>
  <si>
    <t>34</t>
  </si>
  <si>
    <t>334325</t>
  </si>
  <si>
    <t>MOSTNÍ PILÍŘE A STATIVA ZE ŽELEZOVÉHO BETONU DO C30/37 (B37)</t>
  </si>
  <si>
    <t>pilíř C: 
dřík: 6.61*1.35=8,924 [A] 
límec: 0.15*9.089=1,363 [B] 
pilíř B:  
dřík: 13.41*3.450=46,265 [C] 
límec: 0.15*18.019=2,703 [D] 
A+B+C+D=59,255 [E]</t>
  </si>
  <si>
    <t>35</t>
  </si>
  <si>
    <t>334365</t>
  </si>
  <si>
    <t>VÝZTUŽ MOSTNÍCH PILÍŘŮ A STATIV Z OCELI 10505, B500B</t>
  </si>
  <si>
    <t>pilíř B: 7.207=7,207 [A] 
pilíř C: 2.495'=2,495 [B] 
A+B=9,702 [C]</t>
  </si>
  <si>
    <t>36</t>
  </si>
  <si>
    <t>34894</t>
  </si>
  <si>
    <t>ZÁBRADLÍ A ZÁBRADEL ZÍDKY Z KOVU</t>
  </si>
  <si>
    <t>zábradlí vnější: 23.9803*1.05=25,179 [A] 
zábradlí vnitřní: 2.8907*1.05=3,035 [B] 
zábradlí schodiště: 1.3051*1.05=1,370 [C] 
A+B+C=29,584 [D]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</si>
  <si>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</si>
  <si>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37</t>
  </si>
  <si>
    <t>389126</t>
  </si>
  <si>
    <t>MOSTNÍ RÁMOVÉ KONSTR Z DÍLCŮ ŽELEZOBET DO C40/50 (B50)</t>
  </si>
  <si>
    <t>rampy: 
AP1: 2.66=2,660 [A] 
AP2: 1.35=1,350 [B] 
DP1: 6.70=6,700 [C] 
DP2: 5.16=5,160 [D] 
DP3: 4.50=4,500 [E] 
EP1: 4.60=4,600 [F] 
EP2: 3.70=3,700 [G] 
EP3: 3.05=3,050 [H] 
EP4: 2.50'=2,500 [I] 
A+B+C+D+E+F+G+H+I=34,220 [J]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</si>
  <si>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</si>
  <si>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</si>
  <si>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38</t>
  </si>
  <si>
    <t>421941</t>
  </si>
  <si>
    <t>MOSTNÍ NOSNÉ DESKOVÉ KONSTR Z OCELI ŘADY 37 A 52</t>
  </si>
  <si>
    <t>včetně PKO</t>
  </si>
  <si>
    <t>kotvení opěra A: 0.0908*1.05=0,095 [A] 
kotvení opěra B: 0.4625*1.05=0,486 [B] 
kotvení opěra C: 0.0338*1.05=0,035 [C] 
kotvení opěra D: 0.0676*1.05=0,071 [D] 
hlavní nosník HN1: 66.3592*1.05=69,677 [E] 
podélník N2: 5.1545*1.05=5,412 [F] 
ostatní podelniky: 15.0322*1.05=15,784 [G] 
vodorovné ztužení: 4.5801*1.05=4,809 [H] 
ztužení v místě závěsů: 6.3335*1.05=6,650 [I] 
příčníky: 8.8552*1.05=9,298 [J] 
příčník v řadě A: 2.3232*1.05=2,439 [K] 
příčník v řadě B: 3.7965*1.05=3,986 [L] 
příčník v řadě C: 1.7376*1.05=1,824 [M] 
příčník v řadě D: 0.7872*1.05=0,827 [N] 
hlavní příčník 1: 1.3844*1.05=1,454 [O] 
hlavní příčník 2: 1.6486*1.05=1,731 [P] 
hlavní příčník 3a4: 3.8297*1.05=4,021 [Q] 
hlavní příčník 5: 1.8103*1.05=1,901 [R] 
příčník N3: 0.8464*1.05=0,889 [S] 
rampa hlavní nosník: 7.8489*1.05=8,241 [T] 
rampa příčník:0.6893*1.03=0,710 [U] 
rampa podélník: 1.3936*1.05=1,463 [V] 
Rampa osa E: 0.3962*1.05=0,416 [W] 
Rampa - uložení na lávku: 0.3813*1.05=0,400 [X] 
Celkem: A+B+C+D+E+F+G+H+I+J+K+L+M+N+O+P+Q+R+S+T+U+V+W+X=142,619 [Y]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</si>
  <si>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</si>
  <si>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39</t>
  </si>
  <si>
    <t>421951</t>
  </si>
  <si>
    <t>MOSTOVKY A PODLAHY ZE DŘEVA TRVALÉ</t>
  </si>
  <si>
    <t>dubové fošny tl.40mm z tvrdých hoblovaných fošen</t>
  </si>
  <si>
    <t>31,24=31,240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</si>
  <si>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zeminou,- veškeré úpravy dřeva pro zlepšení jeho užitných vlastností (impregnace, zpevňování a pod.), 
- zvláštní spojovací prostředky, rozebíratelnost konstrukce,</t>
  </si>
  <si>
    <t>40</t>
  </si>
  <si>
    <t>422415</t>
  </si>
  <si>
    <t>ZÁVĚSY TRÁMOVÝCH MOSTŮ Z PŘEDPÍNACÍCH LAN 38 - 48 KS</t>
  </si>
  <si>
    <t>(46.5+34+24+22+28+40+53)*1.05=259,875 [A] 
A=259,875 [B]</t>
  </si>
  <si>
    <t>položka zahrnuje: 
- jednostranné nebo oboustranné kompletní aktivní kotvy dle zadávací dokumentace s protikorozní ochranou a s předepsanou výplní 
- jednostranné kompletní pasivní kotvy dle zadávací dokumentace s protikorozní ochranou a s předepsanou výplní 
- závěsy z předepsaného počtu usměrněných předpínacích lan včetně nutných přesahů, z oceli předepsané pevnosti a protikorozní ochrany, s předepsanou ochrannou vrstvou, jejich předpjetí, i po etapách 
- vnější trubky předepsaného profilu, z předepsaného materiálu včetně předepsané výplně, injektáž 
- tlumiče kmitů, deviátory, ochranu proti vandalizmu 
- montáže všech zařízení, mimostaveništní a vnitrostaveništní dopravu 
- pomocné konstrukce (např. lešení), zařízení, přístroje 
- předepsané zkoušky včetně písemných protokolů 
- vykazuje se délka mezi vnějšími líci kotevních desek</t>
  </si>
  <si>
    <t>41</t>
  </si>
  <si>
    <t>451312</t>
  </si>
  <si>
    <t>PODKLADNÍ A VÝPLŇOVÉ VRSTVY Z PROSTÉHO BETONU C12/15</t>
  </si>
  <si>
    <t>opěra A: 4.0*0.20*4.20=3,360 [A] 
pilíř B: 10*6.60*0.20=13,200 [B] 
pilíř C: 7.10*3.15*0.20=4,473 [C] 
opěra D: 2.20*5.05*0.20=2,222 [D] 
opěra E: 4.0*2.0*0.20=1,600 [E] 
A+B+C+D+E=24,855 [F]</t>
  </si>
  <si>
    <t>42</t>
  </si>
  <si>
    <t>45145</t>
  </si>
  <si>
    <t>PODKL A VÝPLŇ VRSTVY Z MALTY CEMENTOVÉ</t>
  </si>
  <si>
    <t>kotevní drážka v základech ramp</t>
  </si>
  <si>
    <t>rampa A: 
0,30*0,18*4,585*2=0,495 [A] 
Rampa D: 
0,30*0,18*13,185*2=1,424 [B] 
Rampa E 
0,30*0,18*17,985*2=1,942 [C] 
Celkem: A+B+C=3,861 [D]</t>
  </si>
  <si>
    <t>43</t>
  </si>
  <si>
    <t>45157</t>
  </si>
  <si>
    <t>PODKLADNÍ A VÝPLŇOVÉ VRSTVY Z KAMENIVA TĚŽENÉHO</t>
  </si>
  <si>
    <t>opěra A: 8.57*4.20=35,994 [A] 
pilíř B: 3.68*6.60=24,288 [B] 
pilíř C: 1.68*3.15=5,292 [C] 
opěra D: 9.83*5.05=49,642 [D] 
opěra E: 1.86*20.00=37,200 [E] 
A+B+C+D+E=152,416 [F]</t>
  </si>
  <si>
    <t>položka zahrnuje dodávku předepsaného kameniva, mimostaveništní a vnitrostaveništní dopravu a jeho uložení 
není-li v zadávací dokumentaci uvedeno jinak, jedná se o nakupovaný materiál</t>
  </si>
  <si>
    <t>44</t>
  </si>
  <si>
    <t>45734</t>
  </si>
  <si>
    <t>VYROVNÁVACÍ A SPÁD BETON ZVLÁŠTNÍ (PLASTBETON)</t>
  </si>
  <si>
    <t>podlití ložisek</t>
  </si>
  <si>
    <t>Opěra A: 
0,45*0,40*0,025*2+0,45*0,45*0,025=0,014 [A] 
0,24*0,24*0,175*3=0,030 [G] 
Pilíř B: 
0,60*0,90*0,045*4+1,30*0,50*0,045=0,126 [B] 
0,26*0,28*0,2*4+0,26*0,26*0,20*2+0,26*0,30*0,20=0,101 [H] 
pilíř C: 
0,45*0,35*0,025*2=0,008 [C] 
0,26*0,26*0,175*2=0,024 [I] 
Opěra D: 
0,45*0,30*0,035*2+0,45*0,45*0,025=0,015 [D] 
0,24*0,24*0,165*2+0,24*0,24*0,175=0,029 [J] 
Opěra E: 
0,325*0,25*0,030*2=0,005 [E] 
0,20*0,20*0,15*2=0,012 [K] 
Celkem: A+G+B+H+C+I+D+J+E+K=0,364 [L]</t>
  </si>
  <si>
    <t>položka zahrnuje: 
- dodání zvláštního betonu (plastbetonu) předepsané kvality a jeho rozprostření v předepsané tloušťce a v předepsaném tvaru</t>
  </si>
  <si>
    <t>45</t>
  </si>
  <si>
    <t>458572</t>
  </si>
  <si>
    <t>VÝPLŇ ZA OPĚRAMI A ZDMI Z KAM TĚŽ, INDEX ZHUTNĚNÍ ID DO 0,8</t>
  </si>
  <si>
    <t>za opěrou A: 4.38*4.20=18,396 [A] 
u pilíře C: 5.30*7.10=37,630 [B] 
u opěry D: 12.72*5.05=64,236 [C] 
u opěry E: 2.73*20=54,600 [D] 
A+B+C+D=174,862 [E]</t>
  </si>
  <si>
    <t>46</t>
  </si>
  <si>
    <t>46321</t>
  </si>
  <si>
    <t>ROVNANINA Z LOMOVÉHO KAMENE</t>
  </si>
  <si>
    <t>kolem B:  
(5.51+9.52)*2.0=30,060 [A] 
kolem E: 
4,0*3,0*0,30=3,600 [F] 
Celkem: A+F=33,660 [G]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</si>
  <si>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</si>
  <si>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47</t>
  </si>
  <si>
    <t>465511</t>
  </si>
  <si>
    <t>DLAŽBY Z LOMOVÉHO KAMENE NA SUCHO</t>
  </si>
  <si>
    <t>kolem A: 20.51*0.3=6,153 [A] 
kolem C: 21.51*0.3=6,453 [B] 
kolem D: 6.17*0.30=1,851 [C] 
A+B+C=14,457 [D]</t>
  </si>
  <si>
    <t>položka zahrnuje: 
- nutné zemní práce (svahování, úpravu pláně a pod.) 
- dodávku a položení dlažby z lomového kamene do předepsaného tvaru 
- spárování, těsnění, tmelení a vyplnění spar případně s vyklínováním  
- úprava povrchu pro odvedení srážkové vody 
- nezahrnuje podklad pod dlažbu, vykazuje se samostatně položkami SD 45</t>
  </si>
  <si>
    <t>48</t>
  </si>
  <si>
    <t>56313</t>
  </si>
  <si>
    <t>VOZOVKOVÉ VRSTVY Z MECHANICKY ZPEVNĚNÉHO KAMENIVA TL. DO 150MM</t>
  </si>
  <si>
    <t>podkladní vrstva</t>
  </si>
  <si>
    <t>60*3,0=180,000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</si>
  <si>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</si>
  <si>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49</t>
  </si>
  <si>
    <t>56333</t>
  </si>
  <si>
    <t>VOZOVKOVÉ VRSTVY ZE ŠTĚRKODRTI TL. DO 150MM</t>
  </si>
  <si>
    <t>cyklostezka na pravém břehu</t>
  </si>
  <si>
    <t>50</t>
  </si>
  <si>
    <t>572121</t>
  </si>
  <si>
    <t>INFILTRAČNÍ POSTŘIK ASFALTOVÝ DO 1,0KG/M2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</si>
  <si>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</si>
  <si>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51</t>
  </si>
  <si>
    <t>572214</t>
  </si>
  <si>
    <t>SPOJOVACÍ POSTŘIK Z MODIFIK EMULZE DO 0,5KG/M2</t>
  </si>
  <si>
    <t>52</t>
  </si>
  <si>
    <t>57472</t>
  </si>
  <si>
    <t>VOZOVKOVÉ VÝZTUŽNÉ VRSTVY Z TEXTILIE</t>
  </si>
  <si>
    <t>pod říčními valouny</t>
  </si>
  <si>
    <t>pilíř A: 
6,0*4,0=24,000 [A] 
Pilíř B: 
1,0*30,0=30,000 [B] 
Pilíř C: 
1,5*8,0=12,000 [C] 
Pilíř D: 
0,5*5,9=2,950 [D] 
Pilíř E: 
4,0*3,0=12,000 [E] 
Celkem: A+B+C+D+E=80,950 [F]</t>
  </si>
  <si>
    <t>- dodání textilie v požadované kvalitě a v množství včetně přesahů (přesahy započteny v jednotkové ceně) 
- očištění podkladu 
- pokládka textilie dle předepsaného technologického předpisu</t>
  </si>
  <si>
    <t>53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</si>
  <si>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</si>
  <si>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</si>
  <si>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</si>
  <si>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54</t>
  </si>
  <si>
    <t>574E56</t>
  </si>
  <si>
    <t>ASFALTOVÝ BETON PRO PODKLADNÍ VRSTVY ACP 16+, 16S TL. 60MM</t>
  </si>
  <si>
    <t>Úpravy povrchů, podlahy, výplně otvorů</t>
  </si>
  <si>
    <t>55</t>
  </si>
  <si>
    <t>626211</t>
  </si>
  <si>
    <t>REPROFILACE VODOROVNÝCH PLOCH SHORA SANAČNÍ MALTOU JEDNOVRST TL 10MM</t>
  </si>
  <si>
    <t>Pilíř B: 
2,6*7,90=20,540 [A] 
Pilíř C: 
4,75*2,15=10,213 [B] 
Celkem: A+B=30,753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</si>
  <si>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</si>
  <si>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Přidružená stavební výroba</t>
  </si>
  <si>
    <t>56</t>
  </si>
  <si>
    <t>711111</t>
  </si>
  <si>
    <t>IZOLACE BĚŽNÝCH KONSTRUKCÍ PROTI ZEMNÍ VLHKOSTI ASFALTOVÝMI NÁTĚRY</t>
  </si>
  <si>
    <t>pilíř A: 
2.39*3.20+3.20*1.20+2.39*2.0*2+1.20*1.0*2=23,448 [A] 
pilíř B: 
(9.0+5.60)*2*1.2+9.0*5.60=85,440 [B] 
pilíř C: 
(6.10+2.15)*2*1.20+6.10*2.15=32,915 [C] 
pilíř D: 
1.20*1.40*2+0.6*0.5*2+2.0*4.05+1.4*4.05=17,730 [D] 
pilíř E: 
1.4*1.0*2+0.67*0.6*2+2.07*3.0+1.40*3.0=14,014 [E] 
A+B+C+D+E=173,547 [F]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</si>
  <si>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</si>
  <si>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57</t>
  </si>
  <si>
    <t>76720</t>
  </si>
  <si>
    <t>SCHODIŠTĚ KOVOVÉ</t>
  </si>
  <si>
    <t>dle TZ NEREZ</t>
  </si>
  <si>
    <t>2.9135*1.05=3,059 [A] 
A=3,059 [B]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</si>
  <si>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</si>
  <si>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58</t>
  </si>
  <si>
    <t>78372</t>
  </si>
  <si>
    <t>NÁTĚRY TESAŘ KONSTR SYNTETICKÉ</t>
  </si>
  <si>
    <t>790*2,5=1 975,000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</si>
  <si>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 
Podle ČSN EN 335-1 a ČSN EN 335-2, které definují ohrožení dřeva biologickými škůdci je konstrukce zařazena do třídy 3. Je nutná ochrana proti dřevokaznému hmyzu, dřevokazným houbám a plísním s účinností D, FB, B, P, IP, čemuž musí odpovídat i impregnace a provedení materiálu nosné konstrukce. Barevné provedení stanoví investor.</t>
  </si>
  <si>
    <t>59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</si>
  <si>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</si>
  <si>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</si>
  <si>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</si>
  <si>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60</t>
  </si>
  <si>
    <t>91723</t>
  </si>
  <si>
    <t>OBRUBY Z BETON KRAJNÍKŮ</t>
  </si>
  <si>
    <t>úprava chodníku za pilířem C</t>
  </si>
  <si>
    <t>114=114,000 [A]</t>
  </si>
  <si>
    <t>Položka zahrnuje: 
dodání a pokládku betonových krajníků o rozměrech předepsaných zadávací dokumentací 
betonové lože i boční betonovou opěrku.</t>
  </si>
  <si>
    <t>61</t>
  </si>
  <si>
    <t>91743</t>
  </si>
  <si>
    <t>CHODNÍKOVÉ OBRUBY Z KAMENNÝCH KRAJNÍKŮ</t>
  </si>
  <si>
    <t>Kolem A: 15.81=15,810 [A] 
kolem C: 22.83=22,830 [B] 
kolem D: 10.97'=10,970 [C] 
kolem E: 7,0=7,000 [E] 
Celkem: A+B+C+E=56,610 [F]</t>
  </si>
  <si>
    <t>Položka zahrnuje: 
dodání a pokládku kamenných krajníků o rozměrech předepsaných zadávací dokumentací 
betonové lože i boční betonovou opěrku.</t>
  </si>
  <si>
    <t>62</t>
  </si>
  <si>
    <t>91797</t>
  </si>
  <si>
    <t>ZPOMALOVACÍ PRAHY Z PLASTŮ</t>
  </si>
  <si>
    <t>pro přejezdovou rychlost 10km/hod</t>
  </si>
  <si>
    <t>Položka zahrnuje: 
dodávku a pokládku prahů z plastu o rozměrech předepsaných zadávací dokumentací 
podkladní vrstvu předepsanou zadávací dokumentací</t>
  </si>
  <si>
    <t>63</t>
  </si>
  <si>
    <t>919113</t>
  </si>
  <si>
    <t>ŘEZÁNÍ ASFALTOVÉHO KRYTU VOZOVEK TL DO 150MM</t>
  </si>
  <si>
    <t>7.50'=7,500 [A] 
A=7,500 [B]</t>
  </si>
  <si>
    <t>položka zahrnuje řezání vozovkové vrstvy v předepsané tloušťce, včetně spotřeby vody</t>
  </si>
  <si>
    <t>64</t>
  </si>
  <si>
    <t>931182</t>
  </si>
  <si>
    <t>VÝPLŇ DILATAČNÍCH SPAR Z POLYSTYRENU TL 20MM</t>
  </si>
  <si>
    <t>Rampa A: 
0,8*2,8=2,240 [A] 
Rampa D: 
0,55*4,517=2,484 [B] 
Rampa E: 
0,6*2,30=1,380 [C] 
Celkem: A+B+C=6,104 [D]</t>
  </si>
  <si>
    <t>položka zahrnuje dodávku a osazení předepsaného materiálu, očištění ploch spáry před úpravou, očištění okolí spáry po úpravě</t>
  </si>
  <si>
    <t>65</t>
  </si>
  <si>
    <t>931334</t>
  </si>
  <si>
    <t>TĚSNĚNÍ DILATAČNÍCH SPAR POLYURETANOVÝM TMELEM PRŮŘEZU DO 400MM2</t>
  </si>
  <si>
    <t>spáry mezi betonovými prefabrikáty</t>
  </si>
  <si>
    <t>Rampa A: 
2,50+2*1,32=5,140 [A] 
Rampa D: 
4,28+3,68+3,14+(1,77+1,46+1,10)*2=19,760 [B] 
Rampa E: 
4*2,0+(1,84+1,43+1,07+0,71)*2=18,100 [C] 
Celkem: A+B+C=43,000 [D]</t>
  </si>
  <si>
    <t>položka zahrnuje dodávku a osazení předepsaného materiálu, očištění ploch spáry před úpravou, očištění okolí spáry po úpravě 
nezahrnuje těsnící profil</t>
  </si>
  <si>
    <t>66</t>
  </si>
  <si>
    <t>93321</t>
  </si>
  <si>
    <t>ZATĚŽ ZKOUŠKA MOSTU DYNAMIC 1.POLE DO 300M2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</si>
  <si>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</si>
  <si>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67</t>
  </si>
  <si>
    <t>93325</t>
  </si>
  <si>
    <t>ZATĚŽ ZKOUŠKA MOSTU DYNAMIC 2. A DALŠÍ POLE DO 300M2</t>
  </si>
  <si>
    <t>68</t>
  </si>
  <si>
    <t>93512</t>
  </si>
  <si>
    <t>ŠTĚRBINOVÉ ŽLABY Z BET DÍLCŮ ŠÍŘ 500MM VÝŠ 400MM</t>
  </si>
  <si>
    <t>za rampou D: 
3,0=3,000 [A]</t>
  </si>
  <si>
    <t>položka zahrnuje: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</si>
  <si>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69</t>
  </si>
  <si>
    <t>93650</t>
  </si>
  <si>
    <t>DROBNÉ DOPLŇK KONSTR KOVOVÉ</t>
  </si>
  <si>
    <t>KG</t>
  </si>
  <si>
    <t>kotvení OK: 
10*(8+4*6+2*2+2*2+4)+15*2=470,000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</si>
  <si>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</si>
  <si>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70</t>
  </si>
  <si>
    <t>936501</t>
  </si>
  <si>
    <t>DROBNÉ DOPLŇK KONSTR KOVOVÉ NEREZ</t>
  </si>
  <si>
    <t>čepy dle TZ</t>
  </si>
  <si>
    <t>8,2+14,5+6,2+20,5+7,9+1,4=58,700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</si>
  <si>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</si>
  <si>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71</t>
  </si>
  <si>
    <t>936501a</t>
  </si>
  <si>
    <t>protismykové nerezové trny do dilatačních spár pro vysoká zatížení s nerezovým pouzdrem</t>
  </si>
  <si>
    <t>pilíř A: 
10,0*12=120,000 [A] 
Pilíř D 
10,0*8=80,000 [B] 
Pilíř E: 
10,0*8=80,000 [C] 
Celkem: A+B+C=280,000 [D]</t>
  </si>
  <si>
    <t>72</t>
  </si>
  <si>
    <t>93650a</t>
  </si>
  <si>
    <t>ochranný úhelník a krycí plechy</t>
  </si>
  <si>
    <t>L160x12: 
33,87*(2,6+4,5+2,1)=311,604 [A] 
krycí plech tl. 12mm: 
57*3=171,000 [B]</t>
  </si>
  <si>
    <t>73</t>
  </si>
  <si>
    <t>93650b</t>
  </si>
  <si>
    <t>tlumiič kmitů - osadit po vyodnocení dynamické zkoušky jen na příkaz TDI</t>
  </si>
  <si>
    <t>- tlumič kmitů dle TZ OK. 
O realizaci tlumičů se rozhodne až po dokončení montáže lávky a následném dynamickém měření.</t>
  </si>
  <si>
    <t>74</t>
  </si>
  <si>
    <t>99001</t>
  </si>
  <si>
    <t>LETOPOČET VÝSTAVBY</t>
  </si>
  <si>
    <t>vlysem</t>
  </si>
  <si>
    <t>SO 203</t>
  </si>
  <si>
    <t>Provizorní most přes řeku Ohři</t>
  </si>
  <si>
    <t>027411</t>
  </si>
  <si>
    <t>PROVIZORNÍ MOSTY - MONTÁŽ</t>
  </si>
  <si>
    <t>4*21=84,000 [A]</t>
  </si>
  <si>
    <t>zahrnuje veškeré náklady spojené s objednatelem požadovanými zařízeními (montáž mostu včetně dopravy)</t>
  </si>
  <si>
    <t>027412</t>
  </si>
  <si>
    <t>PROVIZORNÍ MOSTY - NÁJEMNÉ</t>
  </si>
  <si>
    <t>DEN</t>
  </si>
  <si>
    <t>předpoklad příhradová ocelová konstrukce popis dle ZOV (TMS)</t>
  </si>
  <si>
    <t>zahrnuje veškeré náklady spojené s objednatelem požadovanými zařízeními - pronájem provizorního mostu po dobu max 365dní</t>
  </si>
  <si>
    <t>027413</t>
  </si>
  <si>
    <t>PROVIZORNÍ MOSTY - DEMONTÁŽ</t>
  </si>
  <si>
    <t>zahrnuje veškeré náklady spojené s objednatelem požadovanými zařízeními (demontáž mostu a odvoz do místa pronájmu)</t>
  </si>
  <si>
    <t>124738</t>
  </si>
  <si>
    <t>VYKOPÁVKY PRO KORYTA VODOTEČÍ TŘ. I, ODVOZ DO 20KM</t>
  </si>
  <si>
    <t>levobřežní opěra: 
1,20*3,5*16=67,200 [A] 
pravobřežní opěra: 
1,20*3,5*10=42,000 [B] 
Celkem: A+B=109,200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</si>
  <si>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</si>
  <si>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17411</t>
  </si>
  <si>
    <t>ZÁSYP JAM A RÝH ZEMINOU SE ZHUTNĚNÍM</t>
  </si>
  <si>
    <t>levý břeh: 
3,15*3,0*15+11*0,15*1,5*6,0=156,600 [B] 
pravý břeh: 
26*5*3,0*1,5*0,15=87,750 [C] 
Celkem: B+C=244,350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</si>
  <si>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</si>
  <si>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17710</t>
  </si>
  <si>
    <t>ZEMNÍ HRÁZKY ZE ZEMIN SE ZHUTNĚNÍM</t>
  </si>
  <si>
    <t>hrázka prozaložení opěr provizorního mostu</t>
  </si>
  <si>
    <t>20,0*1,0*1,0*2=40,000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</si>
  <si>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</si>
  <si>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18210</t>
  </si>
  <si>
    <t>ÚPRAVA POVRCHŮ SROVNÁNÍM ÚZEMÍ</t>
  </si>
  <si>
    <t>27212</t>
  </si>
  <si>
    <t>ZÁKLADY Z DÍLCŮ ŽELEZOBETONOVÝCH</t>
  </si>
  <si>
    <t>základy z panelové rovnaniny</t>
  </si>
  <si>
    <t>levobřežní opěra: 
0,90*3,0*15=40,500 [A] 
pravobřežní opěra: 
0,90*3,0*(6*1,50)=24,300 [B] 
Celkem: A+B=64,800 [C]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</si>
  <si>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</si>
  <si>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33312</t>
  </si>
  <si>
    <t>MOSTNÍ OPĚRY A KŘÍDLA Z DÍLCŮ ŽELEZOBETON</t>
  </si>
  <si>
    <t>předpoklad ze silničních palelů 3,0x1,5m</t>
  </si>
  <si>
    <t>45152</t>
  </si>
  <si>
    <t>PODKLADNÍ A VÝPLŇOVÉ VRSTVY Z KAMENIVA DRCENÉHO</t>
  </si>
  <si>
    <t>levobřežní opěra: 
0,30*3,5*16=16,800 [A] 
pravobřežní opěra: 
0,30*3,5*10=10,500 [B] 
Celkem: A+B=27,300 [C]</t>
  </si>
  <si>
    <t>94490</t>
  </si>
  <si>
    <t>OCHRANNÁ KONSTRUKCE</t>
  </si>
  <si>
    <t>ochrana stávajících hatí</t>
  </si>
  <si>
    <t>(15*3,0+9*3,0)=72,000 [A]</t>
  </si>
  <si>
    <t>Položka zahrnuje dovoz, montáž, údržbu, opotřebení (nájemné), demontáž, konzervaci, odvoz.</t>
  </si>
  <si>
    <t>96611</t>
  </si>
  <si>
    <t>BOURÁNÍ KONSTRUKCÍ Z BETONOVÝCH DÍLCŮ</t>
  </si>
  <si>
    <t>odstranění opěr a základů provizorního mostu</t>
  </si>
  <si>
    <t>z pol. 27212 a 33312: 
64,8+244,35=309,150 [A]</t>
  </si>
  <si>
    <t>SO 401</t>
  </si>
  <si>
    <t>Uzemnění lávky - elektro</t>
  </si>
  <si>
    <t>21-M</t>
  </si>
  <si>
    <t>Elekromontáže</t>
  </si>
  <si>
    <t>210280002</t>
  </si>
  <si>
    <t>K</t>
  </si>
  <si>
    <t>Zkoušky a prohlídky el. rozvodů a zařízení celková prohlídka pro objem mtž prací do 500 000 Kč</t>
  </si>
  <si>
    <t>Zkoušky a prohlídky elektrických rozvodů a zařízení celková prohlídka, zkoušení, měření a vyhotovení revizní zprávy pro objem montážních prací přes 100 do 500 tisíc Kč</t>
  </si>
  <si>
    <t>743</t>
  </si>
  <si>
    <t>Elektromontáže - hrubá montáž</t>
  </si>
  <si>
    <t>743611111</t>
  </si>
  <si>
    <t>Montáž vodič uzemňovací FeZn pásek D do 120 mm2 na povrchu</t>
  </si>
  <si>
    <t>Montáž uzemňovacího vedení s upevněním, propoje??ím a připojením pomocí svorek na povrchu vodičů FeZn pásku D do 120 mm2</t>
  </si>
  <si>
    <t>uzemnění armovacích košů pilotů  
- drát bez izolace: 8=8,000 [A] 
- drát s izolací: 55=55,000 [B] 
Celkem: A+B=63,000 [C]</t>
  </si>
  <si>
    <t>PN</t>
  </si>
  <si>
    <t>354410730</t>
  </si>
  <si>
    <t>drát průměr 10 mm FeZn</t>
  </si>
  <si>
    <t>součásti pro hromosvodya uzemňovací vodiče svodů dráty FeZn drát průměr 10 mm FeZn 1kg = 1,61m</t>
  </si>
  <si>
    <t>Poznámka k položce: Hmotnost 0,62kg/m 
po přepočtu koeficientem množství: 
8*1,61=12,880 [A]</t>
  </si>
  <si>
    <t>354410770</t>
  </si>
  <si>
    <t>drát průměr 10 mm FeZn s izolací</t>
  </si>
  <si>
    <t>součásti pro hromosvody a uzemňování vodiče svodů dráty AlMgSi drát průměr 8 mm AlMgSi 1kg = 7,4m</t>
  </si>
  <si>
    <t>Poznámka k položce: 
Hmotnost: 0,135kg/m 
Po přepočtu koefisientem množství: 
55*1,61=88,550 [A]</t>
  </si>
  <si>
    <t>743611112</t>
  </si>
  <si>
    <t>Montáž vodič uzemňovací FeZn pásek D do 300mm2 na povrchu</t>
  </si>
  <si>
    <t>Montáž uzemňovacího vedení s upevněním, propojením a připojením pomocí svorek na povrchu vodičů FeZn pásku D do 300mm2</t>
  </si>
  <si>
    <t>Uzemnění armovacích košů pilotů 
pásek 30 x 3,5mm 
 410=410,000 [A]</t>
  </si>
  <si>
    <t>354420630</t>
  </si>
  <si>
    <t>páska zemnící 30 x 3,5mm FeZn</t>
  </si>
  <si>
    <t>součásti pro hromosvody a uzemňování zemniče pásky zemnící pás 30 x 3,5mm  FeZn</t>
  </si>
  <si>
    <t>po přepočtu koeficientem množství 
2*410=820,000 [A]</t>
  </si>
  <si>
    <t>743621110</t>
  </si>
  <si>
    <t>Montáž drát nebo lano hromosvodné svodové D do 10mm s podpěrou</t>
  </si>
  <si>
    <t>Montáž hromosvodového vedení svodových drátů nebo lan s podpěrami, D do 10mm</t>
  </si>
  <si>
    <t>jímač pylonu: 
1=1,000 [A]</t>
  </si>
  <si>
    <t>354410800</t>
  </si>
  <si>
    <t>drát průměr 10mm nerez</t>
  </si>
  <si>
    <t>součásti pro hromosvody a uzemňování vodiče svodů dráty nerez drát průměr 10mm nerez 1kg = 2,5m</t>
  </si>
  <si>
    <t>jímač pylonu 
1=1,000 [A]</t>
  </si>
  <si>
    <t>743621219</t>
  </si>
  <si>
    <t>Nerezová páska 23x3 mm + nerezová upínací hlava na pásek ( 1ks/m) M+D</t>
  </si>
  <si>
    <t>viz výkres D.2.3 - |Jímací soustava - ozn. 3 
nerezová páska 23x3mm + upínací hlava 
4=4,000 [A]</t>
  </si>
  <si>
    <t>743621220</t>
  </si>
  <si>
    <t>Montáž drát nebo lano hromosvodné svodové D přes 10mm bez podpěry</t>
  </si>
  <si>
    <t>Montáž hromosvodného vedení svodových drátů nebo lan bez podpěr, D přes 10mm</t>
  </si>
  <si>
    <t>propojení lan s lávkou 
4=4,000 [A]</t>
  </si>
  <si>
    <t>354420290</t>
  </si>
  <si>
    <t>svorka uzemnění SU nerez univerzální</t>
  </si>
  <si>
    <t>743621229</t>
  </si>
  <si>
    <t>Lano z korozivzdorné oceli pr. 42mm2 (propoj mezi lanem a pylonem) M+D</t>
  </si>
  <si>
    <t>viz. výkres D.2.3 - Jímací soustava - ozn. 3 a 4 
16=16,000 [A]</t>
  </si>
  <si>
    <t>743622100</t>
  </si>
  <si>
    <t>Montáž svorka hromosvodná typ SS, SR 03 se 2 šrouby</t>
  </si>
  <si>
    <t>Montáž hromosvodného vedení svorek se 2 šrouby, typ SS, SR 03</t>
  </si>
  <si>
    <t>uzemnění armovacích košů pilot 
násuvná svorka - 8ks 
8=8,000 [A]</t>
  </si>
  <si>
    <t>354419860</t>
  </si>
  <si>
    <t>násuvná svorka s okem pro šroub M10 FeZn</t>
  </si>
  <si>
    <t>743622200</t>
  </si>
  <si>
    <t>Montáž svorka hromosvodná typ ST, SJ, SK, SZ, SR01, 02 se 3 šrouby</t>
  </si>
  <si>
    <t>Montáž hromosvodného vedení svorek se 3 a více šrouby, typ ST, SJ, SK, SZ, SR 01 a 02</t>
  </si>
  <si>
    <t>pomocné jímače na horních lanech 
10,0*2=20,000 [A]</t>
  </si>
  <si>
    <t>354420380</t>
  </si>
  <si>
    <t>svorka uzemnění KS s pérovou podložkou nerez</t>
  </si>
  <si>
    <t>743622310</t>
  </si>
  <si>
    <t>Montáž svorka hromosvodová na potrubí D do 700mm se zhotovením</t>
  </si>
  <si>
    <t>Montáž hromosvodného vedení svorek na potrubí D do 700mm se zhotovením</t>
  </si>
  <si>
    <t>354420430</t>
  </si>
  <si>
    <t>svorka uzemnění nerez na vodovodní potrubí a okapové roury</t>
  </si>
  <si>
    <t>pr. portubí 42,4mm</t>
  </si>
  <si>
    <t>743623100</t>
  </si>
  <si>
    <t>Montáž vedení hromosvodné-podpěra klecová do zdiva</t>
  </si>
  <si>
    <t>Montáž hromosvodného vedení podpěr do zdiva klecových</t>
  </si>
  <si>
    <t>jímač pylonu 
2=2,000 [A]</t>
  </si>
  <si>
    <t>354418590</t>
  </si>
  <si>
    <t>držák jímače a ochranné trubky s vrutem DJDpp nerez</t>
  </si>
  <si>
    <t>součásti pro hromosvody a uzemňování držáky jímačů a ochranných trubek držák DJDpp nerez 
s nastavitelnou délkou</t>
  </si>
  <si>
    <t>743629200</t>
  </si>
  <si>
    <t>Montáž vedení hromosvodné-napínací šroub s okem</t>
  </si>
  <si>
    <t>Montáž hromosvodného vedení doplňků napínacích šroubů s okem s vypnutím svodového vodiče</t>
  </si>
  <si>
    <t>8=8,000 [A]</t>
  </si>
  <si>
    <t>354419250</t>
  </si>
  <si>
    <t>svorka zkušební SZ pro lano D 6-12mm FeZn</t>
  </si>
  <si>
    <t>354420410</t>
  </si>
  <si>
    <t>svorka uzemnění SJ1b nerez k jímací tyči</t>
  </si>
  <si>
    <t>násuvná svorka s okem a šrouby</t>
  </si>
  <si>
    <t>743629205</t>
  </si>
  <si>
    <t>Zemní spojovací svorka D+M</t>
  </si>
  <si>
    <t>uzemnění armovacích košů pilot 
8=8,000 [A]</t>
  </si>
  <si>
    <t>743629206</t>
  </si>
  <si>
    <t>Zemní spojovací svorka pro armování D+M</t>
  </si>
  <si>
    <t>uzemnění armovacích košů pilot</t>
  </si>
  <si>
    <t>112=112,000 [A]</t>
  </si>
  <si>
    <t>743629207</t>
  </si>
  <si>
    <t>Protikorozní páska D+M</t>
  </si>
  <si>
    <t>20=20,000 [A]</t>
  </si>
  <si>
    <t>743629300</t>
  </si>
  <si>
    <t>Montáž vedení hromosvodné-štítek k označení svodu</t>
  </si>
  <si>
    <t>Montáž hromosvodného vedení doplňků štítků k označení svodů</t>
  </si>
  <si>
    <t>354421100</t>
  </si>
  <si>
    <t>štítek plastový č.31 - čísla svodů</t>
  </si>
  <si>
    <t>součásti pro hromosvody a uzemňování štítek plastový čísla svodů - č.31</t>
  </si>
  <si>
    <t>743631130</t>
  </si>
  <si>
    <t>Montáž tyč jímací délky do 3m na konstrukci ocelovou</t>
  </si>
  <si>
    <t>Montáž jímacích tyčí délky do 3m, na konstrukci ocelovou</t>
  </si>
  <si>
    <t>pomocné jímače na horních lanech 
10=10,000 [A]</t>
  </si>
  <si>
    <t>354411220</t>
  </si>
  <si>
    <t>tyč jímací s rovným koncem JR 1,5 nerez</t>
  </si>
  <si>
    <t>pomocný jímač 1,5m ve tvaru L, základna pro připojení k lanu 0,5m, nerez drát V2A pr.10mm</t>
  </si>
  <si>
    <t>743642200</t>
  </si>
  <si>
    <t>Montáž tyč zemnící délky do 4,5m</t>
  </si>
  <si>
    <t>Montáž zemnících desek a tyčí s připojením na svodové nebo uzemňovací vedení bez příslušenství tyčí délky do 4,5m</t>
  </si>
  <si>
    <t>35441121</t>
  </si>
  <si>
    <t>m</t>
  </si>
  <si>
    <t>tyč jímací D40 dl. 4m</t>
  </si>
  <si>
    <t>743642301</t>
  </si>
  <si>
    <t>Kompletní uzemňovací objímka na antenní stožár M+D</t>
  </si>
  <si>
    <t>viz. výkres D.2.3 - Jímací soustava - oz.n. 3 a 4 
8=8,000 [A]</t>
  </si>
  <si>
    <t>749</t>
  </si>
  <si>
    <t>Elektromontáže - součásti elektrozařízení</t>
  </si>
  <si>
    <t>749913110</t>
  </si>
  <si>
    <t>Montáž tabulka výstražná a označovací pro rozvodny</t>
  </si>
  <si>
    <t>Výstražná tabulka "POZOR !! PŘI BOUŘCE JE ZAKÁZÁNO ZDRŽOVAT SE NA LÁVCE A V JEJÍ BLÍZKOSTI DO 3m"</t>
  </si>
  <si>
    <t>4=4,000 [A]</t>
  </si>
  <si>
    <t>735345100</t>
  </si>
  <si>
    <t>tabulka s bezpečnosním tiskem</t>
  </si>
  <si>
    <t>SO 402</t>
  </si>
  <si>
    <t>Veřejné osvětlení</t>
  </si>
  <si>
    <t>provizorní zajištění kabelu při souběhu včetně materiálu v délce 30m</t>
  </si>
  <si>
    <t>zahrnuje veškeré náklady spojené s objednatelem požadovanými zařízeními</t>
  </si>
  <si>
    <t>02730a</t>
  </si>
  <si>
    <t>KS</t>
  </si>
  <si>
    <t>provizorní zajištění kabelu při křížení včetně materiálu - 2ks</t>
  </si>
  <si>
    <t>121104</t>
  </si>
  <si>
    <t>SEJMUTÍ ORNICE NEBO LESNÍ PŮDY S ODVOZEM DO 5KM</t>
  </si>
  <si>
    <t>Výkopy - volný terén 
sejmutí drnu v ploše cca 12m2, tl. cca 10cm</t>
  </si>
  <si>
    <t>12*0,10=1,200 [A]</t>
  </si>
  <si>
    <t>13193</t>
  </si>
  <si>
    <t>HLOUBENÍ JAM ZAPAŽ I NEPAŽ TŘ III - ručně</t>
  </si>
  <si>
    <t>ruční hloubení jány pro sloup VO - cca 2m2</t>
  </si>
  <si>
    <t>13283</t>
  </si>
  <si>
    <t>HLOUBENÍ RÝH ŠÍŘ DO 2M PAŽ I NEPAŽ TŘ. II</t>
  </si>
  <si>
    <t>Výkopy - volný terén 
šíře 350mm, hloubka 800mm, délka 20m</t>
  </si>
  <si>
    <t>0,35*0,8*20=5,600 [A]</t>
  </si>
  <si>
    <t>13293</t>
  </si>
  <si>
    <t>HLOUBENÍ RÝH ŠÍŘ DO 2M PAŽ I NEPAŽ TŘ. III</t>
  </si>
  <si>
    <t>Překop cyklostezky  
Zemina třídy 3, šíře 500mm, hloubka 1200mm, délka 6m</t>
  </si>
  <si>
    <t>0,50*1,20*6=3,600 [A]</t>
  </si>
  <si>
    <t>13293c</t>
  </si>
  <si>
    <t>Rýha pro uzemňovací vedení 
Zemina tř.3, šířka 0,10m, hlobka 0,10m, délka 25m</t>
  </si>
  <si>
    <t>0,10*0,10*25=0,250 [A]</t>
  </si>
  <si>
    <t>Překop cyklostezky 
zához kabelové rýhy, zemina 3, šířka 500mm, hloubka 1200mm, délka 6m</t>
  </si>
  <si>
    <t>0,5*1,20*6=3,600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</si>
  <si>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</si>
  <si>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17411a</t>
  </si>
  <si>
    <t>zához jámy upěchováním 
cca 1m3</t>
  </si>
  <si>
    <t>1=1,000 [A]</t>
  </si>
  <si>
    <t>17421</t>
  </si>
  <si>
    <t>ZÁSYP JAM A RÝH ZEMINOU BEZ ZHUTNĚNÍ</t>
  </si>
  <si>
    <t>výkopy - volný terén, zához kabelové rýhy 
šířka 350mm, hloubka 800mm, délka 20m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</si>
  <si>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</si>
  <si>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17421c</t>
  </si>
  <si>
    <t>Rýha pro uzemňovací vedení - zásyp 
Zemina tř.3, šířka 0,10m, hlobka 0,10m, délka 25m</t>
  </si>
  <si>
    <t>úprava terénu po překopech v ploše cca 12m2</t>
  </si>
  <si>
    <t>12=12,000 [A]</t>
  </si>
  <si>
    <t>v ploše cca 12m2</t>
  </si>
  <si>
    <t>ploše cca 12m2</t>
  </si>
  <si>
    <t>272313</t>
  </si>
  <si>
    <t>ZÁKLADY Z PROSTÉHO BETONU DO C16/20 (B20)</t>
  </si>
  <si>
    <t>do rostlé zeminy bez bednění, cca 2m3</t>
  </si>
  <si>
    <t>kabelové lože z prosáté zeminy, bez zakrytí, šíře do 65cm, tloušťka 5cm, délka 18m</t>
  </si>
  <si>
    <t>0,65*0,05*18=0,585 [A]</t>
  </si>
  <si>
    <t>45157a</t>
  </si>
  <si>
    <t>výkopy - volný terén 
z prosáté zeminy, bez zakrytí, šíře do 65cm, tloušťka 5cm, délka 20m</t>
  </si>
  <si>
    <t>0,65*0,05*20=0,650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</si>
</sst>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66"/>
      <c r="B1" s="1" t="s">
        <v>0</v>
      </c>
      <c r="C1" s="1"/>
      <c r="D1" s="1"/>
      <c r="E1" s="1"/>
    </row>
    <row r="2" spans="1:5" ht="12.75" customHeight="1">
      <c r="A2" s="66"/>
      <c r="B2" s="67" t="s">
        <v>1</v>
      </c>
      <c r="C2" s="1"/>
      <c r="D2" s="1"/>
      <c r="E2" s="1"/>
    </row>
    <row r="3" spans="1:5" ht="19.5" customHeight="1">
      <c r="A3" s="66"/>
      <c r="B3" s="66"/>
      <c r="C3" s="1"/>
      <c r="D3" s="1"/>
      <c r="E3" s="1"/>
    </row>
    <row r="4" spans="1:5" ht="19.5" customHeight="1">
      <c r="A4" s="1"/>
      <c r="B4" s="68" t="s">
        <v>2</v>
      </c>
      <c r="C4" s="66"/>
      <c r="D4" s="66"/>
      <c r="E4" s="1"/>
    </row>
    <row r="5" spans="1:5" ht="12.75" customHeight="1">
      <c r="A5" s="1"/>
      <c r="B5" s="66" t="s">
        <v>3</v>
      </c>
      <c r="C5" s="66"/>
      <c r="D5" s="66"/>
      <c r="E5" s="1"/>
    </row>
    <row r="6" spans="1:5" ht="12.75" customHeight="1">
      <c r="A6" s="1"/>
      <c r="B6" s="3" t="s">
        <v>4</v>
      </c>
      <c r="C6" s="6">
        <f>SUM(C10:C16)</f>
        <v>0</v>
      </c>
      <c r="D6" s="1"/>
      <c r="E6" s="1"/>
    </row>
    <row r="7" spans="1:5" ht="12.75" customHeight="1">
      <c r="A7" s="1"/>
      <c r="B7" s="3" t="s">
        <v>5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28</v>
      </c>
      <c r="C10" s="16">
        <f>'000_000'!I3</f>
        <v>0</v>
      </c>
      <c r="D10" s="16">
        <f>'000_000'!O2</f>
        <v>0</v>
      </c>
      <c r="E10" s="16">
        <f aca="true" t="shared" si="0" ref="E10:E16">C10+D10</f>
        <v>0</v>
      </c>
    </row>
    <row r="11" spans="1:5" ht="12.75" customHeight="1">
      <c r="A11" s="15" t="s">
        <v>94</v>
      </c>
      <c r="B11" s="15" t="s">
        <v>95</v>
      </c>
      <c r="C11" s="16">
        <f>'SO 101_101'!I3</f>
        <v>0</v>
      </c>
      <c r="D11" s="16">
        <f>'SO 101_101'!O2</f>
        <v>0</v>
      </c>
      <c r="E11" s="16">
        <f t="shared" si="0"/>
        <v>0</v>
      </c>
    </row>
    <row r="12" spans="1:5" ht="12.75" customHeight="1">
      <c r="A12" s="15" t="s">
        <v>180</v>
      </c>
      <c r="B12" s="15" t="s">
        <v>181</v>
      </c>
      <c r="C12" s="16">
        <f>'SO 201_201'!I3</f>
        <v>0</v>
      </c>
      <c r="D12" s="16">
        <f>'SO 201_201'!O2</f>
        <v>0</v>
      </c>
      <c r="E12" s="16">
        <f t="shared" si="0"/>
        <v>0</v>
      </c>
    </row>
    <row r="13" spans="1:5" ht="12.75" customHeight="1">
      <c r="A13" s="15" t="s">
        <v>206</v>
      </c>
      <c r="B13" s="15" t="s">
        <v>207</v>
      </c>
      <c r="C13" s="16">
        <f>'SO 202_202'!I3</f>
        <v>0</v>
      </c>
      <c r="D13" s="16">
        <f>'SO 202_202'!O2</f>
        <v>0</v>
      </c>
      <c r="E13" s="16">
        <f t="shared" si="0"/>
        <v>0</v>
      </c>
    </row>
    <row r="14" spans="1:5" ht="12.75" customHeight="1">
      <c r="A14" s="15" t="s">
        <v>525</v>
      </c>
      <c r="B14" s="15" t="s">
        <v>526</v>
      </c>
      <c r="C14" s="16">
        <f>'SO 203'!I3</f>
        <v>0</v>
      </c>
      <c r="D14" s="16">
        <f>'SO 203'!O2</f>
        <v>0</v>
      </c>
      <c r="E14" s="16">
        <f t="shared" si="0"/>
        <v>0</v>
      </c>
    </row>
    <row r="15" spans="1:5" ht="12.75" customHeight="1">
      <c r="A15" s="15" t="s">
        <v>574</v>
      </c>
      <c r="B15" s="15" t="s">
        <v>575</v>
      </c>
      <c r="C15" s="16">
        <f>'SO 401'!I3</f>
        <v>0</v>
      </c>
      <c r="D15" s="16">
        <f>'SO 401'!O2</f>
        <v>0</v>
      </c>
      <c r="E15" s="16">
        <f t="shared" si="0"/>
        <v>0</v>
      </c>
    </row>
    <row r="16" spans="1:5" ht="12.75" customHeight="1">
      <c r="A16" s="15" t="s">
        <v>699</v>
      </c>
      <c r="B16" s="15" t="s">
        <v>700</v>
      </c>
      <c r="C16" s="16">
        <f>'SO 402'!I3</f>
        <v>0</v>
      </c>
      <c r="D16" s="16">
        <f>'SO 402'!O2</f>
        <v>0</v>
      </c>
      <c r="E16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pane ySplit="8" topLeftCell="A44" activePane="bottomLeft" state="frozen"/>
      <selection pane="topLeft" activeCell="A1" sqref="A1"/>
      <selection pane="bottomLeft" activeCell="H10" sqref="H10:H46"/>
    </sheetView>
  </sheetViews>
  <sheetFormatPr defaultColWidth="9.140625" defaultRowHeight="12.75" customHeight="1"/>
  <cols>
    <col min="1" max="1" width="9.140625" style="34" hidden="1" customWidth="1"/>
    <col min="2" max="2" width="11.7109375" style="34" customWidth="1"/>
    <col min="3" max="3" width="14.7109375" style="34" customWidth="1"/>
    <col min="4" max="4" width="9.7109375" style="34" customWidth="1"/>
    <col min="5" max="5" width="70.7109375" style="34" customWidth="1"/>
    <col min="6" max="6" width="11.7109375" style="34" customWidth="1"/>
    <col min="7" max="9" width="16.7109375" style="34" customWidth="1"/>
    <col min="10" max="14" width="9.140625" style="34" customWidth="1"/>
    <col min="15" max="18" width="9.140625" style="34" hidden="1" customWidth="1"/>
    <col min="19" max="16384" width="9.140625" style="34" customWidth="1"/>
  </cols>
  <sheetData>
    <row r="1" spans="1:16" ht="12.75" customHeight="1">
      <c r="A1" s="34" t="s">
        <v>11</v>
      </c>
      <c r="B1" s="35"/>
      <c r="C1" s="35"/>
      <c r="D1" s="35"/>
      <c r="E1" s="35" t="s">
        <v>0</v>
      </c>
      <c r="F1" s="35"/>
      <c r="G1" s="35"/>
      <c r="H1" s="35"/>
      <c r="I1" s="35"/>
      <c r="P1" s="34" t="s">
        <v>26</v>
      </c>
    </row>
    <row r="2" spans="2:16" ht="24.75" customHeight="1">
      <c r="B2" s="35"/>
      <c r="C2" s="35"/>
      <c r="D2" s="35"/>
      <c r="E2" s="36" t="s">
        <v>13</v>
      </c>
      <c r="F2" s="35"/>
      <c r="G2" s="35"/>
      <c r="H2" s="37"/>
      <c r="I2" s="37"/>
      <c r="O2" s="34">
        <f>0+O9</f>
        <v>0</v>
      </c>
      <c r="P2" s="34" t="s">
        <v>26</v>
      </c>
    </row>
    <row r="3" spans="1:16" ht="15" customHeight="1">
      <c r="A3" s="34" t="s">
        <v>12</v>
      </c>
      <c r="B3" s="38" t="s">
        <v>14</v>
      </c>
      <c r="C3" s="70" t="s">
        <v>15</v>
      </c>
      <c r="D3" s="71"/>
      <c r="E3" s="39" t="s">
        <v>16</v>
      </c>
      <c r="F3" s="35"/>
      <c r="G3" s="40"/>
      <c r="H3" s="41" t="s">
        <v>19</v>
      </c>
      <c r="I3" s="42">
        <f>0+I9</f>
        <v>0</v>
      </c>
      <c r="O3" s="34" t="s">
        <v>23</v>
      </c>
      <c r="P3" s="34" t="s">
        <v>27</v>
      </c>
    </row>
    <row r="4" spans="1:16" ht="15" customHeight="1">
      <c r="A4" s="34" t="s">
        <v>17</v>
      </c>
      <c r="B4" s="38" t="s">
        <v>18</v>
      </c>
      <c r="C4" s="70" t="s">
        <v>19</v>
      </c>
      <c r="D4" s="71"/>
      <c r="E4" s="39" t="s">
        <v>20</v>
      </c>
      <c r="F4" s="35"/>
      <c r="G4" s="35"/>
      <c r="H4" s="43"/>
      <c r="I4" s="43"/>
      <c r="O4" s="34" t="s">
        <v>24</v>
      </c>
      <c r="P4" s="34" t="s">
        <v>27</v>
      </c>
    </row>
    <row r="5" spans="1:16" ht="12.75" customHeight="1">
      <c r="A5" s="34" t="s">
        <v>21</v>
      </c>
      <c r="B5" s="44" t="s">
        <v>22</v>
      </c>
      <c r="C5" s="72" t="s">
        <v>19</v>
      </c>
      <c r="D5" s="73"/>
      <c r="E5" s="45" t="s">
        <v>28</v>
      </c>
      <c r="F5" s="37"/>
      <c r="G5" s="37"/>
      <c r="H5" s="37"/>
      <c r="I5" s="37"/>
      <c r="O5" s="34" t="s">
        <v>25</v>
      </c>
      <c r="P5" s="34" t="s">
        <v>27</v>
      </c>
    </row>
    <row r="6" spans="1:9" ht="12.75" customHeight="1">
      <c r="A6" s="69" t="s">
        <v>29</v>
      </c>
      <c r="B6" s="69" t="s">
        <v>31</v>
      </c>
      <c r="C6" s="69" t="s">
        <v>33</v>
      </c>
      <c r="D6" s="69" t="s">
        <v>34</v>
      </c>
      <c r="E6" s="69" t="s">
        <v>35</v>
      </c>
      <c r="F6" s="69" t="s">
        <v>37</v>
      </c>
      <c r="G6" s="69" t="s">
        <v>39</v>
      </c>
      <c r="H6" s="69" t="s">
        <v>41</v>
      </c>
      <c r="I6" s="69"/>
    </row>
    <row r="7" spans="1:9" ht="12.75" customHeight="1">
      <c r="A7" s="69"/>
      <c r="B7" s="69"/>
      <c r="C7" s="69"/>
      <c r="D7" s="69"/>
      <c r="E7" s="69"/>
      <c r="F7" s="69"/>
      <c r="G7" s="69"/>
      <c r="H7" s="46" t="s">
        <v>42</v>
      </c>
      <c r="I7" s="46" t="s">
        <v>44</v>
      </c>
    </row>
    <row r="8" spans="1:9" ht="12.75" customHeight="1">
      <c r="A8" s="46" t="s">
        <v>30</v>
      </c>
      <c r="B8" s="46" t="s">
        <v>32</v>
      </c>
      <c r="C8" s="46" t="s">
        <v>27</v>
      </c>
      <c r="D8" s="46" t="s">
        <v>26</v>
      </c>
      <c r="E8" s="46" t="s">
        <v>36</v>
      </c>
      <c r="F8" s="46" t="s">
        <v>38</v>
      </c>
      <c r="G8" s="46" t="s">
        <v>40</v>
      </c>
      <c r="H8" s="46" t="s">
        <v>43</v>
      </c>
      <c r="I8" s="46" t="s">
        <v>45</v>
      </c>
    </row>
    <row r="9" spans="1:18" ht="12.75" customHeight="1">
      <c r="A9" s="47" t="s">
        <v>46</v>
      </c>
      <c r="B9" s="47"/>
      <c r="C9" s="48" t="s">
        <v>30</v>
      </c>
      <c r="D9" s="47"/>
      <c r="E9" s="49" t="s">
        <v>47</v>
      </c>
      <c r="F9" s="47"/>
      <c r="G9" s="47"/>
      <c r="H9" s="47"/>
      <c r="I9" s="50">
        <f>0+Q9</f>
        <v>0</v>
      </c>
      <c r="O9" s="34">
        <f>0+R9</f>
        <v>0</v>
      </c>
      <c r="Q9" s="34">
        <f>0+I10+I14+I18+I22+I26+I30+I34+I38+I42+I46</f>
        <v>0</v>
      </c>
      <c r="R9" s="34">
        <f>0+O10+O14+O18+O22+O26+O30+O34+O38+O42+O46</f>
        <v>0</v>
      </c>
    </row>
    <row r="10" spans="1:16" ht="12.75">
      <c r="A10" s="51" t="s">
        <v>48</v>
      </c>
      <c r="B10" s="52" t="s">
        <v>32</v>
      </c>
      <c r="C10" s="52" t="s">
        <v>49</v>
      </c>
      <c r="D10" s="51" t="s">
        <v>50</v>
      </c>
      <c r="E10" s="53" t="s">
        <v>51</v>
      </c>
      <c r="F10" s="54" t="s">
        <v>52</v>
      </c>
      <c r="G10" s="55">
        <v>1</v>
      </c>
      <c r="H10" s="61">
        <v>0</v>
      </c>
      <c r="I10" s="56">
        <f>ROUND(ROUND(H10,2)*ROUND(G10,3),2)</f>
        <v>0</v>
      </c>
      <c r="O10" s="34">
        <f>(I10*21)/100</f>
        <v>0</v>
      </c>
      <c r="P10" s="34" t="s">
        <v>27</v>
      </c>
    </row>
    <row r="11" spans="1:8" ht="12.75">
      <c r="A11" s="57" t="s">
        <v>53</v>
      </c>
      <c r="E11" s="58" t="s">
        <v>50</v>
      </c>
      <c r="H11" s="62"/>
    </row>
    <row r="12" spans="1:8" ht="12.75">
      <c r="A12" s="59" t="s">
        <v>54</v>
      </c>
      <c r="E12" s="60" t="s">
        <v>50</v>
      </c>
      <c r="H12" s="62"/>
    </row>
    <row r="13" spans="1:8" ht="12.75">
      <c r="A13" s="34" t="s">
        <v>55</v>
      </c>
      <c r="E13" s="58" t="s">
        <v>56</v>
      </c>
      <c r="H13" s="62"/>
    </row>
    <row r="14" spans="1:16" ht="12.75">
      <c r="A14" s="51" t="s">
        <v>48</v>
      </c>
      <c r="B14" s="52" t="s">
        <v>27</v>
      </c>
      <c r="C14" s="52" t="s">
        <v>57</v>
      </c>
      <c r="D14" s="51" t="s">
        <v>50</v>
      </c>
      <c r="E14" s="53" t="s">
        <v>58</v>
      </c>
      <c r="F14" s="54" t="s">
        <v>59</v>
      </c>
      <c r="G14" s="55">
        <v>55</v>
      </c>
      <c r="H14" s="61">
        <v>0</v>
      </c>
      <c r="I14" s="56">
        <f>ROUND(ROUND(H14,2)*ROUND(G14,3),2)</f>
        <v>0</v>
      </c>
      <c r="O14" s="34">
        <f>(I14*21)/100</f>
        <v>0</v>
      </c>
      <c r="P14" s="34" t="s">
        <v>27</v>
      </c>
    </row>
    <row r="15" spans="1:8" ht="12.75">
      <c r="A15" s="57" t="s">
        <v>53</v>
      </c>
      <c r="E15" s="58" t="s">
        <v>60</v>
      </c>
      <c r="H15" s="62"/>
    </row>
    <row r="16" spans="1:8" ht="51">
      <c r="A16" s="59" t="s">
        <v>54</v>
      </c>
      <c r="E16" s="60" t="s">
        <v>61</v>
      </c>
      <c r="H16" s="62"/>
    </row>
    <row r="17" spans="1:8" ht="12.75">
      <c r="A17" s="34" t="s">
        <v>55</v>
      </c>
      <c r="E17" s="58" t="s">
        <v>50</v>
      </c>
      <c r="H17" s="62"/>
    </row>
    <row r="18" spans="1:16" ht="12.75">
      <c r="A18" s="51" t="s">
        <v>48</v>
      </c>
      <c r="B18" s="52" t="s">
        <v>26</v>
      </c>
      <c r="C18" s="52" t="s">
        <v>62</v>
      </c>
      <c r="D18" s="51" t="s">
        <v>50</v>
      </c>
      <c r="E18" s="53" t="s">
        <v>63</v>
      </c>
      <c r="F18" s="54" t="s">
        <v>52</v>
      </c>
      <c r="G18" s="55">
        <v>1</v>
      </c>
      <c r="H18" s="61">
        <v>0</v>
      </c>
      <c r="I18" s="56">
        <f>ROUND(ROUND(H18,2)*ROUND(G18,3),2)</f>
        <v>0</v>
      </c>
      <c r="O18" s="34">
        <f>(I18*21)/100</f>
        <v>0</v>
      </c>
      <c r="P18" s="34" t="s">
        <v>27</v>
      </c>
    </row>
    <row r="19" spans="1:8" ht="12.75">
      <c r="A19" s="57" t="s">
        <v>53</v>
      </c>
      <c r="E19" s="58" t="s">
        <v>64</v>
      </c>
      <c r="H19" s="62"/>
    </row>
    <row r="20" spans="1:8" ht="12.75">
      <c r="A20" s="59" t="s">
        <v>54</v>
      </c>
      <c r="E20" s="60" t="s">
        <v>50</v>
      </c>
      <c r="H20" s="62"/>
    </row>
    <row r="21" spans="1:8" ht="12.75">
      <c r="A21" s="34" t="s">
        <v>55</v>
      </c>
      <c r="E21" s="58" t="s">
        <v>50</v>
      </c>
      <c r="H21" s="62"/>
    </row>
    <row r="22" spans="1:16" ht="12.75">
      <c r="A22" s="51" t="s">
        <v>48</v>
      </c>
      <c r="B22" s="52" t="s">
        <v>36</v>
      </c>
      <c r="C22" s="52" t="s">
        <v>65</v>
      </c>
      <c r="D22" s="51" t="s">
        <v>50</v>
      </c>
      <c r="E22" s="53" t="s">
        <v>66</v>
      </c>
      <c r="F22" s="54" t="s">
        <v>67</v>
      </c>
      <c r="G22" s="55">
        <v>1</v>
      </c>
      <c r="H22" s="61">
        <v>0</v>
      </c>
      <c r="I22" s="56">
        <f>ROUND(ROUND(H22,2)*ROUND(G22,3),2)</f>
        <v>0</v>
      </c>
      <c r="O22" s="34">
        <f>(I22*21)/100</f>
        <v>0</v>
      </c>
      <c r="P22" s="34" t="s">
        <v>27</v>
      </c>
    </row>
    <row r="23" spans="1:8" ht="12.75">
      <c r="A23" s="57" t="s">
        <v>53</v>
      </c>
      <c r="E23" s="58" t="s">
        <v>68</v>
      </c>
      <c r="H23" s="62"/>
    </row>
    <row r="24" spans="1:8" ht="12.75">
      <c r="A24" s="59" t="s">
        <v>54</v>
      </c>
      <c r="E24" s="60" t="s">
        <v>50</v>
      </c>
      <c r="H24" s="62"/>
    </row>
    <row r="25" spans="1:8" ht="12.75">
      <c r="A25" s="34" t="s">
        <v>55</v>
      </c>
      <c r="E25" s="58" t="s">
        <v>50</v>
      </c>
      <c r="H25" s="62"/>
    </row>
    <row r="26" spans="1:16" ht="12.75">
      <c r="A26" s="51" t="s">
        <v>48</v>
      </c>
      <c r="B26" s="52" t="s">
        <v>38</v>
      </c>
      <c r="C26" s="52" t="s">
        <v>69</v>
      </c>
      <c r="D26" s="51" t="s">
        <v>50</v>
      </c>
      <c r="E26" s="53" t="s">
        <v>70</v>
      </c>
      <c r="F26" s="54" t="s">
        <v>52</v>
      </c>
      <c r="G26" s="55">
        <v>1</v>
      </c>
      <c r="H26" s="61">
        <v>0</v>
      </c>
      <c r="I26" s="56">
        <f>ROUND(ROUND(H26,2)*ROUND(G26,3),2)</f>
        <v>0</v>
      </c>
      <c r="O26" s="34">
        <f>(I26*21)/100</f>
        <v>0</v>
      </c>
      <c r="P26" s="34" t="s">
        <v>27</v>
      </c>
    </row>
    <row r="27" spans="1:8" ht="12.75">
      <c r="A27" s="57" t="s">
        <v>53</v>
      </c>
      <c r="E27" s="58" t="s">
        <v>71</v>
      </c>
      <c r="H27" s="62"/>
    </row>
    <row r="28" spans="1:8" ht="12.75">
      <c r="A28" s="59" t="s">
        <v>54</v>
      </c>
      <c r="E28" s="60" t="s">
        <v>50</v>
      </c>
      <c r="H28" s="62"/>
    </row>
    <row r="29" spans="1:8" ht="12.75">
      <c r="A29" s="34" t="s">
        <v>55</v>
      </c>
      <c r="E29" s="58" t="s">
        <v>50</v>
      </c>
      <c r="H29" s="62"/>
    </row>
    <row r="30" spans="1:16" ht="12.75">
      <c r="A30" s="51" t="s">
        <v>48</v>
      </c>
      <c r="B30" s="52" t="s">
        <v>40</v>
      </c>
      <c r="C30" s="52" t="s">
        <v>72</v>
      </c>
      <c r="D30" s="51" t="s">
        <v>50</v>
      </c>
      <c r="E30" s="53" t="s">
        <v>73</v>
      </c>
      <c r="F30" s="54" t="s">
        <v>74</v>
      </c>
      <c r="G30" s="55">
        <v>1</v>
      </c>
      <c r="H30" s="61">
        <v>0</v>
      </c>
      <c r="I30" s="56">
        <f>ROUND(ROUND(H30,2)*ROUND(G30,3),2)</f>
        <v>0</v>
      </c>
      <c r="O30" s="34">
        <f>(I30*21)/100</f>
        <v>0</v>
      </c>
      <c r="P30" s="34" t="s">
        <v>27</v>
      </c>
    </row>
    <row r="31" spans="1:8" ht="12.75">
      <c r="A31" s="57" t="s">
        <v>53</v>
      </c>
      <c r="E31" s="58" t="s">
        <v>50</v>
      </c>
      <c r="H31" s="62"/>
    </row>
    <row r="32" spans="1:8" ht="12.75">
      <c r="A32" s="59" t="s">
        <v>54</v>
      </c>
      <c r="E32" s="60" t="s">
        <v>50</v>
      </c>
      <c r="H32" s="62"/>
    </row>
    <row r="33" spans="1:8" ht="12.75">
      <c r="A33" s="34" t="s">
        <v>55</v>
      </c>
      <c r="E33" s="58" t="s">
        <v>75</v>
      </c>
      <c r="H33" s="62"/>
    </row>
    <row r="34" spans="1:16" ht="12.75">
      <c r="A34" s="51" t="s">
        <v>48</v>
      </c>
      <c r="B34" s="52" t="s">
        <v>76</v>
      </c>
      <c r="C34" s="52" t="s">
        <v>77</v>
      </c>
      <c r="D34" s="51" t="s">
        <v>50</v>
      </c>
      <c r="E34" s="53" t="s">
        <v>78</v>
      </c>
      <c r="F34" s="54" t="s">
        <v>79</v>
      </c>
      <c r="G34" s="55">
        <v>1</v>
      </c>
      <c r="H34" s="61">
        <v>0</v>
      </c>
      <c r="I34" s="56">
        <f>ROUND(ROUND(H34,2)*ROUND(G34,3),2)</f>
        <v>0</v>
      </c>
      <c r="O34" s="34">
        <f>(I34*21)/100</f>
        <v>0</v>
      </c>
      <c r="P34" s="34" t="s">
        <v>27</v>
      </c>
    </row>
    <row r="35" spans="1:8" ht="12.75">
      <c r="A35" s="57" t="s">
        <v>53</v>
      </c>
      <c r="E35" s="58" t="s">
        <v>50</v>
      </c>
      <c r="H35" s="62"/>
    </row>
    <row r="36" spans="1:8" ht="12.75">
      <c r="A36" s="59" t="s">
        <v>54</v>
      </c>
      <c r="E36" s="60" t="s">
        <v>50</v>
      </c>
      <c r="H36" s="62"/>
    </row>
    <row r="37" spans="1:8" ht="76.5">
      <c r="A37" s="34" t="s">
        <v>55</v>
      </c>
      <c r="E37" s="58" t="s">
        <v>80</v>
      </c>
      <c r="H37" s="62"/>
    </row>
    <row r="38" spans="1:16" ht="12.75">
      <c r="A38" s="51" t="s">
        <v>48</v>
      </c>
      <c r="B38" s="52" t="s">
        <v>81</v>
      </c>
      <c r="C38" s="52" t="s">
        <v>82</v>
      </c>
      <c r="D38" s="51" t="s">
        <v>50</v>
      </c>
      <c r="E38" s="53" t="s">
        <v>83</v>
      </c>
      <c r="F38" s="54" t="s">
        <v>52</v>
      </c>
      <c r="G38" s="55">
        <v>1</v>
      </c>
      <c r="H38" s="61">
        <v>0</v>
      </c>
      <c r="I38" s="56">
        <f>ROUND(ROUND(H38,2)*ROUND(G38,3),2)</f>
        <v>0</v>
      </c>
      <c r="O38" s="34">
        <f>(I38*21)/100</f>
        <v>0</v>
      </c>
      <c r="P38" s="34" t="s">
        <v>27</v>
      </c>
    </row>
    <row r="39" spans="1:8" ht="12.75">
      <c r="A39" s="57" t="s">
        <v>53</v>
      </c>
      <c r="E39" s="58" t="s">
        <v>84</v>
      </c>
      <c r="H39" s="62"/>
    </row>
    <row r="40" spans="1:8" ht="12.75">
      <c r="A40" s="59" t="s">
        <v>54</v>
      </c>
      <c r="E40" s="60" t="s">
        <v>50</v>
      </c>
      <c r="H40" s="62"/>
    </row>
    <row r="41" spans="1:8" ht="12.75">
      <c r="A41" s="34" t="s">
        <v>55</v>
      </c>
      <c r="E41" s="58" t="s">
        <v>50</v>
      </c>
      <c r="H41" s="62"/>
    </row>
    <row r="42" spans="1:16" ht="12.75">
      <c r="A42" s="51" t="s">
        <v>48</v>
      </c>
      <c r="B42" s="52" t="s">
        <v>43</v>
      </c>
      <c r="C42" s="52" t="s">
        <v>85</v>
      </c>
      <c r="D42" s="51" t="s">
        <v>50</v>
      </c>
      <c r="E42" s="53" t="s">
        <v>86</v>
      </c>
      <c r="F42" s="54" t="s">
        <v>87</v>
      </c>
      <c r="G42" s="55">
        <v>2</v>
      </c>
      <c r="H42" s="61">
        <v>0</v>
      </c>
      <c r="I42" s="56">
        <f>ROUND(ROUND(H42,2)*ROUND(G42,3),2)</f>
        <v>0</v>
      </c>
      <c r="O42" s="34">
        <f>(I42*21)/100</f>
        <v>0</v>
      </c>
      <c r="P42" s="34" t="s">
        <v>27</v>
      </c>
    </row>
    <row r="43" spans="1:8" ht="12.75">
      <c r="A43" s="57" t="s">
        <v>53</v>
      </c>
      <c r="E43" s="58" t="s">
        <v>50</v>
      </c>
      <c r="H43" s="62"/>
    </row>
    <row r="44" spans="1:8" ht="12.75">
      <c r="A44" s="59" t="s">
        <v>54</v>
      </c>
      <c r="E44" s="60" t="s">
        <v>50</v>
      </c>
      <c r="H44" s="62"/>
    </row>
    <row r="45" spans="1:8" ht="89.25">
      <c r="A45" s="34" t="s">
        <v>55</v>
      </c>
      <c r="E45" s="58" t="s">
        <v>88</v>
      </c>
      <c r="H45" s="62"/>
    </row>
    <row r="46" spans="1:16" ht="12.75">
      <c r="A46" s="51" t="s">
        <v>48</v>
      </c>
      <c r="B46" s="52" t="s">
        <v>45</v>
      </c>
      <c r="C46" s="52" t="s">
        <v>89</v>
      </c>
      <c r="D46" s="51" t="s">
        <v>50</v>
      </c>
      <c r="E46" s="53" t="s">
        <v>90</v>
      </c>
      <c r="F46" s="54" t="s">
        <v>91</v>
      </c>
      <c r="G46" s="55">
        <v>18</v>
      </c>
      <c r="H46" s="61">
        <v>0</v>
      </c>
      <c r="I46" s="56">
        <f>ROUND(ROUND(H46,2)*ROUND(G46,3),2)</f>
        <v>0</v>
      </c>
      <c r="O46" s="34">
        <f>(I46*21)/100</f>
        <v>0</v>
      </c>
      <c r="P46" s="34" t="s">
        <v>27</v>
      </c>
    </row>
    <row r="47" spans="1:5" ht="12.75">
      <c r="A47" s="57" t="s">
        <v>53</v>
      </c>
      <c r="E47" s="58" t="s">
        <v>50</v>
      </c>
    </row>
    <row r="48" spans="1:5" ht="12.75">
      <c r="A48" s="59" t="s">
        <v>54</v>
      </c>
      <c r="E48" s="60" t="s">
        <v>50</v>
      </c>
    </row>
    <row r="49" spans="1:5" ht="12.75">
      <c r="A49" s="34" t="s">
        <v>55</v>
      </c>
      <c r="E49" s="58" t="s">
        <v>50</v>
      </c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H10" sqref="H10:H85"/>
    </sheetView>
  </sheetViews>
  <sheetFormatPr defaultColWidth="9.140625" defaultRowHeight="12.75" customHeight="1"/>
  <cols>
    <col min="1" max="1" width="9.140625" style="34" hidden="1" customWidth="1"/>
    <col min="2" max="2" width="11.7109375" style="34" customWidth="1"/>
    <col min="3" max="3" width="14.7109375" style="34" customWidth="1"/>
    <col min="4" max="4" width="9.7109375" style="34" customWidth="1"/>
    <col min="5" max="5" width="70.7109375" style="34" customWidth="1"/>
    <col min="6" max="6" width="11.7109375" style="34" customWidth="1"/>
    <col min="7" max="9" width="16.7109375" style="34" customWidth="1"/>
    <col min="10" max="14" width="9.140625" style="34" customWidth="1"/>
    <col min="15" max="18" width="9.140625" style="34" hidden="1" customWidth="1"/>
    <col min="19" max="16384" width="9.140625" style="34" customWidth="1"/>
  </cols>
  <sheetData>
    <row r="1" spans="1:16" ht="12.75" customHeight="1">
      <c r="A1" s="34" t="s">
        <v>11</v>
      </c>
      <c r="B1" s="35"/>
      <c r="C1" s="35"/>
      <c r="D1" s="35"/>
      <c r="E1" s="35" t="s">
        <v>0</v>
      </c>
      <c r="F1" s="35"/>
      <c r="G1" s="35"/>
      <c r="H1" s="35"/>
      <c r="I1" s="35"/>
      <c r="P1" s="34" t="s">
        <v>26</v>
      </c>
    </row>
    <row r="2" spans="2:16" ht="24.75" customHeight="1">
      <c r="B2" s="35"/>
      <c r="C2" s="35"/>
      <c r="D2" s="35"/>
      <c r="E2" s="36" t="s">
        <v>13</v>
      </c>
      <c r="F2" s="35"/>
      <c r="G2" s="35"/>
      <c r="H2" s="37"/>
      <c r="I2" s="37"/>
      <c r="O2" s="34">
        <f>0+O9+O14+O75+O80</f>
        <v>0</v>
      </c>
      <c r="P2" s="34" t="s">
        <v>26</v>
      </c>
    </row>
    <row r="3" spans="1:16" ht="15" customHeight="1">
      <c r="A3" s="34" t="s">
        <v>12</v>
      </c>
      <c r="B3" s="38" t="s">
        <v>14</v>
      </c>
      <c r="C3" s="70" t="s">
        <v>15</v>
      </c>
      <c r="D3" s="71"/>
      <c r="E3" s="39" t="s">
        <v>16</v>
      </c>
      <c r="F3" s="35"/>
      <c r="G3" s="40"/>
      <c r="H3" s="41" t="s">
        <v>94</v>
      </c>
      <c r="I3" s="42">
        <f>0+I9+I14+I75+I80</f>
        <v>0</v>
      </c>
      <c r="O3" s="34" t="s">
        <v>23</v>
      </c>
      <c r="P3" s="34" t="s">
        <v>27</v>
      </c>
    </row>
    <row r="4" spans="1:16" ht="15" customHeight="1">
      <c r="A4" s="34" t="s">
        <v>17</v>
      </c>
      <c r="B4" s="38" t="s">
        <v>18</v>
      </c>
      <c r="C4" s="70" t="s">
        <v>92</v>
      </c>
      <c r="D4" s="71"/>
      <c r="E4" s="39" t="s">
        <v>93</v>
      </c>
      <c r="F4" s="35"/>
      <c r="G4" s="35"/>
      <c r="H4" s="43"/>
      <c r="I4" s="43"/>
      <c r="O4" s="34" t="s">
        <v>24</v>
      </c>
      <c r="P4" s="34" t="s">
        <v>27</v>
      </c>
    </row>
    <row r="5" spans="1:16" ht="12.75" customHeight="1">
      <c r="A5" s="34" t="s">
        <v>21</v>
      </c>
      <c r="B5" s="44" t="s">
        <v>22</v>
      </c>
      <c r="C5" s="72" t="s">
        <v>94</v>
      </c>
      <c r="D5" s="73"/>
      <c r="E5" s="45" t="s">
        <v>95</v>
      </c>
      <c r="F5" s="37"/>
      <c r="G5" s="37"/>
      <c r="H5" s="37"/>
      <c r="I5" s="37"/>
      <c r="O5" s="34" t="s">
        <v>25</v>
      </c>
      <c r="P5" s="34" t="s">
        <v>27</v>
      </c>
    </row>
    <row r="6" spans="1:9" ht="12.75" customHeight="1">
      <c r="A6" s="69" t="s">
        <v>29</v>
      </c>
      <c r="B6" s="69" t="s">
        <v>31</v>
      </c>
      <c r="C6" s="69" t="s">
        <v>33</v>
      </c>
      <c r="D6" s="69" t="s">
        <v>34</v>
      </c>
      <c r="E6" s="69" t="s">
        <v>35</v>
      </c>
      <c r="F6" s="69" t="s">
        <v>37</v>
      </c>
      <c r="G6" s="69" t="s">
        <v>39</v>
      </c>
      <c r="H6" s="69" t="s">
        <v>41</v>
      </c>
      <c r="I6" s="69"/>
    </row>
    <row r="7" spans="1:9" ht="12.75" customHeight="1">
      <c r="A7" s="69"/>
      <c r="B7" s="69"/>
      <c r="C7" s="69"/>
      <c r="D7" s="69"/>
      <c r="E7" s="69"/>
      <c r="F7" s="69"/>
      <c r="G7" s="69"/>
      <c r="H7" s="46" t="s">
        <v>42</v>
      </c>
      <c r="I7" s="46" t="s">
        <v>44</v>
      </c>
    </row>
    <row r="8" spans="1:9" ht="12.75" customHeight="1">
      <c r="A8" s="46" t="s">
        <v>30</v>
      </c>
      <c r="B8" s="46" t="s">
        <v>32</v>
      </c>
      <c r="C8" s="46" t="s">
        <v>27</v>
      </c>
      <c r="D8" s="46" t="s">
        <v>26</v>
      </c>
      <c r="E8" s="46" t="s">
        <v>36</v>
      </c>
      <c r="F8" s="46" t="s">
        <v>38</v>
      </c>
      <c r="G8" s="46" t="s">
        <v>40</v>
      </c>
      <c r="H8" s="46" t="s">
        <v>43</v>
      </c>
      <c r="I8" s="46" t="s">
        <v>45</v>
      </c>
    </row>
    <row r="9" spans="1:18" ht="12.75" customHeight="1">
      <c r="A9" s="47" t="s">
        <v>46</v>
      </c>
      <c r="B9" s="47"/>
      <c r="C9" s="48" t="s">
        <v>30</v>
      </c>
      <c r="D9" s="47"/>
      <c r="E9" s="49" t="s">
        <v>47</v>
      </c>
      <c r="F9" s="47"/>
      <c r="G9" s="47"/>
      <c r="H9" s="47"/>
      <c r="I9" s="50">
        <f>0+Q9</f>
        <v>0</v>
      </c>
      <c r="O9" s="34">
        <f>0+R9</f>
        <v>0</v>
      </c>
      <c r="Q9" s="34">
        <f>0+I10</f>
        <v>0</v>
      </c>
      <c r="R9" s="34">
        <f>0+O10</f>
        <v>0</v>
      </c>
    </row>
    <row r="10" spans="1:16" ht="12.75">
      <c r="A10" s="51" t="s">
        <v>48</v>
      </c>
      <c r="B10" s="52" t="s">
        <v>32</v>
      </c>
      <c r="C10" s="52" t="s">
        <v>96</v>
      </c>
      <c r="D10" s="51" t="s">
        <v>50</v>
      </c>
      <c r="E10" s="53" t="s">
        <v>97</v>
      </c>
      <c r="F10" s="54" t="s">
        <v>98</v>
      </c>
      <c r="G10" s="55">
        <v>759.06</v>
      </c>
      <c r="H10" s="61">
        <v>0</v>
      </c>
      <c r="I10" s="56">
        <f>ROUND(ROUND(H10,2)*ROUND(G10,3),2)</f>
        <v>0</v>
      </c>
      <c r="O10" s="34">
        <f>(I10*21)/100</f>
        <v>0</v>
      </c>
      <c r="P10" s="34" t="s">
        <v>27</v>
      </c>
    </row>
    <row r="11" spans="1:8" ht="12.75">
      <c r="A11" s="57" t="s">
        <v>53</v>
      </c>
      <c r="E11" s="58" t="s">
        <v>50</v>
      </c>
      <c r="H11" s="62"/>
    </row>
    <row r="12" spans="1:8" ht="25.5">
      <c r="A12" s="59" t="s">
        <v>54</v>
      </c>
      <c r="E12" s="60" t="s">
        <v>99</v>
      </c>
      <c r="H12" s="62"/>
    </row>
    <row r="13" spans="1:8" ht="25.5">
      <c r="A13" s="34" t="s">
        <v>55</v>
      </c>
      <c r="E13" s="58" t="s">
        <v>100</v>
      </c>
      <c r="H13" s="62"/>
    </row>
    <row r="14" spans="1:18" ht="12.75" customHeight="1">
      <c r="A14" s="37" t="s">
        <v>46</v>
      </c>
      <c r="B14" s="37"/>
      <c r="C14" s="63" t="s">
        <v>32</v>
      </c>
      <c r="D14" s="37"/>
      <c r="E14" s="49" t="s">
        <v>101</v>
      </c>
      <c r="F14" s="37"/>
      <c r="G14" s="37"/>
      <c r="H14" s="65"/>
      <c r="I14" s="64">
        <f>0+Q14</f>
        <v>0</v>
      </c>
      <c r="O14" s="34">
        <f>0+R14</f>
        <v>0</v>
      </c>
      <c r="Q14" s="34">
        <f>0+I15+I19+I23+I27+I31+I35+I39+I43+I47+I51+I55+I59+I63+I67+I71</f>
        <v>0</v>
      </c>
      <c r="R14" s="34">
        <f>0+O15+O19+O23+O27+O31+O35+O39+O43+O47+O51+O55+O59+O63+O67+O71</f>
        <v>0</v>
      </c>
    </row>
    <row r="15" spans="1:16" ht="12.75">
      <c r="A15" s="51" t="s">
        <v>48</v>
      </c>
      <c r="B15" s="52" t="s">
        <v>27</v>
      </c>
      <c r="C15" s="52" t="s">
        <v>102</v>
      </c>
      <c r="D15" s="51" t="s">
        <v>50</v>
      </c>
      <c r="E15" s="53" t="s">
        <v>103</v>
      </c>
      <c r="F15" s="54" t="s">
        <v>104</v>
      </c>
      <c r="G15" s="55">
        <v>100</v>
      </c>
      <c r="H15" s="61">
        <v>0</v>
      </c>
      <c r="I15" s="56">
        <f>ROUND(ROUND(H15,2)*ROUND(G15,3),2)</f>
        <v>0</v>
      </c>
      <c r="O15" s="34">
        <f>(I15*21)/100</f>
        <v>0</v>
      </c>
      <c r="P15" s="34" t="s">
        <v>27</v>
      </c>
    </row>
    <row r="16" spans="1:8" ht="12.75">
      <c r="A16" s="57" t="s">
        <v>53</v>
      </c>
      <c r="E16" s="58" t="s">
        <v>50</v>
      </c>
      <c r="H16" s="62"/>
    </row>
    <row r="17" spans="1:8" ht="12.75">
      <c r="A17" s="59" t="s">
        <v>54</v>
      </c>
      <c r="E17" s="60" t="s">
        <v>50</v>
      </c>
      <c r="H17" s="62"/>
    </row>
    <row r="18" spans="1:8" ht="38.25">
      <c r="A18" s="34" t="s">
        <v>55</v>
      </c>
      <c r="E18" s="58" t="s">
        <v>105</v>
      </c>
      <c r="H18" s="62"/>
    </row>
    <row r="19" spans="1:16" ht="25.5">
      <c r="A19" s="51" t="s">
        <v>48</v>
      </c>
      <c r="B19" s="52" t="s">
        <v>26</v>
      </c>
      <c r="C19" s="52" t="s">
        <v>106</v>
      </c>
      <c r="D19" s="51" t="s">
        <v>50</v>
      </c>
      <c r="E19" s="53" t="s">
        <v>107</v>
      </c>
      <c r="F19" s="54" t="s">
        <v>87</v>
      </c>
      <c r="G19" s="55">
        <v>6</v>
      </c>
      <c r="H19" s="61">
        <v>0</v>
      </c>
      <c r="I19" s="56">
        <f>ROUND(ROUND(H19,2)*ROUND(G19,3),2)</f>
        <v>0</v>
      </c>
      <c r="O19" s="34">
        <f>(I19*21)/100</f>
        <v>0</v>
      </c>
      <c r="P19" s="34" t="s">
        <v>27</v>
      </c>
    </row>
    <row r="20" spans="1:8" ht="12.75">
      <c r="A20" s="57" t="s">
        <v>53</v>
      </c>
      <c r="E20" s="58" t="s">
        <v>50</v>
      </c>
      <c r="H20" s="62"/>
    </row>
    <row r="21" spans="1:8" ht="12.75">
      <c r="A21" s="59" t="s">
        <v>54</v>
      </c>
      <c r="E21" s="60" t="s">
        <v>50</v>
      </c>
      <c r="H21" s="62"/>
    </row>
    <row r="22" spans="1:8" ht="165.75">
      <c r="A22" s="34" t="s">
        <v>55</v>
      </c>
      <c r="E22" s="58" t="s">
        <v>108</v>
      </c>
      <c r="H22" s="62"/>
    </row>
    <row r="23" spans="1:16" ht="25.5">
      <c r="A23" s="51" t="s">
        <v>48</v>
      </c>
      <c r="B23" s="52" t="s">
        <v>36</v>
      </c>
      <c r="C23" s="52" t="s">
        <v>109</v>
      </c>
      <c r="D23" s="51" t="s">
        <v>50</v>
      </c>
      <c r="E23" s="53" t="s">
        <v>110</v>
      </c>
      <c r="F23" s="54" t="s">
        <v>87</v>
      </c>
      <c r="G23" s="55">
        <v>3</v>
      </c>
      <c r="H23" s="61">
        <v>0</v>
      </c>
      <c r="I23" s="56">
        <f>ROUND(ROUND(H23,2)*ROUND(G23,3),2)</f>
        <v>0</v>
      </c>
      <c r="O23" s="34">
        <f>(I23*21)/100</f>
        <v>0</v>
      </c>
      <c r="P23" s="34" t="s">
        <v>27</v>
      </c>
    </row>
    <row r="24" spans="1:8" ht="12.75">
      <c r="A24" s="57" t="s">
        <v>53</v>
      </c>
      <c r="E24" s="58" t="s">
        <v>50</v>
      </c>
      <c r="H24" s="62"/>
    </row>
    <row r="25" spans="1:8" ht="12.75">
      <c r="A25" s="59" t="s">
        <v>54</v>
      </c>
      <c r="E25" s="60" t="s">
        <v>50</v>
      </c>
      <c r="H25" s="62"/>
    </row>
    <row r="26" spans="1:8" ht="165.75">
      <c r="A26" s="34" t="s">
        <v>55</v>
      </c>
      <c r="E26" s="58" t="s">
        <v>108</v>
      </c>
      <c r="H26" s="62"/>
    </row>
    <row r="27" spans="1:16" ht="12.75">
      <c r="A27" s="51" t="s">
        <v>48</v>
      </c>
      <c r="B27" s="52" t="s">
        <v>38</v>
      </c>
      <c r="C27" s="52" t="s">
        <v>111</v>
      </c>
      <c r="D27" s="51" t="s">
        <v>50</v>
      </c>
      <c r="E27" s="53" t="s">
        <v>112</v>
      </c>
      <c r="F27" s="54" t="s">
        <v>87</v>
      </c>
      <c r="G27" s="55">
        <v>6</v>
      </c>
      <c r="H27" s="61">
        <v>0</v>
      </c>
      <c r="I27" s="56">
        <f>ROUND(ROUND(H27,2)*ROUND(G27,3),2)</f>
        <v>0</v>
      </c>
      <c r="O27" s="34">
        <f>(I27*21)/100</f>
        <v>0</v>
      </c>
      <c r="P27" s="34" t="s">
        <v>27</v>
      </c>
    </row>
    <row r="28" spans="1:8" ht="12.75">
      <c r="A28" s="57" t="s">
        <v>53</v>
      </c>
      <c r="E28" s="58" t="s">
        <v>50</v>
      </c>
      <c r="H28" s="62"/>
    </row>
    <row r="29" spans="1:8" ht="12.75">
      <c r="A29" s="59" t="s">
        <v>54</v>
      </c>
      <c r="E29" s="60" t="s">
        <v>50</v>
      </c>
      <c r="H29" s="62"/>
    </row>
    <row r="30" spans="1:8" ht="51">
      <c r="A30" s="34" t="s">
        <v>55</v>
      </c>
      <c r="E30" s="58" t="s">
        <v>113</v>
      </c>
      <c r="H30" s="62"/>
    </row>
    <row r="31" spans="1:16" ht="12.75">
      <c r="A31" s="51" t="s">
        <v>48</v>
      </c>
      <c r="B31" s="52" t="s">
        <v>40</v>
      </c>
      <c r="C31" s="52" t="s">
        <v>114</v>
      </c>
      <c r="D31" s="51" t="s">
        <v>50</v>
      </c>
      <c r="E31" s="53" t="s">
        <v>115</v>
      </c>
      <c r="F31" s="54" t="s">
        <v>87</v>
      </c>
      <c r="G31" s="55">
        <v>3</v>
      </c>
      <c r="H31" s="61">
        <v>0</v>
      </c>
      <c r="I31" s="56">
        <f>ROUND(ROUND(H31,2)*ROUND(G31,3),2)</f>
        <v>0</v>
      </c>
      <c r="O31" s="34">
        <f>(I31*21)/100</f>
        <v>0</v>
      </c>
      <c r="P31" s="34" t="s">
        <v>27</v>
      </c>
    </row>
    <row r="32" spans="1:8" ht="12.75">
      <c r="A32" s="57" t="s">
        <v>53</v>
      </c>
      <c r="E32" s="58" t="s">
        <v>50</v>
      </c>
      <c r="H32" s="62"/>
    </row>
    <row r="33" spans="1:8" ht="12.75">
      <c r="A33" s="59" t="s">
        <v>54</v>
      </c>
      <c r="E33" s="60" t="s">
        <v>50</v>
      </c>
      <c r="H33" s="62"/>
    </row>
    <row r="34" spans="1:8" ht="51">
      <c r="A34" s="34" t="s">
        <v>55</v>
      </c>
      <c r="E34" s="58" t="s">
        <v>113</v>
      </c>
      <c r="H34" s="62"/>
    </row>
    <row r="35" spans="1:16" ht="12.75">
      <c r="A35" s="51" t="s">
        <v>48</v>
      </c>
      <c r="B35" s="52" t="s">
        <v>76</v>
      </c>
      <c r="C35" s="52" t="s">
        <v>116</v>
      </c>
      <c r="D35" s="51" t="s">
        <v>50</v>
      </c>
      <c r="E35" s="53" t="s">
        <v>117</v>
      </c>
      <c r="F35" s="54" t="s">
        <v>118</v>
      </c>
      <c r="G35" s="55">
        <v>1461</v>
      </c>
      <c r="H35" s="61">
        <v>0</v>
      </c>
      <c r="I35" s="56">
        <f>ROUND(ROUND(H35,2)*ROUND(G35,3),2)</f>
        <v>0</v>
      </c>
      <c r="O35" s="34">
        <f>(I35*21)/100</f>
        <v>0</v>
      </c>
      <c r="P35" s="34" t="s">
        <v>27</v>
      </c>
    </row>
    <row r="36" spans="1:8" ht="12.75">
      <c r="A36" s="57" t="s">
        <v>53</v>
      </c>
      <c r="E36" s="58" t="s">
        <v>50</v>
      </c>
      <c r="H36" s="62"/>
    </row>
    <row r="37" spans="1:8" ht="89.25">
      <c r="A37" s="59" t="s">
        <v>54</v>
      </c>
      <c r="E37" s="60" t="s">
        <v>119</v>
      </c>
      <c r="H37" s="62"/>
    </row>
    <row r="38" spans="1:8" ht="63.75">
      <c r="A38" s="34" t="s">
        <v>55</v>
      </c>
      <c r="E38" s="58" t="s">
        <v>120</v>
      </c>
      <c r="H38" s="62"/>
    </row>
    <row r="39" spans="1:16" ht="25.5">
      <c r="A39" s="51" t="s">
        <v>48</v>
      </c>
      <c r="B39" s="52" t="s">
        <v>81</v>
      </c>
      <c r="C39" s="52" t="s">
        <v>121</v>
      </c>
      <c r="D39" s="51" t="s">
        <v>50</v>
      </c>
      <c r="E39" s="53" t="s">
        <v>122</v>
      </c>
      <c r="F39" s="54" t="s">
        <v>118</v>
      </c>
      <c r="G39" s="55">
        <v>402.438</v>
      </c>
      <c r="H39" s="61">
        <v>0</v>
      </c>
      <c r="I39" s="56">
        <f>ROUND(ROUND(H39,2)*ROUND(G39,3),2)</f>
        <v>0</v>
      </c>
      <c r="O39" s="34">
        <f>(I39*21)/100</f>
        <v>0</v>
      </c>
      <c r="P39" s="34" t="s">
        <v>27</v>
      </c>
    </row>
    <row r="40" spans="1:8" ht="12.75">
      <c r="A40" s="57" t="s">
        <v>53</v>
      </c>
      <c r="E40" s="58" t="s">
        <v>50</v>
      </c>
      <c r="H40" s="62"/>
    </row>
    <row r="41" spans="1:8" ht="89.25">
      <c r="A41" s="59" t="s">
        <v>54</v>
      </c>
      <c r="E41" s="60" t="s">
        <v>123</v>
      </c>
      <c r="H41" s="62"/>
    </row>
    <row r="42" spans="1:8" ht="63.75">
      <c r="A42" s="34" t="s">
        <v>55</v>
      </c>
      <c r="E42" s="58" t="s">
        <v>120</v>
      </c>
      <c r="H42" s="62"/>
    </row>
    <row r="43" spans="1:16" ht="12.75">
      <c r="A43" s="51" t="s">
        <v>48</v>
      </c>
      <c r="B43" s="52" t="s">
        <v>43</v>
      </c>
      <c r="C43" s="52" t="s">
        <v>124</v>
      </c>
      <c r="D43" s="51" t="s">
        <v>50</v>
      </c>
      <c r="E43" s="53" t="s">
        <v>125</v>
      </c>
      <c r="F43" s="54" t="s">
        <v>118</v>
      </c>
      <c r="G43" s="55">
        <v>421.7</v>
      </c>
      <c r="H43" s="61">
        <v>0</v>
      </c>
      <c r="I43" s="56">
        <f>ROUND(ROUND(H43,2)*ROUND(G43,3),2)</f>
        <v>0</v>
      </c>
      <c r="O43" s="34">
        <f>(I43*21)/100</f>
        <v>0</v>
      </c>
      <c r="P43" s="34" t="s">
        <v>27</v>
      </c>
    </row>
    <row r="44" spans="1:8" ht="12.75">
      <c r="A44" s="57" t="s">
        <v>53</v>
      </c>
      <c r="E44" s="58" t="s">
        <v>50</v>
      </c>
      <c r="H44" s="62"/>
    </row>
    <row r="45" spans="1:8" ht="89.25">
      <c r="A45" s="59" t="s">
        <v>54</v>
      </c>
      <c r="E45" s="60" t="s">
        <v>126</v>
      </c>
      <c r="H45" s="62"/>
    </row>
    <row r="46" spans="1:8" ht="191.25">
      <c r="A46" s="34" t="s">
        <v>55</v>
      </c>
      <c r="E46" s="58" t="s">
        <v>127</v>
      </c>
      <c r="H46" s="62"/>
    </row>
    <row r="47" spans="1:16" ht="12.75">
      <c r="A47" s="51" t="s">
        <v>48</v>
      </c>
      <c r="B47" s="52" t="s">
        <v>45</v>
      </c>
      <c r="C47" s="52" t="s">
        <v>128</v>
      </c>
      <c r="D47" s="51" t="s">
        <v>50</v>
      </c>
      <c r="E47" s="53" t="s">
        <v>129</v>
      </c>
      <c r="F47" s="54" t="s">
        <v>118</v>
      </c>
      <c r="G47" s="55">
        <v>199.7</v>
      </c>
      <c r="H47" s="61">
        <v>0</v>
      </c>
      <c r="I47" s="56">
        <f>ROUND(ROUND(H47,2)*ROUND(G47,3),2)</f>
        <v>0</v>
      </c>
      <c r="O47" s="34">
        <f>(I47*21)/100</f>
        <v>0</v>
      </c>
      <c r="P47" s="34" t="s">
        <v>27</v>
      </c>
    </row>
    <row r="48" spans="1:8" ht="12.75">
      <c r="A48" s="57" t="s">
        <v>53</v>
      </c>
      <c r="E48" s="58" t="s">
        <v>50</v>
      </c>
      <c r="H48" s="62"/>
    </row>
    <row r="49" spans="1:8" ht="102">
      <c r="A49" s="59" t="s">
        <v>54</v>
      </c>
      <c r="E49" s="60" t="s">
        <v>130</v>
      </c>
      <c r="H49" s="62"/>
    </row>
    <row r="50" spans="1:8" ht="280.5">
      <c r="A50" s="34" t="s">
        <v>55</v>
      </c>
      <c r="E50" s="58" t="s">
        <v>131</v>
      </c>
      <c r="H50" s="62"/>
    </row>
    <row r="51" spans="1:16" ht="12.75">
      <c r="A51" s="51" t="s">
        <v>48</v>
      </c>
      <c r="B51" s="52" t="s">
        <v>132</v>
      </c>
      <c r="C51" s="52" t="s">
        <v>133</v>
      </c>
      <c r="D51" s="51" t="s">
        <v>50</v>
      </c>
      <c r="E51" s="53" t="s">
        <v>134</v>
      </c>
      <c r="F51" s="54" t="s">
        <v>104</v>
      </c>
      <c r="G51" s="55">
        <v>1770.725</v>
      </c>
      <c r="H51" s="61">
        <v>0</v>
      </c>
      <c r="I51" s="56">
        <f>ROUND(ROUND(H51,2)*ROUND(G51,3),2)</f>
        <v>0</v>
      </c>
      <c r="O51" s="34">
        <f>(I51*21)/100</f>
        <v>0</v>
      </c>
      <c r="P51" s="34" t="s">
        <v>27</v>
      </c>
    </row>
    <row r="52" spans="1:8" ht="12.75">
      <c r="A52" s="57" t="s">
        <v>53</v>
      </c>
      <c r="E52" s="58" t="s">
        <v>50</v>
      </c>
      <c r="H52" s="62"/>
    </row>
    <row r="53" spans="1:8" ht="25.5">
      <c r="A53" s="59" t="s">
        <v>54</v>
      </c>
      <c r="E53" s="60" t="s">
        <v>135</v>
      </c>
      <c r="H53" s="62"/>
    </row>
    <row r="54" spans="1:8" ht="25.5">
      <c r="A54" s="34" t="s">
        <v>55</v>
      </c>
      <c r="E54" s="58" t="s">
        <v>136</v>
      </c>
      <c r="H54" s="62"/>
    </row>
    <row r="55" spans="1:16" ht="12.75">
      <c r="A55" s="51" t="s">
        <v>48</v>
      </c>
      <c r="B55" s="52" t="s">
        <v>137</v>
      </c>
      <c r="C55" s="52" t="s">
        <v>138</v>
      </c>
      <c r="D55" s="51" t="s">
        <v>50</v>
      </c>
      <c r="E55" s="53" t="s">
        <v>139</v>
      </c>
      <c r="F55" s="54" t="s">
        <v>104</v>
      </c>
      <c r="G55" s="55">
        <v>1770.725</v>
      </c>
      <c r="H55" s="61">
        <v>0</v>
      </c>
      <c r="I55" s="56">
        <f>ROUND(ROUND(H55,2)*ROUND(G55,3),2)</f>
        <v>0</v>
      </c>
      <c r="O55" s="34">
        <f>(I55*21)/100</f>
        <v>0</v>
      </c>
      <c r="P55" s="34" t="s">
        <v>27</v>
      </c>
    </row>
    <row r="56" spans="1:8" ht="12.75">
      <c r="A56" s="57" t="s">
        <v>53</v>
      </c>
      <c r="E56" s="58" t="s">
        <v>50</v>
      </c>
      <c r="H56" s="62"/>
    </row>
    <row r="57" spans="1:8" ht="25.5">
      <c r="A57" s="59" t="s">
        <v>54</v>
      </c>
      <c r="E57" s="60" t="s">
        <v>140</v>
      </c>
      <c r="H57" s="62"/>
    </row>
    <row r="58" spans="1:8" ht="12.75">
      <c r="A58" s="34" t="s">
        <v>55</v>
      </c>
      <c r="E58" s="58" t="s">
        <v>141</v>
      </c>
      <c r="H58" s="62"/>
    </row>
    <row r="59" spans="1:16" ht="12.75">
      <c r="A59" s="51" t="s">
        <v>48</v>
      </c>
      <c r="B59" s="52" t="s">
        <v>142</v>
      </c>
      <c r="C59" s="52" t="s">
        <v>143</v>
      </c>
      <c r="D59" s="51" t="s">
        <v>50</v>
      </c>
      <c r="E59" s="53" t="s">
        <v>144</v>
      </c>
      <c r="F59" s="54" t="s">
        <v>104</v>
      </c>
      <c r="G59" s="55">
        <v>885.363</v>
      </c>
      <c r="H59" s="61">
        <v>0</v>
      </c>
      <c r="I59" s="56">
        <f>ROUND(ROUND(H59,2)*ROUND(G59,3),2)</f>
        <v>0</v>
      </c>
      <c r="O59" s="34">
        <f>(I59*21)/100</f>
        <v>0</v>
      </c>
      <c r="P59" s="34" t="s">
        <v>27</v>
      </c>
    </row>
    <row r="60" spans="1:8" ht="12.75">
      <c r="A60" s="57" t="s">
        <v>53</v>
      </c>
      <c r="E60" s="58" t="s">
        <v>50</v>
      </c>
      <c r="H60" s="62"/>
    </row>
    <row r="61" spans="1:8" ht="25.5">
      <c r="A61" s="59" t="s">
        <v>54</v>
      </c>
      <c r="E61" s="60" t="s">
        <v>145</v>
      </c>
      <c r="H61" s="62"/>
    </row>
    <row r="62" spans="1:8" ht="38.25">
      <c r="A62" s="34" t="s">
        <v>55</v>
      </c>
      <c r="E62" s="58" t="s">
        <v>146</v>
      </c>
      <c r="H62" s="62"/>
    </row>
    <row r="63" spans="1:16" ht="12.75">
      <c r="A63" s="51" t="s">
        <v>48</v>
      </c>
      <c r="B63" s="52" t="s">
        <v>147</v>
      </c>
      <c r="C63" s="52" t="s">
        <v>148</v>
      </c>
      <c r="D63" s="51" t="s">
        <v>50</v>
      </c>
      <c r="E63" s="53" t="s">
        <v>149</v>
      </c>
      <c r="F63" s="54" t="s">
        <v>104</v>
      </c>
      <c r="G63" s="55">
        <v>885.363</v>
      </c>
      <c r="H63" s="61">
        <v>0</v>
      </c>
      <c r="I63" s="56">
        <f>ROUND(ROUND(H63,2)*ROUND(G63,3),2)</f>
        <v>0</v>
      </c>
      <c r="O63" s="34">
        <f>(I63*21)/100</f>
        <v>0</v>
      </c>
      <c r="P63" s="34" t="s">
        <v>27</v>
      </c>
    </row>
    <row r="64" spans="1:8" ht="12.75">
      <c r="A64" s="57" t="s">
        <v>53</v>
      </c>
      <c r="E64" s="58" t="s">
        <v>50</v>
      </c>
      <c r="H64" s="62"/>
    </row>
    <row r="65" spans="1:8" ht="25.5">
      <c r="A65" s="59" t="s">
        <v>54</v>
      </c>
      <c r="E65" s="60" t="s">
        <v>150</v>
      </c>
      <c r="H65" s="62"/>
    </row>
    <row r="66" spans="1:8" ht="25.5">
      <c r="A66" s="34" t="s">
        <v>55</v>
      </c>
      <c r="E66" s="58" t="s">
        <v>151</v>
      </c>
      <c r="H66" s="62"/>
    </row>
    <row r="67" spans="1:16" ht="12.75">
      <c r="A67" s="51" t="s">
        <v>48</v>
      </c>
      <c r="B67" s="52" t="s">
        <v>152</v>
      </c>
      <c r="C67" s="52" t="s">
        <v>153</v>
      </c>
      <c r="D67" s="51" t="s">
        <v>50</v>
      </c>
      <c r="E67" s="53" t="s">
        <v>154</v>
      </c>
      <c r="F67" s="54" t="s">
        <v>104</v>
      </c>
      <c r="G67" s="55">
        <v>885.363</v>
      </c>
      <c r="H67" s="61">
        <v>0</v>
      </c>
      <c r="I67" s="56">
        <f>ROUND(ROUND(H67,2)*ROUND(G67,3),2)</f>
        <v>0</v>
      </c>
      <c r="O67" s="34">
        <f>(I67*21)/100</f>
        <v>0</v>
      </c>
      <c r="P67" s="34" t="s">
        <v>27</v>
      </c>
    </row>
    <row r="68" spans="1:8" ht="12.75">
      <c r="A68" s="57" t="s">
        <v>53</v>
      </c>
      <c r="E68" s="58" t="s">
        <v>50</v>
      </c>
      <c r="H68" s="62"/>
    </row>
    <row r="69" spans="1:8" ht="25.5">
      <c r="A69" s="59" t="s">
        <v>54</v>
      </c>
      <c r="E69" s="60" t="s">
        <v>155</v>
      </c>
      <c r="H69" s="62"/>
    </row>
    <row r="70" spans="1:8" ht="25.5">
      <c r="A70" s="34" t="s">
        <v>55</v>
      </c>
      <c r="E70" s="58" t="s">
        <v>156</v>
      </c>
      <c r="H70" s="62"/>
    </row>
    <row r="71" spans="1:16" ht="12.75">
      <c r="A71" s="51" t="s">
        <v>48</v>
      </c>
      <c r="B71" s="52" t="s">
        <v>157</v>
      </c>
      <c r="C71" s="52" t="s">
        <v>158</v>
      </c>
      <c r="D71" s="51" t="s">
        <v>50</v>
      </c>
      <c r="E71" s="53" t="s">
        <v>159</v>
      </c>
      <c r="F71" s="54" t="s">
        <v>87</v>
      </c>
      <c r="G71" s="55">
        <v>30</v>
      </c>
      <c r="H71" s="61">
        <v>0</v>
      </c>
      <c r="I71" s="56">
        <f>ROUND(ROUND(H71,2)*ROUND(G71,3),2)</f>
        <v>0</v>
      </c>
      <c r="O71" s="34">
        <f>(I71*21)/100</f>
        <v>0</v>
      </c>
      <c r="P71" s="34" t="s">
        <v>27</v>
      </c>
    </row>
    <row r="72" spans="1:8" ht="12.75">
      <c r="A72" s="57" t="s">
        <v>53</v>
      </c>
      <c r="E72" s="58" t="s">
        <v>50</v>
      </c>
      <c r="H72" s="62"/>
    </row>
    <row r="73" spans="1:8" ht="12.75">
      <c r="A73" s="59" t="s">
        <v>54</v>
      </c>
      <c r="E73" s="60" t="s">
        <v>50</v>
      </c>
      <c r="H73" s="62"/>
    </row>
    <row r="74" spans="1:8" ht="38.25">
      <c r="A74" s="34" t="s">
        <v>55</v>
      </c>
      <c r="E74" s="58" t="s">
        <v>160</v>
      </c>
      <c r="H74" s="62"/>
    </row>
    <row r="75" spans="1:18" ht="12.75" customHeight="1">
      <c r="A75" s="37" t="s">
        <v>46</v>
      </c>
      <c r="B75" s="37"/>
      <c r="C75" s="63" t="s">
        <v>27</v>
      </c>
      <c r="D75" s="37"/>
      <c r="E75" s="49" t="s">
        <v>161</v>
      </c>
      <c r="F75" s="37"/>
      <c r="G75" s="37"/>
      <c r="H75" s="65"/>
      <c r="I75" s="64">
        <f>0+Q75</f>
        <v>0</v>
      </c>
      <c r="O75" s="34">
        <f>0+R75</f>
        <v>0</v>
      </c>
      <c r="Q75" s="34">
        <f>0+I76</f>
        <v>0</v>
      </c>
      <c r="R75" s="34">
        <f>0+O76</f>
        <v>0</v>
      </c>
    </row>
    <row r="76" spans="1:16" ht="12.75">
      <c r="A76" s="51" t="s">
        <v>48</v>
      </c>
      <c r="B76" s="52" t="s">
        <v>162</v>
      </c>
      <c r="C76" s="52" t="s">
        <v>163</v>
      </c>
      <c r="D76" s="51" t="s">
        <v>50</v>
      </c>
      <c r="E76" s="53" t="s">
        <v>164</v>
      </c>
      <c r="F76" s="54" t="s">
        <v>104</v>
      </c>
      <c r="G76" s="55">
        <v>1770.725</v>
      </c>
      <c r="H76" s="61">
        <v>0</v>
      </c>
      <c r="I76" s="56">
        <f>ROUND(ROUND(H76,2)*ROUND(G76,3),2)</f>
        <v>0</v>
      </c>
      <c r="O76" s="34">
        <f>(I76*21)/100</f>
        <v>0</v>
      </c>
      <c r="P76" s="34" t="s">
        <v>27</v>
      </c>
    </row>
    <row r="77" spans="1:8" ht="12.75">
      <c r="A77" s="57" t="s">
        <v>53</v>
      </c>
      <c r="E77" s="58" t="s">
        <v>165</v>
      </c>
      <c r="H77" s="62"/>
    </row>
    <row r="78" spans="1:8" ht="25.5">
      <c r="A78" s="59" t="s">
        <v>54</v>
      </c>
      <c r="E78" s="60" t="s">
        <v>140</v>
      </c>
      <c r="H78" s="62"/>
    </row>
    <row r="79" spans="1:8" ht="51">
      <c r="A79" s="34" t="s">
        <v>55</v>
      </c>
      <c r="E79" s="58" t="s">
        <v>166</v>
      </c>
      <c r="H79" s="62"/>
    </row>
    <row r="80" spans="1:18" ht="12.75" customHeight="1">
      <c r="A80" s="37" t="s">
        <v>46</v>
      </c>
      <c r="B80" s="37"/>
      <c r="C80" s="63" t="s">
        <v>38</v>
      </c>
      <c r="D80" s="37"/>
      <c r="E80" s="49" t="s">
        <v>167</v>
      </c>
      <c r="F80" s="37"/>
      <c r="G80" s="37"/>
      <c r="H80" s="65"/>
      <c r="I80" s="64">
        <f>0+Q80</f>
        <v>0</v>
      </c>
      <c r="O80" s="34">
        <f>0+R80</f>
        <v>0</v>
      </c>
      <c r="Q80" s="34">
        <f>0+I81+I85</f>
        <v>0</v>
      </c>
      <c r="R80" s="34">
        <f>0+O81+O85</f>
        <v>0</v>
      </c>
    </row>
    <row r="81" spans="1:16" ht="12.75">
      <c r="A81" s="51" t="s">
        <v>48</v>
      </c>
      <c r="B81" s="52" t="s">
        <v>168</v>
      </c>
      <c r="C81" s="52" t="s">
        <v>169</v>
      </c>
      <c r="D81" s="51" t="s">
        <v>50</v>
      </c>
      <c r="E81" s="53" t="s">
        <v>170</v>
      </c>
      <c r="F81" s="54" t="s">
        <v>104</v>
      </c>
      <c r="G81" s="55">
        <v>1609.75</v>
      </c>
      <c r="H81" s="61">
        <v>0</v>
      </c>
      <c r="I81" s="56">
        <f>ROUND(ROUND(H81,2)*ROUND(G81,3),2)</f>
        <v>0</v>
      </c>
      <c r="O81" s="34">
        <f>(I81*21)/100</f>
        <v>0</v>
      </c>
      <c r="P81" s="34" t="s">
        <v>27</v>
      </c>
    </row>
    <row r="82" spans="1:8" ht="12.75">
      <c r="A82" s="57" t="s">
        <v>53</v>
      </c>
      <c r="E82" s="58" t="s">
        <v>171</v>
      </c>
      <c r="H82" s="62"/>
    </row>
    <row r="83" spans="1:8" ht="76.5">
      <c r="A83" s="59" t="s">
        <v>54</v>
      </c>
      <c r="E83" s="60" t="s">
        <v>172</v>
      </c>
      <c r="H83" s="62"/>
    </row>
    <row r="84" spans="1:8" ht="102">
      <c r="A84" s="34" t="s">
        <v>55</v>
      </c>
      <c r="E84" s="58" t="s">
        <v>173</v>
      </c>
      <c r="H84" s="62"/>
    </row>
    <row r="85" spans="1:16" ht="12.75">
      <c r="A85" s="51" t="s">
        <v>48</v>
      </c>
      <c r="B85" s="52" t="s">
        <v>174</v>
      </c>
      <c r="C85" s="52" t="s">
        <v>175</v>
      </c>
      <c r="D85" s="51" t="s">
        <v>50</v>
      </c>
      <c r="E85" s="53" t="s">
        <v>176</v>
      </c>
      <c r="F85" s="54" t="s">
        <v>104</v>
      </c>
      <c r="G85" s="55">
        <v>1461</v>
      </c>
      <c r="H85" s="61">
        <v>0</v>
      </c>
      <c r="I85" s="56">
        <f>ROUND(ROUND(H85,2)*ROUND(G85,3),2)</f>
        <v>0</v>
      </c>
      <c r="O85" s="34">
        <f>(I85*21)/100</f>
        <v>0</v>
      </c>
      <c r="P85" s="34" t="s">
        <v>27</v>
      </c>
    </row>
    <row r="86" spans="1:5" ht="12.75">
      <c r="A86" s="57" t="s">
        <v>53</v>
      </c>
      <c r="E86" s="58" t="s">
        <v>50</v>
      </c>
    </row>
    <row r="87" spans="1:5" ht="89.25">
      <c r="A87" s="59" t="s">
        <v>54</v>
      </c>
      <c r="E87" s="60" t="s">
        <v>119</v>
      </c>
    </row>
    <row r="88" spans="1:5" ht="153">
      <c r="A88" s="34" t="s">
        <v>55</v>
      </c>
      <c r="E88" s="58" t="s">
        <v>177</v>
      </c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H36" sqref="H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0+O9+O18+O27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75" t="s">
        <v>15</v>
      </c>
      <c r="D3" s="66"/>
      <c r="E3" s="11" t="s">
        <v>16</v>
      </c>
      <c r="F3" s="1"/>
      <c r="G3" s="8"/>
      <c r="H3" s="7" t="s">
        <v>180</v>
      </c>
      <c r="I3" s="31">
        <f>0+I9+I18+I27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75" t="s">
        <v>178</v>
      </c>
      <c r="D4" s="66"/>
      <c r="E4" s="11" t="s">
        <v>179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76" t="s">
        <v>180</v>
      </c>
      <c r="D5" s="77"/>
      <c r="E5" s="14" t="s">
        <v>181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74" t="s">
        <v>29</v>
      </c>
      <c r="B6" s="74" t="s">
        <v>31</v>
      </c>
      <c r="C6" s="74" t="s">
        <v>33</v>
      </c>
      <c r="D6" s="74" t="s">
        <v>34</v>
      </c>
      <c r="E6" s="74" t="s">
        <v>35</v>
      </c>
      <c r="F6" s="74" t="s">
        <v>37</v>
      </c>
      <c r="G6" s="74" t="s">
        <v>39</v>
      </c>
      <c r="H6" s="74" t="s">
        <v>41</v>
      </c>
      <c r="I6" s="74"/>
    </row>
    <row r="7" spans="1:9" ht="12.75" customHeight="1">
      <c r="A7" s="74"/>
      <c r="B7" s="74"/>
      <c r="C7" s="74"/>
      <c r="D7" s="74"/>
      <c r="E7" s="74"/>
      <c r="F7" s="74"/>
      <c r="G7" s="74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18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17" t="s">
        <v>48</v>
      </c>
      <c r="B10" s="22" t="s">
        <v>32</v>
      </c>
      <c r="C10" s="22" t="s">
        <v>182</v>
      </c>
      <c r="D10" s="17" t="s">
        <v>50</v>
      </c>
      <c r="E10" s="23" t="s">
        <v>183</v>
      </c>
      <c r="F10" s="24" t="s">
        <v>98</v>
      </c>
      <c r="G10" s="25">
        <v>16.266</v>
      </c>
      <c r="H10" s="61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8" ht="12.75">
      <c r="A11" s="27" t="s">
        <v>53</v>
      </c>
      <c r="E11" s="28" t="s">
        <v>184</v>
      </c>
      <c r="H11" s="62"/>
    </row>
    <row r="12" spans="1:8" ht="38.25">
      <c r="A12" s="29" t="s">
        <v>54</v>
      </c>
      <c r="E12" s="30" t="s">
        <v>185</v>
      </c>
      <c r="H12" s="62"/>
    </row>
    <row r="13" spans="1:8" ht="12.75">
      <c r="A13" t="s">
        <v>55</v>
      </c>
      <c r="E13" s="28" t="s">
        <v>50</v>
      </c>
      <c r="H13" s="62"/>
    </row>
    <row r="14" spans="1:16" ht="12.75">
      <c r="A14" s="17" t="s">
        <v>48</v>
      </c>
      <c r="B14" s="22" t="s">
        <v>27</v>
      </c>
      <c r="C14" s="22" t="s">
        <v>186</v>
      </c>
      <c r="D14" s="17" t="s">
        <v>50</v>
      </c>
      <c r="E14" s="23" t="s">
        <v>183</v>
      </c>
      <c r="F14" s="24" t="s">
        <v>98</v>
      </c>
      <c r="G14" s="25">
        <v>733.408</v>
      </c>
      <c r="H14" s="61">
        <v>0</v>
      </c>
      <c r="I14" s="26">
        <f>ROUND(ROUND(H14,2)*ROUND(G14,3),2)</f>
        <v>0</v>
      </c>
      <c r="O14">
        <f>(I14*21)/100</f>
        <v>0</v>
      </c>
      <c r="P14" t="s">
        <v>27</v>
      </c>
    </row>
    <row r="15" spans="1:8" ht="12.75">
      <c r="A15" s="27" t="s">
        <v>53</v>
      </c>
      <c r="E15" s="28" t="s">
        <v>187</v>
      </c>
      <c r="H15" s="62"/>
    </row>
    <row r="16" spans="1:8" ht="38.25">
      <c r="A16" s="29" t="s">
        <v>54</v>
      </c>
      <c r="E16" s="30" t="s">
        <v>188</v>
      </c>
      <c r="H16" s="62"/>
    </row>
    <row r="17" spans="1:8" ht="12.75">
      <c r="A17" t="s">
        <v>55</v>
      </c>
      <c r="E17" s="28" t="s">
        <v>50</v>
      </c>
      <c r="H17" s="62"/>
    </row>
    <row r="18" spans="1:18" ht="12.75" customHeight="1">
      <c r="A18" s="5" t="s">
        <v>46</v>
      </c>
      <c r="B18" s="5"/>
      <c r="C18" s="32" t="s">
        <v>32</v>
      </c>
      <c r="D18" s="5"/>
      <c r="E18" s="20" t="s">
        <v>101</v>
      </c>
      <c r="F18" s="5"/>
      <c r="G18" s="5"/>
      <c r="H18" s="65"/>
      <c r="I18" s="33">
        <f>0+Q18</f>
        <v>0</v>
      </c>
      <c r="O18">
        <f>0+R18</f>
        <v>0</v>
      </c>
      <c r="Q18">
        <f>0+I19+I23</f>
        <v>0</v>
      </c>
      <c r="R18">
        <f>0+O19+O23</f>
        <v>0</v>
      </c>
    </row>
    <row r="19" spans="1:16" ht="25.5">
      <c r="A19" s="17" t="s">
        <v>48</v>
      </c>
      <c r="B19" s="22" t="s">
        <v>26</v>
      </c>
      <c r="C19" s="22" t="s">
        <v>189</v>
      </c>
      <c r="D19" s="17" t="s">
        <v>50</v>
      </c>
      <c r="E19" s="23" t="s">
        <v>190</v>
      </c>
      <c r="F19" s="24" t="s">
        <v>118</v>
      </c>
      <c r="G19" s="25">
        <v>7.072</v>
      </c>
      <c r="H19" s="61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8" ht="12.75">
      <c r="A20" s="27" t="s">
        <v>53</v>
      </c>
      <c r="E20" s="28" t="s">
        <v>50</v>
      </c>
      <c r="H20" s="62"/>
    </row>
    <row r="21" spans="1:8" ht="127.5">
      <c r="A21" s="29" t="s">
        <v>54</v>
      </c>
      <c r="E21" s="30" t="s">
        <v>191</v>
      </c>
      <c r="H21" s="62"/>
    </row>
    <row r="22" spans="1:8" ht="63.75">
      <c r="A22" t="s">
        <v>55</v>
      </c>
      <c r="E22" s="28" t="s">
        <v>120</v>
      </c>
      <c r="H22" s="62"/>
    </row>
    <row r="23" spans="1:16" ht="12.75">
      <c r="A23" s="17" t="s">
        <v>48</v>
      </c>
      <c r="B23" s="22" t="s">
        <v>36</v>
      </c>
      <c r="C23" s="22" t="s">
        <v>138</v>
      </c>
      <c r="D23" s="17" t="s">
        <v>50</v>
      </c>
      <c r="E23" s="23" t="s">
        <v>139</v>
      </c>
      <c r="F23" s="24" t="s">
        <v>104</v>
      </c>
      <c r="G23" s="25">
        <v>100</v>
      </c>
      <c r="H23" s="61">
        <v>0</v>
      </c>
      <c r="I23" s="26">
        <f>ROUND(ROUND(H23,2)*ROUND(G23,3),2)</f>
        <v>0</v>
      </c>
      <c r="O23">
        <f>(I23*21)/100</f>
        <v>0</v>
      </c>
      <c r="P23" t="s">
        <v>27</v>
      </c>
    </row>
    <row r="24" spans="1:8" ht="12.75">
      <c r="A24" s="27" t="s">
        <v>53</v>
      </c>
      <c r="E24" s="28" t="s">
        <v>50</v>
      </c>
      <c r="H24" s="62"/>
    </row>
    <row r="25" spans="1:8" ht="12.75">
      <c r="A25" s="29" t="s">
        <v>54</v>
      </c>
      <c r="E25" s="30" t="s">
        <v>50</v>
      </c>
      <c r="H25" s="62"/>
    </row>
    <row r="26" spans="1:8" ht="12.75">
      <c r="A26" t="s">
        <v>55</v>
      </c>
      <c r="E26" s="28" t="s">
        <v>141</v>
      </c>
      <c r="H26" s="62"/>
    </row>
    <row r="27" spans="1:18" ht="12.75" customHeight="1">
      <c r="A27" s="5" t="s">
        <v>46</v>
      </c>
      <c r="B27" s="5"/>
      <c r="C27" s="32" t="s">
        <v>43</v>
      </c>
      <c r="D27" s="5"/>
      <c r="E27" s="20" t="s">
        <v>192</v>
      </c>
      <c r="F27" s="5"/>
      <c r="G27" s="5"/>
      <c r="H27" s="65"/>
      <c r="I27" s="33">
        <f>0+Q27</f>
        <v>0</v>
      </c>
      <c r="O27">
        <f>0+R27</f>
        <v>0</v>
      </c>
      <c r="Q27">
        <f>0+I28+I32+I36</f>
        <v>0</v>
      </c>
      <c r="R27">
        <f>0+O28+O32+O36</f>
        <v>0</v>
      </c>
    </row>
    <row r="28" spans="1:16" ht="12.75">
      <c r="A28" s="17" t="s">
        <v>48</v>
      </c>
      <c r="B28" s="22" t="s">
        <v>38</v>
      </c>
      <c r="C28" s="22" t="s">
        <v>193</v>
      </c>
      <c r="D28" s="17" t="s">
        <v>50</v>
      </c>
      <c r="E28" s="23" t="s">
        <v>194</v>
      </c>
      <c r="F28" s="24" t="s">
        <v>118</v>
      </c>
      <c r="G28" s="25">
        <v>42.042</v>
      </c>
      <c r="H28" s="61">
        <v>0</v>
      </c>
      <c r="I28" s="26">
        <f>ROUND(ROUND(H28,2)*ROUND(G28,3),2)</f>
        <v>0</v>
      </c>
      <c r="O28">
        <f>(I28*21)/100</f>
        <v>0</v>
      </c>
      <c r="P28" t="s">
        <v>27</v>
      </c>
    </row>
    <row r="29" spans="1:8" ht="12.75">
      <c r="A29" s="27" t="s">
        <v>53</v>
      </c>
      <c r="E29" s="28" t="s">
        <v>50</v>
      </c>
      <c r="H29" s="62"/>
    </row>
    <row r="30" spans="1:8" ht="38.25">
      <c r="A30" s="29" t="s">
        <v>54</v>
      </c>
      <c r="E30" s="30" t="s">
        <v>195</v>
      </c>
      <c r="H30" s="62"/>
    </row>
    <row r="31" spans="1:8" ht="114.75">
      <c r="A31" t="s">
        <v>55</v>
      </c>
      <c r="E31" s="28" t="s">
        <v>196</v>
      </c>
      <c r="H31" s="62"/>
    </row>
    <row r="32" spans="1:16" ht="12.75">
      <c r="A32" s="17" t="s">
        <v>48</v>
      </c>
      <c r="B32" s="22" t="s">
        <v>40</v>
      </c>
      <c r="C32" s="22" t="s">
        <v>197</v>
      </c>
      <c r="D32" s="17" t="s">
        <v>50</v>
      </c>
      <c r="E32" s="23" t="s">
        <v>198</v>
      </c>
      <c r="F32" s="24" t="s">
        <v>118</v>
      </c>
      <c r="G32" s="25">
        <v>251.321</v>
      </c>
      <c r="H32" s="61">
        <v>0</v>
      </c>
      <c r="I32" s="26">
        <f>ROUND(ROUND(H32,2)*ROUND(G32,3),2)</f>
        <v>0</v>
      </c>
      <c r="O32">
        <f>(I32*21)/100</f>
        <v>0</v>
      </c>
      <c r="P32" t="s">
        <v>27</v>
      </c>
    </row>
    <row r="33" spans="1:5" ht="12.75">
      <c r="A33" s="27" t="s">
        <v>53</v>
      </c>
      <c r="E33" s="28" t="s">
        <v>50</v>
      </c>
    </row>
    <row r="34" spans="1:5" ht="255">
      <c r="A34" s="29" t="s">
        <v>54</v>
      </c>
      <c r="E34" s="30" t="s">
        <v>199</v>
      </c>
    </row>
    <row r="35" spans="1:5" ht="114.75">
      <c r="A35" t="s">
        <v>55</v>
      </c>
      <c r="E35" s="28" t="s">
        <v>196</v>
      </c>
    </row>
    <row r="36" spans="1:16" ht="12.75">
      <c r="A36" s="17" t="s">
        <v>48</v>
      </c>
      <c r="B36" s="22" t="s">
        <v>76</v>
      </c>
      <c r="C36" s="22" t="s">
        <v>200</v>
      </c>
      <c r="D36" s="17" t="s">
        <v>50</v>
      </c>
      <c r="E36" s="23" t="s">
        <v>201</v>
      </c>
      <c r="F36" s="24" t="s">
        <v>98</v>
      </c>
      <c r="G36" s="25">
        <v>29.825</v>
      </c>
      <c r="H36" s="61">
        <v>0</v>
      </c>
      <c r="I36" s="26">
        <f>ROUND(ROUND(H36,2)*ROUND(G36,3),2)</f>
        <v>0</v>
      </c>
      <c r="O36">
        <f>(I36*21)/100</f>
        <v>0</v>
      </c>
      <c r="P36" t="s">
        <v>27</v>
      </c>
    </row>
    <row r="37" spans="1:5" ht="12.75">
      <c r="A37" s="27" t="s">
        <v>53</v>
      </c>
      <c r="E37" s="28" t="s">
        <v>50</v>
      </c>
    </row>
    <row r="38" spans="1:5" ht="229.5">
      <c r="A38" s="29" t="s">
        <v>54</v>
      </c>
      <c r="E38" s="30" t="s">
        <v>202</v>
      </c>
    </row>
    <row r="39" spans="1:5" ht="114.75">
      <c r="A39" t="s">
        <v>55</v>
      </c>
      <c r="E39" s="28" t="s">
        <v>203</v>
      </c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3"/>
  <sheetViews>
    <sheetView zoomScalePageLayoutView="0" workbookViewId="0" topLeftCell="A1">
      <pane ySplit="8" topLeftCell="A306" activePane="bottomLeft" state="frozen"/>
      <selection pane="topLeft" activeCell="A1" sqref="A1"/>
      <selection pane="bottomLeft" activeCell="E307" sqref="E30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0+O9+O22+O79+O128+O161+O202+O231+O236+O249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75" t="s">
        <v>15</v>
      </c>
      <c r="D3" s="66"/>
      <c r="E3" s="11" t="s">
        <v>16</v>
      </c>
      <c r="F3" s="1"/>
      <c r="G3" s="8"/>
      <c r="H3" s="7" t="s">
        <v>206</v>
      </c>
      <c r="I3" s="31">
        <f>0+I9+I22+I79+I128+I161+I202+I231+I236+I249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75" t="s">
        <v>204</v>
      </c>
      <c r="D4" s="66"/>
      <c r="E4" s="11" t="s">
        <v>205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76" t="s">
        <v>206</v>
      </c>
      <c r="D5" s="77"/>
      <c r="E5" s="14" t="s">
        <v>207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74" t="s">
        <v>29</v>
      </c>
      <c r="B6" s="74" t="s">
        <v>31</v>
      </c>
      <c r="C6" s="74" t="s">
        <v>33</v>
      </c>
      <c r="D6" s="74" t="s">
        <v>34</v>
      </c>
      <c r="E6" s="74" t="s">
        <v>35</v>
      </c>
      <c r="F6" s="74" t="s">
        <v>37</v>
      </c>
      <c r="G6" s="74" t="s">
        <v>39</v>
      </c>
      <c r="H6" s="74" t="s">
        <v>41</v>
      </c>
      <c r="I6" s="74"/>
    </row>
    <row r="7" spans="1:9" ht="12.75" customHeight="1">
      <c r="A7" s="74"/>
      <c r="B7" s="74"/>
      <c r="C7" s="74"/>
      <c r="D7" s="74"/>
      <c r="E7" s="74"/>
      <c r="F7" s="74"/>
      <c r="G7" s="74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18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17" t="s">
        <v>48</v>
      </c>
      <c r="B10" s="22" t="s">
        <v>32</v>
      </c>
      <c r="C10" s="22" t="s">
        <v>208</v>
      </c>
      <c r="D10" s="17" t="s">
        <v>50</v>
      </c>
      <c r="E10" s="23" t="s">
        <v>183</v>
      </c>
      <c r="F10" s="24" t="s">
        <v>98</v>
      </c>
      <c r="G10" s="25">
        <v>1681.155</v>
      </c>
      <c r="H10" s="61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8" ht="12.75">
      <c r="A11" s="27" t="s">
        <v>53</v>
      </c>
      <c r="E11" s="28" t="s">
        <v>209</v>
      </c>
      <c r="H11" s="62"/>
    </row>
    <row r="12" spans="1:8" ht="25.5">
      <c r="A12" s="29" t="s">
        <v>54</v>
      </c>
      <c r="E12" s="30" t="s">
        <v>210</v>
      </c>
      <c r="H12" s="62"/>
    </row>
    <row r="13" spans="1:8" ht="12.75">
      <c r="A13" t="s">
        <v>55</v>
      </c>
      <c r="E13" s="28" t="s">
        <v>50</v>
      </c>
      <c r="H13" s="62"/>
    </row>
    <row r="14" spans="1:16" ht="12.75">
      <c r="A14" s="17" t="s">
        <v>48</v>
      </c>
      <c r="B14" s="22" t="s">
        <v>27</v>
      </c>
      <c r="C14" s="22" t="s">
        <v>182</v>
      </c>
      <c r="D14" s="17" t="s">
        <v>50</v>
      </c>
      <c r="E14" s="23" t="s">
        <v>183</v>
      </c>
      <c r="F14" s="24" t="s">
        <v>98</v>
      </c>
      <c r="G14" s="25">
        <v>75.332</v>
      </c>
      <c r="H14" s="61">
        <v>0</v>
      </c>
      <c r="I14" s="26">
        <f>ROUND(ROUND(H14,2)*ROUND(G14,3),2)</f>
        <v>0</v>
      </c>
      <c r="O14">
        <f>(I14*21)/100</f>
        <v>0</v>
      </c>
      <c r="P14" t="s">
        <v>27</v>
      </c>
    </row>
    <row r="15" spans="1:8" ht="12.75">
      <c r="A15" s="27" t="s">
        <v>53</v>
      </c>
      <c r="E15" s="28" t="s">
        <v>184</v>
      </c>
      <c r="H15" s="62"/>
    </row>
    <row r="16" spans="1:8" ht="51">
      <c r="A16" s="29" t="s">
        <v>54</v>
      </c>
      <c r="E16" s="30" t="s">
        <v>211</v>
      </c>
      <c r="H16" s="62"/>
    </row>
    <row r="17" spans="1:8" ht="12.75">
      <c r="A17" t="s">
        <v>55</v>
      </c>
      <c r="E17" s="28" t="s">
        <v>50</v>
      </c>
      <c r="H17" s="62"/>
    </row>
    <row r="18" spans="1:16" ht="12.75">
      <c r="A18" s="17" t="s">
        <v>48</v>
      </c>
      <c r="B18" s="22" t="s">
        <v>26</v>
      </c>
      <c r="C18" s="22" t="s">
        <v>212</v>
      </c>
      <c r="D18" s="17" t="s">
        <v>50</v>
      </c>
      <c r="E18" s="23" t="s">
        <v>183</v>
      </c>
      <c r="F18" s="24" t="s">
        <v>98</v>
      </c>
      <c r="G18" s="25">
        <v>261.283</v>
      </c>
      <c r="H18" s="61">
        <v>0</v>
      </c>
      <c r="I18" s="26">
        <f>ROUND(ROUND(H18,2)*ROUND(G18,3),2)</f>
        <v>0</v>
      </c>
      <c r="O18">
        <f>(I18*21)/100</f>
        <v>0</v>
      </c>
      <c r="P18" t="s">
        <v>27</v>
      </c>
    </row>
    <row r="19" spans="1:8" ht="12.75">
      <c r="A19" s="27" t="s">
        <v>53</v>
      </c>
      <c r="E19" s="28" t="s">
        <v>213</v>
      </c>
      <c r="H19" s="62"/>
    </row>
    <row r="20" spans="1:8" ht="51">
      <c r="A20" s="29" t="s">
        <v>54</v>
      </c>
      <c r="E20" s="30" t="s">
        <v>214</v>
      </c>
      <c r="H20" s="62"/>
    </row>
    <row r="21" spans="1:8" ht="12.75">
      <c r="A21" t="s">
        <v>55</v>
      </c>
      <c r="E21" s="28" t="s">
        <v>50</v>
      </c>
      <c r="H21" s="62"/>
    </row>
    <row r="22" spans="1:18" ht="12.75" customHeight="1">
      <c r="A22" s="5" t="s">
        <v>46</v>
      </c>
      <c r="B22" s="5"/>
      <c r="C22" s="32" t="s">
        <v>32</v>
      </c>
      <c r="D22" s="5"/>
      <c r="E22" s="20" t="s">
        <v>101</v>
      </c>
      <c r="F22" s="5"/>
      <c r="G22" s="5"/>
      <c r="H22" s="65"/>
      <c r="I22" s="33">
        <f>0+Q22</f>
        <v>0</v>
      </c>
      <c r="O22">
        <f>0+R22</f>
        <v>0</v>
      </c>
      <c r="Q22">
        <f>0+I23+I27+I31+I35+I39+I43+I47+I51+I55+I59+I63+I67+I71+I75</f>
        <v>0</v>
      </c>
      <c r="R22">
        <f>0+O23+O27+O31+O35+O39+O43+O47+O51+O55+O59+O63+O67+O71+O75</f>
        <v>0</v>
      </c>
    </row>
    <row r="23" spans="1:16" ht="12.75">
      <c r="A23" s="17" t="s">
        <v>48</v>
      </c>
      <c r="B23" s="22" t="s">
        <v>36</v>
      </c>
      <c r="C23" s="22" t="s">
        <v>102</v>
      </c>
      <c r="D23" s="17" t="s">
        <v>50</v>
      </c>
      <c r="E23" s="23" t="s">
        <v>103</v>
      </c>
      <c r="F23" s="24" t="s">
        <v>104</v>
      </c>
      <c r="G23" s="25">
        <v>30</v>
      </c>
      <c r="H23" s="61">
        <v>0</v>
      </c>
      <c r="I23" s="26">
        <f>ROUND(ROUND(H23,2)*ROUND(G23,3),2)</f>
        <v>0</v>
      </c>
      <c r="O23">
        <f>(I23*21)/100</f>
        <v>0</v>
      </c>
      <c r="P23" t="s">
        <v>27</v>
      </c>
    </row>
    <row r="24" spans="1:8" ht="12.75">
      <c r="A24" s="27" t="s">
        <v>53</v>
      </c>
      <c r="E24" s="28" t="s">
        <v>50</v>
      </c>
      <c r="H24" s="62"/>
    </row>
    <row r="25" spans="1:8" ht="12.75">
      <c r="A25" s="29" t="s">
        <v>54</v>
      </c>
      <c r="E25" s="30" t="s">
        <v>50</v>
      </c>
      <c r="H25" s="62"/>
    </row>
    <row r="26" spans="1:8" ht="38.25">
      <c r="A26" t="s">
        <v>55</v>
      </c>
      <c r="E26" s="28" t="s">
        <v>105</v>
      </c>
      <c r="H26" s="62"/>
    </row>
    <row r="27" spans="1:16" ht="25.5">
      <c r="A27" s="17" t="s">
        <v>48</v>
      </c>
      <c r="B27" s="22" t="s">
        <v>38</v>
      </c>
      <c r="C27" s="22" t="s">
        <v>215</v>
      </c>
      <c r="D27" s="17" t="s">
        <v>50</v>
      </c>
      <c r="E27" s="23" t="s">
        <v>216</v>
      </c>
      <c r="F27" s="24" t="s">
        <v>118</v>
      </c>
      <c r="G27" s="25">
        <v>32.753</v>
      </c>
      <c r="H27" s="61">
        <v>0</v>
      </c>
      <c r="I27" s="26">
        <f>ROUND(ROUND(H27,2)*ROUND(G27,3),2)</f>
        <v>0</v>
      </c>
      <c r="O27">
        <f>(I27*21)/100</f>
        <v>0</v>
      </c>
      <c r="P27" t="s">
        <v>27</v>
      </c>
    </row>
    <row r="28" spans="1:8" ht="12.75">
      <c r="A28" s="27" t="s">
        <v>53</v>
      </c>
      <c r="E28" s="28" t="s">
        <v>50</v>
      </c>
      <c r="H28" s="62"/>
    </row>
    <row r="29" spans="1:8" ht="76.5">
      <c r="A29" s="29" t="s">
        <v>54</v>
      </c>
      <c r="E29" s="30" t="s">
        <v>217</v>
      </c>
      <c r="H29" s="62"/>
    </row>
    <row r="30" spans="1:8" ht="63.75">
      <c r="A30" t="s">
        <v>55</v>
      </c>
      <c r="E30" s="28" t="s">
        <v>120</v>
      </c>
      <c r="H30" s="62"/>
    </row>
    <row r="31" spans="1:16" ht="25.5">
      <c r="A31" s="17" t="s">
        <v>48</v>
      </c>
      <c r="B31" s="22" t="s">
        <v>40</v>
      </c>
      <c r="C31" s="22" t="s">
        <v>218</v>
      </c>
      <c r="D31" s="17" t="s">
        <v>50</v>
      </c>
      <c r="E31" s="23" t="s">
        <v>219</v>
      </c>
      <c r="F31" s="24" t="s">
        <v>118</v>
      </c>
      <c r="G31" s="25">
        <v>118.765</v>
      </c>
      <c r="H31" s="61">
        <v>0</v>
      </c>
      <c r="I31" s="26">
        <f>ROUND(ROUND(H31,2)*ROUND(G31,3),2)</f>
        <v>0</v>
      </c>
      <c r="O31">
        <f>(I31*21)/100</f>
        <v>0</v>
      </c>
      <c r="P31" t="s">
        <v>27</v>
      </c>
    </row>
    <row r="32" spans="1:8" ht="12.75">
      <c r="A32" s="27" t="s">
        <v>53</v>
      </c>
      <c r="E32" s="28" t="s">
        <v>50</v>
      </c>
      <c r="H32" s="62"/>
    </row>
    <row r="33" spans="1:8" ht="63.75">
      <c r="A33" s="29" t="s">
        <v>54</v>
      </c>
      <c r="E33" s="30" t="s">
        <v>220</v>
      </c>
      <c r="H33" s="62"/>
    </row>
    <row r="34" spans="1:8" ht="63.75">
      <c r="A34" t="s">
        <v>55</v>
      </c>
      <c r="E34" s="28" t="s">
        <v>120</v>
      </c>
      <c r="H34" s="62"/>
    </row>
    <row r="35" spans="1:16" ht="12.75">
      <c r="A35" s="17" t="s">
        <v>48</v>
      </c>
      <c r="B35" s="22" t="s">
        <v>76</v>
      </c>
      <c r="C35" s="22" t="s">
        <v>221</v>
      </c>
      <c r="D35" s="17" t="s">
        <v>50</v>
      </c>
      <c r="E35" s="23" t="s">
        <v>222</v>
      </c>
      <c r="F35" s="24" t="s">
        <v>223</v>
      </c>
      <c r="G35" s="25">
        <v>150</v>
      </c>
      <c r="H35" s="61">
        <v>0</v>
      </c>
      <c r="I35" s="26">
        <f>ROUND(ROUND(H35,2)*ROUND(G35,3),2)</f>
        <v>0</v>
      </c>
      <c r="O35">
        <f>(I35*21)/100</f>
        <v>0</v>
      </c>
      <c r="P35" t="s">
        <v>27</v>
      </c>
    </row>
    <row r="36" spans="1:8" ht="12.75">
      <c r="A36" s="27" t="s">
        <v>53</v>
      </c>
      <c r="E36" s="28" t="s">
        <v>50</v>
      </c>
      <c r="H36" s="62"/>
    </row>
    <row r="37" spans="1:8" ht="12.75">
      <c r="A37" s="29" t="s">
        <v>54</v>
      </c>
      <c r="E37" s="30" t="s">
        <v>50</v>
      </c>
      <c r="H37" s="62"/>
    </row>
    <row r="38" spans="1:8" ht="38.25">
      <c r="A38" t="s">
        <v>55</v>
      </c>
      <c r="E38" s="28" t="s">
        <v>224</v>
      </c>
      <c r="H38" s="62"/>
    </row>
    <row r="39" spans="1:16" ht="12.75">
      <c r="A39" s="17" t="s">
        <v>48</v>
      </c>
      <c r="B39" s="22" t="s">
        <v>81</v>
      </c>
      <c r="C39" s="22" t="s">
        <v>225</v>
      </c>
      <c r="D39" s="17" t="s">
        <v>50</v>
      </c>
      <c r="E39" s="23" t="s">
        <v>226</v>
      </c>
      <c r="F39" s="24" t="s">
        <v>118</v>
      </c>
      <c r="G39" s="25">
        <v>59.25</v>
      </c>
      <c r="H39" s="61">
        <v>0</v>
      </c>
      <c r="I39" s="26">
        <f>ROUND(ROUND(H39,2)*ROUND(G39,3),2)</f>
        <v>0</v>
      </c>
      <c r="O39">
        <f>(I39*21)/100</f>
        <v>0</v>
      </c>
      <c r="P39" t="s">
        <v>27</v>
      </c>
    </row>
    <row r="40" spans="1:8" ht="12.75">
      <c r="A40" s="27" t="s">
        <v>53</v>
      </c>
      <c r="E40" s="28" t="s">
        <v>50</v>
      </c>
      <c r="H40" s="62"/>
    </row>
    <row r="41" spans="1:8" ht="12.75">
      <c r="A41" s="29" t="s">
        <v>54</v>
      </c>
      <c r="E41" s="30" t="s">
        <v>227</v>
      </c>
      <c r="H41" s="62"/>
    </row>
    <row r="42" spans="1:8" ht="38.25">
      <c r="A42" t="s">
        <v>55</v>
      </c>
      <c r="E42" s="28" t="s">
        <v>228</v>
      </c>
      <c r="H42" s="62"/>
    </row>
    <row r="43" spans="1:16" ht="12.75">
      <c r="A43" s="17" t="s">
        <v>48</v>
      </c>
      <c r="B43" s="22" t="s">
        <v>43</v>
      </c>
      <c r="C43" s="22" t="s">
        <v>229</v>
      </c>
      <c r="D43" s="17" t="s">
        <v>50</v>
      </c>
      <c r="E43" s="23" t="s">
        <v>230</v>
      </c>
      <c r="F43" s="24" t="s">
        <v>118</v>
      </c>
      <c r="G43" s="25">
        <v>825.535</v>
      </c>
      <c r="H43" s="61">
        <v>0</v>
      </c>
      <c r="I43" s="26">
        <f>ROUND(ROUND(H43,2)*ROUND(G43,3),2)</f>
        <v>0</v>
      </c>
      <c r="O43">
        <f>(I43*21)/100</f>
        <v>0</v>
      </c>
      <c r="P43" t="s">
        <v>27</v>
      </c>
    </row>
    <row r="44" spans="1:8" ht="12.75">
      <c r="A44" s="27" t="s">
        <v>53</v>
      </c>
      <c r="E44" s="28" t="s">
        <v>50</v>
      </c>
      <c r="H44" s="62"/>
    </row>
    <row r="45" spans="1:8" ht="153">
      <c r="A45" s="29" t="s">
        <v>54</v>
      </c>
      <c r="E45" s="30" t="s">
        <v>231</v>
      </c>
      <c r="H45" s="62"/>
    </row>
    <row r="46" spans="1:8" ht="318.75">
      <c r="A46" t="s">
        <v>55</v>
      </c>
      <c r="E46" s="28" t="s">
        <v>232</v>
      </c>
      <c r="H46" s="62"/>
    </row>
    <row r="47" spans="1:16" ht="12.75">
      <c r="A47" s="17" t="s">
        <v>48</v>
      </c>
      <c r="B47" s="22" t="s">
        <v>45</v>
      </c>
      <c r="C47" s="22" t="s">
        <v>124</v>
      </c>
      <c r="D47" s="17" t="s">
        <v>50</v>
      </c>
      <c r="E47" s="23" t="s">
        <v>125</v>
      </c>
      <c r="F47" s="24" t="s">
        <v>118</v>
      </c>
      <c r="G47" s="25">
        <v>933.975</v>
      </c>
      <c r="H47" s="61">
        <v>0</v>
      </c>
      <c r="I47" s="26">
        <f>ROUND(ROUND(H47,2)*ROUND(G47,3),2)</f>
        <v>0</v>
      </c>
      <c r="O47">
        <f>(I47*21)/100</f>
        <v>0</v>
      </c>
      <c r="P47" t="s">
        <v>27</v>
      </c>
    </row>
    <row r="48" spans="1:8" ht="12.75">
      <c r="A48" s="27" t="s">
        <v>53</v>
      </c>
      <c r="E48" s="28" t="s">
        <v>50</v>
      </c>
      <c r="H48" s="62"/>
    </row>
    <row r="49" spans="1:8" ht="191.25">
      <c r="A49" s="29" t="s">
        <v>54</v>
      </c>
      <c r="E49" s="30" t="s">
        <v>233</v>
      </c>
      <c r="H49" s="62"/>
    </row>
    <row r="50" spans="1:8" ht="191.25">
      <c r="A50" t="s">
        <v>55</v>
      </c>
      <c r="E50" s="28" t="s">
        <v>127</v>
      </c>
      <c r="H50" s="62"/>
    </row>
    <row r="51" spans="1:16" ht="12.75">
      <c r="A51" s="17" t="s">
        <v>48</v>
      </c>
      <c r="B51" s="22" t="s">
        <v>132</v>
      </c>
      <c r="C51" s="22" t="s">
        <v>234</v>
      </c>
      <c r="D51" s="17" t="s">
        <v>50</v>
      </c>
      <c r="E51" s="23" t="s">
        <v>235</v>
      </c>
      <c r="F51" s="24" t="s">
        <v>118</v>
      </c>
      <c r="G51" s="25">
        <v>163.245</v>
      </c>
      <c r="H51" s="61">
        <v>0</v>
      </c>
      <c r="I51" s="26">
        <f>ROUND(ROUND(H51,2)*ROUND(G51,3),2)</f>
        <v>0</v>
      </c>
      <c r="O51">
        <f>(I51*21)/100</f>
        <v>0</v>
      </c>
      <c r="P51" t="s">
        <v>27</v>
      </c>
    </row>
    <row r="52" spans="1:8" ht="12.75">
      <c r="A52" s="27" t="s">
        <v>53</v>
      </c>
      <c r="E52" s="28" t="s">
        <v>50</v>
      </c>
      <c r="H52" s="62"/>
    </row>
    <row r="53" spans="1:8" ht="191.25">
      <c r="A53" s="29" t="s">
        <v>54</v>
      </c>
      <c r="E53" s="30" t="s">
        <v>236</v>
      </c>
      <c r="H53" s="62"/>
    </row>
    <row r="54" spans="1:8" ht="280.5">
      <c r="A54" t="s">
        <v>55</v>
      </c>
      <c r="E54" s="28" t="s">
        <v>237</v>
      </c>
      <c r="H54" s="62"/>
    </row>
    <row r="55" spans="1:16" ht="12.75">
      <c r="A55" s="17" t="s">
        <v>48</v>
      </c>
      <c r="B55" s="22" t="s">
        <v>137</v>
      </c>
      <c r="C55" s="22" t="s">
        <v>138</v>
      </c>
      <c r="D55" s="17" t="s">
        <v>50</v>
      </c>
      <c r="E55" s="23" t="s">
        <v>139</v>
      </c>
      <c r="F55" s="24" t="s">
        <v>104</v>
      </c>
      <c r="G55" s="25">
        <v>304.66</v>
      </c>
      <c r="H55" s="61">
        <v>0</v>
      </c>
      <c r="I55" s="26">
        <f>ROUND(ROUND(H55,2)*ROUND(G55,3),2)</f>
        <v>0</v>
      </c>
      <c r="O55">
        <f>(I55*21)/100</f>
        <v>0</v>
      </c>
      <c r="P55" t="s">
        <v>27</v>
      </c>
    </row>
    <row r="56" spans="1:8" ht="12.75">
      <c r="A56" s="27" t="s">
        <v>53</v>
      </c>
      <c r="E56" s="28" t="s">
        <v>50</v>
      </c>
      <c r="H56" s="62"/>
    </row>
    <row r="57" spans="1:8" ht="76.5">
      <c r="A57" s="29" t="s">
        <v>54</v>
      </c>
      <c r="E57" s="30" t="s">
        <v>238</v>
      </c>
      <c r="H57" s="62"/>
    </row>
    <row r="58" spans="1:8" ht="12.75">
      <c r="A58" t="s">
        <v>55</v>
      </c>
      <c r="E58" s="28" t="s">
        <v>141</v>
      </c>
      <c r="H58" s="62"/>
    </row>
    <row r="59" spans="1:16" ht="12.75">
      <c r="A59" s="17" t="s">
        <v>48</v>
      </c>
      <c r="B59" s="22" t="s">
        <v>142</v>
      </c>
      <c r="C59" s="22" t="s">
        <v>239</v>
      </c>
      <c r="D59" s="17" t="s">
        <v>50</v>
      </c>
      <c r="E59" s="23" t="s">
        <v>240</v>
      </c>
      <c r="F59" s="24" t="s">
        <v>104</v>
      </c>
      <c r="G59" s="25">
        <v>249.86</v>
      </c>
      <c r="H59" s="61">
        <v>0</v>
      </c>
      <c r="I59" s="26">
        <f>ROUND(ROUND(H59,2)*ROUND(G59,3),2)</f>
        <v>0</v>
      </c>
      <c r="O59">
        <f>(I59*21)/100</f>
        <v>0</v>
      </c>
      <c r="P59" t="s">
        <v>27</v>
      </c>
    </row>
    <row r="60" spans="1:8" ht="12.75">
      <c r="A60" s="27" t="s">
        <v>53</v>
      </c>
      <c r="E60" s="28" t="s">
        <v>50</v>
      </c>
      <c r="H60" s="62"/>
    </row>
    <row r="61" spans="1:8" ht="63.75">
      <c r="A61" s="29" t="s">
        <v>54</v>
      </c>
      <c r="E61" s="30" t="s">
        <v>241</v>
      </c>
      <c r="H61" s="62"/>
    </row>
    <row r="62" spans="1:8" ht="38.25">
      <c r="A62" t="s">
        <v>55</v>
      </c>
      <c r="E62" s="28" t="s">
        <v>242</v>
      </c>
      <c r="H62" s="62"/>
    </row>
    <row r="63" spans="1:16" ht="12.75">
      <c r="A63" s="17" t="s">
        <v>48</v>
      </c>
      <c r="B63" s="22" t="s">
        <v>147</v>
      </c>
      <c r="C63" s="22" t="s">
        <v>148</v>
      </c>
      <c r="D63" s="17" t="s">
        <v>50</v>
      </c>
      <c r="E63" s="23" t="s">
        <v>149</v>
      </c>
      <c r="F63" s="24" t="s">
        <v>104</v>
      </c>
      <c r="G63" s="25">
        <v>249.86</v>
      </c>
      <c r="H63" s="61">
        <v>0</v>
      </c>
      <c r="I63" s="26">
        <f>ROUND(ROUND(H63,2)*ROUND(G63,3),2)</f>
        <v>0</v>
      </c>
      <c r="O63">
        <f>(I63*21)/100</f>
        <v>0</v>
      </c>
      <c r="P63" t="s">
        <v>27</v>
      </c>
    </row>
    <row r="64" spans="1:8" ht="12.75">
      <c r="A64" s="27" t="s">
        <v>53</v>
      </c>
      <c r="E64" s="28" t="s">
        <v>50</v>
      </c>
      <c r="H64" s="62"/>
    </row>
    <row r="65" spans="1:8" ht="63.75">
      <c r="A65" s="29" t="s">
        <v>54</v>
      </c>
      <c r="E65" s="30" t="s">
        <v>241</v>
      </c>
      <c r="H65" s="62"/>
    </row>
    <row r="66" spans="1:8" ht="25.5">
      <c r="A66" t="s">
        <v>55</v>
      </c>
      <c r="E66" s="28" t="s">
        <v>151</v>
      </c>
      <c r="H66" s="62"/>
    </row>
    <row r="67" spans="1:16" ht="12.75">
      <c r="A67" s="17" t="s">
        <v>48</v>
      </c>
      <c r="B67" s="22" t="s">
        <v>152</v>
      </c>
      <c r="C67" s="22" t="s">
        <v>243</v>
      </c>
      <c r="D67" s="17" t="s">
        <v>50</v>
      </c>
      <c r="E67" s="23" t="s">
        <v>244</v>
      </c>
      <c r="F67" s="24" t="s">
        <v>104</v>
      </c>
      <c r="G67" s="25">
        <v>749.58</v>
      </c>
      <c r="H67" s="61">
        <v>0</v>
      </c>
      <c r="I67" s="26">
        <f>ROUND(ROUND(H67,2)*ROUND(G67,3),2)</f>
        <v>0</v>
      </c>
      <c r="O67">
        <f>(I67*21)/100</f>
        <v>0</v>
      </c>
      <c r="P67" t="s">
        <v>27</v>
      </c>
    </row>
    <row r="68" spans="1:8" ht="12.75">
      <c r="A68" s="27" t="s">
        <v>53</v>
      </c>
      <c r="E68" s="28" t="s">
        <v>245</v>
      </c>
      <c r="H68" s="62"/>
    </row>
    <row r="69" spans="1:8" ht="63.75">
      <c r="A69" s="29" t="s">
        <v>54</v>
      </c>
      <c r="E69" s="30" t="s">
        <v>246</v>
      </c>
      <c r="H69" s="62"/>
    </row>
    <row r="70" spans="1:8" ht="25.5">
      <c r="A70" t="s">
        <v>55</v>
      </c>
      <c r="E70" s="28" t="s">
        <v>247</v>
      </c>
      <c r="H70" s="62"/>
    </row>
    <row r="71" spans="1:16" ht="12.75">
      <c r="A71" s="17" t="s">
        <v>48</v>
      </c>
      <c r="B71" s="22" t="s">
        <v>157</v>
      </c>
      <c r="C71" s="22" t="s">
        <v>153</v>
      </c>
      <c r="D71" s="17" t="s">
        <v>50</v>
      </c>
      <c r="E71" s="23" t="s">
        <v>154</v>
      </c>
      <c r="F71" s="24" t="s">
        <v>104</v>
      </c>
      <c r="G71" s="25">
        <v>249.86</v>
      </c>
      <c r="H71" s="61">
        <v>0</v>
      </c>
      <c r="I71" s="26">
        <f>ROUND(ROUND(H71,2)*ROUND(G71,3),2)</f>
        <v>0</v>
      </c>
      <c r="O71">
        <f>(I71*21)/100</f>
        <v>0</v>
      </c>
      <c r="P71" t="s">
        <v>27</v>
      </c>
    </row>
    <row r="72" spans="1:8" ht="12.75">
      <c r="A72" s="27" t="s">
        <v>53</v>
      </c>
      <c r="E72" s="28" t="s">
        <v>50</v>
      </c>
      <c r="H72" s="62"/>
    </row>
    <row r="73" spans="1:8" ht="63.75">
      <c r="A73" s="29" t="s">
        <v>54</v>
      </c>
      <c r="E73" s="30" t="s">
        <v>241</v>
      </c>
      <c r="H73" s="62"/>
    </row>
    <row r="74" spans="1:8" ht="25.5">
      <c r="A74" t="s">
        <v>55</v>
      </c>
      <c r="E74" s="28" t="s">
        <v>156</v>
      </c>
      <c r="H74" s="62"/>
    </row>
    <row r="75" spans="1:16" ht="12.75">
      <c r="A75" s="17" t="s">
        <v>48</v>
      </c>
      <c r="B75" s="22" t="s">
        <v>162</v>
      </c>
      <c r="C75" s="22" t="s">
        <v>248</v>
      </c>
      <c r="D75" s="17" t="s">
        <v>50</v>
      </c>
      <c r="E75" s="23" t="s">
        <v>249</v>
      </c>
      <c r="F75" s="24" t="s">
        <v>118</v>
      </c>
      <c r="G75" s="25">
        <v>20.026</v>
      </c>
      <c r="H75" s="61">
        <v>0</v>
      </c>
      <c r="I75" s="26">
        <f>ROUND(ROUND(H75,2)*ROUND(G75,3),2)</f>
        <v>0</v>
      </c>
      <c r="O75">
        <f>(I75*21)/100</f>
        <v>0</v>
      </c>
      <c r="P75" t="s">
        <v>27</v>
      </c>
    </row>
    <row r="76" spans="1:8" ht="12.75">
      <c r="A76" s="27" t="s">
        <v>53</v>
      </c>
      <c r="E76" s="28" t="s">
        <v>50</v>
      </c>
      <c r="H76" s="62"/>
    </row>
    <row r="77" spans="1:8" ht="63.75">
      <c r="A77" s="29" t="s">
        <v>54</v>
      </c>
      <c r="E77" s="30" t="s">
        <v>250</v>
      </c>
      <c r="H77" s="62"/>
    </row>
    <row r="78" spans="1:8" ht="38.25">
      <c r="A78" t="s">
        <v>55</v>
      </c>
      <c r="E78" s="28" t="s">
        <v>160</v>
      </c>
      <c r="H78" s="62"/>
    </row>
    <row r="79" spans="1:18" ht="12.75" customHeight="1">
      <c r="A79" s="5" t="s">
        <v>46</v>
      </c>
      <c r="B79" s="5"/>
      <c r="C79" s="32" t="s">
        <v>27</v>
      </c>
      <c r="D79" s="5"/>
      <c r="E79" s="20" t="s">
        <v>161</v>
      </c>
      <c r="F79" s="5"/>
      <c r="G79" s="5"/>
      <c r="H79" s="65"/>
      <c r="I79" s="33">
        <f>0+Q79</f>
        <v>0</v>
      </c>
      <c r="O79">
        <f>0+R79</f>
        <v>0</v>
      </c>
      <c r="Q79">
        <f>0+I80+I84+I88+I92+I96+I100+I104+I108+I112+I116+I120+I124</f>
        <v>0</v>
      </c>
      <c r="R79">
        <f>0+O80+O84+O88+O92+O96+O100+O104+O108+O112+O116+O120+O124</f>
        <v>0</v>
      </c>
    </row>
    <row r="80" spans="1:16" ht="12.75">
      <c r="A80" s="17" t="s">
        <v>48</v>
      </c>
      <c r="B80" s="22" t="s">
        <v>168</v>
      </c>
      <c r="C80" s="22" t="s">
        <v>251</v>
      </c>
      <c r="D80" s="17" t="s">
        <v>50</v>
      </c>
      <c r="E80" s="23" t="s">
        <v>252</v>
      </c>
      <c r="F80" s="24" t="s">
        <v>118</v>
      </c>
      <c r="G80" s="25">
        <v>108.421</v>
      </c>
      <c r="H80" s="61">
        <v>0</v>
      </c>
      <c r="I80" s="26">
        <f>ROUND(ROUND(H80,2)*ROUND(G80,3),2)</f>
        <v>0</v>
      </c>
      <c r="O80">
        <f>(I80*21)/100</f>
        <v>0</v>
      </c>
      <c r="P80" t="s">
        <v>27</v>
      </c>
    </row>
    <row r="81" spans="1:8" ht="12.75">
      <c r="A81" s="27" t="s">
        <v>53</v>
      </c>
      <c r="E81" s="28" t="s">
        <v>50</v>
      </c>
      <c r="H81" s="62"/>
    </row>
    <row r="82" spans="1:8" ht="89.25">
      <c r="A82" s="29" t="s">
        <v>54</v>
      </c>
      <c r="E82" s="30" t="s">
        <v>253</v>
      </c>
      <c r="H82" s="62"/>
    </row>
    <row r="83" spans="1:8" ht="409.5">
      <c r="A83" t="s">
        <v>55</v>
      </c>
      <c r="E83" s="28" t="s">
        <v>254</v>
      </c>
      <c r="H83" s="62"/>
    </row>
    <row r="84" spans="1:16" ht="12.75">
      <c r="A84" s="17" t="s">
        <v>48</v>
      </c>
      <c r="B84" s="22" t="s">
        <v>174</v>
      </c>
      <c r="C84" s="22" t="s">
        <v>255</v>
      </c>
      <c r="D84" s="17" t="s">
        <v>50</v>
      </c>
      <c r="E84" s="23" t="s">
        <v>256</v>
      </c>
      <c r="F84" s="24" t="s">
        <v>98</v>
      </c>
      <c r="G84" s="25">
        <v>4.774</v>
      </c>
      <c r="H84" s="61">
        <v>0</v>
      </c>
      <c r="I84" s="26">
        <f>ROUND(ROUND(H84,2)*ROUND(G84,3),2)</f>
        <v>0</v>
      </c>
      <c r="O84">
        <f>(I84*21)/100</f>
        <v>0</v>
      </c>
      <c r="P84" t="s">
        <v>27</v>
      </c>
    </row>
    <row r="85" spans="1:8" ht="12.75">
      <c r="A85" s="27" t="s">
        <v>53</v>
      </c>
      <c r="E85" s="28" t="s">
        <v>50</v>
      </c>
      <c r="H85" s="62"/>
    </row>
    <row r="86" spans="1:8" ht="76.5">
      <c r="A86" s="29" t="s">
        <v>54</v>
      </c>
      <c r="E86" s="30" t="s">
        <v>257</v>
      </c>
      <c r="H86" s="62"/>
    </row>
    <row r="87" spans="1:8" ht="267.75">
      <c r="A87" t="s">
        <v>55</v>
      </c>
      <c r="E87" s="28" t="s">
        <v>258</v>
      </c>
      <c r="H87" s="62"/>
    </row>
    <row r="88" spans="1:16" ht="12.75">
      <c r="A88" s="17" t="s">
        <v>48</v>
      </c>
      <c r="B88" s="22" t="s">
        <v>259</v>
      </c>
      <c r="C88" s="22" t="s">
        <v>260</v>
      </c>
      <c r="D88" s="17" t="s">
        <v>50</v>
      </c>
      <c r="E88" s="23" t="s">
        <v>261</v>
      </c>
      <c r="F88" s="24" t="s">
        <v>104</v>
      </c>
      <c r="G88" s="25">
        <v>44.873</v>
      </c>
      <c r="H88" s="61">
        <v>0</v>
      </c>
      <c r="I88" s="26">
        <f>ROUND(ROUND(H88,2)*ROUND(G88,3),2)</f>
        <v>0</v>
      </c>
      <c r="O88">
        <f>(I88*21)/100</f>
        <v>0</v>
      </c>
      <c r="P88" t="s">
        <v>27</v>
      </c>
    </row>
    <row r="89" spans="1:8" ht="12.75">
      <c r="A89" s="27" t="s">
        <v>53</v>
      </c>
      <c r="E89" s="28" t="s">
        <v>50</v>
      </c>
      <c r="H89" s="62"/>
    </row>
    <row r="90" spans="1:8" ht="38.25">
      <c r="A90" s="29" t="s">
        <v>54</v>
      </c>
      <c r="E90" s="30" t="s">
        <v>262</v>
      </c>
      <c r="H90" s="62"/>
    </row>
    <row r="91" spans="1:8" ht="25.5">
      <c r="A91" t="s">
        <v>55</v>
      </c>
      <c r="E91" s="28" t="s">
        <v>263</v>
      </c>
      <c r="H91" s="62"/>
    </row>
    <row r="92" spans="1:16" ht="12.75">
      <c r="A92" s="17" t="s">
        <v>48</v>
      </c>
      <c r="B92" s="22" t="s">
        <v>264</v>
      </c>
      <c r="C92" s="22" t="s">
        <v>265</v>
      </c>
      <c r="D92" s="17" t="s">
        <v>50</v>
      </c>
      <c r="E92" s="23" t="s">
        <v>266</v>
      </c>
      <c r="F92" s="24" t="s">
        <v>59</v>
      </c>
      <c r="G92" s="25">
        <v>44.8</v>
      </c>
      <c r="H92" s="61">
        <v>0</v>
      </c>
      <c r="I92" s="26">
        <f>ROUND(ROUND(H92,2)*ROUND(G92,3),2)</f>
        <v>0</v>
      </c>
      <c r="O92">
        <f>(I92*15)/100</f>
        <v>0</v>
      </c>
      <c r="P92" t="s">
        <v>32</v>
      </c>
    </row>
    <row r="93" spans="1:8" ht="12.75">
      <c r="A93" s="27" t="s">
        <v>53</v>
      </c>
      <c r="E93" s="28" t="s">
        <v>50</v>
      </c>
      <c r="H93" s="62"/>
    </row>
    <row r="94" spans="1:8" ht="102">
      <c r="A94" s="29" t="s">
        <v>54</v>
      </c>
      <c r="E94" s="30" t="s">
        <v>267</v>
      </c>
      <c r="H94" s="62"/>
    </row>
    <row r="95" spans="1:8" ht="191.25">
      <c r="A95" t="s">
        <v>55</v>
      </c>
      <c r="E95" s="28" t="s">
        <v>268</v>
      </c>
      <c r="H95" s="62"/>
    </row>
    <row r="96" spans="1:16" ht="12.75">
      <c r="A96" s="17" t="s">
        <v>48</v>
      </c>
      <c r="B96" s="22" t="s">
        <v>269</v>
      </c>
      <c r="C96" s="22" t="s">
        <v>270</v>
      </c>
      <c r="D96" s="17" t="s">
        <v>50</v>
      </c>
      <c r="E96" s="23" t="s">
        <v>271</v>
      </c>
      <c r="F96" s="24" t="s">
        <v>59</v>
      </c>
      <c r="G96" s="25">
        <v>54.4</v>
      </c>
      <c r="H96" s="61">
        <v>0</v>
      </c>
      <c r="I96" s="26">
        <f>ROUND(ROUND(H96,2)*ROUND(G96,3),2)</f>
        <v>0</v>
      </c>
      <c r="O96">
        <f>(I96*15)/100</f>
        <v>0</v>
      </c>
      <c r="P96" t="s">
        <v>32</v>
      </c>
    </row>
    <row r="97" spans="1:8" ht="12.75">
      <c r="A97" s="27" t="s">
        <v>53</v>
      </c>
      <c r="E97" s="28" t="s">
        <v>50</v>
      </c>
      <c r="H97" s="62"/>
    </row>
    <row r="98" spans="1:8" ht="76.5">
      <c r="A98" s="29" t="s">
        <v>54</v>
      </c>
      <c r="E98" s="30" t="s">
        <v>272</v>
      </c>
      <c r="H98" s="62"/>
    </row>
    <row r="99" spans="1:8" ht="191.25">
      <c r="A99" t="s">
        <v>55</v>
      </c>
      <c r="E99" s="28" t="s">
        <v>268</v>
      </c>
      <c r="H99" s="62"/>
    </row>
    <row r="100" spans="1:16" ht="12.75">
      <c r="A100" s="17" t="s">
        <v>48</v>
      </c>
      <c r="B100" s="22" t="s">
        <v>273</v>
      </c>
      <c r="C100" s="22" t="s">
        <v>274</v>
      </c>
      <c r="D100" s="17" t="s">
        <v>50</v>
      </c>
      <c r="E100" s="23" t="s">
        <v>275</v>
      </c>
      <c r="F100" s="24" t="s">
        <v>59</v>
      </c>
      <c r="G100" s="25">
        <v>11.2</v>
      </c>
      <c r="H100" s="61">
        <v>0</v>
      </c>
      <c r="I100" s="26">
        <f>ROUND(ROUND(H100,2)*ROUND(G100,3),2)</f>
        <v>0</v>
      </c>
      <c r="O100">
        <f>(I100*15)/100</f>
        <v>0</v>
      </c>
      <c r="P100" t="s">
        <v>32</v>
      </c>
    </row>
    <row r="101" spans="1:8" ht="12.75">
      <c r="A101" s="27" t="s">
        <v>53</v>
      </c>
      <c r="E101" s="28" t="s">
        <v>50</v>
      </c>
      <c r="H101" s="62"/>
    </row>
    <row r="102" spans="1:8" ht="102">
      <c r="A102" s="29" t="s">
        <v>54</v>
      </c>
      <c r="E102" s="30" t="s">
        <v>276</v>
      </c>
      <c r="H102" s="62"/>
    </row>
    <row r="103" spans="1:8" ht="191.25">
      <c r="A103" t="s">
        <v>55</v>
      </c>
      <c r="E103" s="28" t="s">
        <v>268</v>
      </c>
      <c r="H103" s="62"/>
    </row>
    <row r="104" spans="1:16" ht="12.75">
      <c r="A104" s="17" t="s">
        <v>48</v>
      </c>
      <c r="B104" s="22" t="s">
        <v>277</v>
      </c>
      <c r="C104" s="22" t="s">
        <v>278</v>
      </c>
      <c r="D104" s="17" t="s">
        <v>50</v>
      </c>
      <c r="E104" s="23" t="s">
        <v>279</v>
      </c>
      <c r="F104" s="24" t="s">
        <v>59</v>
      </c>
      <c r="G104" s="25">
        <v>13.6</v>
      </c>
      <c r="H104" s="61">
        <v>0</v>
      </c>
      <c r="I104" s="26">
        <f>ROUND(ROUND(H104,2)*ROUND(G104,3),2)</f>
        <v>0</v>
      </c>
      <c r="O104">
        <f>(I104*15)/100</f>
        <v>0</v>
      </c>
      <c r="P104" t="s">
        <v>32</v>
      </c>
    </row>
    <row r="105" spans="1:8" ht="12.75">
      <c r="A105" s="27" t="s">
        <v>53</v>
      </c>
      <c r="E105" s="28" t="s">
        <v>50</v>
      </c>
      <c r="H105" s="62"/>
    </row>
    <row r="106" spans="1:8" ht="76.5">
      <c r="A106" s="29" t="s">
        <v>54</v>
      </c>
      <c r="E106" s="30" t="s">
        <v>280</v>
      </c>
      <c r="H106" s="62"/>
    </row>
    <row r="107" spans="1:8" ht="191.25">
      <c r="A107" t="s">
        <v>55</v>
      </c>
      <c r="E107" s="28" t="s">
        <v>268</v>
      </c>
      <c r="H107" s="62"/>
    </row>
    <row r="108" spans="1:16" ht="12.75">
      <c r="A108" s="17" t="s">
        <v>48</v>
      </c>
      <c r="B108" s="22" t="s">
        <v>281</v>
      </c>
      <c r="C108" s="22" t="s">
        <v>282</v>
      </c>
      <c r="D108" s="17" t="s">
        <v>50</v>
      </c>
      <c r="E108" s="23" t="s">
        <v>283</v>
      </c>
      <c r="F108" s="24" t="s">
        <v>118</v>
      </c>
      <c r="G108" s="25">
        <v>39.726</v>
      </c>
      <c r="H108" s="61">
        <v>0</v>
      </c>
      <c r="I108" s="26">
        <f>ROUND(ROUND(H108,2)*ROUND(G108,3),2)</f>
        <v>0</v>
      </c>
      <c r="O108">
        <f>(I108*21)/100</f>
        <v>0</v>
      </c>
      <c r="P108" t="s">
        <v>27</v>
      </c>
    </row>
    <row r="109" spans="1:8" ht="12.75">
      <c r="A109" s="27" t="s">
        <v>53</v>
      </c>
      <c r="E109" s="28" t="s">
        <v>50</v>
      </c>
      <c r="H109" s="62"/>
    </row>
    <row r="110" spans="1:8" ht="63.75">
      <c r="A110" s="29" t="s">
        <v>54</v>
      </c>
      <c r="E110" s="30" t="s">
        <v>284</v>
      </c>
      <c r="H110" s="62"/>
    </row>
    <row r="111" spans="1:8" ht="369.75">
      <c r="A111" t="s">
        <v>55</v>
      </c>
      <c r="E111" s="28" t="s">
        <v>285</v>
      </c>
      <c r="H111" s="62"/>
    </row>
    <row r="112" spans="1:16" ht="12.75">
      <c r="A112" s="17" t="s">
        <v>48</v>
      </c>
      <c r="B112" s="22" t="s">
        <v>286</v>
      </c>
      <c r="C112" s="22" t="s">
        <v>287</v>
      </c>
      <c r="D112" s="17" t="s">
        <v>50</v>
      </c>
      <c r="E112" s="23" t="s">
        <v>288</v>
      </c>
      <c r="F112" s="24" t="s">
        <v>118</v>
      </c>
      <c r="G112" s="25">
        <v>76.218</v>
      </c>
      <c r="H112" s="61">
        <v>0</v>
      </c>
      <c r="I112" s="26">
        <f>ROUND(ROUND(H112,2)*ROUND(G112,3),2)</f>
        <v>0</v>
      </c>
      <c r="O112">
        <f>(I112*21)/100</f>
        <v>0</v>
      </c>
      <c r="P112" t="s">
        <v>27</v>
      </c>
    </row>
    <row r="113" spans="1:8" ht="12.75">
      <c r="A113" s="27" t="s">
        <v>53</v>
      </c>
      <c r="E113" s="28" t="s">
        <v>50</v>
      </c>
      <c r="H113" s="62"/>
    </row>
    <row r="114" spans="1:8" ht="51">
      <c r="A114" s="29" t="s">
        <v>54</v>
      </c>
      <c r="E114" s="30" t="s">
        <v>289</v>
      </c>
      <c r="H114" s="62"/>
    </row>
    <row r="115" spans="1:8" ht="369.75">
      <c r="A115" t="s">
        <v>55</v>
      </c>
      <c r="E115" s="28" t="s">
        <v>285</v>
      </c>
      <c r="H115" s="62"/>
    </row>
    <row r="116" spans="1:16" ht="12.75">
      <c r="A116" s="17" t="s">
        <v>48</v>
      </c>
      <c r="B116" s="22" t="s">
        <v>290</v>
      </c>
      <c r="C116" s="22" t="s">
        <v>291</v>
      </c>
      <c r="D116" s="17" t="s">
        <v>50</v>
      </c>
      <c r="E116" s="23" t="s">
        <v>292</v>
      </c>
      <c r="F116" s="24" t="s">
        <v>98</v>
      </c>
      <c r="G116" s="25">
        <v>1.551</v>
      </c>
      <c r="H116" s="61">
        <v>0</v>
      </c>
      <c r="I116" s="26">
        <f>ROUND(ROUND(H116,2)*ROUND(G116,3),2)</f>
        <v>0</v>
      </c>
      <c r="O116">
        <f>(I116*21)/100</f>
        <v>0</v>
      </c>
      <c r="P116" t="s">
        <v>27</v>
      </c>
    </row>
    <row r="117" spans="1:8" ht="12.75">
      <c r="A117" s="27" t="s">
        <v>53</v>
      </c>
      <c r="E117" s="28" t="s">
        <v>50</v>
      </c>
      <c r="H117" s="62"/>
    </row>
    <row r="118" spans="1:8" ht="63.75">
      <c r="A118" s="29" t="s">
        <v>54</v>
      </c>
      <c r="E118" s="30" t="s">
        <v>293</v>
      </c>
      <c r="H118" s="62"/>
    </row>
    <row r="119" spans="1:8" ht="267.75">
      <c r="A119" t="s">
        <v>55</v>
      </c>
      <c r="E119" s="28" t="s">
        <v>294</v>
      </c>
      <c r="H119" s="62"/>
    </row>
    <row r="120" spans="1:16" ht="25.5">
      <c r="A120" s="17" t="s">
        <v>48</v>
      </c>
      <c r="B120" s="22" t="s">
        <v>295</v>
      </c>
      <c r="C120" s="22" t="s">
        <v>296</v>
      </c>
      <c r="D120" s="17" t="s">
        <v>50</v>
      </c>
      <c r="E120" s="23" t="s">
        <v>297</v>
      </c>
      <c r="F120" s="24" t="s">
        <v>87</v>
      </c>
      <c r="G120" s="25">
        <v>34</v>
      </c>
      <c r="H120" s="61">
        <v>0</v>
      </c>
      <c r="I120" s="26">
        <f>ROUND(ROUND(H120,2)*ROUND(G120,3),2)</f>
        <v>0</v>
      </c>
      <c r="O120">
        <f>(I120*15)/100</f>
        <v>0</v>
      </c>
      <c r="P120" t="s">
        <v>32</v>
      </c>
    </row>
    <row r="121" spans="1:8" ht="12.75">
      <c r="A121" s="27" t="s">
        <v>53</v>
      </c>
      <c r="E121" s="28" t="s">
        <v>298</v>
      </c>
      <c r="H121" s="62"/>
    </row>
    <row r="122" spans="1:8" ht="76.5">
      <c r="A122" s="29" t="s">
        <v>54</v>
      </c>
      <c r="E122" s="30" t="s">
        <v>299</v>
      </c>
      <c r="H122" s="62"/>
    </row>
    <row r="123" spans="1:8" ht="63.75">
      <c r="A123" t="s">
        <v>55</v>
      </c>
      <c r="E123" s="28" t="s">
        <v>300</v>
      </c>
      <c r="H123" s="62"/>
    </row>
    <row r="124" spans="1:16" ht="12.75">
      <c r="A124" s="17" t="s">
        <v>48</v>
      </c>
      <c r="B124" s="22" t="s">
        <v>301</v>
      </c>
      <c r="C124" s="22" t="s">
        <v>302</v>
      </c>
      <c r="D124" s="17" t="s">
        <v>50</v>
      </c>
      <c r="E124" s="23" t="s">
        <v>303</v>
      </c>
      <c r="F124" s="24" t="s">
        <v>104</v>
      </c>
      <c r="G124" s="25">
        <v>48.19</v>
      </c>
      <c r="H124" s="61">
        <v>0</v>
      </c>
      <c r="I124" s="26">
        <f>ROUND(ROUND(H124,2)*ROUND(G124,3),2)</f>
        <v>0</v>
      </c>
      <c r="O124">
        <f>(I124*21)/100</f>
        <v>0</v>
      </c>
      <c r="P124" t="s">
        <v>27</v>
      </c>
    </row>
    <row r="125" spans="1:8" ht="12.75">
      <c r="A125" s="27" t="s">
        <v>53</v>
      </c>
      <c r="E125" s="28" t="s">
        <v>50</v>
      </c>
      <c r="H125" s="62"/>
    </row>
    <row r="126" spans="1:8" ht="63.75">
      <c r="A126" s="29" t="s">
        <v>54</v>
      </c>
      <c r="E126" s="30" t="s">
        <v>304</v>
      </c>
      <c r="H126" s="62"/>
    </row>
    <row r="127" spans="1:8" ht="102">
      <c r="A127" t="s">
        <v>55</v>
      </c>
      <c r="E127" s="28" t="s">
        <v>305</v>
      </c>
      <c r="H127" s="62"/>
    </row>
    <row r="128" spans="1:18" ht="12.75" customHeight="1">
      <c r="A128" s="5" t="s">
        <v>46</v>
      </c>
      <c r="B128" s="5"/>
      <c r="C128" s="32" t="s">
        <v>26</v>
      </c>
      <c r="D128" s="5"/>
      <c r="E128" s="20" t="s">
        <v>306</v>
      </c>
      <c r="F128" s="5"/>
      <c r="G128" s="5"/>
      <c r="H128" s="65"/>
      <c r="I128" s="33">
        <f>0+Q128</f>
        <v>0</v>
      </c>
      <c r="O128">
        <f>0+R128</f>
        <v>0</v>
      </c>
      <c r="Q128">
        <f>0+I129+I133+I137+I141+I145+I149+I153+I157</f>
        <v>0</v>
      </c>
      <c r="R128">
        <f>0+O129+O133+O137+O141+O145+O149+O153+O157</f>
        <v>0</v>
      </c>
    </row>
    <row r="129" spans="1:16" ht="12.75">
      <c r="A129" s="17" t="s">
        <v>48</v>
      </c>
      <c r="B129" s="22" t="s">
        <v>307</v>
      </c>
      <c r="C129" s="22" t="s">
        <v>308</v>
      </c>
      <c r="D129" s="17" t="s">
        <v>50</v>
      </c>
      <c r="E129" s="23" t="s">
        <v>309</v>
      </c>
      <c r="F129" s="24" t="s">
        <v>118</v>
      </c>
      <c r="G129" s="25">
        <v>31.459</v>
      </c>
      <c r="H129" s="61">
        <v>0</v>
      </c>
      <c r="I129" s="26">
        <f>ROUND(ROUND(H129,2)*ROUND(G129,3),2)</f>
        <v>0</v>
      </c>
      <c r="O129">
        <f>(I129*21)/100</f>
        <v>0</v>
      </c>
      <c r="P129" t="s">
        <v>27</v>
      </c>
    </row>
    <row r="130" spans="1:8" ht="12.75">
      <c r="A130" s="27" t="s">
        <v>53</v>
      </c>
      <c r="E130" s="28" t="s">
        <v>50</v>
      </c>
      <c r="H130" s="62"/>
    </row>
    <row r="131" spans="1:8" ht="63.75">
      <c r="A131" s="29" t="s">
        <v>54</v>
      </c>
      <c r="E131" s="30" t="s">
        <v>310</v>
      </c>
      <c r="H131" s="62"/>
    </row>
    <row r="132" spans="1:8" ht="369.75">
      <c r="A132" t="s">
        <v>55</v>
      </c>
      <c r="E132" s="28" t="s">
        <v>311</v>
      </c>
      <c r="H132" s="62"/>
    </row>
    <row r="133" spans="1:16" ht="12.75">
      <c r="A133" s="17" t="s">
        <v>48</v>
      </c>
      <c r="B133" s="22" t="s">
        <v>312</v>
      </c>
      <c r="C133" s="22" t="s">
        <v>313</v>
      </c>
      <c r="D133" s="17" t="s">
        <v>50</v>
      </c>
      <c r="E133" s="23" t="s">
        <v>314</v>
      </c>
      <c r="F133" s="24" t="s">
        <v>98</v>
      </c>
      <c r="G133" s="25">
        <v>3.177</v>
      </c>
      <c r="H133" s="61">
        <v>0</v>
      </c>
      <c r="I133" s="26">
        <f>ROUND(ROUND(H133,2)*ROUND(G133,3),2)</f>
        <v>0</v>
      </c>
      <c r="O133">
        <f>(I133*21)/100</f>
        <v>0</v>
      </c>
      <c r="P133" t="s">
        <v>27</v>
      </c>
    </row>
    <row r="134" spans="1:8" ht="12.75">
      <c r="A134" s="27" t="s">
        <v>53</v>
      </c>
      <c r="E134" s="28" t="s">
        <v>50</v>
      </c>
      <c r="H134" s="62"/>
    </row>
    <row r="135" spans="1:8" ht="76.5">
      <c r="A135" s="29" t="s">
        <v>54</v>
      </c>
      <c r="E135" s="30" t="s">
        <v>315</v>
      </c>
      <c r="H135" s="62"/>
    </row>
    <row r="136" spans="1:8" ht="267.75">
      <c r="A136" t="s">
        <v>55</v>
      </c>
      <c r="E136" s="28" t="s">
        <v>294</v>
      </c>
      <c r="H136" s="62"/>
    </row>
    <row r="137" spans="1:16" ht="12.75">
      <c r="A137" s="17" t="s">
        <v>48</v>
      </c>
      <c r="B137" s="22" t="s">
        <v>316</v>
      </c>
      <c r="C137" s="22" t="s">
        <v>317</v>
      </c>
      <c r="D137" s="17" t="s">
        <v>50</v>
      </c>
      <c r="E137" s="23" t="s">
        <v>318</v>
      </c>
      <c r="F137" s="24" t="s">
        <v>98</v>
      </c>
      <c r="G137" s="25">
        <v>17.955</v>
      </c>
      <c r="H137" s="61">
        <v>0</v>
      </c>
      <c r="I137" s="26">
        <f>ROUND(ROUND(H137,2)*ROUND(G137,3),2)</f>
        <v>0</v>
      </c>
      <c r="O137">
        <f>(I137*21)/100</f>
        <v>0</v>
      </c>
      <c r="P137" t="s">
        <v>27</v>
      </c>
    </row>
    <row r="138" spans="1:8" ht="12.75">
      <c r="A138" s="27" t="s">
        <v>53</v>
      </c>
      <c r="E138" s="28" t="s">
        <v>50</v>
      </c>
      <c r="H138" s="62"/>
    </row>
    <row r="139" spans="1:8" ht="38.25">
      <c r="A139" s="29" t="s">
        <v>54</v>
      </c>
      <c r="E139" s="30" t="s">
        <v>319</v>
      </c>
      <c r="H139" s="62"/>
    </row>
    <row r="140" spans="1:8" ht="409.5">
      <c r="A140" t="s">
        <v>55</v>
      </c>
      <c r="E140" s="28" t="s">
        <v>320</v>
      </c>
      <c r="H140" s="62"/>
    </row>
    <row r="141" spans="1:16" ht="12.75">
      <c r="A141" s="17" t="s">
        <v>48</v>
      </c>
      <c r="B141" s="22" t="s">
        <v>321</v>
      </c>
      <c r="C141" s="22" t="s">
        <v>322</v>
      </c>
      <c r="D141" s="17" t="s">
        <v>50</v>
      </c>
      <c r="E141" s="23" t="s">
        <v>323</v>
      </c>
      <c r="F141" s="24" t="s">
        <v>118</v>
      </c>
      <c r="G141" s="25">
        <v>29.456</v>
      </c>
      <c r="H141" s="61">
        <v>0</v>
      </c>
      <c r="I141" s="26">
        <f>ROUND(ROUND(H141,2)*ROUND(G141,3),2)</f>
        <v>0</v>
      </c>
      <c r="O141">
        <f>(I141*21)/100</f>
        <v>0</v>
      </c>
      <c r="P141" t="s">
        <v>27</v>
      </c>
    </row>
    <row r="142" spans="1:8" ht="12.75">
      <c r="A142" s="27" t="s">
        <v>53</v>
      </c>
      <c r="E142" s="28" t="s">
        <v>50</v>
      </c>
      <c r="H142" s="62"/>
    </row>
    <row r="143" spans="1:8" ht="51">
      <c r="A143" s="29" t="s">
        <v>54</v>
      </c>
      <c r="E143" s="30" t="s">
        <v>324</v>
      </c>
      <c r="H143" s="62"/>
    </row>
    <row r="144" spans="1:8" ht="38.25">
      <c r="A144" t="s">
        <v>55</v>
      </c>
      <c r="E144" s="28" t="s">
        <v>325</v>
      </c>
      <c r="H144" s="62"/>
    </row>
    <row r="145" spans="1:16" ht="12.75">
      <c r="A145" s="17" t="s">
        <v>48</v>
      </c>
      <c r="B145" s="22" t="s">
        <v>326</v>
      </c>
      <c r="C145" s="22" t="s">
        <v>327</v>
      </c>
      <c r="D145" s="17" t="s">
        <v>50</v>
      </c>
      <c r="E145" s="23" t="s">
        <v>328</v>
      </c>
      <c r="F145" s="24" t="s">
        <v>118</v>
      </c>
      <c r="G145" s="25">
        <v>59.255</v>
      </c>
      <c r="H145" s="61">
        <v>0</v>
      </c>
      <c r="I145" s="26">
        <f>ROUND(ROUND(H145,2)*ROUND(G145,3),2)</f>
        <v>0</v>
      </c>
      <c r="O145">
        <f>(I145*21)/100</f>
        <v>0</v>
      </c>
      <c r="P145" t="s">
        <v>27</v>
      </c>
    </row>
    <row r="146" spans="1:8" ht="12.75">
      <c r="A146" s="27" t="s">
        <v>53</v>
      </c>
      <c r="E146" s="28" t="s">
        <v>50</v>
      </c>
      <c r="H146" s="62"/>
    </row>
    <row r="147" spans="1:8" ht="114.75">
      <c r="A147" s="29" t="s">
        <v>54</v>
      </c>
      <c r="E147" s="30" t="s">
        <v>329</v>
      </c>
      <c r="H147" s="62"/>
    </row>
    <row r="148" spans="1:8" ht="369.75">
      <c r="A148" t="s">
        <v>55</v>
      </c>
      <c r="E148" s="28" t="s">
        <v>311</v>
      </c>
      <c r="H148" s="62"/>
    </row>
    <row r="149" spans="1:16" ht="12.75">
      <c r="A149" s="17" t="s">
        <v>48</v>
      </c>
      <c r="B149" s="22" t="s">
        <v>330</v>
      </c>
      <c r="C149" s="22" t="s">
        <v>331</v>
      </c>
      <c r="D149" s="17" t="s">
        <v>50</v>
      </c>
      <c r="E149" s="23" t="s">
        <v>332</v>
      </c>
      <c r="F149" s="24" t="s">
        <v>98</v>
      </c>
      <c r="G149" s="25">
        <v>9.702</v>
      </c>
      <c r="H149" s="61">
        <v>0</v>
      </c>
      <c r="I149" s="26">
        <f>ROUND(ROUND(H149,2)*ROUND(G149,3),2)</f>
        <v>0</v>
      </c>
      <c r="O149">
        <f>(I149*21)/100</f>
        <v>0</v>
      </c>
      <c r="P149" t="s">
        <v>27</v>
      </c>
    </row>
    <row r="150" spans="1:8" ht="12.75">
      <c r="A150" s="27" t="s">
        <v>53</v>
      </c>
      <c r="E150" s="28" t="s">
        <v>50</v>
      </c>
      <c r="H150" s="62"/>
    </row>
    <row r="151" spans="1:8" ht="51">
      <c r="A151" s="29" t="s">
        <v>54</v>
      </c>
      <c r="E151" s="30" t="s">
        <v>333</v>
      </c>
      <c r="H151" s="62"/>
    </row>
    <row r="152" spans="1:8" ht="267.75">
      <c r="A152" t="s">
        <v>55</v>
      </c>
      <c r="E152" s="28" t="s">
        <v>294</v>
      </c>
      <c r="H152" s="62"/>
    </row>
    <row r="153" spans="1:16" ht="12.75">
      <c r="A153" s="17" t="s">
        <v>48</v>
      </c>
      <c r="B153" s="22" t="s">
        <v>334</v>
      </c>
      <c r="C153" s="22" t="s">
        <v>335</v>
      </c>
      <c r="D153" s="17" t="s">
        <v>50</v>
      </c>
      <c r="E153" s="23" t="s">
        <v>336</v>
      </c>
      <c r="F153" s="24" t="s">
        <v>98</v>
      </c>
      <c r="G153" s="25">
        <v>29.584</v>
      </c>
      <c r="H153" s="61">
        <v>0</v>
      </c>
      <c r="I153" s="26">
        <f>ROUND(ROUND(H153,2)*ROUND(G153,3),2)</f>
        <v>0</v>
      </c>
      <c r="O153">
        <f>(I153*21)/100</f>
        <v>0</v>
      </c>
      <c r="P153" t="s">
        <v>27</v>
      </c>
    </row>
    <row r="154" spans="1:8" ht="12.75">
      <c r="A154" s="27" t="s">
        <v>53</v>
      </c>
      <c r="E154" s="28" t="s">
        <v>50</v>
      </c>
      <c r="H154" s="62"/>
    </row>
    <row r="155" spans="1:8" ht="63.75">
      <c r="A155" s="29" t="s">
        <v>54</v>
      </c>
      <c r="E155" s="30" t="s">
        <v>337</v>
      </c>
      <c r="H155" s="62"/>
    </row>
    <row r="156" spans="1:8" ht="409.5">
      <c r="A156" t="s">
        <v>55</v>
      </c>
      <c r="E156" s="28" t="s">
        <v>338</v>
      </c>
      <c r="H156" s="62"/>
    </row>
    <row r="157" spans="1:16" ht="12.75">
      <c r="A157" s="17" t="s">
        <v>48</v>
      </c>
      <c r="B157" s="22" t="s">
        <v>339</v>
      </c>
      <c r="C157" s="22" t="s">
        <v>340</v>
      </c>
      <c r="D157" s="17" t="s">
        <v>50</v>
      </c>
      <c r="E157" s="23" t="s">
        <v>341</v>
      </c>
      <c r="F157" s="24" t="s">
        <v>118</v>
      </c>
      <c r="G157" s="25">
        <v>34.22</v>
      </c>
      <c r="H157" s="61">
        <v>0</v>
      </c>
      <c r="I157" s="26">
        <f>ROUND(ROUND(H157,2)*ROUND(G157,3),2)</f>
        <v>0</v>
      </c>
      <c r="O157">
        <f>(I157*21)/100</f>
        <v>0</v>
      </c>
      <c r="P157" t="s">
        <v>27</v>
      </c>
    </row>
    <row r="158" spans="1:8" ht="12.75">
      <c r="A158" s="27" t="s">
        <v>53</v>
      </c>
      <c r="E158" s="28" t="s">
        <v>50</v>
      </c>
      <c r="H158" s="62"/>
    </row>
    <row r="159" spans="1:8" ht="153">
      <c r="A159" s="29" t="s">
        <v>54</v>
      </c>
      <c r="E159" s="30" t="s">
        <v>342</v>
      </c>
      <c r="H159" s="62"/>
    </row>
    <row r="160" spans="1:8" ht="229.5">
      <c r="A160" t="s">
        <v>55</v>
      </c>
      <c r="E160" s="28" t="s">
        <v>343</v>
      </c>
      <c r="H160" s="62"/>
    </row>
    <row r="161" spans="1:18" ht="12.75" customHeight="1">
      <c r="A161" s="5" t="s">
        <v>46</v>
      </c>
      <c r="B161" s="5"/>
      <c r="C161" s="32" t="s">
        <v>36</v>
      </c>
      <c r="D161" s="5"/>
      <c r="E161" s="20" t="s">
        <v>344</v>
      </c>
      <c r="F161" s="5"/>
      <c r="G161" s="5"/>
      <c r="H161" s="65"/>
      <c r="I161" s="33">
        <f>0+Q161</f>
        <v>0</v>
      </c>
      <c r="O161">
        <f>0+R161</f>
        <v>0</v>
      </c>
      <c r="Q161">
        <f>0+I162+I166+I170+I174+I178+I182+I186+I190+I194+I198</f>
        <v>0</v>
      </c>
      <c r="R161">
        <f>0+O162+O166+O170+O174+O178+O182+O186+O190+O194+O198</f>
        <v>0</v>
      </c>
    </row>
    <row r="162" spans="1:16" ht="12.75">
      <c r="A162" s="17" t="s">
        <v>48</v>
      </c>
      <c r="B162" s="22" t="s">
        <v>345</v>
      </c>
      <c r="C162" s="22" t="s">
        <v>346</v>
      </c>
      <c r="D162" s="17" t="s">
        <v>50</v>
      </c>
      <c r="E162" s="23" t="s">
        <v>347</v>
      </c>
      <c r="F162" s="24" t="s">
        <v>98</v>
      </c>
      <c r="G162" s="25">
        <v>142.619</v>
      </c>
      <c r="H162" s="61">
        <v>0</v>
      </c>
      <c r="I162" s="26">
        <f>ROUND(ROUND(H162,2)*ROUND(G162,3),2)</f>
        <v>0</v>
      </c>
      <c r="O162">
        <f>(I162*21)/100</f>
        <v>0</v>
      </c>
      <c r="P162" t="s">
        <v>27</v>
      </c>
    </row>
    <row r="163" spans="1:8" ht="12.75">
      <c r="A163" s="27" t="s">
        <v>53</v>
      </c>
      <c r="E163" s="28" t="s">
        <v>348</v>
      </c>
      <c r="H163" s="62"/>
    </row>
    <row r="164" spans="1:8" ht="344.25">
      <c r="A164" s="29" t="s">
        <v>54</v>
      </c>
      <c r="E164" s="30" t="s">
        <v>349</v>
      </c>
      <c r="H164" s="62"/>
    </row>
    <row r="165" spans="1:8" ht="409.5">
      <c r="A165" t="s">
        <v>55</v>
      </c>
      <c r="E165" s="28" t="s">
        <v>350</v>
      </c>
      <c r="H165" s="62"/>
    </row>
    <row r="166" spans="1:16" ht="12.75">
      <c r="A166" s="17" t="s">
        <v>48</v>
      </c>
      <c r="B166" s="22" t="s">
        <v>351</v>
      </c>
      <c r="C166" s="22" t="s">
        <v>352</v>
      </c>
      <c r="D166" s="17" t="s">
        <v>50</v>
      </c>
      <c r="E166" s="23" t="s">
        <v>353</v>
      </c>
      <c r="F166" s="24" t="s">
        <v>118</v>
      </c>
      <c r="G166" s="25">
        <v>31.24</v>
      </c>
      <c r="H166" s="61">
        <v>0</v>
      </c>
      <c r="I166" s="26">
        <f>ROUND(ROUND(H166,2)*ROUND(G166,3),2)</f>
        <v>0</v>
      </c>
      <c r="O166">
        <f>(I166*21)/100</f>
        <v>0</v>
      </c>
      <c r="P166" t="s">
        <v>27</v>
      </c>
    </row>
    <row r="167" spans="1:8" ht="12.75">
      <c r="A167" s="27" t="s">
        <v>53</v>
      </c>
      <c r="E167" s="28" t="s">
        <v>354</v>
      </c>
      <c r="H167" s="62"/>
    </row>
    <row r="168" spans="1:8" ht="12.75">
      <c r="A168" s="29" t="s">
        <v>54</v>
      </c>
      <c r="E168" s="30" t="s">
        <v>355</v>
      </c>
      <c r="H168" s="62"/>
    </row>
    <row r="169" spans="1:8" ht="267.75">
      <c r="A169" t="s">
        <v>55</v>
      </c>
      <c r="E169" s="28" t="s">
        <v>356</v>
      </c>
      <c r="H169" s="62"/>
    </row>
    <row r="170" spans="1:16" ht="12.75">
      <c r="A170" s="17" t="s">
        <v>48</v>
      </c>
      <c r="B170" s="22" t="s">
        <v>357</v>
      </c>
      <c r="C170" s="22" t="s">
        <v>358</v>
      </c>
      <c r="D170" s="17" t="s">
        <v>50</v>
      </c>
      <c r="E170" s="23" t="s">
        <v>359</v>
      </c>
      <c r="F170" s="24" t="s">
        <v>59</v>
      </c>
      <c r="G170" s="25">
        <v>259.875</v>
      </c>
      <c r="H170" s="61">
        <v>0</v>
      </c>
      <c r="I170" s="26">
        <f>ROUND(ROUND(H170,2)*ROUND(G170,3),2)</f>
        <v>0</v>
      </c>
      <c r="O170">
        <f>(I170*21)/100</f>
        <v>0</v>
      </c>
      <c r="P170" t="s">
        <v>27</v>
      </c>
    </row>
    <row r="171" spans="1:8" ht="12.75">
      <c r="A171" s="27" t="s">
        <v>53</v>
      </c>
      <c r="E171" s="28" t="s">
        <v>50</v>
      </c>
      <c r="H171" s="62"/>
    </row>
    <row r="172" spans="1:8" ht="38.25">
      <c r="A172" s="29" t="s">
        <v>54</v>
      </c>
      <c r="E172" s="30" t="s">
        <v>360</v>
      </c>
      <c r="H172" s="62"/>
    </row>
    <row r="173" spans="1:8" ht="191.25">
      <c r="A173" t="s">
        <v>55</v>
      </c>
      <c r="E173" s="28" t="s">
        <v>361</v>
      </c>
      <c r="H173" s="62"/>
    </row>
    <row r="174" spans="1:16" ht="12.75">
      <c r="A174" s="17" t="s">
        <v>48</v>
      </c>
      <c r="B174" s="22" t="s">
        <v>362</v>
      </c>
      <c r="C174" s="22" t="s">
        <v>363</v>
      </c>
      <c r="D174" s="17" t="s">
        <v>50</v>
      </c>
      <c r="E174" s="23" t="s">
        <v>364</v>
      </c>
      <c r="F174" s="24" t="s">
        <v>118</v>
      </c>
      <c r="G174" s="25">
        <v>24.855</v>
      </c>
      <c r="H174" s="61">
        <v>0</v>
      </c>
      <c r="I174" s="26">
        <f>ROUND(ROUND(H174,2)*ROUND(G174,3),2)</f>
        <v>0</v>
      </c>
      <c r="O174">
        <f>(I174*21)/100</f>
        <v>0</v>
      </c>
      <c r="P174" t="s">
        <v>27</v>
      </c>
    </row>
    <row r="175" spans="1:8" ht="12.75">
      <c r="A175" s="27" t="s">
        <v>53</v>
      </c>
      <c r="E175" s="28" t="s">
        <v>50</v>
      </c>
      <c r="H175" s="62"/>
    </row>
    <row r="176" spans="1:8" ht="89.25">
      <c r="A176" s="29" t="s">
        <v>54</v>
      </c>
      <c r="E176" s="30" t="s">
        <v>365</v>
      </c>
      <c r="H176" s="62"/>
    </row>
    <row r="177" spans="1:8" ht="369.75">
      <c r="A177" t="s">
        <v>55</v>
      </c>
      <c r="E177" s="28" t="s">
        <v>311</v>
      </c>
      <c r="H177" s="62"/>
    </row>
    <row r="178" spans="1:16" ht="12.75">
      <c r="A178" s="17" t="s">
        <v>48</v>
      </c>
      <c r="B178" s="22" t="s">
        <v>366</v>
      </c>
      <c r="C178" s="22" t="s">
        <v>367</v>
      </c>
      <c r="D178" s="17" t="s">
        <v>50</v>
      </c>
      <c r="E178" s="23" t="s">
        <v>368</v>
      </c>
      <c r="F178" s="24" t="s">
        <v>118</v>
      </c>
      <c r="G178" s="25">
        <v>3.861</v>
      </c>
      <c r="H178" s="61">
        <v>0</v>
      </c>
      <c r="I178" s="26">
        <f>ROUND(ROUND(H178,2)*ROUND(G178,3),2)</f>
        <v>0</v>
      </c>
      <c r="O178">
        <f>(I178*15)/100</f>
        <v>0</v>
      </c>
      <c r="P178" t="s">
        <v>32</v>
      </c>
    </row>
    <row r="179" spans="1:8" ht="12.75">
      <c r="A179" s="27" t="s">
        <v>53</v>
      </c>
      <c r="E179" s="28" t="s">
        <v>369</v>
      </c>
      <c r="H179" s="62"/>
    </row>
    <row r="180" spans="1:8" ht="102">
      <c r="A180" s="29" t="s">
        <v>54</v>
      </c>
      <c r="E180" s="30" t="s">
        <v>370</v>
      </c>
      <c r="H180" s="62"/>
    </row>
    <row r="181" spans="1:8" ht="38.25">
      <c r="A181" t="s">
        <v>55</v>
      </c>
      <c r="E181" s="28" t="s">
        <v>325</v>
      </c>
      <c r="H181" s="62"/>
    </row>
    <row r="182" spans="1:16" ht="12.75">
      <c r="A182" s="17" t="s">
        <v>48</v>
      </c>
      <c r="B182" s="22" t="s">
        <v>371</v>
      </c>
      <c r="C182" s="22" t="s">
        <v>372</v>
      </c>
      <c r="D182" s="17" t="s">
        <v>50</v>
      </c>
      <c r="E182" s="23" t="s">
        <v>373</v>
      </c>
      <c r="F182" s="24" t="s">
        <v>118</v>
      </c>
      <c r="G182" s="25">
        <v>152.416</v>
      </c>
      <c r="H182" s="61">
        <v>0</v>
      </c>
      <c r="I182" s="26">
        <f>ROUND(ROUND(H182,2)*ROUND(G182,3),2)</f>
        <v>0</v>
      </c>
      <c r="O182">
        <f>(I182*21)/100</f>
        <v>0</v>
      </c>
      <c r="P182" t="s">
        <v>27</v>
      </c>
    </row>
    <row r="183" spans="1:8" ht="12.75">
      <c r="A183" s="27" t="s">
        <v>53</v>
      </c>
      <c r="E183" s="28" t="s">
        <v>50</v>
      </c>
      <c r="H183" s="62"/>
    </row>
    <row r="184" spans="1:8" ht="89.25">
      <c r="A184" s="29" t="s">
        <v>54</v>
      </c>
      <c r="E184" s="30" t="s">
        <v>374</v>
      </c>
      <c r="H184" s="62"/>
    </row>
    <row r="185" spans="1:8" ht="38.25">
      <c r="A185" t="s">
        <v>55</v>
      </c>
      <c r="E185" s="28" t="s">
        <v>375</v>
      </c>
      <c r="H185" s="62"/>
    </row>
    <row r="186" spans="1:16" ht="12.75">
      <c r="A186" s="17" t="s">
        <v>48</v>
      </c>
      <c r="B186" s="22" t="s">
        <v>376</v>
      </c>
      <c r="C186" s="22" t="s">
        <v>377</v>
      </c>
      <c r="D186" s="17" t="s">
        <v>50</v>
      </c>
      <c r="E186" s="23" t="s">
        <v>378</v>
      </c>
      <c r="F186" s="24" t="s">
        <v>118</v>
      </c>
      <c r="G186" s="25">
        <v>0.364</v>
      </c>
      <c r="H186" s="61">
        <v>0</v>
      </c>
      <c r="I186" s="26">
        <f>ROUND(ROUND(H186,2)*ROUND(G186,3),2)</f>
        <v>0</v>
      </c>
      <c r="O186">
        <f>(I186*15)/100</f>
        <v>0</v>
      </c>
      <c r="P186" t="s">
        <v>32</v>
      </c>
    </row>
    <row r="187" spans="1:8" ht="12.75">
      <c r="A187" s="27" t="s">
        <v>53</v>
      </c>
      <c r="E187" s="28" t="s">
        <v>379</v>
      </c>
      <c r="H187" s="62"/>
    </row>
    <row r="188" spans="1:8" ht="216.75">
      <c r="A188" s="29" t="s">
        <v>54</v>
      </c>
      <c r="E188" s="30" t="s">
        <v>380</v>
      </c>
      <c r="H188" s="62"/>
    </row>
    <row r="189" spans="1:8" ht="38.25">
      <c r="A189" t="s">
        <v>55</v>
      </c>
      <c r="E189" s="28" t="s">
        <v>381</v>
      </c>
      <c r="H189" s="62"/>
    </row>
    <row r="190" spans="1:16" ht="12.75">
      <c r="A190" s="17" t="s">
        <v>48</v>
      </c>
      <c r="B190" s="22" t="s">
        <v>382</v>
      </c>
      <c r="C190" s="22" t="s">
        <v>383</v>
      </c>
      <c r="D190" s="17" t="s">
        <v>50</v>
      </c>
      <c r="E190" s="23" t="s">
        <v>384</v>
      </c>
      <c r="F190" s="24" t="s">
        <v>118</v>
      </c>
      <c r="G190" s="25">
        <v>174.862</v>
      </c>
      <c r="H190" s="61">
        <v>0</v>
      </c>
      <c r="I190" s="26">
        <f>ROUND(ROUND(H190,2)*ROUND(G190,3),2)</f>
        <v>0</v>
      </c>
      <c r="O190">
        <f>(I190*21)/100</f>
        <v>0</v>
      </c>
      <c r="P190" t="s">
        <v>27</v>
      </c>
    </row>
    <row r="191" spans="1:8" ht="12.75">
      <c r="A191" s="27" t="s">
        <v>53</v>
      </c>
      <c r="E191" s="28" t="s">
        <v>50</v>
      </c>
      <c r="H191" s="62"/>
    </row>
    <row r="192" spans="1:8" ht="76.5">
      <c r="A192" s="29" t="s">
        <v>54</v>
      </c>
      <c r="E192" s="30" t="s">
        <v>385</v>
      </c>
      <c r="H192" s="62"/>
    </row>
    <row r="193" spans="1:8" ht="38.25">
      <c r="A193" t="s">
        <v>55</v>
      </c>
      <c r="E193" s="28" t="s">
        <v>375</v>
      </c>
      <c r="H193" s="62"/>
    </row>
    <row r="194" spans="1:16" ht="12.75">
      <c r="A194" s="17" t="s">
        <v>48</v>
      </c>
      <c r="B194" s="22" t="s">
        <v>386</v>
      </c>
      <c r="C194" s="22" t="s">
        <v>387</v>
      </c>
      <c r="D194" s="17" t="s">
        <v>50</v>
      </c>
      <c r="E194" s="23" t="s">
        <v>388</v>
      </c>
      <c r="F194" s="24" t="s">
        <v>118</v>
      </c>
      <c r="G194" s="25">
        <v>33.66</v>
      </c>
      <c r="H194" s="61">
        <v>0</v>
      </c>
      <c r="I194" s="26">
        <f>ROUND(ROUND(H194,2)*ROUND(G194,3),2)</f>
        <v>0</v>
      </c>
      <c r="O194">
        <f>(I194*21)/100</f>
        <v>0</v>
      </c>
      <c r="P194" t="s">
        <v>27</v>
      </c>
    </row>
    <row r="195" spans="1:8" ht="12.75">
      <c r="A195" s="27" t="s">
        <v>53</v>
      </c>
      <c r="E195" s="28" t="s">
        <v>50</v>
      </c>
      <c r="H195" s="62"/>
    </row>
    <row r="196" spans="1:8" ht="76.5">
      <c r="A196" s="29" t="s">
        <v>54</v>
      </c>
      <c r="E196" s="30" t="s">
        <v>389</v>
      </c>
      <c r="H196" s="62"/>
    </row>
    <row r="197" spans="1:8" ht="51">
      <c r="A197" t="s">
        <v>55</v>
      </c>
      <c r="E197" s="28" t="s">
        <v>390</v>
      </c>
      <c r="H197" s="62"/>
    </row>
    <row r="198" spans="1:16" ht="12.75">
      <c r="A198" s="17" t="s">
        <v>48</v>
      </c>
      <c r="B198" s="22" t="s">
        <v>391</v>
      </c>
      <c r="C198" s="22" t="s">
        <v>392</v>
      </c>
      <c r="D198" s="17" t="s">
        <v>50</v>
      </c>
      <c r="E198" s="23" t="s">
        <v>393</v>
      </c>
      <c r="F198" s="24" t="s">
        <v>118</v>
      </c>
      <c r="G198" s="25">
        <v>14.457</v>
      </c>
      <c r="H198" s="61">
        <v>0</v>
      </c>
      <c r="I198" s="26">
        <f>ROUND(ROUND(H198,2)*ROUND(G198,3),2)</f>
        <v>0</v>
      </c>
      <c r="O198">
        <f>(I198*21)/100</f>
        <v>0</v>
      </c>
      <c r="P198" t="s">
        <v>27</v>
      </c>
    </row>
    <row r="199" spans="1:8" ht="12.75">
      <c r="A199" s="27" t="s">
        <v>53</v>
      </c>
      <c r="E199" s="28" t="s">
        <v>50</v>
      </c>
      <c r="H199" s="62"/>
    </row>
    <row r="200" spans="1:8" ht="63.75">
      <c r="A200" s="29" t="s">
        <v>54</v>
      </c>
      <c r="E200" s="30" t="s">
        <v>394</v>
      </c>
      <c r="H200" s="62"/>
    </row>
    <row r="201" spans="1:8" ht="76.5">
      <c r="A201" t="s">
        <v>55</v>
      </c>
      <c r="E201" s="28" t="s">
        <v>395</v>
      </c>
      <c r="H201" s="62"/>
    </row>
    <row r="202" spans="1:18" ht="12.75" customHeight="1">
      <c r="A202" s="5" t="s">
        <v>46</v>
      </c>
      <c r="B202" s="5"/>
      <c r="C202" s="32" t="s">
        <v>38</v>
      </c>
      <c r="D202" s="5"/>
      <c r="E202" s="20" t="s">
        <v>167</v>
      </c>
      <c r="F202" s="5"/>
      <c r="G202" s="5"/>
      <c r="H202" s="65"/>
      <c r="I202" s="33">
        <f>0+Q202</f>
        <v>0</v>
      </c>
      <c r="O202">
        <f>0+R202</f>
        <v>0</v>
      </c>
      <c r="Q202">
        <f>0+I203+I207+I211+I215+I219+I223+I227</f>
        <v>0</v>
      </c>
      <c r="R202">
        <f>0+O203+O207+O211+O215+O219+O223+O227</f>
        <v>0</v>
      </c>
    </row>
    <row r="203" spans="1:16" ht="25.5">
      <c r="A203" s="17" t="s">
        <v>48</v>
      </c>
      <c r="B203" s="22" t="s">
        <v>396</v>
      </c>
      <c r="C203" s="22" t="s">
        <v>397</v>
      </c>
      <c r="D203" s="17" t="s">
        <v>50</v>
      </c>
      <c r="E203" s="23" t="s">
        <v>398</v>
      </c>
      <c r="F203" s="24" t="s">
        <v>104</v>
      </c>
      <c r="G203" s="25">
        <v>180</v>
      </c>
      <c r="H203" s="61">
        <v>0</v>
      </c>
      <c r="I203" s="26">
        <f>ROUND(ROUND(H203,2)*ROUND(G203,3),2)</f>
        <v>0</v>
      </c>
      <c r="O203">
        <f>(I203*21)/100</f>
        <v>0</v>
      </c>
      <c r="P203" t="s">
        <v>27</v>
      </c>
    </row>
    <row r="204" spans="1:8" ht="12.75">
      <c r="A204" s="27" t="s">
        <v>53</v>
      </c>
      <c r="E204" s="28" t="s">
        <v>399</v>
      </c>
      <c r="H204" s="62"/>
    </row>
    <row r="205" spans="1:8" ht="12.75">
      <c r="A205" s="29" t="s">
        <v>54</v>
      </c>
      <c r="E205" s="30" t="s">
        <v>400</v>
      </c>
      <c r="H205" s="62"/>
    </row>
    <row r="206" spans="1:8" ht="51">
      <c r="A206" t="s">
        <v>55</v>
      </c>
      <c r="E206" s="28" t="s">
        <v>401</v>
      </c>
      <c r="H206" s="62"/>
    </row>
    <row r="207" spans="1:16" ht="12.75">
      <c r="A207" s="17" t="s">
        <v>48</v>
      </c>
      <c r="B207" s="22" t="s">
        <v>402</v>
      </c>
      <c r="C207" s="22" t="s">
        <v>403</v>
      </c>
      <c r="D207" s="17" t="s">
        <v>50</v>
      </c>
      <c r="E207" s="23" t="s">
        <v>404</v>
      </c>
      <c r="F207" s="24" t="s">
        <v>104</v>
      </c>
      <c r="G207" s="25">
        <v>180</v>
      </c>
      <c r="H207" s="61">
        <v>0</v>
      </c>
      <c r="I207" s="26">
        <f>ROUND(ROUND(H207,2)*ROUND(G207,3),2)</f>
        <v>0</v>
      </c>
      <c r="O207">
        <f>(I207*21)/100</f>
        <v>0</v>
      </c>
      <c r="P207" t="s">
        <v>27</v>
      </c>
    </row>
    <row r="208" spans="1:8" ht="12.75">
      <c r="A208" s="27" t="s">
        <v>53</v>
      </c>
      <c r="E208" s="28" t="s">
        <v>405</v>
      </c>
      <c r="H208" s="62"/>
    </row>
    <row r="209" spans="1:8" ht="12.75">
      <c r="A209" s="29" t="s">
        <v>54</v>
      </c>
      <c r="E209" s="30" t="s">
        <v>400</v>
      </c>
      <c r="H209" s="62"/>
    </row>
    <row r="210" spans="1:8" ht="51">
      <c r="A210" t="s">
        <v>55</v>
      </c>
      <c r="E210" s="28" t="s">
        <v>401</v>
      </c>
      <c r="H210" s="62"/>
    </row>
    <row r="211" spans="1:16" ht="12.75">
      <c r="A211" s="17" t="s">
        <v>48</v>
      </c>
      <c r="B211" s="22" t="s">
        <v>406</v>
      </c>
      <c r="C211" s="22" t="s">
        <v>407</v>
      </c>
      <c r="D211" s="17" t="s">
        <v>50</v>
      </c>
      <c r="E211" s="23" t="s">
        <v>408</v>
      </c>
      <c r="F211" s="24" t="s">
        <v>104</v>
      </c>
      <c r="G211" s="25">
        <v>180</v>
      </c>
      <c r="H211" s="61">
        <v>0</v>
      </c>
      <c r="I211" s="26">
        <f>ROUND(ROUND(H211,2)*ROUND(G211,3),2)</f>
        <v>0</v>
      </c>
      <c r="O211">
        <f>(I211*21)/100</f>
        <v>0</v>
      </c>
      <c r="P211" t="s">
        <v>27</v>
      </c>
    </row>
    <row r="212" spans="1:8" ht="12.75">
      <c r="A212" s="27" t="s">
        <v>53</v>
      </c>
      <c r="E212" s="28" t="s">
        <v>50</v>
      </c>
      <c r="H212" s="62"/>
    </row>
    <row r="213" spans="1:8" ht="12.75">
      <c r="A213" s="29" t="s">
        <v>54</v>
      </c>
      <c r="E213" s="30" t="s">
        <v>400</v>
      </c>
      <c r="H213" s="62"/>
    </row>
    <row r="214" spans="1:8" ht="51">
      <c r="A214" t="s">
        <v>55</v>
      </c>
      <c r="E214" s="28" t="s">
        <v>409</v>
      </c>
      <c r="H214" s="62"/>
    </row>
    <row r="215" spans="1:16" ht="12.75">
      <c r="A215" s="17" t="s">
        <v>48</v>
      </c>
      <c r="B215" s="22" t="s">
        <v>410</v>
      </c>
      <c r="C215" s="22" t="s">
        <v>411</v>
      </c>
      <c r="D215" s="17" t="s">
        <v>50</v>
      </c>
      <c r="E215" s="23" t="s">
        <v>412</v>
      </c>
      <c r="F215" s="24" t="s">
        <v>104</v>
      </c>
      <c r="G215" s="25">
        <v>180</v>
      </c>
      <c r="H215" s="61">
        <v>0</v>
      </c>
      <c r="I215" s="26">
        <f>ROUND(ROUND(H215,2)*ROUND(G215,3),2)</f>
        <v>0</v>
      </c>
      <c r="O215">
        <f>(I215*21)/100</f>
        <v>0</v>
      </c>
      <c r="P215" t="s">
        <v>27</v>
      </c>
    </row>
    <row r="216" spans="1:8" ht="12.75">
      <c r="A216" s="27" t="s">
        <v>53</v>
      </c>
      <c r="E216" s="28" t="s">
        <v>50</v>
      </c>
      <c r="H216" s="62"/>
    </row>
    <row r="217" spans="1:8" ht="12.75">
      <c r="A217" s="29" t="s">
        <v>54</v>
      </c>
      <c r="E217" s="30" t="s">
        <v>400</v>
      </c>
      <c r="H217" s="62"/>
    </row>
    <row r="218" spans="1:8" ht="51">
      <c r="A218" t="s">
        <v>55</v>
      </c>
      <c r="E218" s="28" t="s">
        <v>409</v>
      </c>
      <c r="H218" s="62"/>
    </row>
    <row r="219" spans="1:16" ht="12.75">
      <c r="A219" s="17" t="s">
        <v>48</v>
      </c>
      <c r="B219" s="22" t="s">
        <v>413</v>
      </c>
      <c r="C219" s="22" t="s">
        <v>414</v>
      </c>
      <c r="D219" s="17" t="s">
        <v>50</v>
      </c>
      <c r="E219" s="23" t="s">
        <v>415</v>
      </c>
      <c r="F219" s="24" t="s">
        <v>104</v>
      </c>
      <c r="G219" s="25">
        <v>80.95</v>
      </c>
      <c r="H219" s="61">
        <v>0</v>
      </c>
      <c r="I219" s="26">
        <f>ROUND(ROUND(H219,2)*ROUND(G219,3),2)</f>
        <v>0</v>
      </c>
      <c r="O219">
        <f>(I219*15)/100</f>
        <v>0</v>
      </c>
      <c r="P219" t="s">
        <v>32</v>
      </c>
    </row>
    <row r="220" spans="1:8" ht="12.75">
      <c r="A220" s="27" t="s">
        <v>53</v>
      </c>
      <c r="E220" s="28" t="s">
        <v>416</v>
      </c>
      <c r="H220" s="62"/>
    </row>
    <row r="221" spans="1:8" ht="153">
      <c r="A221" s="29" t="s">
        <v>54</v>
      </c>
      <c r="E221" s="30" t="s">
        <v>417</v>
      </c>
      <c r="H221" s="62"/>
    </row>
    <row r="222" spans="1:8" ht="51">
      <c r="A222" t="s">
        <v>55</v>
      </c>
      <c r="E222" s="28" t="s">
        <v>418</v>
      </c>
      <c r="H222" s="62"/>
    </row>
    <row r="223" spans="1:16" ht="12.75">
      <c r="A223" s="17" t="s">
        <v>48</v>
      </c>
      <c r="B223" s="22" t="s">
        <v>419</v>
      </c>
      <c r="C223" s="22" t="s">
        <v>420</v>
      </c>
      <c r="D223" s="17" t="s">
        <v>50</v>
      </c>
      <c r="E223" s="23" t="s">
        <v>421</v>
      </c>
      <c r="F223" s="24" t="s">
        <v>104</v>
      </c>
      <c r="G223" s="25">
        <v>180</v>
      </c>
      <c r="H223" s="61">
        <v>0</v>
      </c>
      <c r="I223" s="26">
        <f>ROUND(ROUND(H223,2)*ROUND(G223,3),2)</f>
        <v>0</v>
      </c>
      <c r="O223">
        <f>(I223*21)/100</f>
        <v>0</v>
      </c>
      <c r="P223" t="s">
        <v>27</v>
      </c>
    </row>
    <row r="224" spans="1:8" ht="12.75">
      <c r="A224" s="27" t="s">
        <v>53</v>
      </c>
      <c r="E224" s="28" t="s">
        <v>50</v>
      </c>
      <c r="H224" s="62"/>
    </row>
    <row r="225" spans="1:8" ht="12.75">
      <c r="A225" s="29" t="s">
        <v>54</v>
      </c>
      <c r="E225" s="30" t="s">
        <v>400</v>
      </c>
      <c r="H225" s="62"/>
    </row>
    <row r="226" spans="1:8" ht="140.25">
      <c r="A226" t="s">
        <v>55</v>
      </c>
      <c r="E226" s="28" t="s">
        <v>422</v>
      </c>
      <c r="H226" s="62"/>
    </row>
    <row r="227" spans="1:16" ht="12.75">
      <c r="A227" s="17" t="s">
        <v>48</v>
      </c>
      <c r="B227" s="22" t="s">
        <v>423</v>
      </c>
      <c r="C227" s="22" t="s">
        <v>424</v>
      </c>
      <c r="D227" s="17" t="s">
        <v>50</v>
      </c>
      <c r="E227" s="23" t="s">
        <v>425</v>
      </c>
      <c r="F227" s="24" t="s">
        <v>104</v>
      </c>
      <c r="G227" s="25">
        <v>180</v>
      </c>
      <c r="H227" s="61">
        <v>0</v>
      </c>
      <c r="I227" s="26">
        <f>ROUND(ROUND(H227,2)*ROUND(G227,3),2)</f>
        <v>0</v>
      </c>
      <c r="O227">
        <f>(I227*21)/100</f>
        <v>0</v>
      </c>
      <c r="P227" t="s">
        <v>27</v>
      </c>
    </row>
    <row r="228" spans="1:8" ht="12.75">
      <c r="A228" s="27" t="s">
        <v>53</v>
      </c>
      <c r="E228" s="28" t="s">
        <v>50</v>
      </c>
      <c r="H228" s="62"/>
    </row>
    <row r="229" spans="1:8" ht="12.75">
      <c r="A229" s="29" t="s">
        <v>54</v>
      </c>
      <c r="E229" s="30" t="s">
        <v>400</v>
      </c>
      <c r="H229" s="62"/>
    </row>
    <row r="230" spans="1:8" ht="140.25">
      <c r="A230" t="s">
        <v>55</v>
      </c>
      <c r="E230" s="28" t="s">
        <v>422</v>
      </c>
      <c r="H230" s="62"/>
    </row>
    <row r="231" spans="1:18" ht="12.75" customHeight="1">
      <c r="A231" s="5" t="s">
        <v>46</v>
      </c>
      <c r="B231" s="5"/>
      <c r="C231" s="32" t="s">
        <v>40</v>
      </c>
      <c r="D231" s="5"/>
      <c r="E231" s="20" t="s">
        <v>426</v>
      </c>
      <c r="F231" s="5"/>
      <c r="G231" s="5"/>
      <c r="H231" s="65"/>
      <c r="I231" s="33">
        <f>0+Q231</f>
        <v>0</v>
      </c>
      <c r="O231">
        <f>0+R231</f>
        <v>0</v>
      </c>
      <c r="Q231">
        <f>0+I232</f>
        <v>0</v>
      </c>
      <c r="R231">
        <f>0+O232</f>
        <v>0</v>
      </c>
    </row>
    <row r="232" spans="1:16" ht="25.5">
      <c r="A232" s="17" t="s">
        <v>48</v>
      </c>
      <c r="B232" s="22" t="s">
        <v>427</v>
      </c>
      <c r="C232" s="22" t="s">
        <v>428</v>
      </c>
      <c r="D232" s="17" t="s">
        <v>50</v>
      </c>
      <c r="E232" s="23" t="s">
        <v>429</v>
      </c>
      <c r="F232" s="24" t="s">
        <v>104</v>
      </c>
      <c r="G232" s="25">
        <v>30.753</v>
      </c>
      <c r="H232" s="61">
        <v>0</v>
      </c>
      <c r="I232" s="26">
        <f>ROUND(ROUND(H232,2)*ROUND(G232,3),2)</f>
        <v>0</v>
      </c>
      <c r="O232">
        <f>(I232*15)/100</f>
        <v>0</v>
      </c>
      <c r="P232" t="s">
        <v>32</v>
      </c>
    </row>
    <row r="233" spans="1:8" ht="12.75">
      <c r="A233" s="27" t="s">
        <v>53</v>
      </c>
      <c r="E233" s="28" t="s">
        <v>50</v>
      </c>
      <c r="H233" s="62"/>
    </row>
    <row r="234" spans="1:8" ht="76.5">
      <c r="A234" s="29" t="s">
        <v>54</v>
      </c>
      <c r="E234" s="30" t="s">
        <v>430</v>
      </c>
      <c r="H234" s="62"/>
    </row>
    <row r="235" spans="1:8" ht="76.5">
      <c r="A235" t="s">
        <v>55</v>
      </c>
      <c r="E235" s="28" t="s">
        <v>431</v>
      </c>
      <c r="H235" s="62"/>
    </row>
    <row r="236" spans="1:18" ht="12.75" customHeight="1">
      <c r="A236" s="5" t="s">
        <v>46</v>
      </c>
      <c r="B236" s="5"/>
      <c r="C236" s="32" t="s">
        <v>76</v>
      </c>
      <c r="D236" s="5"/>
      <c r="E236" s="20" t="s">
        <v>432</v>
      </c>
      <c r="F236" s="5"/>
      <c r="G236" s="5"/>
      <c r="H236" s="65"/>
      <c r="I236" s="33">
        <f>0+Q236</f>
        <v>0</v>
      </c>
      <c r="O236">
        <f>0+R236</f>
        <v>0</v>
      </c>
      <c r="Q236">
        <f>0+I237+I241+I245</f>
        <v>0</v>
      </c>
      <c r="R236">
        <f>0+O237+O241+O245</f>
        <v>0</v>
      </c>
    </row>
    <row r="237" spans="1:16" ht="25.5">
      <c r="A237" s="17" t="s">
        <v>48</v>
      </c>
      <c r="B237" s="22" t="s">
        <v>433</v>
      </c>
      <c r="C237" s="22" t="s">
        <v>434</v>
      </c>
      <c r="D237" s="17" t="s">
        <v>50</v>
      </c>
      <c r="E237" s="23" t="s">
        <v>435</v>
      </c>
      <c r="F237" s="24" t="s">
        <v>104</v>
      </c>
      <c r="G237" s="25">
        <v>173.547</v>
      </c>
      <c r="H237" s="61">
        <v>0</v>
      </c>
      <c r="I237" s="26">
        <f>ROUND(ROUND(H237,2)*ROUND(G237,3),2)</f>
        <v>0</v>
      </c>
      <c r="O237">
        <f>(I237*21)/100</f>
        <v>0</v>
      </c>
      <c r="P237" t="s">
        <v>27</v>
      </c>
    </row>
    <row r="238" spans="1:8" ht="12.75">
      <c r="A238" s="27" t="s">
        <v>53</v>
      </c>
      <c r="E238" s="28" t="s">
        <v>50</v>
      </c>
      <c r="H238" s="62"/>
    </row>
    <row r="239" spans="1:8" ht="153">
      <c r="A239" s="29" t="s">
        <v>54</v>
      </c>
      <c r="E239" s="30" t="s">
        <v>436</v>
      </c>
      <c r="H239" s="62"/>
    </row>
    <row r="240" spans="1:8" ht="191.25">
      <c r="A240" t="s">
        <v>55</v>
      </c>
      <c r="E240" s="28" t="s">
        <v>437</v>
      </c>
      <c r="H240" s="62"/>
    </row>
    <row r="241" spans="1:16" ht="12.75">
      <c r="A241" s="17" t="s">
        <v>48</v>
      </c>
      <c r="B241" s="22" t="s">
        <v>438</v>
      </c>
      <c r="C241" s="22" t="s">
        <v>439</v>
      </c>
      <c r="D241" s="17" t="s">
        <v>50</v>
      </c>
      <c r="E241" s="23" t="s">
        <v>440</v>
      </c>
      <c r="F241" s="24" t="s">
        <v>98</v>
      </c>
      <c r="G241" s="25">
        <v>3.059</v>
      </c>
      <c r="H241" s="61">
        <v>0</v>
      </c>
      <c r="I241" s="26">
        <f>ROUND(ROUND(H241,2)*ROUND(G241,3),2)</f>
        <v>0</v>
      </c>
      <c r="O241">
        <f>(I241*21)/100</f>
        <v>0</v>
      </c>
      <c r="P241" t="s">
        <v>27</v>
      </c>
    </row>
    <row r="242" spans="1:8" ht="12.75">
      <c r="A242" s="27" t="s">
        <v>53</v>
      </c>
      <c r="E242" s="28" t="s">
        <v>441</v>
      </c>
      <c r="H242" s="62"/>
    </row>
    <row r="243" spans="1:8" ht="38.25">
      <c r="A243" s="29" t="s">
        <v>54</v>
      </c>
      <c r="E243" s="30" t="s">
        <v>442</v>
      </c>
      <c r="H243" s="62"/>
    </row>
    <row r="244" spans="1:8" ht="51">
      <c r="A244" t="s">
        <v>55</v>
      </c>
      <c r="E244" s="28" t="s">
        <v>443</v>
      </c>
      <c r="H244" s="62"/>
    </row>
    <row r="245" spans="1:16" ht="12.75">
      <c r="A245" s="17" t="s">
        <v>48</v>
      </c>
      <c r="B245" s="22" t="s">
        <v>444</v>
      </c>
      <c r="C245" s="22" t="s">
        <v>445</v>
      </c>
      <c r="D245" s="17" t="s">
        <v>50</v>
      </c>
      <c r="E245" s="23" t="s">
        <v>446</v>
      </c>
      <c r="F245" s="24" t="s">
        <v>104</v>
      </c>
      <c r="G245" s="25">
        <v>1975</v>
      </c>
      <c r="H245" s="61">
        <v>0</v>
      </c>
      <c r="I245" s="26">
        <f>ROUND(ROUND(H245,2)*ROUND(G245,3),2)</f>
        <v>0</v>
      </c>
      <c r="O245">
        <f>(I245*15)/100</f>
        <v>0</v>
      </c>
      <c r="P245" t="s">
        <v>32</v>
      </c>
    </row>
    <row r="246" spans="1:8" ht="12.75">
      <c r="A246" s="27" t="s">
        <v>53</v>
      </c>
      <c r="E246" s="28" t="s">
        <v>50</v>
      </c>
      <c r="H246" s="62"/>
    </row>
    <row r="247" spans="1:8" ht="12.75">
      <c r="A247" s="29" t="s">
        <v>54</v>
      </c>
      <c r="E247" s="30" t="s">
        <v>447</v>
      </c>
      <c r="H247" s="62"/>
    </row>
    <row r="248" spans="1:8" ht="114.75">
      <c r="A248" t="s">
        <v>55</v>
      </c>
      <c r="E248" s="28" t="s">
        <v>448</v>
      </c>
      <c r="H248" s="62"/>
    </row>
    <row r="249" spans="1:18" ht="12.75" customHeight="1">
      <c r="A249" s="5" t="s">
        <v>46</v>
      </c>
      <c r="B249" s="5"/>
      <c r="C249" s="32" t="s">
        <v>43</v>
      </c>
      <c r="D249" s="5"/>
      <c r="E249" s="20" t="s">
        <v>192</v>
      </c>
      <c r="F249" s="5"/>
      <c r="G249" s="5"/>
      <c r="H249" s="65"/>
      <c r="I249" s="33">
        <f>0+Q249</f>
        <v>0</v>
      </c>
      <c r="O249">
        <f>0+R249</f>
        <v>0</v>
      </c>
      <c r="Q249">
        <f>0+I250+I254+I258+I262+I266+I270+I274+I278+I282+I286+I290+I294+I298+I302+I306+I310</f>
        <v>0</v>
      </c>
      <c r="R249">
        <f>0+O250+O254+O258+O262+O266+O270+O274+O278+O282+O286+O290+O294+O298+O302+O306+O310</f>
        <v>0</v>
      </c>
    </row>
    <row r="250" spans="1:16" ht="12.75">
      <c r="A250" s="17" t="s">
        <v>48</v>
      </c>
      <c r="B250" s="22" t="s">
        <v>449</v>
      </c>
      <c r="C250" s="22" t="s">
        <v>450</v>
      </c>
      <c r="D250" s="17" t="s">
        <v>50</v>
      </c>
      <c r="E250" s="23" t="s">
        <v>451</v>
      </c>
      <c r="F250" s="24" t="s">
        <v>87</v>
      </c>
      <c r="G250" s="25">
        <v>2</v>
      </c>
      <c r="H250" s="61">
        <v>0</v>
      </c>
      <c r="I250" s="26">
        <f>ROUND(ROUND(H250,2)*ROUND(G250,3),2)</f>
        <v>0</v>
      </c>
      <c r="O250">
        <f>(I250*15)/100</f>
        <v>0</v>
      </c>
      <c r="P250" t="s">
        <v>32</v>
      </c>
    </row>
    <row r="251" spans="1:8" ht="12.75">
      <c r="A251" s="27" t="s">
        <v>53</v>
      </c>
      <c r="E251" s="28" t="s">
        <v>50</v>
      </c>
      <c r="H251" s="62"/>
    </row>
    <row r="252" spans="1:8" ht="12.75">
      <c r="A252" s="29" t="s">
        <v>54</v>
      </c>
      <c r="E252" s="30" t="s">
        <v>50</v>
      </c>
      <c r="H252" s="62"/>
    </row>
    <row r="253" spans="1:8" ht="25.5">
      <c r="A253" t="s">
        <v>55</v>
      </c>
      <c r="E253" s="28" t="s">
        <v>452</v>
      </c>
      <c r="H253" s="62"/>
    </row>
    <row r="254" spans="1:16" ht="12.75">
      <c r="A254" s="17" t="s">
        <v>48</v>
      </c>
      <c r="B254" s="22" t="s">
        <v>453</v>
      </c>
      <c r="C254" s="22" t="s">
        <v>454</v>
      </c>
      <c r="D254" s="17" t="s">
        <v>50</v>
      </c>
      <c r="E254" s="23" t="s">
        <v>455</v>
      </c>
      <c r="F254" s="24" t="s">
        <v>59</v>
      </c>
      <c r="G254" s="25">
        <v>114</v>
      </c>
      <c r="H254" s="61">
        <v>0</v>
      </c>
      <c r="I254" s="26">
        <f>ROUND(ROUND(H254,2)*ROUND(G254,3),2)</f>
        <v>0</v>
      </c>
      <c r="O254">
        <f>(I254*15)/100</f>
        <v>0</v>
      </c>
      <c r="P254" t="s">
        <v>32</v>
      </c>
    </row>
    <row r="255" spans="1:8" ht="12.75">
      <c r="A255" s="27" t="s">
        <v>53</v>
      </c>
      <c r="E255" s="28" t="s">
        <v>456</v>
      </c>
      <c r="H255" s="62"/>
    </row>
    <row r="256" spans="1:8" ht="12.75">
      <c r="A256" s="29" t="s">
        <v>54</v>
      </c>
      <c r="E256" s="30" t="s">
        <v>457</v>
      </c>
      <c r="H256" s="62"/>
    </row>
    <row r="257" spans="1:8" ht="51">
      <c r="A257" t="s">
        <v>55</v>
      </c>
      <c r="E257" s="28" t="s">
        <v>458</v>
      </c>
      <c r="H257" s="62"/>
    </row>
    <row r="258" spans="1:16" ht="12.75">
      <c r="A258" s="17" t="s">
        <v>48</v>
      </c>
      <c r="B258" s="22" t="s">
        <v>459</v>
      </c>
      <c r="C258" s="22" t="s">
        <v>460</v>
      </c>
      <c r="D258" s="17" t="s">
        <v>50</v>
      </c>
      <c r="E258" s="23" t="s">
        <v>461</v>
      </c>
      <c r="F258" s="24" t="s">
        <v>59</v>
      </c>
      <c r="G258" s="25">
        <v>56.61</v>
      </c>
      <c r="H258" s="61">
        <v>0</v>
      </c>
      <c r="I258" s="26">
        <f>ROUND(ROUND(H258,2)*ROUND(G258,3),2)</f>
        <v>0</v>
      </c>
      <c r="O258">
        <f>(I258*21)/100</f>
        <v>0</v>
      </c>
      <c r="P258" t="s">
        <v>27</v>
      </c>
    </row>
    <row r="259" spans="1:8" ht="12.75">
      <c r="A259" s="27" t="s">
        <v>53</v>
      </c>
      <c r="E259" s="28" t="s">
        <v>50</v>
      </c>
      <c r="H259" s="62"/>
    </row>
    <row r="260" spans="1:8" ht="76.5">
      <c r="A260" s="29" t="s">
        <v>54</v>
      </c>
      <c r="E260" s="30" t="s">
        <v>462</v>
      </c>
      <c r="H260" s="62"/>
    </row>
    <row r="261" spans="1:8" ht="51">
      <c r="A261" t="s">
        <v>55</v>
      </c>
      <c r="E261" s="28" t="s">
        <v>463</v>
      </c>
      <c r="H261" s="62"/>
    </row>
    <row r="262" spans="1:16" ht="12.75">
      <c r="A262" s="17" t="s">
        <v>48</v>
      </c>
      <c r="B262" s="22" t="s">
        <v>464</v>
      </c>
      <c r="C262" s="22" t="s">
        <v>465</v>
      </c>
      <c r="D262" s="17" t="s">
        <v>50</v>
      </c>
      <c r="E262" s="23" t="s">
        <v>466</v>
      </c>
      <c r="F262" s="24" t="s">
        <v>59</v>
      </c>
      <c r="G262" s="25">
        <v>12</v>
      </c>
      <c r="H262" s="61">
        <v>0</v>
      </c>
      <c r="I262" s="26">
        <f>ROUND(ROUND(H262,2)*ROUND(G262,3),2)</f>
        <v>0</v>
      </c>
      <c r="O262">
        <f>(I262*15)/100</f>
        <v>0</v>
      </c>
      <c r="P262" t="s">
        <v>32</v>
      </c>
    </row>
    <row r="263" spans="1:8" ht="12.75">
      <c r="A263" s="27" t="s">
        <v>53</v>
      </c>
      <c r="E263" s="28" t="s">
        <v>467</v>
      </c>
      <c r="H263" s="62"/>
    </row>
    <row r="264" spans="1:8" ht="12.75">
      <c r="A264" s="29" t="s">
        <v>54</v>
      </c>
      <c r="E264" s="30" t="s">
        <v>50</v>
      </c>
      <c r="H264" s="62"/>
    </row>
    <row r="265" spans="1:8" ht="51">
      <c r="A265" t="s">
        <v>55</v>
      </c>
      <c r="E265" s="28" t="s">
        <v>468</v>
      </c>
      <c r="H265" s="62"/>
    </row>
    <row r="266" spans="1:16" ht="12.75">
      <c r="A266" s="17" t="s">
        <v>48</v>
      </c>
      <c r="B266" s="22" t="s">
        <v>469</v>
      </c>
      <c r="C266" s="22" t="s">
        <v>470</v>
      </c>
      <c r="D266" s="17" t="s">
        <v>50</v>
      </c>
      <c r="E266" s="23" t="s">
        <v>471</v>
      </c>
      <c r="F266" s="24" t="s">
        <v>59</v>
      </c>
      <c r="G266" s="25">
        <v>7.5</v>
      </c>
      <c r="H266" s="61">
        <v>0</v>
      </c>
      <c r="I266" s="26">
        <f>ROUND(ROUND(H266,2)*ROUND(G266,3),2)</f>
        <v>0</v>
      </c>
      <c r="O266">
        <f>(I266*21)/100</f>
        <v>0</v>
      </c>
      <c r="P266" t="s">
        <v>27</v>
      </c>
    </row>
    <row r="267" spans="1:8" ht="12.75">
      <c r="A267" s="27" t="s">
        <v>53</v>
      </c>
      <c r="E267" s="28" t="s">
        <v>50</v>
      </c>
      <c r="H267" s="62"/>
    </row>
    <row r="268" spans="1:8" ht="38.25">
      <c r="A268" s="29" t="s">
        <v>54</v>
      </c>
      <c r="E268" s="30" t="s">
        <v>472</v>
      </c>
      <c r="H268" s="62"/>
    </row>
    <row r="269" spans="1:8" ht="25.5">
      <c r="A269" t="s">
        <v>55</v>
      </c>
      <c r="E269" s="28" t="s">
        <v>473</v>
      </c>
      <c r="H269" s="62"/>
    </row>
    <row r="270" spans="1:16" ht="12.75">
      <c r="A270" s="17" t="s">
        <v>48</v>
      </c>
      <c r="B270" s="22" t="s">
        <v>474</v>
      </c>
      <c r="C270" s="22" t="s">
        <v>475</v>
      </c>
      <c r="D270" s="17" t="s">
        <v>50</v>
      </c>
      <c r="E270" s="23" t="s">
        <v>476</v>
      </c>
      <c r="F270" s="24" t="s">
        <v>104</v>
      </c>
      <c r="G270" s="25">
        <v>6.104</v>
      </c>
      <c r="H270" s="61">
        <v>0</v>
      </c>
      <c r="I270" s="26">
        <f>ROUND(ROUND(H270,2)*ROUND(G270,3),2)</f>
        <v>0</v>
      </c>
      <c r="O270">
        <f>(I270*15)/100</f>
        <v>0</v>
      </c>
      <c r="P270" t="s">
        <v>32</v>
      </c>
    </row>
    <row r="271" spans="1:8" ht="12.75">
      <c r="A271" s="27" t="s">
        <v>53</v>
      </c>
      <c r="E271" s="28" t="s">
        <v>50</v>
      </c>
      <c r="H271" s="62"/>
    </row>
    <row r="272" spans="1:8" ht="102">
      <c r="A272" s="29" t="s">
        <v>54</v>
      </c>
      <c r="E272" s="30" t="s">
        <v>477</v>
      </c>
      <c r="H272" s="62"/>
    </row>
    <row r="273" spans="1:8" ht="25.5">
      <c r="A273" t="s">
        <v>55</v>
      </c>
      <c r="E273" s="28" t="s">
        <v>478</v>
      </c>
      <c r="H273" s="62"/>
    </row>
    <row r="274" spans="1:16" ht="25.5">
      <c r="A274" s="17" t="s">
        <v>48</v>
      </c>
      <c r="B274" s="22" t="s">
        <v>479</v>
      </c>
      <c r="C274" s="22" t="s">
        <v>480</v>
      </c>
      <c r="D274" s="17" t="s">
        <v>50</v>
      </c>
      <c r="E274" s="23" t="s">
        <v>481</v>
      </c>
      <c r="F274" s="24" t="s">
        <v>59</v>
      </c>
      <c r="G274" s="25">
        <v>43</v>
      </c>
      <c r="H274" s="61">
        <v>0</v>
      </c>
      <c r="I274" s="26">
        <f>ROUND(ROUND(H274,2)*ROUND(G274,3),2)</f>
        <v>0</v>
      </c>
      <c r="O274">
        <f>(I274*15)/100</f>
        <v>0</v>
      </c>
      <c r="P274" t="s">
        <v>32</v>
      </c>
    </row>
    <row r="275" spans="1:8" ht="12.75">
      <c r="A275" s="27" t="s">
        <v>53</v>
      </c>
      <c r="E275" s="28" t="s">
        <v>482</v>
      </c>
      <c r="H275" s="62"/>
    </row>
    <row r="276" spans="1:8" ht="102">
      <c r="A276" s="29" t="s">
        <v>54</v>
      </c>
      <c r="E276" s="30" t="s">
        <v>483</v>
      </c>
      <c r="H276" s="62"/>
    </row>
    <row r="277" spans="1:8" ht="38.25">
      <c r="A277" t="s">
        <v>55</v>
      </c>
      <c r="E277" s="28" t="s">
        <v>484</v>
      </c>
      <c r="H277" s="62"/>
    </row>
    <row r="278" spans="1:16" ht="12.75">
      <c r="A278" s="17" t="s">
        <v>48</v>
      </c>
      <c r="B278" s="22" t="s">
        <v>485</v>
      </c>
      <c r="C278" s="22" t="s">
        <v>486</v>
      </c>
      <c r="D278" s="17" t="s">
        <v>50</v>
      </c>
      <c r="E278" s="23" t="s">
        <v>487</v>
      </c>
      <c r="F278" s="24" t="s">
        <v>87</v>
      </c>
      <c r="G278" s="25">
        <v>1</v>
      </c>
      <c r="H278" s="61">
        <v>0</v>
      </c>
      <c r="I278" s="26">
        <f>ROUND(ROUND(H278,2)*ROUND(G278,3),2)</f>
        <v>0</v>
      </c>
      <c r="O278">
        <f>(I278*21)/100</f>
        <v>0</v>
      </c>
      <c r="P278" t="s">
        <v>27</v>
      </c>
    </row>
    <row r="279" spans="1:8" ht="12.75">
      <c r="A279" s="27" t="s">
        <v>53</v>
      </c>
      <c r="E279" s="28" t="s">
        <v>50</v>
      </c>
      <c r="H279" s="62"/>
    </row>
    <row r="280" spans="1:8" ht="12.75">
      <c r="A280" s="29" t="s">
        <v>54</v>
      </c>
      <c r="E280" s="30" t="s">
        <v>50</v>
      </c>
      <c r="H280" s="62"/>
    </row>
    <row r="281" spans="1:8" ht="140.25">
      <c r="A281" t="s">
        <v>55</v>
      </c>
      <c r="E281" s="28" t="s">
        <v>488</v>
      </c>
      <c r="H281" s="62"/>
    </row>
    <row r="282" spans="1:16" ht="12.75">
      <c r="A282" s="17" t="s">
        <v>48</v>
      </c>
      <c r="B282" s="22" t="s">
        <v>489</v>
      </c>
      <c r="C282" s="22" t="s">
        <v>490</v>
      </c>
      <c r="D282" s="17" t="s">
        <v>50</v>
      </c>
      <c r="E282" s="23" t="s">
        <v>491</v>
      </c>
      <c r="F282" s="24" t="s">
        <v>87</v>
      </c>
      <c r="G282" s="25">
        <v>1</v>
      </c>
      <c r="H282" s="61">
        <v>0</v>
      </c>
      <c r="I282" s="26">
        <f>ROUND(ROUND(H282,2)*ROUND(G282,3),2)</f>
        <v>0</v>
      </c>
      <c r="O282">
        <f>(I282*21)/100</f>
        <v>0</v>
      </c>
      <c r="P282" t="s">
        <v>27</v>
      </c>
    </row>
    <row r="283" spans="1:8" ht="12.75">
      <c r="A283" s="27" t="s">
        <v>53</v>
      </c>
      <c r="E283" s="28" t="s">
        <v>50</v>
      </c>
      <c r="H283" s="62"/>
    </row>
    <row r="284" spans="1:8" ht="12.75">
      <c r="A284" s="29" t="s">
        <v>54</v>
      </c>
      <c r="E284" s="30" t="s">
        <v>50</v>
      </c>
      <c r="H284" s="62"/>
    </row>
    <row r="285" spans="1:8" ht="140.25">
      <c r="A285" t="s">
        <v>55</v>
      </c>
      <c r="E285" s="28" t="s">
        <v>488</v>
      </c>
      <c r="H285" s="62"/>
    </row>
    <row r="286" spans="1:16" ht="12.75">
      <c r="A286" s="17" t="s">
        <v>48</v>
      </c>
      <c r="B286" s="22" t="s">
        <v>492</v>
      </c>
      <c r="C286" s="22" t="s">
        <v>493</v>
      </c>
      <c r="D286" s="17" t="s">
        <v>50</v>
      </c>
      <c r="E286" s="23" t="s">
        <v>494</v>
      </c>
      <c r="F286" s="24" t="s">
        <v>59</v>
      </c>
      <c r="G286" s="25">
        <v>3</v>
      </c>
      <c r="H286" s="61">
        <v>0</v>
      </c>
      <c r="I286" s="26">
        <f>ROUND(ROUND(H286,2)*ROUND(G286,3),2)</f>
        <v>0</v>
      </c>
      <c r="O286">
        <f>(I286*15)/100</f>
        <v>0</v>
      </c>
      <c r="P286" t="s">
        <v>32</v>
      </c>
    </row>
    <row r="287" spans="1:8" ht="12.75">
      <c r="A287" s="27" t="s">
        <v>53</v>
      </c>
      <c r="E287" s="28" t="s">
        <v>50</v>
      </c>
      <c r="H287" s="62"/>
    </row>
    <row r="288" spans="1:8" ht="25.5">
      <c r="A288" s="29" t="s">
        <v>54</v>
      </c>
      <c r="E288" s="30" t="s">
        <v>495</v>
      </c>
      <c r="H288" s="62"/>
    </row>
    <row r="289" spans="1:8" ht="89.25">
      <c r="A289" t="s">
        <v>55</v>
      </c>
      <c r="E289" s="28" t="s">
        <v>496</v>
      </c>
      <c r="H289" s="62"/>
    </row>
    <row r="290" spans="1:16" ht="12.75">
      <c r="A290" s="17" t="s">
        <v>48</v>
      </c>
      <c r="B290" s="22" t="s">
        <v>497</v>
      </c>
      <c r="C290" s="22" t="s">
        <v>498</v>
      </c>
      <c r="D290" s="17" t="s">
        <v>50</v>
      </c>
      <c r="E290" s="23" t="s">
        <v>499</v>
      </c>
      <c r="F290" s="24" t="s">
        <v>500</v>
      </c>
      <c r="G290" s="25">
        <v>470</v>
      </c>
      <c r="H290" s="61">
        <v>0</v>
      </c>
      <c r="I290" s="26">
        <f>ROUND(ROUND(H290,2)*ROUND(G290,3),2)</f>
        <v>0</v>
      </c>
      <c r="O290">
        <f>(I290*15)/100</f>
        <v>0</v>
      </c>
      <c r="P290" t="s">
        <v>32</v>
      </c>
    </row>
    <row r="291" spans="1:8" ht="12.75">
      <c r="A291" s="27" t="s">
        <v>53</v>
      </c>
      <c r="E291" s="28" t="s">
        <v>50</v>
      </c>
      <c r="H291" s="62"/>
    </row>
    <row r="292" spans="1:8" ht="25.5">
      <c r="A292" s="29" t="s">
        <v>54</v>
      </c>
      <c r="E292" s="30" t="s">
        <v>501</v>
      </c>
      <c r="H292" s="62"/>
    </row>
    <row r="293" spans="1:8" ht="409.5">
      <c r="A293" t="s">
        <v>55</v>
      </c>
      <c r="E293" s="28" t="s">
        <v>502</v>
      </c>
      <c r="H293" s="62"/>
    </row>
    <row r="294" spans="1:16" ht="12.75">
      <c r="A294" s="17" t="s">
        <v>48</v>
      </c>
      <c r="B294" s="22" t="s">
        <v>503</v>
      </c>
      <c r="C294" s="22" t="s">
        <v>504</v>
      </c>
      <c r="D294" s="17" t="s">
        <v>50</v>
      </c>
      <c r="E294" s="23" t="s">
        <v>505</v>
      </c>
      <c r="F294" s="24" t="s">
        <v>500</v>
      </c>
      <c r="G294" s="25">
        <v>58.7</v>
      </c>
      <c r="H294" s="61">
        <v>0</v>
      </c>
      <c r="I294" s="26">
        <f>ROUND(ROUND(H294,2)*ROUND(G294,3),2)</f>
        <v>0</v>
      </c>
      <c r="O294">
        <f>(I294*15)/100</f>
        <v>0</v>
      </c>
      <c r="P294" t="s">
        <v>32</v>
      </c>
    </row>
    <row r="295" spans="1:8" ht="12.75">
      <c r="A295" s="27" t="s">
        <v>53</v>
      </c>
      <c r="E295" s="28" t="s">
        <v>506</v>
      </c>
      <c r="H295" s="62"/>
    </row>
    <row r="296" spans="1:8" ht="12.75">
      <c r="A296" s="29" t="s">
        <v>54</v>
      </c>
      <c r="E296" s="30" t="s">
        <v>507</v>
      </c>
      <c r="H296" s="62"/>
    </row>
    <row r="297" spans="1:8" ht="357">
      <c r="A297" t="s">
        <v>55</v>
      </c>
      <c r="E297" s="28" t="s">
        <v>508</v>
      </c>
      <c r="H297" s="62"/>
    </row>
    <row r="298" spans="1:16" ht="12.75">
      <c r="A298" s="17" t="s">
        <v>48</v>
      </c>
      <c r="B298" s="22" t="s">
        <v>509</v>
      </c>
      <c r="C298" s="22" t="s">
        <v>510</v>
      </c>
      <c r="D298" s="17" t="s">
        <v>50</v>
      </c>
      <c r="E298" s="23" t="s">
        <v>505</v>
      </c>
      <c r="F298" s="24" t="s">
        <v>500</v>
      </c>
      <c r="G298" s="25">
        <v>280</v>
      </c>
      <c r="H298" s="61">
        <v>0</v>
      </c>
      <c r="I298" s="26">
        <f>ROUND(ROUND(H298,2)*ROUND(G298,3),2)</f>
        <v>0</v>
      </c>
      <c r="O298">
        <f>(I298*15)/100</f>
        <v>0</v>
      </c>
      <c r="P298" t="s">
        <v>32</v>
      </c>
    </row>
    <row r="299" spans="1:8" ht="25.5">
      <c r="A299" s="27" t="s">
        <v>53</v>
      </c>
      <c r="E299" s="28" t="s">
        <v>511</v>
      </c>
      <c r="H299" s="62"/>
    </row>
    <row r="300" spans="1:8" ht="102">
      <c r="A300" s="29" t="s">
        <v>54</v>
      </c>
      <c r="E300" s="30" t="s">
        <v>512</v>
      </c>
      <c r="H300" s="62"/>
    </row>
    <row r="301" spans="1:8" ht="357">
      <c r="A301" t="s">
        <v>55</v>
      </c>
      <c r="E301" s="28" t="s">
        <v>508</v>
      </c>
      <c r="H301" s="62"/>
    </row>
    <row r="302" spans="1:16" ht="12.75">
      <c r="A302" s="17" t="s">
        <v>48</v>
      </c>
      <c r="B302" s="22" t="s">
        <v>513</v>
      </c>
      <c r="C302" s="22" t="s">
        <v>514</v>
      </c>
      <c r="D302" s="17" t="s">
        <v>50</v>
      </c>
      <c r="E302" s="23" t="s">
        <v>499</v>
      </c>
      <c r="F302" s="24" t="s">
        <v>500</v>
      </c>
      <c r="G302" s="25">
        <v>171</v>
      </c>
      <c r="H302" s="61">
        <v>0</v>
      </c>
      <c r="I302" s="26">
        <f>ROUND(ROUND(H302,2)*ROUND(G302,3),2)</f>
        <v>0</v>
      </c>
      <c r="O302">
        <f>(I302*15)/100</f>
        <v>0</v>
      </c>
      <c r="P302" t="s">
        <v>32</v>
      </c>
    </row>
    <row r="303" spans="1:8" ht="12.75">
      <c r="A303" s="27" t="s">
        <v>53</v>
      </c>
      <c r="E303" s="28" t="s">
        <v>515</v>
      </c>
      <c r="H303" s="62"/>
    </row>
    <row r="304" spans="1:8" ht="63.75">
      <c r="A304" s="29" t="s">
        <v>54</v>
      </c>
      <c r="E304" s="30" t="s">
        <v>516</v>
      </c>
      <c r="H304" s="62"/>
    </row>
    <row r="305" spans="1:8" ht="409.5">
      <c r="A305" t="s">
        <v>55</v>
      </c>
      <c r="E305" s="28" t="s">
        <v>502</v>
      </c>
      <c r="H305" s="62"/>
    </row>
    <row r="306" spans="1:16" ht="12.75">
      <c r="A306" s="17" t="s">
        <v>48</v>
      </c>
      <c r="B306" s="22" t="s">
        <v>517</v>
      </c>
      <c r="C306" s="22" t="s">
        <v>518</v>
      </c>
      <c r="D306" s="17" t="s">
        <v>50</v>
      </c>
      <c r="E306" s="23" t="s">
        <v>499</v>
      </c>
      <c r="F306" s="24" t="s">
        <v>74</v>
      </c>
      <c r="G306" s="25">
        <v>2</v>
      </c>
      <c r="H306" s="61">
        <v>0</v>
      </c>
      <c r="I306" s="26">
        <f>ROUND(ROUND(H306,2)*ROUND(G306,3),2)</f>
        <v>0</v>
      </c>
      <c r="O306">
        <f>(I306*15)/100</f>
        <v>0</v>
      </c>
      <c r="P306" t="s">
        <v>32</v>
      </c>
    </row>
    <row r="307" spans="1:8" ht="12.75">
      <c r="A307" s="27" t="s">
        <v>53</v>
      </c>
      <c r="E307" s="28" t="s">
        <v>519</v>
      </c>
      <c r="H307" s="62"/>
    </row>
    <row r="308" spans="1:8" ht="12.75">
      <c r="A308" s="29" t="s">
        <v>54</v>
      </c>
      <c r="E308" s="30" t="s">
        <v>50</v>
      </c>
      <c r="H308" s="62"/>
    </row>
    <row r="309" spans="1:8" ht="38.25">
      <c r="A309" t="s">
        <v>55</v>
      </c>
      <c r="E309" s="28" t="s">
        <v>520</v>
      </c>
      <c r="H309" s="62"/>
    </row>
    <row r="310" spans="1:16" ht="12.75">
      <c r="A310" s="17" t="s">
        <v>48</v>
      </c>
      <c r="B310" s="22" t="s">
        <v>521</v>
      </c>
      <c r="C310" s="22" t="s">
        <v>522</v>
      </c>
      <c r="D310" s="17" t="s">
        <v>50</v>
      </c>
      <c r="E310" s="23" t="s">
        <v>523</v>
      </c>
      <c r="F310" s="24" t="s">
        <v>87</v>
      </c>
      <c r="G310" s="25">
        <v>2</v>
      </c>
      <c r="H310" s="61">
        <v>0</v>
      </c>
      <c r="I310" s="26">
        <f>ROUND(ROUND(H310,2)*ROUND(G310,3),2)</f>
        <v>0</v>
      </c>
      <c r="O310">
        <f>(I310*21)/100</f>
        <v>0</v>
      </c>
      <c r="P310" t="s">
        <v>27</v>
      </c>
    </row>
    <row r="311" spans="1:5" ht="12.75">
      <c r="A311" s="27" t="s">
        <v>53</v>
      </c>
      <c r="E311" s="28" t="s">
        <v>524</v>
      </c>
    </row>
    <row r="312" spans="1:5" ht="12.75">
      <c r="A312" s="29" t="s">
        <v>54</v>
      </c>
      <c r="E312" s="30" t="s">
        <v>50</v>
      </c>
    </row>
    <row r="313" spans="1:5" ht="12.75">
      <c r="A313" t="s">
        <v>55</v>
      </c>
      <c r="E313" s="28" t="s">
        <v>50</v>
      </c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7" topLeftCell="A52" activePane="bottomLeft" state="frozen"/>
      <selection pane="topLeft" activeCell="A1" sqref="A1"/>
      <selection pane="bottomLeft" activeCell="H62" sqref="H6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0+O8+O21+O42+O47+O52+O57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75" t="s">
        <v>15</v>
      </c>
      <c r="D3" s="66"/>
      <c r="E3" s="11" t="s">
        <v>16</v>
      </c>
      <c r="F3" s="1"/>
      <c r="G3" s="8"/>
      <c r="H3" s="7" t="s">
        <v>525</v>
      </c>
      <c r="I3" s="31">
        <f>0+I8+I21+I42+I47+I52+I57</f>
        <v>0</v>
      </c>
      <c r="O3" t="s">
        <v>23</v>
      </c>
      <c r="P3" t="s">
        <v>27</v>
      </c>
    </row>
    <row r="4" spans="1:16" ht="15" customHeight="1">
      <c r="A4" t="s">
        <v>17</v>
      </c>
      <c r="B4" s="13" t="s">
        <v>22</v>
      </c>
      <c r="C4" s="76" t="s">
        <v>525</v>
      </c>
      <c r="D4" s="77"/>
      <c r="E4" s="14" t="s">
        <v>526</v>
      </c>
      <c r="F4" s="5"/>
      <c r="G4" s="5"/>
      <c r="H4" s="18"/>
      <c r="I4" s="18"/>
      <c r="O4" t="s">
        <v>24</v>
      </c>
      <c r="P4" t="s">
        <v>27</v>
      </c>
    </row>
    <row r="5" spans="1:16" ht="12.75" customHeight="1">
      <c r="A5" s="74" t="s">
        <v>29</v>
      </c>
      <c r="B5" s="74" t="s">
        <v>31</v>
      </c>
      <c r="C5" s="74" t="s">
        <v>33</v>
      </c>
      <c r="D5" s="74" t="s">
        <v>34</v>
      </c>
      <c r="E5" s="74" t="s">
        <v>35</v>
      </c>
      <c r="F5" s="74" t="s">
        <v>37</v>
      </c>
      <c r="G5" s="74" t="s">
        <v>39</v>
      </c>
      <c r="H5" s="74" t="s">
        <v>41</v>
      </c>
      <c r="I5" s="74"/>
      <c r="O5" t="s">
        <v>25</v>
      </c>
      <c r="P5" t="s">
        <v>27</v>
      </c>
    </row>
    <row r="6" spans="1:9" ht="12.75" customHeight="1">
      <c r="A6" s="74"/>
      <c r="B6" s="74"/>
      <c r="C6" s="74"/>
      <c r="D6" s="74"/>
      <c r="E6" s="74"/>
      <c r="F6" s="74"/>
      <c r="G6" s="74"/>
      <c r="H6" s="12" t="s">
        <v>42</v>
      </c>
      <c r="I6" s="12" t="s">
        <v>44</v>
      </c>
    </row>
    <row r="7" spans="1:9" ht="12.75" customHeight="1">
      <c r="A7" s="12" t="s">
        <v>30</v>
      </c>
      <c r="B7" s="12" t="s">
        <v>32</v>
      </c>
      <c r="C7" s="12" t="s">
        <v>27</v>
      </c>
      <c r="D7" s="12" t="s">
        <v>26</v>
      </c>
      <c r="E7" s="12" t="s">
        <v>36</v>
      </c>
      <c r="F7" s="12" t="s">
        <v>38</v>
      </c>
      <c r="G7" s="12" t="s">
        <v>40</v>
      </c>
      <c r="H7" s="12" t="s">
        <v>43</v>
      </c>
      <c r="I7" s="12" t="s">
        <v>45</v>
      </c>
    </row>
    <row r="8" spans="1:18" ht="12.75" customHeight="1">
      <c r="A8" s="18" t="s">
        <v>46</v>
      </c>
      <c r="B8" s="18"/>
      <c r="C8" s="19" t="s">
        <v>30</v>
      </c>
      <c r="D8" s="18"/>
      <c r="E8" s="20" t="s">
        <v>47</v>
      </c>
      <c r="F8" s="18"/>
      <c r="G8" s="18"/>
      <c r="H8" s="18"/>
      <c r="I8" s="21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48</v>
      </c>
      <c r="B9" s="22" t="s">
        <v>32</v>
      </c>
      <c r="C9" s="22" t="s">
        <v>527</v>
      </c>
      <c r="D9" s="17" t="s">
        <v>50</v>
      </c>
      <c r="E9" s="23" t="s">
        <v>528</v>
      </c>
      <c r="F9" s="24" t="s">
        <v>104</v>
      </c>
      <c r="G9" s="25">
        <v>84</v>
      </c>
      <c r="H9" s="61">
        <v>0</v>
      </c>
      <c r="I9" s="26">
        <f>ROUND(ROUND(H9,2)*ROUND(G9,3),2)</f>
        <v>0</v>
      </c>
      <c r="O9">
        <f>(I9*21)/100</f>
        <v>0</v>
      </c>
      <c r="P9" t="s">
        <v>27</v>
      </c>
    </row>
    <row r="10" spans="1:8" ht="12.75">
      <c r="A10" s="27" t="s">
        <v>53</v>
      </c>
      <c r="E10" s="28" t="s">
        <v>50</v>
      </c>
      <c r="H10" s="62"/>
    </row>
    <row r="11" spans="1:8" ht="12.75">
      <c r="A11" s="29" t="s">
        <v>54</v>
      </c>
      <c r="E11" s="30" t="s">
        <v>529</v>
      </c>
      <c r="H11" s="62"/>
    </row>
    <row r="12" spans="1:8" ht="25.5">
      <c r="A12" t="s">
        <v>55</v>
      </c>
      <c r="E12" s="28" t="s">
        <v>530</v>
      </c>
      <c r="H12" s="62"/>
    </row>
    <row r="13" spans="1:16" ht="12.75">
      <c r="A13" s="17" t="s">
        <v>48</v>
      </c>
      <c r="B13" s="22" t="s">
        <v>27</v>
      </c>
      <c r="C13" s="22" t="s">
        <v>531</v>
      </c>
      <c r="D13" s="17" t="s">
        <v>50</v>
      </c>
      <c r="E13" s="23" t="s">
        <v>532</v>
      </c>
      <c r="F13" s="24" t="s">
        <v>533</v>
      </c>
      <c r="G13" s="25">
        <v>365</v>
      </c>
      <c r="H13" s="61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8" ht="12.75">
      <c r="A14" s="27" t="s">
        <v>53</v>
      </c>
      <c r="E14" s="28" t="s">
        <v>534</v>
      </c>
      <c r="H14" s="62"/>
    </row>
    <row r="15" spans="1:8" ht="12.75">
      <c r="A15" s="29" t="s">
        <v>54</v>
      </c>
      <c r="E15" s="30" t="s">
        <v>50</v>
      </c>
      <c r="H15" s="62"/>
    </row>
    <row r="16" spans="1:8" ht="25.5">
      <c r="A16" t="s">
        <v>55</v>
      </c>
      <c r="E16" s="28" t="s">
        <v>535</v>
      </c>
      <c r="H16" s="62"/>
    </row>
    <row r="17" spans="1:16" ht="12.75">
      <c r="A17" s="17" t="s">
        <v>48</v>
      </c>
      <c r="B17" s="22" t="s">
        <v>26</v>
      </c>
      <c r="C17" s="22" t="s">
        <v>536</v>
      </c>
      <c r="D17" s="17" t="s">
        <v>50</v>
      </c>
      <c r="E17" s="23" t="s">
        <v>537</v>
      </c>
      <c r="F17" s="24" t="s">
        <v>104</v>
      </c>
      <c r="G17" s="25">
        <v>84</v>
      </c>
      <c r="H17" s="61">
        <v>0</v>
      </c>
      <c r="I17" s="26">
        <f>ROUND(ROUND(H17,2)*ROUND(G17,3),2)</f>
        <v>0</v>
      </c>
      <c r="O17">
        <f>(I17*21)/100</f>
        <v>0</v>
      </c>
      <c r="P17" t="s">
        <v>27</v>
      </c>
    </row>
    <row r="18" spans="1:8" ht="12.75">
      <c r="A18" s="27" t="s">
        <v>53</v>
      </c>
      <c r="E18" s="28" t="s">
        <v>50</v>
      </c>
      <c r="H18" s="62"/>
    </row>
    <row r="19" spans="1:8" ht="12.75">
      <c r="A19" s="29" t="s">
        <v>54</v>
      </c>
      <c r="E19" s="30" t="s">
        <v>529</v>
      </c>
      <c r="H19" s="62"/>
    </row>
    <row r="20" spans="1:8" ht="25.5">
      <c r="A20" t="s">
        <v>55</v>
      </c>
      <c r="E20" s="28" t="s">
        <v>538</v>
      </c>
      <c r="H20" s="62"/>
    </row>
    <row r="21" spans="1:18" ht="12.75" customHeight="1">
      <c r="A21" s="5" t="s">
        <v>46</v>
      </c>
      <c r="B21" s="5"/>
      <c r="C21" s="32" t="s">
        <v>32</v>
      </c>
      <c r="D21" s="5"/>
      <c r="E21" s="20" t="s">
        <v>101</v>
      </c>
      <c r="F21" s="5"/>
      <c r="G21" s="5"/>
      <c r="H21" s="65"/>
      <c r="I21" s="33">
        <f>0+Q21</f>
        <v>0</v>
      </c>
      <c r="O21">
        <f>0+R21</f>
        <v>0</v>
      </c>
      <c r="Q21">
        <f>0+I22+I26+I30+I34+I38</f>
        <v>0</v>
      </c>
      <c r="R21">
        <f>0+O22+O26+O30+O34+O38</f>
        <v>0</v>
      </c>
    </row>
    <row r="22" spans="1:16" ht="12.75">
      <c r="A22" s="17" t="s">
        <v>48</v>
      </c>
      <c r="B22" s="22" t="s">
        <v>36</v>
      </c>
      <c r="C22" s="22" t="s">
        <v>221</v>
      </c>
      <c r="D22" s="17" t="s">
        <v>50</v>
      </c>
      <c r="E22" s="23" t="s">
        <v>222</v>
      </c>
      <c r="F22" s="24" t="s">
        <v>223</v>
      </c>
      <c r="G22" s="25">
        <v>100</v>
      </c>
      <c r="H22" s="61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8" ht="12.75">
      <c r="A23" s="27" t="s">
        <v>53</v>
      </c>
      <c r="E23" s="28" t="s">
        <v>50</v>
      </c>
      <c r="H23" s="62"/>
    </row>
    <row r="24" spans="1:8" ht="12.75">
      <c r="A24" s="29" t="s">
        <v>54</v>
      </c>
      <c r="E24" s="30" t="s">
        <v>50</v>
      </c>
      <c r="H24" s="62"/>
    </row>
    <row r="25" spans="1:8" ht="38.25">
      <c r="A25" t="s">
        <v>55</v>
      </c>
      <c r="E25" s="28" t="s">
        <v>224</v>
      </c>
      <c r="H25" s="62"/>
    </row>
    <row r="26" spans="1:16" ht="12.75">
      <c r="A26" s="17" t="s">
        <v>48</v>
      </c>
      <c r="B26" s="22" t="s">
        <v>38</v>
      </c>
      <c r="C26" s="22" t="s">
        <v>539</v>
      </c>
      <c r="D26" s="17" t="s">
        <v>50</v>
      </c>
      <c r="E26" s="23" t="s">
        <v>540</v>
      </c>
      <c r="F26" s="24" t="s">
        <v>118</v>
      </c>
      <c r="G26" s="25">
        <v>109.2</v>
      </c>
      <c r="H26" s="61">
        <v>0</v>
      </c>
      <c r="I26" s="26">
        <f>ROUND(ROUND(H26,2)*ROUND(G26,3),2)</f>
        <v>0</v>
      </c>
      <c r="O26">
        <f>(I26*21)/100</f>
        <v>0</v>
      </c>
      <c r="P26" t="s">
        <v>27</v>
      </c>
    </row>
    <row r="27" spans="1:8" ht="12.75">
      <c r="A27" s="27" t="s">
        <v>53</v>
      </c>
      <c r="E27" s="28" t="s">
        <v>50</v>
      </c>
      <c r="H27" s="62"/>
    </row>
    <row r="28" spans="1:8" ht="76.5">
      <c r="A28" s="29" t="s">
        <v>54</v>
      </c>
      <c r="E28" s="30" t="s">
        <v>541</v>
      </c>
      <c r="H28" s="62"/>
    </row>
    <row r="29" spans="1:8" ht="369.75">
      <c r="A29" t="s">
        <v>55</v>
      </c>
      <c r="E29" s="28" t="s">
        <v>542</v>
      </c>
      <c r="H29" s="62"/>
    </row>
    <row r="30" spans="1:16" ht="12.75">
      <c r="A30" s="17" t="s">
        <v>48</v>
      </c>
      <c r="B30" s="22" t="s">
        <v>40</v>
      </c>
      <c r="C30" s="22" t="s">
        <v>543</v>
      </c>
      <c r="D30" s="17" t="s">
        <v>50</v>
      </c>
      <c r="E30" s="23" t="s">
        <v>544</v>
      </c>
      <c r="F30" s="24" t="s">
        <v>118</v>
      </c>
      <c r="G30" s="25">
        <v>244.35</v>
      </c>
      <c r="H30" s="61">
        <v>0</v>
      </c>
      <c r="I30" s="26">
        <f>ROUND(ROUND(H30,2)*ROUND(G30,3),2)</f>
        <v>0</v>
      </c>
      <c r="O30">
        <f>(I30*21)/100</f>
        <v>0</v>
      </c>
      <c r="P30" t="s">
        <v>27</v>
      </c>
    </row>
    <row r="31" spans="1:8" ht="12.75">
      <c r="A31" s="27" t="s">
        <v>53</v>
      </c>
      <c r="E31" s="28" t="s">
        <v>50</v>
      </c>
      <c r="H31" s="62"/>
    </row>
    <row r="32" spans="1:8" ht="89.25">
      <c r="A32" s="29" t="s">
        <v>54</v>
      </c>
      <c r="E32" s="30" t="s">
        <v>545</v>
      </c>
      <c r="H32" s="62"/>
    </row>
    <row r="33" spans="1:8" ht="229.5">
      <c r="A33" t="s">
        <v>55</v>
      </c>
      <c r="E33" s="28" t="s">
        <v>546</v>
      </c>
      <c r="H33" s="62"/>
    </row>
    <row r="34" spans="1:16" ht="12.75">
      <c r="A34" s="17" t="s">
        <v>48</v>
      </c>
      <c r="B34" s="22" t="s">
        <v>76</v>
      </c>
      <c r="C34" s="22" t="s">
        <v>547</v>
      </c>
      <c r="D34" s="17" t="s">
        <v>50</v>
      </c>
      <c r="E34" s="23" t="s">
        <v>548</v>
      </c>
      <c r="F34" s="24" t="s">
        <v>118</v>
      </c>
      <c r="G34" s="25">
        <v>40</v>
      </c>
      <c r="H34" s="61">
        <v>0</v>
      </c>
      <c r="I34" s="26">
        <f>ROUND(ROUND(H34,2)*ROUND(G34,3),2)</f>
        <v>0</v>
      </c>
      <c r="O34">
        <f>(I34*21)/100</f>
        <v>0</v>
      </c>
      <c r="P34" t="s">
        <v>27</v>
      </c>
    </row>
    <row r="35" spans="1:8" ht="12.75">
      <c r="A35" s="27" t="s">
        <v>53</v>
      </c>
      <c r="E35" s="28" t="s">
        <v>549</v>
      </c>
      <c r="H35" s="62"/>
    </row>
    <row r="36" spans="1:8" ht="12.75">
      <c r="A36" s="29" t="s">
        <v>54</v>
      </c>
      <c r="E36" s="30" t="s">
        <v>550</v>
      </c>
      <c r="H36" s="62"/>
    </row>
    <row r="37" spans="1:8" ht="267.75">
      <c r="A37" t="s">
        <v>55</v>
      </c>
      <c r="E37" s="28" t="s">
        <v>551</v>
      </c>
      <c r="H37" s="62"/>
    </row>
    <row r="38" spans="1:16" ht="12.75">
      <c r="A38" s="17" t="s">
        <v>48</v>
      </c>
      <c r="B38" s="22" t="s">
        <v>81</v>
      </c>
      <c r="C38" s="22" t="s">
        <v>552</v>
      </c>
      <c r="D38" s="17" t="s">
        <v>50</v>
      </c>
      <c r="E38" s="23" t="s">
        <v>553</v>
      </c>
      <c r="F38" s="24" t="s">
        <v>118</v>
      </c>
      <c r="G38" s="25">
        <v>244.35</v>
      </c>
      <c r="H38" s="61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8" ht="12.75">
      <c r="A39" s="27" t="s">
        <v>53</v>
      </c>
      <c r="E39" s="28" t="s">
        <v>50</v>
      </c>
      <c r="H39" s="62"/>
    </row>
    <row r="40" spans="1:8" ht="89.25">
      <c r="A40" s="29" t="s">
        <v>54</v>
      </c>
      <c r="E40" s="30" t="s">
        <v>545</v>
      </c>
      <c r="H40" s="62"/>
    </row>
    <row r="41" spans="1:8" ht="12.75">
      <c r="A41" t="s">
        <v>55</v>
      </c>
      <c r="E41" s="28" t="s">
        <v>141</v>
      </c>
      <c r="H41" s="62"/>
    </row>
    <row r="42" spans="1:18" ht="12.75" customHeight="1">
      <c r="A42" s="5" t="s">
        <v>46</v>
      </c>
      <c r="B42" s="5"/>
      <c r="C42" s="32" t="s">
        <v>27</v>
      </c>
      <c r="D42" s="5"/>
      <c r="E42" s="20" t="s">
        <v>161</v>
      </c>
      <c r="F42" s="5"/>
      <c r="G42" s="5"/>
      <c r="H42" s="65"/>
      <c r="I42" s="33">
        <f>0+Q42</f>
        <v>0</v>
      </c>
      <c r="O42">
        <f>0+R42</f>
        <v>0</v>
      </c>
      <c r="Q42">
        <f>0+I43</f>
        <v>0</v>
      </c>
      <c r="R42">
        <f>0+O43</f>
        <v>0</v>
      </c>
    </row>
    <row r="43" spans="1:16" ht="12.75">
      <c r="A43" s="17" t="s">
        <v>48</v>
      </c>
      <c r="B43" s="22" t="s">
        <v>43</v>
      </c>
      <c r="C43" s="22" t="s">
        <v>554</v>
      </c>
      <c r="D43" s="17" t="s">
        <v>50</v>
      </c>
      <c r="E43" s="23" t="s">
        <v>555</v>
      </c>
      <c r="F43" s="24" t="s">
        <v>118</v>
      </c>
      <c r="G43" s="25">
        <v>64.8</v>
      </c>
      <c r="H43" s="61">
        <v>0</v>
      </c>
      <c r="I43" s="26">
        <f>ROUND(ROUND(H43,2)*ROUND(G43,3),2)</f>
        <v>0</v>
      </c>
      <c r="O43">
        <f>(I43*21)/100</f>
        <v>0</v>
      </c>
      <c r="P43" t="s">
        <v>27</v>
      </c>
    </row>
    <row r="44" spans="1:8" ht="12.75">
      <c r="A44" s="27" t="s">
        <v>53</v>
      </c>
      <c r="E44" s="28" t="s">
        <v>556</v>
      </c>
      <c r="H44" s="62"/>
    </row>
    <row r="45" spans="1:8" ht="76.5">
      <c r="A45" s="29" t="s">
        <v>54</v>
      </c>
      <c r="E45" s="30" t="s">
        <v>557</v>
      </c>
      <c r="H45" s="62"/>
    </row>
    <row r="46" spans="1:8" ht="229.5">
      <c r="A46" t="s">
        <v>55</v>
      </c>
      <c r="E46" s="28" t="s">
        <v>558</v>
      </c>
      <c r="H46" s="62"/>
    </row>
    <row r="47" spans="1:18" ht="12.75" customHeight="1">
      <c r="A47" s="5" t="s">
        <v>46</v>
      </c>
      <c r="B47" s="5"/>
      <c r="C47" s="32" t="s">
        <v>26</v>
      </c>
      <c r="D47" s="5"/>
      <c r="E47" s="20" t="s">
        <v>306</v>
      </c>
      <c r="F47" s="5"/>
      <c r="G47" s="5"/>
      <c r="H47" s="65"/>
      <c r="I47" s="33">
        <f>0+Q47</f>
        <v>0</v>
      </c>
      <c r="O47">
        <f>0+R47</f>
        <v>0</v>
      </c>
      <c r="Q47">
        <f>0+I48</f>
        <v>0</v>
      </c>
      <c r="R47">
        <f>0+O48</f>
        <v>0</v>
      </c>
    </row>
    <row r="48" spans="1:16" ht="12.75">
      <c r="A48" s="17" t="s">
        <v>48</v>
      </c>
      <c r="B48" s="22" t="s">
        <v>45</v>
      </c>
      <c r="C48" s="22" t="s">
        <v>559</v>
      </c>
      <c r="D48" s="17" t="s">
        <v>50</v>
      </c>
      <c r="E48" s="23" t="s">
        <v>560</v>
      </c>
      <c r="F48" s="24" t="s">
        <v>118</v>
      </c>
      <c r="G48" s="25">
        <v>244.35</v>
      </c>
      <c r="H48" s="61">
        <v>0</v>
      </c>
      <c r="I48" s="26">
        <f>ROUND(ROUND(H48,2)*ROUND(G48,3),2)</f>
        <v>0</v>
      </c>
      <c r="O48">
        <f>(I48*21)/100</f>
        <v>0</v>
      </c>
      <c r="P48" t="s">
        <v>27</v>
      </c>
    </row>
    <row r="49" spans="1:8" ht="12.75">
      <c r="A49" s="27" t="s">
        <v>53</v>
      </c>
      <c r="E49" s="28" t="s">
        <v>561</v>
      </c>
      <c r="H49" s="62"/>
    </row>
    <row r="50" spans="1:8" ht="89.25">
      <c r="A50" s="29" t="s">
        <v>54</v>
      </c>
      <c r="E50" s="30" t="s">
        <v>545</v>
      </c>
      <c r="H50" s="62"/>
    </row>
    <row r="51" spans="1:8" ht="229.5">
      <c r="A51" t="s">
        <v>55</v>
      </c>
      <c r="E51" s="28" t="s">
        <v>343</v>
      </c>
      <c r="H51" s="62"/>
    </row>
    <row r="52" spans="1:18" ht="12.75" customHeight="1">
      <c r="A52" s="5" t="s">
        <v>46</v>
      </c>
      <c r="B52" s="5"/>
      <c r="C52" s="32" t="s">
        <v>36</v>
      </c>
      <c r="D52" s="5"/>
      <c r="E52" s="20" t="s">
        <v>344</v>
      </c>
      <c r="F52" s="5"/>
      <c r="G52" s="5"/>
      <c r="H52" s="65"/>
      <c r="I52" s="33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12.75">
      <c r="A53" s="17" t="s">
        <v>48</v>
      </c>
      <c r="B53" s="22" t="s">
        <v>132</v>
      </c>
      <c r="C53" s="22" t="s">
        <v>562</v>
      </c>
      <c r="D53" s="17" t="s">
        <v>50</v>
      </c>
      <c r="E53" s="23" t="s">
        <v>563</v>
      </c>
      <c r="F53" s="24" t="s">
        <v>118</v>
      </c>
      <c r="G53" s="25">
        <v>27.3</v>
      </c>
      <c r="H53" s="61">
        <v>0</v>
      </c>
      <c r="I53" s="26">
        <f>ROUND(ROUND(H53,2)*ROUND(G53,3),2)</f>
        <v>0</v>
      </c>
      <c r="O53">
        <f>(I53*21)/100</f>
        <v>0</v>
      </c>
      <c r="P53" t="s">
        <v>27</v>
      </c>
    </row>
    <row r="54" spans="1:8" ht="12.75">
      <c r="A54" s="27" t="s">
        <v>53</v>
      </c>
      <c r="E54" s="28" t="s">
        <v>50</v>
      </c>
      <c r="H54" s="62"/>
    </row>
    <row r="55" spans="1:8" ht="76.5">
      <c r="A55" s="29" t="s">
        <v>54</v>
      </c>
      <c r="E55" s="30" t="s">
        <v>564</v>
      </c>
      <c r="H55" s="62"/>
    </row>
    <row r="56" spans="1:8" ht="38.25">
      <c r="A56" t="s">
        <v>55</v>
      </c>
      <c r="E56" s="28" t="s">
        <v>375</v>
      </c>
      <c r="H56" s="62"/>
    </row>
    <row r="57" spans="1:18" ht="12.75" customHeight="1">
      <c r="A57" s="5" t="s">
        <v>46</v>
      </c>
      <c r="B57" s="5"/>
      <c r="C57" s="32" t="s">
        <v>43</v>
      </c>
      <c r="D57" s="5"/>
      <c r="E57" s="20" t="s">
        <v>192</v>
      </c>
      <c r="F57" s="5"/>
      <c r="G57" s="5"/>
      <c r="H57" s="65"/>
      <c r="I57" s="33">
        <f>0+Q57</f>
        <v>0</v>
      </c>
      <c r="O57">
        <f>0+R57</f>
        <v>0</v>
      </c>
      <c r="Q57">
        <f>0+I58+I62</f>
        <v>0</v>
      </c>
      <c r="R57">
        <f>0+O58+O62</f>
        <v>0</v>
      </c>
    </row>
    <row r="58" spans="1:16" ht="12.75">
      <c r="A58" s="17" t="s">
        <v>48</v>
      </c>
      <c r="B58" s="22" t="s">
        <v>137</v>
      </c>
      <c r="C58" s="22" t="s">
        <v>565</v>
      </c>
      <c r="D58" s="17" t="s">
        <v>50</v>
      </c>
      <c r="E58" s="23" t="s">
        <v>566</v>
      </c>
      <c r="F58" s="24" t="s">
        <v>104</v>
      </c>
      <c r="G58" s="25">
        <v>72</v>
      </c>
      <c r="H58" s="61">
        <v>0</v>
      </c>
      <c r="I58" s="26">
        <f>ROUND(ROUND(H58,2)*ROUND(G58,3),2)</f>
        <v>0</v>
      </c>
      <c r="O58">
        <f>(I58*21)/100</f>
        <v>0</v>
      </c>
      <c r="P58" t="s">
        <v>27</v>
      </c>
    </row>
    <row r="59" spans="1:8" ht="12.75">
      <c r="A59" s="27" t="s">
        <v>53</v>
      </c>
      <c r="E59" s="28" t="s">
        <v>567</v>
      </c>
      <c r="H59" s="62"/>
    </row>
    <row r="60" spans="1:8" ht="12.75">
      <c r="A60" s="29" t="s">
        <v>54</v>
      </c>
      <c r="E60" s="30" t="s">
        <v>568</v>
      </c>
      <c r="H60" s="62"/>
    </row>
    <row r="61" spans="1:8" ht="25.5">
      <c r="A61" t="s">
        <v>55</v>
      </c>
      <c r="E61" s="28" t="s">
        <v>569</v>
      </c>
      <c r="H61" s="62"/>
    </row>
    <row r="62" spans="1:16" ht="12.75">
      <c r="A62" s="17" t="s">
        <v>48</v>
      </c>
      <c r="B62" s="22" t="s">
        <v>142</v>
      </c>
      <c r="C62" s="22" t="s">
        <v>570</v>
      </c>
      <c r="D62" s="17" t="s">
        <v>50</v>
      </c>
      <c r="E62" s="23" t="s">
        <v>571</v>
      </c>
      <c r="F62" s="24" t="s">
        <v>118</v>
      </c>
      <c r="G62" s="25">
        <v>309.15</v>
      </c>
      <c r="H62" s="61">
        <v>0</v>
      </c>
      <c r="I62" s="26">
        <f>ROUND(ROUND(H62,2)*ROUND(G62,3),2)</f>
        <v>0</v>
      </c>
      <c r="O62">
        <f>(I62*21)/100</f>
        <v>0</v>
      </c>
      <c r="P62" t="s">
        <v>27</v>
      </c>
    </row>
    <row r="63" spans="1:5" ht="12.75">
      <c r="A63" s="27" t="s">
        <v>53</v>
      </c>
      <c r="E63" s="28" t="s">
        <v>572</v>
      </c>
    </row>
    <row r="64" spans="1:5" ht="25.5">
      <c r="A64" s="29" t="s">
        <v>54</v>
      </c>
      <c r="E64" s="30" t="s">
        <v>573</v>
      </c>
    </row>
    <row r="65" spans="1:5" ht="114.75">
      <c r="A65" t="s">
        <v>55</v>
      </c>
      <c r="E65" s="28" t="s">
        <v>196</v>
      </c>
    </row>
  </sheetData>
  <sheetProtection password="CC55" sheet="1" objects="1" scenario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zoomScalePageLayoutView="0" workbookViewId="0" topLeftCell="A1">
      <pane ySplit="7" topLeftCell="A146" activePane="bottomLeft" state="frozen"/>
      <selection pane="topLeft" activeCell="A1" sqref="A1"/>
      <selection pane="bottomLeft" activeCell="H9" sqref="H9:H15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0+O8+O13+O146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75" t="s">
        <v>15</v>
      </c>
      <c r="D3" s="66"/>
      <c r="E3" s="11" t="s">
        <v>16</v>
      </c>
      <c r="F3" s="1"/>
      <c r="G3" s="8"/>
      <c r="H3" s="7" t="s">
        <v>574</v>
      </c>
      <c r="I3" s="31">
        <f>0+I8+I13+I146</f>
        <v>0</v>
      </c>
      <c r="O3" t="s">
        <v>23</v>
      </c>
      <c r="P3" t="s">
        <v>27</v>
      </c>
    </row>
    <row r="4" spans="1:16" ht="15" customHeight="1">
      <c r="A4" t="s">
        <v>17</v>
      </c>
      <c r="B4" s="13" t="s">
        <v>22</v>
      </c>
      <c r="C4" s="76" t="s">
        <v>574</v>
      </c>
      <c r="D4" s="77"/>
      <c r="E4" s="14" t="s">
        <v>575</v>
      </c>
      <c r="F4" s="5"/>
      <c r="G4" s="5"/>
      <c r="H4" s="18"/>
      <c r="I4" s="18"/>
      <c r="O4" t="s">
        <v>24</v>
      </c>
      <c r="P4" t="s">
        <v>27</v>
      </c>
    </row>
    <row r="5" spans="1:16" ht="12.75" customHeight="1">
      <c r="A5" s="74" t="s">
        <v>29</v>
      </c>
      <c r="B5" s="74" t="s">
        <v>31</v>
      </c>
      <c r="C5" s="74" t="s">
        <v>33</v>
      </c>
      <c r="D5" s="74" t="s">
        <v>34</v>
      </c>
      <c r="E5" s="74" t="s">
        <v>35</v>
      </c>
      <c r="F5" s="74" t="s">
        <v>37</v>
      </c>
      <c r="G5" s="74" t="s">
        <v>39</v>
      </c>
      <c r="H5" s="74" t="s">
        <v>41</v>
      </c>
      <c r="I5" s="74"/>
      <c r="O5" t="s">
        <v>25</v>
      </c>
      <c r="P5" t="s">
        <v>27</v>
      </c>
    </row>
    <row r="6" spans="1:9" ht="12.75" customHeight="1">
      <c r="A6" s="74"/>
      <c r="B6" s="74"/>
      <c r="C6" s="74"/>
      <c r="D6" s="74"/>
      <c r="E6" s="74"/>
      <c r="F6" s="74"/>
      <c r="G6" s="74"/>
      <c r="H6" s="12" t="s">
        <v>42</v>
      </c>
      <c r="I6" s="12" t="s">
        <v>44</v>
      </c>
    </row>
    <row r="7" spans="1:9" ht="12.75" customHeight="1">
      <c r="A7" s="12" t="s">
        <v>30</v>
      </c>
      <c r="B7" s="12" t="s">
        <v>32</v>
      </c>
      <c r="C7" s="12" t="s">
        <v>27</v>
      </c>
      <c r="D7" s="12" t="s">
        <v>26</v>
      </c>
      <c r="E7" s="12" t="s">
        <v>36</v>
      </c>
      <c r="F7" s="12" t="s">
        <v>38</v>
      </c>
      <c r="G7" s="12" t="s">
        <v>40</v>
      </c>
      <c r="H7" s="12" t="s">
        <v>43</v>
      </c>
      <c r="I7" s="12" t="s">
        <v>45</v>
      </c>
    </row>
    <row r="8" spans="1:18" ht="12.75" customHeight="1">
      <c r="A8" s="18" t="s">
        <v>46</v>
      </c>
      <c r="B8" s="18"/>
      <c r="C8" s="19" t="s">
        <v>576</v>
      </c>
      <c r="D8" s="18"/>
      <c r="E8" s="20" t="s">
        <v>577</v>
      </c>
      <c r="F8" s="18"/>
      <c r="G8" s="18"/>
      <c r="H8" s="18"/>
      <c r="I8" s="21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17" t="s">
        <v>48</v>
      </c>
      <c r="B9" s="22" t="s">
        <v>32</v>
      </c>
      <c r="C9" s="22" t="s">
        <v>578</v>
      </c>
      <c r="D9" s="17" t="s">
        <v>579</v>
      </c>
      <c r="E9" s="23" t="s">
        <v>580</v>
      </c>
      <c r="F9" s="24" t="s">
        <v>87</v>
      </c>
      <c r="G9" s="25">
        <v>1</v>
      </c>
      <c r="H9" s="61">
        <v>0</v>
      </c>
      <c r="I9" s="26">
        <f>ROUND(ROUND(H9,2)*ROUND(G9,3),2)</f>
        <v>0</v>
      </c>
      <c r="O9">
        <f>(I9*21)/100</f>
        <v>0</v>
      </c>
      <c r="P9" t="s">
        <v>27</v>
      </c>
    </row>
    <row r="10" spans="1:8" ht="38.25">
      <c r="A10" s="27" t="s">
        <v>53</v>
      </c>
      <c r="E10" s="28" t="s">
        <v>581</v>
      </c>
      <c r="H10" s="62"/>
    </row>
    <row r="11" spans="1:8" ht="12.75">
      <c r="A11" s="29" t="s">
        <v>54</v>
      </c>
      <c r="E11" s="30" t="s">
        <v>50</v>
      </c>
      <c r="H11" s="62"/>
    </row>
    <row r="12" spans="1:8" ht="12.75">
      <c r="A12" t="s">
        <v>55</v>
      </c>
      <c r="E12" s="28" t="s">
        <v>50</v>
      </c>
      <c r="H12" s="62"/>
    </row>
    <row r="13" spans="1:18" ht="12.75" customHeight="1">
      <c r="A13" s="5" t="s">
        <v>46</v>
      </c>
      <c r="B13" s="5"/>
      <c r="C13" s="32" t="s">
        <v>582</v>
      </c>
      <c r="D13" s="5"/>
      <c r="E13" s="20" t="s">
        <v>583</v>
      </c>
      <c r="F13" s="5"/>
      <c r="G13" s="5"/>
      <c r="H13" s="65"/>
      <c r="I13" s="33">
        <f>0+Q13</f>
        <v>0</v>
      </c>
      <c r="O13">
        <f>0+R13</f>
        <v>0</v>
      </c>
      <c r="Q13">
        <f>0+I14+I18+I22+I26+I30+I34+I38+I42+I46+I50+I54+I58+I62+I66+I70+I74+I78+I82+I86+I90+I94+I98+I102+I106+I110+I114+I118+I122+I126+I130+I134+I138+I142</f>
        <v>0</v>
      </c>
      <c r="R13">
        <f>0+O14+O18+O22+O26+O30+O34+O38+O42+O46+O50+O54+O58+O62+O66+O70+O74+O78+O82+O86+O90+O94+O98+O102+O106+O110+O114+O118+O122+O126+O130+O134+O138+O142</f>
        <v>0</v>
      </c>
    </row>
    <row r="14" spans="1:16" ht="12.75">
      <c r="A14" s="17" t="s">
        <v>48</v>
      </c>
      <c r="B14" s="22" t="s">
        <v>27</v>
      </c>
      <c r="C14" s="22" t="s">
        <v>584</v>
      </c>
      <c r="D14" s="17" t="s">
        <v>579</v>
      </c>
      <c r="E14" s="23" t="s">
        <v>585</v>
      </c>
      <c r="F14" s="24" t="s">
        <v>59</v>
      </c>
      <c r="G14" s="25">
        <v>63</v>
      </c>
      <c r="H14" s="61">
        <v>0</v>
      </c>
      <c r="I14" s="26">
        <f>ROUND(ROUND(H14,2)*ROUND(G14,3),2)</f>
        <v>0</v>
      </c>
      <c r="O14">
        <f>(I14*21)/100</f>
        <v>0</v>
      </c>
      <c r="P14" t="s">
        <v>27</v>
      </c>
    </row>
    <row r="15" spans="1:8" ht="25.5">
      <c r="A15" s="27" t="s">
        <v>53</v>
      </c>
      <c r="E15" s="28" t="s">
        <v>586</v>
      </c>
      <c r="H15" s="62"/>
    </row>
    <row r="16" spans="1:8" ht="63.75">
      <c r="A16" s="29" t="s">
        <v>54</v>
      </c>
      <c r="E16" s="30" t="s">
        <v>587</v>
      </c>
      <c r="H16" s="62"/>
    </row>
    <row r="17" spans="1:8" ht="12.75">
      <c r="A17" t="s">
        <v>55</v>
      </c>
      <c r="E17" s="28" t="s">
        <v>50</v>
      </c>
      <c r="H17" s="62"/>
    </row>
    <row r="18" spans="1:16" ht="12.75">
      <c r="A18" s="17" t="s">
        <v>588</v>
      </c>
      <c r="B18" s="22" t="s">
        <v>26</v>
      </c>
      <c r="C18" s="22" t="s">
        <v>589</v>
      </c>
      <c r="D18" s="17" t="s">
        <v>59</v>
      </c>
      <c r="E18" s="23" t="s">
        <v>590</v>
      </c>
      <c r="F18" s="24" t="s">
        <v>500</v>
      </c>
      <c r="G18" s="25">
        <v>12.88</v>
      </c>
      <c r="H18" s="61">
        <v>0</v>
      </c>
      <c r="I18" s="26">
        <f>ROUND(ROUND(H18,2)*ROUND(G18,3),2)</f>
        <v>0</v>
      </c>
      <c r="O18">
        <f>(I18*21)/100</f>
        <v>0</v>
      </c>
      <c r="P18" t="s">
        <v>27</v>
      </c>
    </row>
    <row r="19" spans="1:8" ht="25.5">
      <c r="A19" s="27" t="s">
        <v>53</v>
      </c>
      <c r="E19" s="28" t="s">
        <v>591</v>
      </c>
      <c r="H19" s="62"/>
    </row>
    <row r="20" spans="1:8" ht="51">
      <c r="A20" s="29" t="s">
        <v>54</v>
      </c>
      <c r="E20" s="30" t="s">
        <v>592</v>
      </c>
      <c r="H20" s="62"/>
    </row>
    <row r="21" spans="1:8" ht="12.75">
      <c r="A21" t="s">
        <v>55</v>
      </c>
      <c r="E21" s="28" t="s">
        <v>50</v>
      </c>
      <c r="H21" s="62"/>
    </row>
    <row r="22" spans="1:16" ht="12.75">
      <c r="A22" s="17" t="s">
        <v>588</v>
      </c>
      <c r="B22" s="22" t="s">
        <v>36</v>
      </c>
      <c r="C22" s="22" t="s">
        <v>593</v>
      </c>
      <c r="D22" s="17" t="s">
        <v>59</v>
      </c>
      <c r="E22" s="23" t="s">
        <v>594</v>
      </c>
      <c r="F22" s="24" t="s">
        <v>500</v>
      </c>
      <c r="G22" s="25">
        <v>88.55</v>
      </c>
      <c r="H22" s="61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8" ht="25.5">
      <c r="A23" s="27" t="s">
        <v>53</v>
      </c>
      <c r="E23" s="28" t="s">
        <v>595</v>
      </c>
      <c r="H23" s="62"/>
    </row>
    <row r="24" spans="1:8" ht="63.75">
      <c r="A24" s="29" t="s">
        <v>54</v>
      </c>
      <c r="E24" s="30" t="s">
        <v>596</v>
      </c>
      <c r="H24" s="62"/>
    </row>
    <row r="25" spans="1:8" ht="12.75">
      <c r="A25" t="s">
        <v>55</v>
      </c>
      <c r="E25" s="28" t="s">
        <v>50</v>
      </c>
      <c r="H25" s="62"/>
    </row>
    <row r="26" spans="1:16" ht="12.75">
      <c r="A26" s="17" t="s">
        <v>48</v>
      </c>
      <c r="B26" s="22" t="s">
        <v>38</v>
      </c>
      <c r="C26" s="22" t="s">
        <v>597</v>
      </c>
      <c r="D26" s="17" t="s">
        <v>579</v>
      </c>
      <c r="E26" s="23" t="s">
        <v>598</v>
      </c>
      <c r="F26" s="24" t="s">
        <v>59</v>
      </c>
      <c r="G26" s="25">
        <v>410</v>
      </c>
      <c r="H26" s="61">
        <v>0</v>
      </c>
      <c r="I26" s="26">
        <f>ROUND(ROUND(H26,2)*ROUND(G26,3),2)</f>
        <v>0</v>
      </c>
      <c r="O26">
        <f>(I26*21)/100</f>
        <v>0</v>
      </c>
      <c r="P26" t="s">
        <v>27</v>
      </c>
    </row>
    <row r="27" spans="1:8" ht="25.5">
      <c r="A27" s="27" t="s">
        <v>53</v>
      </c>
      <c r="E27" s="28" t="s">
        <v>599</v>
      </c>
      <c r="H27" s="62"/>
    </row>
    <row r="28" spans="1:8" ht="38.25">
      <c r="A28" s="29" t="s">
        <v>54</v>
      </c>
      <c r="E28" s="30" t="s">
        <v>600</v>
      </c>
      <c r="H28" s="62"/>
    </row>
    <row r="29" spans="1:8" ht="12.75">
      <c r="A29" t="s">
        <v>55</v>
      </c>
      <c r="E29" s="28" t="s">
        <v>50</v>
      </c>
      <c r="H29" s="62"/>
    </row>
    <row r="30" spans="1:16" ht="12.75">
      <c r="A30" s="17" t="s">
        <v>588</v>
      </c>
      <c r="B30" s="22" t="s">
        <v>40</v>
      </c>
      <c r="C30" s="22" t="s">
        <v>601</v>
      </c>
      <c r="D30" s="17" t="s">
        <v>59</v>
      </c>
      <c r="E30" s="23" t="s">
        <v>602</v>
      </c>
      <c r="F30" s="24" t="s">
        <v>500</v>
      </c>
      <c r="G30" s="25">
        <v>820</v>
      </c>
      <c r="H30" s="61">
        <v>0</v>
      </c>
      <c r="I30" s="26">
        <f>ROUND(ROUND(H30,2)*ROUND(G30,3),2)</f>
        <v>0</v>
      </c>
      <c r="O30">
        <f>(I30*21)/100</f>
        <v>0</v>
      </c>
      <c r="P30" t="s">
        <v>27</v>
      </c>
    </row>
    <row r="31" spans="1:8" ht="25.5">
      <c r="A31" s="27" t="s">
        <v>53</v>
      </c>
      <c r="E31" s="28" t="s">
        <v>603</v>
      </c>
      <c r="H31" s="62"/>
    </row>
    <row r="32" spans="1:8" ht="38.25">
      <c r="A32" s="29" t="s">
        <v>54</v>
      </c>
      <c r="E32" s="30" t="s">
        <v>604</v>
      </c>
      <c r="H32" s="62"/>
    </row>
    <row r="33" spans="1:8" ht="12.75">
      <c r="A33" t="s">
        <v>55</v>
      </c>
      <c r="E33" s="28" t="s">
        <v>50</v>
      </c>
      <c r="H33" s="62"/>
    </row>
    <row r="34" spans="1:16" ht="12.75">
      <c r="A34" s="17" t="s">
        <v>48</v>
      </c>
      <c r="B34" s="22" t="s">
        <v>76</v>
      </c>
      <c r="C34" s="22" t="s">
        <v>605</v>
      </c>
      <c r="D34" s="17" t="s">
        <v>579</v>
      </c>
      <c r="E34" s="23" t="s">
        <v>606</v>
      </c>
      <c r="F34" s="24" t="s">
        <v>59</v>
      </c>
      <c r="G34" s="25">
        <v>1</v>
      </c>
      <c r="H34" s="61">
        <v>0</v>
      </c>
      <c r="I34" s="26">
        <f>ROUND(ROUND(H34,2)*ROUND(G34,3),2)</f>
        <v>0</v>
      </c>
      <c r="O34">
        <f>(I34*21)/100</f>
        <v>0</v>
      </c>
      <c r="P34" t="s">
        <v>27</v>
      </c>
    </row>
    <row r="35" spans="1:8" ht="25.5">
      <c r="A35" s="27" t="s">
        <v>53</v>
      </c>
      <c r="E35" s="28" t="s">
        <v>607</v>
      </c>
      <c r="H35" s="62"/>
    </row>
    <row r="36" spans="1:8" ht="25.5">
      <c r="A36" s="29" t="s">
        <v>54</v>
      </c>
      <c r="E36" s="30" t="s">
        <v>608</v>
      </c>
      <c r="H36" s="62"/>
    </row>
    <row r="37" spans="1:8" ht="12.75">
      <c r="A37" t="s">
        <v>55</v>
      </c>
      <c r="E37" s="28" t="s">
        <v>50</v>
      </c>
      <c r="H37" s="62"/>
    </row>
    <row r="38" spans="1:16" ht="12.75">
      <c r="A38" s="17" t="s">
        <v>588</v>
      </c>
      <c r="B38" s="22" t="s">
        <v>81</v>
      </c>
      <c r="C38" s="22" t="s">
        <v>609</v>
      </c>
      <c r="D38" s="17" t="s">
        <v>59</v>
      </c>
      <c r="E38" s="23" t="s">
        <v>610</v>
      </c>
      <c r="F38" s="24" t="s">
        <v>500</v>
      </c>
      <c r="G38" s="25">
        <v>1</v>
      </c>
      <c r="H38" s="61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8" ht="25.5">
      <c r="A39" s="27" t="s">
        <v>53</v>
      </c>
      <c r="E39" s="28" t="s">
        <v>611</v>
      </c>
      <c r="H39" s="62"/>
    </row>
    <row r="40" spans="1:8" ht="25.5">
      <c r="A40" s="29" t="s">
        <v>54</v>
      </c>
      <c r="E40" s="30" t="s">
        <v>612</v>
      </c>
      <c r="H40" s="62"/>
    </row>
    <row r="41" spans="1:8" ht="12.75">
      <c r="A41" t="s">
        <v>55</v>
      </c>
      <c r="E41" s="28" t="s">
        <v>50</v>
      </c>
      <c r="H41" s="62"/>
    </row>
    <row r="42" spans="1:16" ht="12.75">
      <c r="A42" s="17" t="s">
        <v>48</v>
      </c>
      <c r="B42" s="22" t="s">
        <v>43</v>
      </c>
      <c r="C42" s="22" t="s">
        <v>613</v>
      </c>
      <c r="D42" s="17" t="s">
        <v>579</v>
      </c>
      <c r="E42" s="23" t="s">
        <v>614</v>
      </c>
      <c r="F42" s="24" t="s">
        <v>59</v>
      </c>
      <c r="G42" s="25">
        <v>4</v>
      </c>
      <c r="H42" s="61">
        <v>0</v>
      </c>
      <c r="I42" s="26">
        <f>ROUND(ROUND(H42,2)*ROUND(G42,3),2)</f>
        <v>0</v>
      </c>
      <c r="O42">
        <f>(I42*21)/100</f>
        <v>0</v>
      </c>
      <c r="P42" t="s">
        <v>27</v>
      </c>
    </row>
    <row r="43" spans="1:8" ht="12.75">
      <c r="A43" s="27" t="s">
        <v>53</v>
      </c>
      <c r="E43" s="28" t="s">
        <v>50</v>
      </c>
      <c r="H43" s="62"/>
    </row>
    <row r="44" spans="1:8" ht="38.25">
      <c r="A44" s="29" t="s">
        <v>54</v>
      </c>
      <c r="E44" s="30" t="s">
        <v>615</v>
      </c>
      <c r="H44" s="62"/>
    </row>
    <row r="45" spans="1:8" ht="12.75">
      <c r="A45" t="s">
        <v>55</v>
      </c>
      <c r="E45" s="28" t="s">
        <v>50</v>
      </c>
      <c r="H45" s="62"/>
    </row>
    <row r="46" spans="1:16" ht="12.75">
      <c r="A46" s="17" t="s">
        <v>48</v>
      </c>
      <c r="B46" s="22" t="s">
        <v>45</v>
      </c>
      <c r="C46" s="22" t="s">
        <v>616</v>
      </c>
      <c r="D46" s="17" t="s">
        <v>579</v>
      </c>
      <c r="E46" s="23" t="s">
        <v>617</v>
      </c>
      <c r="F46" s="24" t="s">
        <v>59</v>
      </c>
      <c r="G46" s="25">
        <v>4</v>
      </c>
      <c r="H46" s="61">
        <v>0</v>
      </c>
      <c r="I46" s="26">
        <f>ROUND(ROUND(H46,2)*ROUND(G46,3),2)</f>
        <v>0</v>
      </c>
      <c r="O46">
        <f>(I46*21)/100</f>
        <v>0</v>
      </c>
      <c r="P46" t="s">
        <v>27</v>
      </c>
    </row>
    <row r="47" spans="1:8" ht="25.5">
      <c r="A47" s="27" t="s">
        <v>53</v>
      </c>
      <c r="E47" s="28" t="s">
        <v>618</v>
      </c>
      <c r="H47" s="62"/>
    </row>
    <row r="48" spans="1:8" ht="25.5">
      <c r="A48" s="29" t="s">
        <v>54</v>
      </c>
      <c r="E48" s="30" t="s">
        <v>619</v>
      </c>
      <c r="H48" s="62"/>
    </row>
    <row r="49" spans="1:8" ht="12.75">
      <c r="A49" t="s">
        <v>55</v>
      </c>
      <c r="E49" s="28" t="s">
        <v>50</v>
      </c>
      <c r="H49" s="62"/>
    </row>
    <row r="50" spans="1:16" ht="12.75">
      <c r="A50" s="17" t="s">
        <v>588</v>
      </c>
      <c r="B50" s="22" t="s">
        <v>132</v>
      </c>
      <c r="C50" s="22" t="s">
        <v>620</v>
      </c>
      <c r="D50" s="17" t="s">
        <v>59</v>
      </c>
      <c r="E50" s="23" t="s">
        <v>621</v>
      </c>
      <c r="F50" s="24" t="s">
        <v>50</v>
      </c>
      <c r="G50" s="25">
        <v>4</v>
      </c>
      <c r="H50" s="61">
        <v>0</v>
      </c>
      <c r="I50" s="26">
        <f>ROUND(ROUND(H50,2)*ROUND(G50,3),2)</f>
        <v>0</v>
      </c>
      <c r="O50">
        <f>(I50*21)/100</f>
        <v>0</v>
      </c>
      <c r="P50" t="s">
        <v>27</v>
      </c>
    </row>
    <row r="51" spans="1:8" ht="12.75">
      <c r="A51" s="27" t="s">
        <v>53</v>
      </c>
      <c r="E51" s="28" t="s">
        <v>50</v>
      </c>
      <c r="H51" s="62"/>
    </row>
    <row r="52" spans="1:8" ht="12.75">
      <c r="A52" s="29" t="s">
        <v>54</v>
      </c>
      <c r="E52" s="30" t="s">
        <v>50</v>
      </c>
      <c r="H52" s="62"/>
    </row>
    <row r="53" spans="1:8" ht="12.75">
      <c r="A53" t="s">
        <v>55</v>
      </c>
      <c r="E53" s="28" t="s">
        <v>50</v>
      </c>
      <c r="H53" s="62"/>
    </row>
    <row r="54" spans="1:16" ht="12.75">
      <c r="A54" s="17" t="s">
        <v>48</v>
      </c>
      <c r="B54" s="22" t="s">
        <v>137</v>
      </c>
      <c r="C54" s="22" t="s">
        <v>622</v>
      </c>
      <c r="D54" s="17" t="s">
        <v>579</v>
      </c>
      <c r="E54" s="23" t="s">
        <v>623</v>
      </c>
      <c r="F54" s="24" t="s">
        <v>59</v>
      </c>
      <c r="G54" s="25">
        <v>16</v>
      </c>
      <c r="H54" s="61">
        <v>0</v>
      </c>
      <c r="I54" s="26">
        <f>ROUND(ROUND(H54,2)*ROUND(G54,3),2)</f>
        <v>0</v>
      </c>
      <c r="O54">
        <f>(I54*21)/100</f>
        <v>0</v>
      </c>
      <c r="P54" t="s">
        <v>27</v>
      </c>
    </row>
    <row r="55" spans="1:8" ht="12.75">
      <c r="A55" s="27" t="s">
        <v>53</v>
      </c>
      <c r="E55" s="28" t="s">
        <v>50</v>
      </c>
      <c r="H55" s="62"/>
    </row>
    <row r="56" spans="1:8" ht="25.5">
      <c r="A56" s="29" t="s">
        <v>54</v>
      </c>
      <c r="E56" s="30" t="s">
        <v>624</v>
      </c>
      <c r="H56" s="62"/>
    </row>
    <row r="57" spans="1:8" ht="12.75">
      <c r="A57" t="s">
        <v>55</v>
      </c>
      <c r="E57" s="28" t="s">
        <v>50</v>
      </c>
      <c r="H57" s="62"/>
    </row>
    <row r="58" spans="1:16" ht="12.75">
      <c r="A58" s="17" t="s">
        <v>48</v>
      </c>
      <c r="B58" s="22" t="s">
        <v>142</v>
      </c>
      <c r="C58" s="22" t="s">
        <v>625</v>
      </c>
      <c r="D58" s="17" t="s">
        <v>579</v>
      </c>
      <c r="E58" s="23" t="s">
        <v>626</v>
      </c>
      <c r="F58" s="24" t="s">
        <v>87</v>
      </c>
      <c r="G58" s="25">
        <v>8</v>
      </c>
      <c r="H58" s="61">
        <v>0</v>
      </c>
      <c r="I58" s="26">
        <f>ROUND(ROUND(H58,2)*ROUND(G58,3),2)</f>
        <v>0</v>
      </c>
      <c r="O58">
        <f>(I58*21)/100</f>
        <v>0</v>
      </c>
      <c r="P58" t="s">
        <v>27</v>
      </c>
    </row>
    <row r="59" spans="1:8" ht="12.75">
      <c r="A59" s="27" t="s">
        <v>53</v>
      </c>
      <c r="E59" s="28" t="s">
        <v>627</v>
      </c>
      <c r="H59" s="62"/>
    </row>
    <row r="60" spans="1:8" ht="38.25">
      <c r="A60" s="29" t="s">
        <v>54</v>
      </c>
      <c r="E60" s="30" t="s">
        <v>628</v>
      </c>
      <c r="H60" s="62"/>
    </row>
    <row r="61" spans="1:8" ht="12.75">
      <c r="A61" t="s">
        <v>55</v>
      </c>
      <c r="E61" s="28" t="s">
        <v>50</v>
      </c>
      <c r="H61" s="62"/>
    </row>
    <row r="62" spans="1:16" ht="12.75">
      <c r="A62" s="17" t="s">
        <v>588</v>
      </c>
      <c r="B62" s="22" t="s">
        <v>147</v>
      </c>
      <c r="C62" s="22" t="s">
        <v>629</v>
      </c>
      <c r="D62" s="17" t="s">
        <v>59</v>
      </c>
      <c r="E62" s="23" t="s">
        <v>630</v>
      </c>
      <c r="F62" s="24" t="s">
        <v>87</v>
      </c>
      <c r="G62" s="25">
        <v>8</v>
      </c>
      <c r="H62" s="61">
        <v>0</v>
      </c>
      <c r="I62" s="26">
        <f>ROUND(ROUND(H62,2)*ROUND(G62,3),2)</f>
        <v>0</v>
      </c>
      <c r="O62">
        <f>(I62*21)/100</f>
        <v>0</v>
      </c>
      <c r="P62" t="s">
        <v>27</v>
      </c>
    </row>
    <row r="63" spans="1:8" ht="12.75">
      <c r="A63" s="27" t="s">
        <v>53</v>
      </c>
      <c r="E63" s="28" t="s">
        <v>50</v>
      </c>
      <c r="H63" s="62"/>
    </row>
    <row r="64" spans="1:8" ht="12.75">
      <c r="A64" s="29" t="s">
        <v>54</v>
      </c>
      <c r="E64" s="30" t="s">
        <v>50</v>
      </c>
      <c r="H64" s="62"/>
    </row>
    <row r="65" spans="1:8" ht="12.75">
      <c r="A65" t="s">
        <v>55</v>
      </c>
      <c r="E65" s="28" t="s">
        <v>50</v>
      </c>
      <c r="H65" s="62"/>
    </row>
    <row r="66" spans="1:16" ht="12.75">
      <c r="A66" s="17" t="s">
        <v>48</v>
      </c>
      <c r="B66" s="22" t="s">
        <v>152</v>
      </c>
      <c r="C66" s="22" t="s">
        <v>631</v>
      </c>
      <c r="D66" s="17" t="s">
        <v>579</v>
      </c>
      <c r="E66" s="23" t="s">
        <v>632</v>
      </c>
      <c r="F66" s="24" t="s">
        <v>87</v>
      </c>
      <c r="G66" s="25">
        <v>20</v>
      </c>
      <c r="H66" s="61">
        <v>0</v>
      </c>
      <c r="I66" s="26">
        <f>ROUND(ROUND(H66,2)*ROUND(G66,3),2)</f>
        <v>0</v>
      </c>
      <c r="O66">
        <f>(I66*21)/100</f>
        <v>0</v>
      </c>
      <c r="P66" t="s">
        <v>27</v>
      </c>
    </row>
    <row r="67" spans="1:8" ht="25.5">
      <c r="A67" s="27" t="s">
        <v>53</v>
      </c>
      <c r="E67" s="28" t="s">
        <v>633</v>
      </c>
      <c r="H67" s="62"/>
    </row>
    <row r="68" spans="1:8" ht="25.5">
      <c r="A68" s="29" t="s">
        <v>54</v>
      </c>
      <c r="E68" s="30" t="s">
        <v>634</v>
      </c>
      <c r="H68" s="62"/>
    </row>
    <row r="69" spans="1:8" ht="12.75">
      <c r="A69" t="s">
        <v>55</v>
      </c>
      <c r="E69" s="28" t="s">
        <v>50</v>
      </c>
      <c r="H69" s="62"/>
    </row>
    <row r="70" spans="1:16" ht="12.75">
      <c r="A70" s="17" t="s">
        <v>588</v>
      </c>
      <c r="B70" s="22" t="s">
        <v>157</v>
      </c>
      <c r="C70" s="22" t="s">
        <v>635</v>
      </c>
      <c r="D70" s="17" t="s">
        <v>59</v>
      </c>
      <c r="E70" s="23" t="s">
        <v>636</v>
      </c>
      <c r="F70" s="24" t="s">
        <v>87</v>
      </c>
      <c r="G70" s="25">
        <v>20</v>
      </c>
      <c r="H70" s="61">
        <v>0</v>
      </c>
      <c r="I70" s="26">
        <f>ROUND(ROUND(H70,2)*ROUND(G70,3),2)</f>
        <v>0</v>
      </c>
      <c r="O70">
        <f>(I70*21)/100</f>
        <v>0</v>
      </c>
      <c r="P70" t="s">
        <v>27</v>
      </c>
    </row>
    <row r="71" spans="1:8" ht="12.75">
      <c r="A71" s="27" t="s">
        <v>53</v>
      </c>
      <c r="E71" s="28" t="s">
        <v>50</v>
      </c>
      <c r="H71" s="62"/>
    </row>
    <row r="72" spans="1:8" ht="12.75">
      <c r="A72" s="29" t="s">
        <v>54</v>
      </c>
      <c r="E72" s="30" t="s">
        <v>50</v>
      </c>
      <c r="H72" s="62"/>
    </row>
    <row r="73" spans="1:8" ht="12.75">
      <c r="A73" t="s">
        <v>55</v>
      </c>
      <c r="E73" s="28" t="s">
        <v>50</v>
      </c>
      <c r="H73" s="62"/>
    </row>
    <row r="74" spans="1:16" ht="12.75">
      <c r="A74" s="17" t="s">
        <v>48</v>
      </c>
      <c r="B74" s="22" t="s">
        <v>162</v>
      </c>
      <c r="C74" s="22" t="s">
        <v>637</v>
      </c>
      <c r="D74" s="17" t="s">
        <v>579</v>
      </c>
      <c r="E74" s="23" t="s">
        <v>638</v>
      </c>
      <c r="F74" s="24" t="s">
        <v>87</v>
      </c>
      <c r="G74" s="25">
        <v>20</v>
      </c>
      <c r="H74" s="61">
        <v>0</v>
      </c>
      <c r="I74" s="26">
        <f>ROUND(ROUND(H74,2)*ROUND(G74,3),2)</f>
        <v>0</v>
      </c>
      <c r="O74">
        <f>(I74*21)/100</f>
        <v>0</v>
      </c>
      <c r="P74" t="s">
        <v>27</v>
      </c>
    </row>
    <row r="75" spans="1:8" ht="12.75">
      <c r="A75" s="27" t="s">
        <v>53</v>
      </c>
      <c r="E75" s="28" t="s">
        <v>639</v>
      </c>
      <c r="H75" s="62"/>
    </row>
    <row r="76" spans="1:8" ht="25.5">
      <c r="A76" s="29" t="s">
        <v>54</v>
      </c>
      <c r="E76" s="30" t="s">
        <v>634</v>
      </c>
      <c r="H76" s="62"/>
    </row>
    <row r="77" spans="1:8" ht="12.75">
      <c r="A77" t="s">
        <v>55</v>
      </c>
      <c r="E77" s="28" t="s">
        <v>50</v>
      </c>
      <c r="H77" s="62"/>
    </row>
    <row r="78" spans="1:16" ht="12.75">
      <c r="A78" s="17" t="s">
        <v>588</v>
      </c>
      <c r="B78" s="22" t="s">
        <v>168</v>
      </c>
      <c r="C78" s="22" t="s">
        <v>640</v>
      </c>
      <c r="D78" s="17" t="s">
        <v>59</v>
      </c>
      <c r="E78" s="23" t="s">
        <v>641</v>
      </c>
      <c r="F78" s="24" t="s">
        <v>87</v>
      </c>
      <c r="G78" s="25">
        <v>20</v>
      </c>
      <c r="H78" s="61">
        <v>0</v>
      </c>
      <c r="I78" s="26">
        <f>ROUND(ROUND(H78,2)*ROUND(G78,3),2)</f>
        <v>0</v>
      </c>
      <c r="O78">
        <f>(I78*21)/100</f>
        <v>0</v>
      </c>
      <c r="P78" t="s">
        <v>27</v>
      </c>
    </row>
    <row r="79" spans="1:8" ht="12.75">
      <c r="A79" s="27" t="s">
        <v>53</v>
      </c>
      <c r="E79" s="28" t="s">
        <v>642</v>
      </c>
      <c r="H79" s="62"/>
    </row>
    <row r="80" spans="1:8" ht="12.75">
      <c r="A80" s="29" t="s">
        <v>54</v>
      </c>
      <c r="E80" s="30" t="s">
        <v>50</v>
      </c>
      <c r="H80" s="62"/>
    </row>
    <row r="81" spans="1:8" ht="12.75">
      <c r="A81" t="s">
        <v>55</v>
      </c>
      <c r="E81" s="28" t="s">
        <v>50</v>
      </c>
      <c r="H81" s="62"/>
    </row>
    <row r="82" spans="1:16" ht="12.75">
      <c r="A82" s="17" t="s">
        <v>48</v>
      </c>
      <c r="B82" s="22" t="s">
        <v>174</v>
      </c>
      <c r="C82" s="22" t="s">
        <v>643</v>
      </c>
      <c r="D82" s="17" t="s">
        <v>579</v>
      </c>
      <c r="E82" s="23" t="s">
        <v>644</v>
      </c>
      <c r="F82" s="24" t="s">
        <v>87</v>
      </c>
      <c r="G82" s="25">
        <v>2</v>
      </c>
      <c r="H82" s="61">
        <v>0</v>
      </c>
      <c r="I82" s="26">
        <f>ROUND(ROUND(H82,2)*ROUND(G82,3),2)</f>
        <v>0</v>
      </c>
      <c r="O82">
        <f>(I82*21)/100</f>
        <v>0</v>
      </c>
      <c r="P82" t="s">
        <v>27</v>
      </c>
    </row>
    <row r="83" spans="1:8" ht="12.75">
      <c r="A83" s="27" t="s">
        <v>53</v>
      </c>
      <c r="E83" s="28" t="s">
        <v>645</v>
      </c>
      <c r="H83" s="62"/>
    </row>
    <row r="84" spans="1:8" ht="25.5">
      <c r="A84" s="29" t="s">
        <v>54</v>
      </c>
      <c r="E84" s="30" t="s">
        <v>646</v>
      </c>
      <c r="H84" s="62"/>
    </row>
    <row r="85" spans="1:8" ht="12.75">
      <c r="A85" t="s">
        <v>55</v>
      </c>
      <c r="E85" s="28" t="s">
        <v>50</v>
      </c>
      <c r="H85" s="62"/>
    </row>
    <row r="86" spans="1:16" ht="12.75">
      <c r="A86" s="17" t="s">
        <v>588</v>
      </c>
      <c r="B86" s="22" t="s">
        <v>259</v>
      </c>
      <c r="C86" s="22" t="s">
        <v>647</v>
      </c>
      <c r="D86" s="17" t="s">
        <v>59</v>
      </c>
      <c r="E86" s="23" t="s">
        <v>648</v>
      </c>
      <c r="F86" s="24" t="s">
        <v>87</v>
      </c>
      <c r="G86" s="25">
        <v>2</v>
      </c>
      <c r="H86" s="61">
        <v>0</v>
      </c>
      <c r="I86" s="26">
        <f>ROUND(ROUND(H86,2)*ROUND(G86,3),2)</f>
        <v>0</v>
      </c>
      <c r="O86">
        <f>(I86*21)/100</f>
        <v>0</v>
      </c>
      <c r="P86" t="s">
        <v>27</v>
      </c>
    </row>
    <row r="87" spans="1:8" ht="38.25">
      <c r="A87" s="27" t="s">
        <v>53</v>
      </c>
      <c r="E87" s="28" t="s">
        <v>649</v>
      </c>
      <c r="H87" s="62"/>
    </row>
    <row r="88" spans="1:8" ht="12.75">
      <c r="A88" s="29" t="s">
        <v>54</v>
      </c>
      <c r="E88" s="30" t="s">
        <v>50</v>
      </c>
      <c r="H88" s="62"/>
    </row>
    <row r="89" spans="1:8" ht="12.75">
      <c r="A89" t="s">
        <v>55</v>
      </c>
      <c r="E89" s="28" t="s">
        <v>50</v>
      </c>
      <c r="H89" s="62"/>
    </row>
    <row r="90" spans="1:16" ht="12.75">
      <c r="A90" s="17" t="s">
        <v>48</v>
      </c>
      <c r="B90" s="22" t="s">
        <v>264</v>
      </c>
      <c r="C90" s="22" t="s">
        <v>650</v>
      </c>
      <c r="D90" s="17" t="s">
        <v>579</v>
      </c>
      <c r="E90" s="23" t="s">
        <v>651</v>
      </c>
      <c r="F90" s="24" t="s">
        <v>87</v>
      </c>
      <c r="G90" s="25">
        <v>2</v>
      </c>
      <c r="H90" s="61">
        <v>0</v>
      </c>
      <c r="I90" s="26">
        <f>ROUND(ROUND(H90,2)*ROUND(G90,3),2)</f>
        <v>0</v>
      </c>
      <c r="O90">
        <f>(I90*21)/100</f>
        <v>0</v>
      </c>
      <c r="P90" t="s">
        <v>27</v>
      </c>
    </row>
    <row r="91" spans="1:8" ht="25.5">
      <c r="A91" s="27" t="s">
        <v>53</v>
      </c>
      <c r="E91" s="28" t="s">
        <v>652</v>
      </c>
      <c r="H91" s="62"/>
    </row>
    <row r="92" spans="1:8" ht="25.5">
      <c r="A92" s="29" t="s">
        <v>54</v>
      </c>
      <c r="E92" s="30" t="s">
        <v>646</v>
      </c>
      <c r="H92" s="62"/>
    </row>
    <row r="93" spans="1:8" ht="12.75">
      <c r="A93" t="s">
        <v>55</v>
      </c>
      <c r="E93" s="28" t="s">
        <v>50</v>
      </c>
      <c r="H93" s="62"/>
    </row>
    <row r="94" spans="1:16" ht="12.75">
      <c r="A94" s="17" t="s">
        <v>48</v>
      </c>
      <c r="B94" s="22" t="s">
        <v>264</v>
      </c>
      <c r="C94" s="22" t="s">
        <v>650</v>
      </c>
      <c r="D94" s="17" t="s">
        <v>579</v>
      </c>
      <c r="E94" s="23" t="s">
        <v>651</v>
      </c>
      <c r="F94" s="24" t="s">
        <v>87</v>
      </c>
      <c r="G94" s="25">
        <v>8</v>
      </c>
      <c r="H94" s="61">
        <v>0</v>
      </c>
      <c r="I94" s="26">
        <f>ROUND(ROUND(H94,2)*ROUND(G94,3),2)</f>
        <v>0</v>
      </c>
      <c r="O94">
        <f>(I94*21)/100</f>
        <v>0</v>
      </c>
      <c r="P94" t="s">
        <v>27</v>
      </c>
    </row>
    <row r="95" spans="1:8" ht="25.5">
      <c r="A95" s="27" t="s">
        <v>53</v>
      </c>
      <c r="E95" s="28" t="s">
        <v>652</v>
      </c>
      <c r="H95" s="62"/>
    </row>
    <row r="96" spans="1:8" ht="12.75">
      <c r="A96" s="29" t="s">
        <v>54</v>
      </c>
      <c r="E96" s="30" t="s">
        <v>653</v>
      </c>
      <c r="H96" s="62"/>
    </row>
    <row r="97" spans="1:8" ht="12.75">
      <c r="A97" t="s">
        <v>55</v>
      </c>
      <c r="E97" s="28" t="s">
        <v>50</v>
      </c>
      <c r="H97" s="62"/>
    </row>
    <row r="98" spans="1:16" ht="12.75">
      <c r="A98" s="17" t="s">
        <v>588</v>
      </c>
      <c r="B98" s="22" t="s">
        <v>269</v>
      </c>
      <c r="C98" s="22" t="s">
        <v>654</v>
      </c>
      <c r="D98" s="17" t="s">
        <v>59</v>
      </c>
      <c r="E98" s="23" t="s">
        <v>655</v>
      </c>
      <c r="F98" s="24" t="s">
        <v>87</v>
      </c>
      <c r="G98" s="25">
        <v>8</v>
      </c>
      <c r="H98" s="61">
        <v>0</v>
      </c>
      <c r="I98" s="26">
        <f>ROUND(ROUND(H98,2)*ROUND(G98,3),2)</f>
        <v>0</v>
      </c>
      <c r="O98">
        <f>(I98*21)/100</f>
        <v>0</v>
      </c>
      <c r="P98" t="s">
        <v>27</v>
      </c>
    </row>
    <row r="99" spans="1:8" ht="12.75">
      <c r="A99" s="27" t="s">
        <v>53</v>
      </c>
      <c r="E99" s="28" t="s">
        <v>50</v>
      </c>
      <c r="H99" s="62"/>
    </row>
    <row r="100" spans="1:8" ht="12.75">
      <c r="A100" s="29" t="s">
        <v>54</v>
      </c>
      <c r="E100" s="30" t="s">
        <v>50</v>
      </c>
      <c r="H100" s="62"/>
    </row>
    <row r="101" spans="1:8" ht="12.75">
      <c r="A101" t="s">
        <v>55</v>
      </c>
      <c r="E101" s="28" t="s">
        <v>50</v>
      </c>
      <c r="H101" s="62"/>
    </row>
    <row r="102" spans="1:16" ht="12.75">
      <c r="A102" s="17" t="s">
        <v>588</v>
      </c>
      <c r="B102" s="22" t="s">
        <v>273</v>
      </c>
      <c r="C102" s="22" t="s">
        <v>656</v>
      </c>
      <c r="D102" s="17" t="s">
        <v>59</v>
      </c>
      <c r="E102" s="23" t="s">
        <v>657</v>
      </c>
      <c r="F102" s="24" t="s">
        <v>87</v>
      </c>
      <c r="G102" s="25">
        <v>2</v>
      </c>
      <c r="H102" s="61">
        <v>0</v>
      </c>
      <c r="I102" s="26">
        <f>ROUND(ROUND(H102,2)*ROUND(G102,3),2)</f>
        <v>0</v>
      </c>
      <c r="O102">
        <f>(I102*21)/100</f>
        <v>0</v>
      </c>
      <c r="P102" t="s">
        <v>27</v>
      </c>
    </row>
    <row r="103" spans="1:8" ht="12.75">
      <c r="A103" s="27" t="s">
        <v>53</v>
      </c>
      <c r="E103" s="28" t="s">
        <v>658</v>
      </c>
      <c r="H103" s="62"/>
    </row>
    <row r="104" spans="1:8" ht="12.75">
      <c r="A104" s="29" t="s">
        <v>54</v>
      </c>
      <c r="E104" s="30" t="s">
        <v>50</v>
      </c>
      <c r="H104" s="62"/>
    </row>
    <row r="105" spans="1:8" ht="12.75">
      <c r="A105" t="s">
        <v>55</v>
      </c>
      <c r="E105" s="28" t="s">
        <v>50</v>
      </c>
      <c r="H105" s="62"/>
    </row>
    <row r="106" spans="1:16" ht="12.75">
      <c r="A106" s="17" t="s">
        <v>48</v>
      </c>
      <c r="B106" s="22" t="s">
        <v>277</v>
      </c>
      <c r="C106" s="22" t="s">
        <v>659</v>
      </c>
      <c r="D106" s="17" t="s">
        <v>579</v>
      </c>
      <c r="E106" s="23" t="s">
        <v>660</v>
      </c>
      <c r="F106" s="24" t="s">
        <v>87</v>
      </c>
      <c r="G106" s="25">
        <v>8</v>
      </c>
      <c r="H106" s="61">
        <v>0</v>
      </c>
      <c r="I106" s="26">
        <f>ROUND(ROUND(H106,2)*ROUND(G106,3),2)</f>
        <v>0</v>
      </c>
      <c r="O106">
        <f>(I106*21)/100</f>
        <v>0</v>
      </c>
      <c r="P106" t="s">
        <v>27</v>
      </c>
    </row>
    <row r="107" spans="1:8" ht="12.75">
      <c r="A107" s="27" t="s">
        <v>53</v>
      </c>
      <c r="E107" s="28" t="s">
        <v>50</v>
      </c>
      <c r="H107" s="62"/>
    </row>
    <row r="108" spans="1:8" ht="25.5">
      <c r="A108" s="29" t="s">
        <v>54</v>
      </c>
      <c r="E108" s="30" t="s">
        <v>661</v>
      </c>
      <c r="H108" s="62"/>
    </row>
    <row r="109" spans="1:8" ht="12.75">
      <c r="A109" t="s">
        <v>55</v>
      </c>
      <c r="E109" s="28" t="s">
        <v>50</v>
      </c>
      <c r="H109" s="62"/>
    </row>
    <row r="110" spans="1:16" ht="12.75">
      <c r="A110" s="17" t="s">
        <v>48</v>
      </c>
      <c r="B110" s="22" t="s">
        <v>281</v>
      </c>
      <c r="C110" s="22" t="s">
        <v>662</v>
      </c>
      <c r="D110" s="17" t="s">
        <v>579</v>
      </c>
      <c r="E110" s="23" t="s">
        <v>663</v>
      </c>
      <c r="F110" s="24" t="s">
        <v>87</v>
      </c>
      <c r="G110" s="25">
        <v>112</v>
      </c>
      <c r="H110" s="61">
        <v>0</v>
      </c>
      <c r="I110" s="26">
        <f>ROUND(ROUND(H110,2)*ROUND(G110,3),2)</f>
        <v>0</v>
      </c>
      <c r="O110">
        <f>(I110*21)/100</f>
        <v>0</v>
      </c>
      <c r="P110" t="s">
        <v>27</v>
      </c>
    </row>
    <row r="111" spans="1:8" ht="12.75">
      <c r="A111" s="27" t="s">
        <v>53</v>
      </c>
      <c r="E111" s="28" t="s">
        <v>664</v>
      </c>
      <c r="H111" s="62"/>
    </row>
    <row r="112" spans="1:8" ht="12.75">
      <c r="A112" s="29" t="s">
        <v>54</v>
      </c>
      <c r="E112" s="30" t="s">
        <v>665</v>
      </c>
      <c r="H112" s="62"/>
    </row>
    <row r="113" spans="1:8" ht="12.75">
      <c r="A113" t="s">
        <v>55</v>
      </c>
      <c r="E113" s="28" t="s">
        <v>50</v>
      </c>
      <c r="H113" s="62"/>
    </row>
    <row r="114" spans="1:16" ht="12.75">
      <c r="A114" s="17" t="s">
        <v>48</v>
      </c>
      <c r="B114" s="22" t="s">
        <v>286</v>
      </c>
      <c r="C114" s="22" t="s">
        <v>666</v>
      </c>
      <c r="D114" s="17" t="s">
        <v>579</v>
      </c>
      <c r="E114" s="23" t="s">
        <v>667</v>
      </c>
      <c r="F114" s="24" t="s">
        <v>87</v>
      </c>
      <c r="G114" s="25">
        <v>20</v>
      </c>
      <c r="H114" s="61">
        <v>0</v>
      </c>
      <c r="I114" s="26">
        <f>ROUND(ROUND(H114,2)*ROUND(G114,3),2)</f>
        <v>0</v>
      </c>
      <c r="O114">
        <f>(I114*21)/100</f>
        <v>0</v>
      </c>
      <c r="P114" t="s">
        <v>27</v>
      </c>
    </row>
    <row r="115" spans="1:8" ht="12.75">
      <c r="A115" s="27" t="s">
        <v>53</v>
      </c>
      <c r="E115" s="28" t="s">
        <v>664</v>
      </c>
      <c r="H115" s="62"/>
    </row>
    <row r="116" spans="1:8" ht="12.75">
      <c r="A116" s="29" t="s">
        <v>54</v>
      </c>
      <c r="E116" s="30" t="s">
        <v>668</v>
      </c>
      <c r="H116" s="62"/>
    </row>
    <row r="117" spans="1:8" ht="12.75">
      <c r="A117" t="s">
        <v>55</v>
      </c>
      <c r="E117" s="28" t="s">
        <v>50</v>
      </c>
      <c r="H117" s="62"/>
    </row>
    <row r="118" spans="1:16" ht="12.75">
      <c r="A118" s="17" t="s">
        <v>48</v>
      </c>
      <c r="B118" s="22" t="s">
        <v>290</v>
      </c>
      <c r="C118" s="22" t="s">
        <v>669</v>
      </c>
      <c r="D118" s="17" t="s">
        <v>579</v>
      </c>
      <c r="E118" s="23" t="s">
        <v>670</v>
      </c>
      <c r="F118" s="24" t="s">
        <v>87</v>
      </c>
      <c r="G118" s="25">
        <v>8</v>
      </c>
      <c r="H118" s="61">
        <v>0</v>
      </c>
      <c r="I118" s="26">
        <f>ROUND(ROUND(H118,2)*ROUND(G118,3),2)</f>
        <v>0</v>
      </c>
      <c r="O118">
        <f>(I118*21)/100</f>
        <v>0</v>
      </c>
      <c r="P118" t="s">
        <v>27</v>
      </c>
    </row>
    <row r="119" spans="1:8" ht="12.75">
      <c r="A119" s="27" t="s">
        <v>53</v>
      </c>
      <c r="E119" s="28" t="s">
        <v>671</v>
      </c>
      <c r="H119" s="62"/>
    </row>
    <row r="120" spans="1:8" ht="12.75">
      <c r="A120" s="29" t="s">
        <v>54</v>
      </c>
      <c r="E120" s="30" t="s">
        <v>653</v>
      </c>
      <c r="H120" s="62"/>
    </row>
    <row r="121" spans="1:8" ht="12.75">
      <c r="A121" t="s">
        <v>55</v>
      </c>
      <c r="E121" s="28" t="s">
        <v>50</v>
      </c>
      <c r="H121" s="62"/>
    </row>
    <row r="122" spans="1:16" ht="12.75">
      <c r="A122" s="17" t="s">
        <v>588</v>
      </c>
      <c r="B122" s="22" t="s">
        <v>295</v>
      </c>
      <c r="C122" s="22" t="s">
        <v>672</v>
      </c>
      <c r="D122" s="17" t="s">
        <v>59</v>
      </c>
      <c r="E122" s="23" t="s">
        <v>673</v>
      </c>
      <c r="F122" s="24" t="s">
        <v>87</v>
      </c>
      <c r="G122" s="25">
        <v>8</v>
      </c>
      <c r="H122" s="61">
        <v>0</v>
      </c>
      <c r="I122" s="26">
        <f>ROUND(ROUND(H122,2)*ROUND(G122,3),2)</f>
        <v>0</v>
      </c>
      <c r="O122">
        <f>(I122*21)/100</f>
        <v>0</v>
      </c>
      <c r="P122" t="s">
        <v>27</v>
      </c>
    </row>
    <row r="123" spans="1:8" ht="12.75">
      <c r="A123" s="27" t="s">
        <v>53</v>
      </c>
      <c r="E123" s="28" t="s">
        <v>674</v>
      </c>
      <c r="H123" s="62"/>
    </row>
    <row r="124" spans="1:8" ht="12.75">
      <c r="A124" s="29" t="s">
        <v>54</v>
      </c>
      <c r="E124" s="30" t="s">
        <v>50</v>
      </c>
      <c r="H124" s="62"/>
    </row>
    <row r="125" spans="1:8" ht="12.75">
      <c r="A125" t="s">
        <v>55</v>
      </c>
      <c r="E125" s="28" t="s">
        <v>50</v>
      </c>
      <c r="H125" s="62"/>
    </row>
    <row r="126" spans="1:16" ht="12.75">
      <c r="A126" s="17" t="s">
        <v>48</v>
      </c>
      <c r="B126" s="22" t="s">
        <v>301</v>
      </c>
      <c r="C126" s="22" t="s">
        <v>675</v>
      </c>
      <c r="D126" s="17" t="s">
        <v>579</v>
      </c>
      <c r="E126" s="23" t="s">
        <v>676</v>
      </c>
      <c r="F126" s="24" t="s">
        <v>87</v>
      </c>
      <c r="G126" s="25">
        <v>10</v>
      </c>
      <c r="H126" s="61">
        <v>0</v>
      </c>
      <c r="I126" s="26">
        <f>ROUND(ROUND(H126,2)*ROUND(G126,3),2)</f>
        <v>0</v>
      </c>
      <c r="O126">
        <f>(I126*21)/100</f>
        <v>0</v>
      </c>
      <c r="P126" t="s">
        <v>27</v>
      </c>
    </row>
    <row r="127" spans="1:8" ht="12.75">
      <c r="A127" s="27" t="s">
        <v>53</v>
      </c>
      <c r="E127" s="28" t="s">
        <v>677</v>
      </c>
      <c r="H127" s="62"/>
    </row>
    <row r="128" spans="1:8" ht="25.5">
      <c r="A128" s="29" t="s">
        <v>54</v>
      </c>
      <c r="E128" s="30" t="s">
        <v>678</v>
      </c>
      <c r="H128" s="62"/>
    </row>
    <row r="129" spans="1:8" ht="12.75">
      <c r="A129" t="s">
        <v>55</v>
      </c>
      <c r="E129" s="28" t="s">
        <v>50</v>
      </c>
      <c r="H129" s="62"/>
    </row>
    <row r="130" spans="1:16" ht="12.75">
      <c r="A130" s="17" t="s">
        <v>588</v>
      </c>
      <c r="B130" s="22" t="s">
        <v>307</v>
      </c>
      <c r="C130" s="22" t="s">
        <v>679</v>
      </c>
      <c r="D130" s="17" t="s">
        <v>59</v>
      </c>
      <c r="E130" s="23" t="s">
        <v>680</v>
      </c>
      <c r="F130" s="24" t="s">
        <v>87</v>
      </c>
      <c r="G130" s="25">
        <v>10</v>
      </c>
      <c r="H130" s="61">
        <v>0</v>
      </c>
      <c r="I130" s="26">
        <f>ROUND(ROUND(H130,2)*ROUND(G130,3),2)</f>
        <v>0</v>
      </c>
      <c r="O130">
        <f>(I130*21)/100</f>
        <v>0</v>
      </c>
      <c r="P130" t="s">
        <v>27</v>
      </c>
    </row>
    <row r="131" spans="1:8" ht="25.5">
      <c r="A131" s="27" t="s">
        <v>53</v>
      </c>
      <c r="E131" s="28" t="s">
        <v>681</v>
      </c>
      <c r="H131" s="62"/>
    </row>
    <row r="132" spans="1:8" ht="12.75">
      <c r="A132" s="29" t="s">
        <v>54</v>
      </c>
      <c r="E132" s="30" t="s">
        <v>50</v>
      </c>
      <c r="H132" s="62"/>
    </row>
    <row r="133" spans="1:8" ht="12.75">
      <c r="A133" t="s">
        <v>55</v>
      </c>
      <c r="E133" s="28" t="s">
        <v>50</v>
      </c>
      <c r="H133" s="62"/>
    </row>
    <row r="134" spans="1:16" ht="12.75">
      <c r="A134" s="17" t="s">
        <v>48</v>
      </c>
      <c r="B134" s="22" t="s">
        <v>312</v>
      </c>
      <c r="C134" s="22" t="s">
        <v>682</v>
      </c>
      <c r="D134" s="17" t="s">
        <v>579</v>
      </c>
      <c r="E134" s="23" t="s">
        <v>683</v>
      </c>
      <c r="F134" s="24" t="s">
        <v>87</v>
      </c>
      <c r="G134" s="25">
        <v>1</v>
      </c>
      <c r="H134" s="61">
        <v>0</v>
      </c>
      <c r="I134" s="26">
        <f>ROUND(ROUND(H134,2)*ROUND(G134,3),2)</f>
        <v>0</v>
      </c>
      <c r="O134">
        <f>(I134*21)/100</f>
        <v>0</v>
      </c>
      <c r="P134" t="s">
        <v>27</v>
      </c>
    </row>
    <row r="135" spans="1:8" ht="25.5">
      <c r="A135" s="27" t="s">
        <v>53</v>
      </c>
      <c r="E135" s="28" t="s">
        <v>684</v>
      </c>
      <c r="H135" s="62"/>
    </row>
    <row r="136" spans="1:8" ht="25.5">
      <c r="A136" s="29" t="s">
        <v>54</v>
      </c>
      <c r="E136" s="30" t="s">
        <v>612</v>
      </c>
      <c r="H136" s="62"/>
    </row>
    <row r="137" spans="1:8" ht="12.75">
      <c r="A137" t="s">
        <v>55</v>
      </c>
      <c r="E137" s="28" t="s">
        <v>50</v>
      </c>
      <c r="H137" s="62"/>
    </row>
    <row r="138" spans="1:16" ht="12.75">
      <c r="A138" s="17" t="s">
        <v>588</v>
      </c>
      <c r="B138" s="22" t="s">
        <v>316</v>
      </c>
      <c r="C138" s="22" t="s">
        <v>685</v>
      </c>
      <c r="D138" s="17" t="s">
        <v>686</v>
      </c>
      <c r="E138" s="23" t="s">
        <v>687</v>
      </c>
      <c r="F138" s="24" t="s">
        <v>87</v>
      </c>
      <c r="G138" s="25">
        <v>1</v>
      </c>
      <c r="H138" s="61">
        <v>0</v>
      </c>
      <c r="I138" s="26">
        <f>ROUND(ROUND(H138,2)*ROUND(G138,3),2)</f>
        <v>0</v>
      </c>
      <c r="O138">
        <f>(I138*21)/100</f>
        <v>0</v>
      </c>
      <c r="P138" t="s">
        <v>27</v>
      </c>
    </row>
    <row r="139" spans="1:8" ht="12.75">
      <c r="A139" s="27" t="s">
        <v>53</v>
      </c>
      <c r="E139" s="28" t="s">
        <v>50</v>
      </c>
      <c r="H139" s="62"/>
    </row>
    <row r="140" spans="1:8" ht="12.75">
      <c r="A140" s="29" t="s">
        <v>54</v>
      </c>
      <c r="E140" s="30" t="s">
        <v>50</v>
      </c>
      <c r="H140" s="62"/>
    </row>
    <row r="141" spans="1:8" ht="12.75">
      <c r="A141" t="s">
        <v>55</v>
      </c>
      <c r="E141" s="28" t="s">
        <v>50</v>
      </c>
      <c r="H141" s="62"/>
    </row>
    <row r="142" spans="1:16" ht="12.75">
      <c r="A142" s="17" t="s">
        <v>48</v>
      </c>
      <c r="B142" s="22" t="s">
        <v>321</v>
      </c>
      <c r="C142" s="22" t="s">
        <v>688</v>
      </c>
      <c r="D142" s="17" t="s">
        <v>579</v>
      </c>
      <c r="E142" s="23" t="s">
        <v>689</v>
      </c>
      <c r="F142" s="24" t="s">
        <v>87</v>
      </c>
      <c r="G142" s="25">
        <v>8</v>
      </c>
      <c r="H142" s="61">
        <v>0</v>
      </c>
      <c r="I142" s="26">
        <f>ROUND(ROUND(H142,2)*ROUND(G142,3),2)</f>
        <v>0</v>
      </c>
      <c r="O142">
        <f>(I142*21)/100</f>
        <v>0</v>
      </c>
      <c r="P142" t="s">
        <v>27</v>
      </c>
    </row>
    <row r="143" spans="1:8" ht="12.75">
      <c r="A143" s="27" t="s">
        <v>53</v>
      </c>
      <c r="E143" s="28" t="s">
        <v>50</v>
      </c>
      <c r="H143" s="62"/>
    </row>
    <row r="144" spans="1:8" ht="25.5">
      <c r="A144" s="29" t="s">
        <v>54</v>
      </c>
      <c r="E144" s="30" t="s">
        <v>690</v>
      </c>
      <c r="H144" s="62"/>
    </row>
    <row r="145" spans="1:8" ht="12.75">
      <c r="A145" t="s">
        <v>55</v>
      </c>
      <c r="E145" s="28" t="s">
        <v>50</v>
      </c>
      <c r="H145" s="62"/>
    </row>
    <row r="146" spans="1:18" ht="12.75" customHeight="1">
      <c r="A146" s="5" t="s">
        <v>46</v>
      </c>
      <c r="B146" s="5"/>
      <c r="C146" s="32" t="s">
        <v>691</v>
      </c>
      <c r="D146" s="5"/>
      <c r="E146" s="20" t="s">
        <v>692</v>
      </c>
      <c r="F146" s="5"/>
      <c r="G146" s="5"/>
      <c r="H146" s="65"/>
      <c r="I146" s="33">
        <f>0+Q146</f>
        <v>0</v>
      </c>
      <c r="O146">
        <f>0+R146</f>
        <v>0</v>
      </c>
      <c r="Q146">
        <f>0+I147+I151</f>
        <v>0</v>
      </c>
      <c r="R146">
        <f>0+O147+O151</f>
        <v>0</v>
      </c>
    </row>
    <row r="147" spans="1:16" ht="12.75">
      <c r="A147" s="17" t="s">
        <v>48</v>
      </c>
      <c r="B147" s="22" t="s">
        <v>326</v>
      </c>
      <c r="C147" s="22" t="s">
        <v>693</v>
      </c>
      <c r="D147" s="17" t="s">
        <v>579</v>
      </c>
      <c r="E147" s="23" t="s">
        <v>694</v>
      </c>
      <c r="F147" s="24" t="s">
        <v>87</v>
      </c>
      <c r="G147" s="25">
        <v>4</v>
      </c>
      <c r="H147" s="61">
        <v>0</v>
      </c>
      <c r="I147" s="26">
        <f>ROUND(ROUND(H147,2)*ROUND(G147,3),2)</f>
        <v>0</v>
      </c>
      <c r="O147">
        <f>(I147*21)/100</f>
        <v>0</v>
      </c>
      <c r="P147" t="s">
        <v>27</v>
      </c>
    </row>
    <row r="148" spans="1:8" ht="25.5">
      <c r="A148" s="27" t="s">
        <v>53</v>
      </c>
      <c r="E148" s="28" t="s">
        <v>695</v>
      </c>
      <c r="H148" s="62"/>
    </row>
    <row r="149" spans="1:8" ht="12.75">
      <c r="A149" s="29" t="s">
        <v>54</v>
      </c>
      <c r="E149" s="30" t="s">
        <v>696</v>
      </c>
      <c r="H149" s="62"/>
    </row>
    <row r="150" spans="1:8" ht="12.75">
      <c r="A150" t="s">
        <v>55</v>
      </c>
      <c r="E150" s="28" t="s">
        <v>50</v>
      </c>
      <c r="H150" s="62"/>
    </row>
    <row r="151" spans="1:16" ht="12.75">
      <c r="A151" s="17" t="s">
        <v>588</v>
      </c>
      <c r="B151" s="22" t="s">
        <v>330</v>
      </c>
      <c r="C151" s="22" t="s">
        <v>697</v>
      </c>
      <c r="D151" s="17" t="s">
        <v>59</v>
      </c>
      <c r="E151" s="23" t="s">
        <v>698</v>
      </c>
      <c r="F151" s="24" t="s">
        <v>50</v>
      </c>
      <c r="G151" s="25">
        <v>4</v>
      </c>
      <c r="H151" s="61">
        <v>0</v>
      </c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25.5">
      <c r="A152" s="27" t="s">
        <v>53</v>
      </c>
      <c r="E152" s="28" t="s">
        <v>695</v>
      </c>
    </row>
    <row r="153" spans="1:5" ht="12.75">
      <c r="A153" s="29" t="s">
        <v>54</v>
      </c>
      <c r="E153" s="30" t="s">
        <v>50</v>
      </c>
    </row>
    <row r="154" spans="1:5" ht="12.75">
      <c r="A154" t="s">
        <v>55</v>
      </c>
      <c r="E154" s="28" t="s">
        <v>50</v>
      </c>
    </row>
  </sheetData>
  <sheetProtection password="CC55" sheet="1" objects="1" scenario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1">
      <pane ySplit="7" topLeftCell="A71" activePane="bottomLeft" state="frozen"/>
      <selection pane="topLeft" activeCell="A1" sqref="A1"/>
      <selection pane="bottomLeft" activeCell="H72" sqref="H7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0+O8+O17+O66+O71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75" t="s">
        <v>15</v>
      </c>
      <c r="D3" s="66"/>
      <c r="E3" s="11" t="s">
        <v>16</v>
      </c>
      <c r="F3" s="1"/>
      <c r="G3" s="8"/>
      <c r="H3" s="7" t="s">
        <v>699</v>
      </c>
      <c r="I3" s="31">
        <f>0+I8+I17+I66+I71</f>
        <v>0</v>
      </c>
      <c r="O3" t="s">
        <v>23</v>
      </c>
      <c r="P3" t="s">
        <v>27</v>
      </c>
    </row>
    <row r="4" spans="1:16" ht="15" customHeight="1">
      <c r="A4" t="s">
        <v>17</v>
      </c>
      <c r="B4" s="13" t="s">
        <v>22</v>
      </c>
      <c r="C4" s="76" t="s">
        <v>699</v>
      </c>
      <c r="D4" s="77"/>
      <c r="E4" s="14" t="s">
        <v>700</v>
      </c>
      <c r="F4" s="5"/>
      <c r="G4" s="5"/>
      <c r="H4" s="18"/>
      <c r="I4" s="18"/>
      <c r="O4" t="s">
        <v>24</v>
      </c>
      <c r="P4" t="s">
        <v>27</v>
      </c>
    </row>
    <row r="5" spans="1:16" ht="12.75" customHeight="1">
      <c r="A5" s="74" t="s">
        <v>29</v>
      </c>
      <c r="B5" s="74" t="s">
        <v>31</v>
      </c>
      <c r="C5" s="74" t="s">
        <v>33</v>
      </c>
      <c r="D5" s="74" t="s">
        <v>34</v>
      </c>
      <c r="E5" s="74" t="s">
        <v>35</v>
      </c>
      <c r="F5" s="74" t="s">
        <v>37</v>
      </c>
      <c r="G5" s="74" t="s">
        <v>39</v>
      </c>
      <c r="H5" s="74" t="s">
        <v>41</v>
      </c>
      <c r="I5" s="74"/>
      <c r="O5" t="s">
        <v>25</v>
      </c>
      <c r="P5" t="s">
        <v>27</v>
      </c>
    </row>
    <row r="6" spans="1:9" ht="12.75" customHeight="1">
      <c r="A6" s="74"/>
      <c r="B6" s="74"/>
      <c r="C6" s="74"/>
      <c r="D6" s="74"/>
      <c r="E6" s="74"/>
      <c r="F6" s="74"/>
      <c r="G6" s="74"/>
      <c r="H6" s="12" t="s">
        <v>42</v>
      </c>
      <c r="I6" s="12" t="s">
        <v>44</v>
      </c>
    </row>
    <row r="7" spans="1:9" ht="12.75" customHeight="1">
      <c r="A7" s="12" t="s">
        <v>30</v>
      </c>
      <c r="B7" s="12" t="s">
        <v>32</v>
      </c>
      <c r="C7" s="12" t="s">
        <v>27</v>
      </c>
      <c r="D7" s="12" t="s">
        <v>26</v>
      </c>
      <c r="E7" s="12" t="s">
        <v>36</v>
      </c>
      <c r="F7" s="12" t="s">
        <v>38</v>
      </c>
      <c r="G7" s="12" t="s">
        <v>40</v>
      </c>
      <c r="H7" s="12" t="s">
        <v>43</v>
      </c>
      <c r="I7" s="12" t="s">
        <v>45</v>
      </c>
    </row>
    <row r="8" spans="1:18" ht="12.75" customHeight="1">
      <c r="A8" s="18" t="s">
        <v>46</v>
      </c>
      <c r="B8" s="18"/>
      <c r="C8" s="19" t="s">
        <v>30</v>
      </c>
      <c r="D8" s="18"/>
      <c r="E8" s="20" t="s">
        <v>47</v>
      </c>
      <c r="F8" s="18"/>
      <c r="G8" s="18"/>
      <c r="H8" s="18"/>
      <c r="I8" s="21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48</v>
      </c>
      <c r="B9" s="22" t="s">
        <v>32</v>
      </c>
      <c r="C9" s="22" t="s">
        <v>57</v>
      </c>
      <c r="D9" s="17" t="s">
        <v>50</v>
      </c>
      <c r="E9" s="23" t="s">
        <v>58</v>
      </c>
      <c r="F9" s="24" t="s">
        <v>59</v>
      </c>
      <c r="G9" s="25">
        <v>30</v>
      </c>
      <c r="H9" s="61">
        <v>0</v>
      </c>
      <c r="I9" s="26">
        <f>ROUND(ROUND(H9,2)*ROUND(G9,3),2)</f>
        <v>0</v>
      </c>
      <c r="O9">
        <f>(I9*21)/100</f>
        <v>0</v>
      </c>
      <c r="P9" t="s">
        <v>27</v>
      </c>
    </row>
    <row r="10" spans="1:8" ht="12.75">
      <c r="A10" s="27" t="s">
        <v>53</v>
      </c>
      <c r="E10" s="28" t="s">
        <v>701</v>
      </c>
      <c r="H10" s="62"/>
    </row>
    <row r="11" spans="1:8" ht="12.75">
      <c r="A11" s="29" t="s">
        <v>54</v>
      </c>
      <c r="E11" s="30" t="s">
        <v>50</v>
      </c>
      <c r="H11" s="62"/>
    </row>
    <row r="12" spans="1:8" ht="12.75">
      <c r="A12" t="s">
        <v>55</v>
      </c>
      <c r="E12" s="28" t="s">
        <v>702</v>
      </c>
      <c r="H12" s="62"/>
    </row>
    <row r="13" spans="1:16" ht="12.75">
      <c r="A13" s="17" t="s">
        <v>48</v>
      </c>
      <c r="B13" s="22" t="s">
        <v>27</v>
      </c>
      <c r="C13" s="22" t="s">
        <v>703</v>
      </c>
      <c r="D13" s="17" t="s">
        <v>50</v>
      </c>
      <c r="E13" s="23" t="s">
        <v>58</v>
      </c>
      <c r="F13" s="24" t="s">
        <v>704</v>
      </c>
      <c r="G13" s="25">
        <v>2</v>
      </c>
      <c r="H13" s="61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8" ht="12.75">
      <c r="A14" s="27" t="s">
        <v>53</v>
      </c>
      <c r="E14" s="28" t="s">
        <v>705</v>
      </c>
      <c r="H14" s="62"/>
    </row>
    <row r="15" spans="1:8" ht="12.75">
      <c r="A15" s="29" t="s">
        <v>54</v>
      </c>
      <c r="E15" s="30" t="s">
        <v>50</v>
      </c>
      <c r="H15" s="62"/>
    </row>
    <row r="16" spans="1:8" ht="12.75">
      <c r="A16" t="s">
        <v>55</v>
      </c>
      <c r="E16" s="28" t="s">
        <v>702</v>
      </c>
      <c r="H16" s="62"/>
    </row>
    <row r="17" spans="1:18" ht="12.75" customHeight="1">
      <c r="A17" s="5" t="s">
        <v>46</v>
      </c>
      <c r="B17" s="5"/>
      <c r="C17" s="32" t="s">
        <v>32</v>
      </c>
      <c r="D17" s="5"/>
      <c r="E17" s="20" t="s">
        <v>101</v>
      </c>
      <c r="F17" s="5"/>
      <c r="G17" s="5"/>
      <c r="H17" s="65"/>
      <c r="I17" s="33">
        <f>0+Q17</f>
        <v>0</v>
      </c>
      <c r="O17">
        <f>0+R17</f>
        <v>0</v>
      </c>
      <c r="Q17">
        <f>0+I18+I22+I26+I30+I34+I38+I42+I46+I50+I54+I58+I62</f>
        <v>0</v>
      </c>
      <c r="R17">
        <f>0+O18+O22+O26+O30+O34+O38+O42+O46+O50+O54+O58+O62</f>
        <v>0</v>
      </c>
    </row>
    <row r="18" spans="1:16" ht="12.75">
      <c r="A18" s="17" t="s">
        <v>48</v>
      </c>
      <c r="B18" s="22" t="s">
        <v>26</v>
      </c>
      <c r="C18" s="22" t="s">
        <v>706</v>
      </c>
      <c r="D18" s="17" t="s">
        <v>50</v>
      </c>
      <c r="E18" s="23" t="s">
        <v>707</v>
      </c>
      <c r="F18" s="24" t="s">
        <v>118</v>
      </c>
      <c r="G18" s="25">
        <v>1.2</v>
      </c>
      <c r="H18" s="61">
        <v>0</v>
      </c>
      <c r="I18" s="26">
        <f>ROUND(ROUND(H18,2)*ROUND(G18,3),2)</f>
        <v>0</v>
      </c>
      <c r="O18">
        <f>(I18*21)/100</f>
        <v>0</v>
      </c>
      <c r="P18" t="s">
        <v>27</v>
      </c>
    </row>
    <row r="19" spans="1:8" ht="25.5">
      <c r="A19" s="27" t="s">
        <v>53</v>
      </c>
      <c r="E19" s="28" t="s">
        <v>708</v>
      </c>
      <c r="H19" s="62"/>
    </row>
    <row r="20" spans="1:8" ht="12.75">
      <c r="A20" s="29" t="s">
        <v>54</v>
      </c>
      <c r="E20" s="30" t="s">
        <v>709</v>
      </c>
      <c r="H20" s="62"/>
    </row>
    <row r="21" spans="1:8" ht="38.25">
      <c r="A21" t="s">
        <v>55</v>
      </c>
      <c r="E21" s="28" t="s">
        <v>228</v>
      </c>
      <c r="H21" s="62"/>
    </row>
    <row r="22" spans="1:16" ht="12.75">
      <c r="A22" s="17" t="s">
        <v>48</v>
      </c>
      <c r="B22" s="22" t="s">
        <v>36</v>
      </c>
      <c r="C22" s="22" t="s">
        <v>710</v>
      </c>
      <c r="D22" s="17" t="s">
        <v>50</v>
      </c>
      <c r="E22" s="23" t="s">
        <v>711</v>
      </c>
      <c r="F22" s="24" t="s">
        <v>118</v>
      </c>
      <c r="G22" s="25">
        <v>2</v>
      </c>
      <c r="H22" s="61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8" ht="12.75">
      <c r="A23" s="27" t="s">
        <v>53</v>
      </c>
      <c r="E23" s="28" t="s">
        <v>712</v>
      </c>
      <c r="H23" s="62"/>
    </row>
    <row r="24" spans="1:8" ht="12.75">
      <c r="A24" s="29" t="s">
        <v>54</v>
      </c>
      <c r="E24" s="30" t="s">
        <v>50</v>
      </c>
      <c r="H24" s="62"/>
    </row>
    <row r="25" spans="1:8" ht="318.75">
      <c r="A25" t="s">
        <v>55</v>
      </c>
      <c r="E25" s="28" t="s">
        <v>232</v>
      </c>
      <c r="H25" s="62"/>
    </row>
    <row r="26" spans="1:16" ht="12.75">
      <c r="A26" s="17" t="s">
        <v>48</v>
      </c>
      <c r="B26" s="22" t="s">
        <v>38</v>
      </c>
      <c r="C26" s="22" t="s">
        <v>713</v>
      </c>
      <c r="D26" s="17" t="s">
        <v>50</v>
      </c>
      <c r="E26" s="23" t="s">
        <v>714</v>
      </c>
      <c r="F26" s="24" t="s">
        <v>118</v>
      </c>
      <c r="G26" s="25">
        <v>5.6</v>
      </c>
      <c r="H26" s="61">
        <v>0</v>
      </c>
      <c r="I26" s="26">
        <f>ROUND(ROUND(H26,2)*ROUND(G26,3),2)</f>
        <v>0</v>
      </c>
      <c r="O26">
        <f>(I26*21)/100</f>
        <v>0</v>
      </c>
      <c r="P26" t="s">
        <v>27</v>
      </c>
    </row>
    <row r="27" spans="1:8" ht="25.5">
      <c r="A27" s="27" t="s">
        <v>53</v>
      </c>
      <c r="E27" s="28" t="s">
        <v>715</v>
      </c>
      <c r="H27" s="62"/>
    </row>
    <row r="28" spans="1:8" ht="12.75">
      <c r="A28" s="29" t="s">
        <v>54</v>
      </c>
      <c r="E28" s="30" t="s">
        <v>716</v>
      </c>
      <c r="H28" s="62"/>
    </row>
    <row r="29" spans="1:8" ht="318.75">
      <c r="A29" t="s">
        <v>55</v>
      </c>
      <c r="E29" s="28" t="s">
        <v>232</v>
      </c>
      <c r="H29" s="62"/>
    </row>
    <row r="30" spans="1:16" ht="12.75">
      <c r="A30" s="17" t="s">
        <v>48</v>
      </c>
      <c r="B30" s="22" t="s">
        <v>40</v>
      </c>
      <c r="C30" s="22" t="s">
        <v>717</v>
      </c>
      <c r="D30" s="17" t="s">
        <v>50</v>
      </c>
      <c r="E30" s="23" t="s">
        <v>718</v>
      </c>
      <c r="F30" s="24" t="s">
        <v>118</v>
      </c>
      <c r="G30" s="25">
        <v>3.6</v>
      </c>
      <c r="H30" s="61">
        <v>0</v>
      </c>
      <c r="I30" s="26">
        <f>ROUND(ROUND(H30,2)*ROUND(G30,3),2)</f>
        <v>0</v>
      </c>
      <c r="O30">
        <f>(I30*21)/100</f>
        <v>0</v>
      </c>
      <c r="P30" t="s">
        <v>27</v>
      </c>
    </row>
    <row r="31" spans="1:8" ht="25.5">
      <c r="A31" s="27" t="s">
        <v>53</v>
      </c>
      <c r="E31" s="28" t="s">
        <v>719</v>
      </c>
      <c r="H31" s="62"/>
    </row>
    <row r="32" spans="1:8" ht="12.75">
      <c r="A32" s="29" t="s">
        <v>54</v>
      </c>
      <c r="E32" s="30" t="s">
        <v>720</v>
      </c>
      <c r="H32" s="62"/>
    </row>
    <row r="33" spans="1:8" ht="318.75">
      <c r="A33" t="s">
        <v>55</v>
      </c>
      <c r="E33" s="28" t="s">
        <v>232</v>
      </c>
      <c r="H33" s="62"/>
    </row>
    <row r="34" spans="1:16" ht="12.75">
      <c r="A34" s="17" t="s">
        <v>48</v>
      </c>
      <c r="B34" s="22" t="s">
        <v>76</v>
      </c>
      <c r="C34" s="22" t="s">
        <v>721</v>
      </c>
      <c r="D34" s="17" t="s">
        <v>50</v>
      </c>
      <c r="E34" s="23" t="s">
        <v>718</v>
      </c>
      <c r="F34" s="24" t="s">
        <v>118</v>
      </c>
      <c r="G34" s="25">
        <v>0.25</v>
      </c>
      <c r="H34" s="61">
        <v>0</v>
      </c>
      <c r="I34" s="26">
        <f>ROUND(ROUND(H34,2)*ROUND(G34,3),2)</f>
        <v>0</v>
      </c>
      <c r="O34">
        <f>(I34*21)/100</f>
        <v>0</v>
      </c>
      <c r="P34" t="s">
        <v>27</v>
      </c>
    </row>
    <row r="35" spans="1:8" ht="25.5">
      <c r="A35" s="27" t="s">
        <v>53</v>
      </c>
      <c r="E35" s="28" t="s">
        <v>722</v>
      </c>
      <c r="H35" s="62"/>
    </row>
    <row r="36" spans="1:8" ht="12.75">
      <c r="A36" s="29" t="s">
        <v>54</v>
      </c>
      <c r="E36" s="30" t="s">
        <v>723</v>
      </c>
      <c r="H36" s="62"/>
    </row>
    <row r="37" spans="1:8" ht="318.75">
      <c r="A37" t="s">
        <v>55</v>
      </c>
      <c r="E37" s="28" t="s">
        <v>232</v>
      </c>
      <c r="H37" s="62"/>
    </row>
    <row r="38" spans="1:16" ht="12.75">
      <c r="A38" s="17" t="s">
        <v>48</v>
      </c>
      <c r="B38" s="22" t="s">
        <v>81</v>
      </c>
      <c r="C38" s="22" t="s">
        <v>543</v>
      </c>
      <c r="D38" s="17" t="s">
        <v>50</v>
      </c>
      <c r="E38" s="23" t="s">
        <v>544</v>
      </c>
      <c r="F38" s="24" t="s">
        <v>118</v>
      </c>
      <c r="G38" s="25">
        <v>3.6</v>
      </c>
      <c r="H38" s="61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8" ht="25.5">
      <c r="A39" s="27" t="s">
        <v>53</v>
      </c>
      <c r="E39" s="28" t="s">
        <v>724</v>
      </c>
      <c r="H39" s="62"/>
    </row>
    <row r="40" spans="1:8" ht="12.75">
      <c r="A40" s="29" t="s">
        <v>54</v>
      </c>
      <c r="E40" s="30" t="s">
        <v>725</v>
      </c>
      <c r="H40" s="62"/>
    </row>
    <row r="41" spans="1:8" ht="229.5">
      <c r="A41" t="s">
        <v>55</v>
      </c>
      <c r="E41" s="28" t="s">
        <v>726</v>
      </c>
      <c r="H41" s="62"/>
    </row>
    <row r="42" spans="1:16" ht="12.75">
      <c r="A42" s="17" t="s">
        <v>48</v>
      </c>
      <c r="B42" s="22" t="s">
        <v>43</v>
      </c>
      <c r="C42" s="22" t="s">
        <v>727</v>
      </c>
      <c r="D42" s="17" t="s">
        <v>50</v>
      </c>
      <c r="E42" s="23" t="s">
        <v>544</v>
      </c>
      <c r="F42" s="24" t="s">
        <v>118</v>
      </c>
      <c r="G42" s="25">
        <v>1</v>
      </c>
      <c r="H42" s="61">
        <v>0</v>
      </c>
      <c r="I42" s="26">
        <f>ROUND(ROUND(H42,2)*ROUND(G42,3),2)</f>
        <v>0</v>
      </c>
      <c r="O42">
        <f>(I42*21)/100</f>
        <v>0</v>
      </c>
      <c r="P42" t="s">
        <v>27</v>
      </c>
    </row>
    <row r="43" spans="1:8" ht="25.5">
      <c r="A43" s="27" t="s">
        <v>53</v>
      </c>
      <c r="E43" s="28" t="s">
        <v>728</v>
      </c>
      <c r="H43" s="62"/>
    </row>
    <row r="44" spans="1:8" ht="12.75">
      <c r="A44" s="29" t="s">
        <v>54</v>
      </c>
      <c r="E44" s="30" t="s">
        <v>729</v>
      </c>
      <c r="H44" s="62"/>
    </row>
    <row r="45" spans="1:8" ht="229.5">
      <c r="A45" t="s">
        <v>55</v>
      </c>
      <c r="E45" s="28" t="s">
        <v>726</v>
      </c>
      <c r="H45" s="62"/>
    </row>
    <row r="46" spans="1:16" ht="12.75">
      <c r="A46" s="17" t="s">
        <v>48</v>
      </c>
      <c r="B46" s="22" t="s">
        <v>45</v>
      </c>
      <c r="C46" s="22" t="s">
        <v>730</v>
      </c>
      <c r="D46" s="17" t="s">
        <v>50</v>
      </c>
      <c r="E46" s="23" t="s">
        <v>731</v>
      </c>
      <c r="F46" s="24" t="s">
        <v>118</v>
      </c>
      <c r="G46" s="25">
        <v>5.6</v>
      </c>
      <c r="H46" s="61">
        <v>0</v>
      </c>
      <c r="I46" s="26">
        <f>ROUND(ROUND(H46,2)*ROUND(G46,3),2)</f>
        <v>0</v>
      </c>
      <c r="O46">
        <f>(I46*21)/100</f>
        <v>0</v>
      </c>
      <c r="P46" t="s">
        <v>27</v>
      </c>
    </row>
    <row r="47" spans="1:8" ht="25.5">
      <c r="A47" s="27" t="s">
        <v>53</v>
      </c>
      <c r="E47" s="28" t="s">
        <v>732</v>
      </c>
      <c r="H47" s="62"/>
    </row>
    <row r="48" spans="1:8" ht="12.75">
      <c r="A48" s="29" t="s">
        <v>54</v>
      </c>
      <c r="E48" s="30" t="s">
        <v>716</v>
      </c>
      <c r="H48" s="62"/>
    </row>
    <row r="49" spans="1:8" ht="204">
      <c r="A49" t="s">
        <v>55</v>
      </c>
      <c r="E49" s="28" t="s">
        <v>733</v>
      </c>
      <c r="H49" s="62"/>
    </row>
    <row r="50" spans="1:16" ht="12.75">
      <c r="A50" s="17" t="s">
        <v>48</v>
      </c>
      <c r="B50" s="22" t="s">
        <v>132</v>
      </c>
      <c r="C50" s="22" t="s">
        <v>734</v>
      </c>
      <c r="D50" s="17" t="s">
        <v>50</v>
      </c>
      <c r="E50" s="23" t="s">
        <v>731</v>
      </c>
      <c r="F50" s="24" t="s">
        <v>118</v>
      </c>
      <c r="G50" s="25">
        <v>0.25</v>
      </c>
      <c r="H50" s="61">
        <v>0</v>
      </c>
      <c r="I50" s="26">
        <f>ROUND(ROUND(H50,2)*ROUND(G50,3),2)</f>
        <v>0</v>
      </c>
      <c r="O50">
        <f>(I50*21)/100</f>
        <v>0</v>
      </c>
      <c r="P50" t="s">
        <v>27</v>
      </c>
    </row>
    <row r="51" spans="1:8" ht="25.5">
      <c r="A51" s="27" t="s">
        <v>53</v>
      </c>
      <c r="E51" s="28" t="s">
        <v>735</v>
      </c>
      <c r="H51" s="62"/>
    </row>
    <row r="52" spans="1:8" ht="12.75">
      <c r="A52" s="29" t="s">
        <v>54</v>
      </c>
      <c r="E52" s="30" t="s">
        <v>723</v>
      </c>
      <c r="H52" s="62"/>
    </row>
    <row r="53" spans="1:8" ht="204">
      <c r="A53" t="s">
        <v>55</v>
      </c>
      <c r="E53" s="28" t="s">
        <v>733</v>
      </c>
      <c r="H53" s="62"/>
    </row>
    <row r="54" spans="1:16" ht="12.75">
      <c r="A54" s="17" t="s">
        <v>48</v>
      </c>
      <c r="B54" s="22" t="s">
        <v>137</v>
      </c>
      <c r="C54" s="22" t="s">
        <v>138</v>
      </c>
      <c r="D54" s="17" t="s">
        <v>50</v>
      </c>
      <c r="E54" s="23" t="s">
        <v>139</v>
      </c>
      <c r="F54" s="24" t="s">
        <v>104</v>
      </c>
      <c r="G54" s="25">
        <v>12</v>
      </c>
      <c r="H54" s="61">
        <v>0</v>
      </c>
      <c r="I54" s="26">
        <f>ROUND(ROUND(H54,2)*ROUND(G54,3),2)</f>
        <v>0</v>
      </c>
      <c r="O54">
        <f>(I54*21)/100</f>
        <v>0</v>
      </c>
      <c r="P54" t="s">
        <v>27</v>
      </c>
    </row>
    <row r="55" spans="1:8" ht="12.75">
      <c r="A55" s="27" t="s">
        <v>53</v>
      </c>
      <c r="E55" s="28" t="s">
        <v>736</v>
      </c>
      <c r="H55" s="62"/>
    </row>
    <row r="56" spans="1:8" ht="12.75">
      <c r="A56" s="29" t="s">
        <v>54</v>
      </c>
      <c r="E56" s="30" t="s">
        <v>737</v>
      </c>
      <c r="H56" s="62"/>
    </row>
    <row r="57" spans="1:8" ht="12.75">
      <c r="A57" t="s">
        <v>55</v>
      </c>
      <c r="E57" s="28" t="s">
        <v>141</v>
      </c>
      <c r="H57" s="62"/>
    </row>
    <row r="58" spans="1:16" ht="12.75">
      <c r="A58" s="17" t="s">
        <v>48</v>
      </c>
      <c r="B58" s="22" t="s">
        <v>142</v>
      </c>
      <c r="C58" s="22" t="s">
        <v>143</v>
      </c>
      <c r="D58" s="17" t="s">
        <v>50</v>
      </c>
      <c r="E58" s="23" t="s">
        <v>144</v>
      </c>
      <c r="F58" s="24" t="s">
        <v>104</v>
      </c>
      <c r="G58" s="25">
        <v>12</v>
      </c>
      <c r="H58" s="61">
        <v>0</v>
      </c>
      <c r="I58" s="26">
        <f>ROUND(ROUND(H58,2)*ROUND(G58,3),2)</f>
        <v>0</v>
      </c>
      <c r="O58">
        <f>(I58*21)/100</f>
        <v>0</v>
      </c>
      <c r="P58" t="s">
        <v>27</v>
      </c>
    </row>
    <row r="59" spans="1:8" ht="12.75">
      <c r="A59" s="27" t="s">
        <v>53</v>
      </c>
      <c r="E59" s="28" t="s">
        <v>738</v>
      </c>
      <c r="H59" s="62"/>
    </row>
    <row r="60" spans="1:8" ht="12.75">
      <c r="A60" s="29" t="s">
        <v>54</v>
      </c>
      <c r="E60" s="30" t="s">
        <v>737</v>
      </c>
      <c r="H60" s="62"/>
    </row>
    <row r="61" spans="1:8" ht="38.25">
      <c r="A61" t="s">
        <v>55</v>
      </c>
      <c r="E61" s="28" t="s">
        <v>146</v>
      </c>
      <c r="H61" s="62"/>
    </row>
    <row r="62" spans="1:16" ht="12.75">
      <c r="A62" s="17" t="s">
        <v>48</v>
      </c>
      <c r="B62" s="22" t="s">
        <v>147</v>
      </c>
      <c r="C62" s="22" t="s">
        <v>148</v>
      </c>
      <c r="D62" s="17" t="s">
        <v>50</v>
      </c>
      <c r="E62" s="23" t="s">
        <v>149</v>
      </c>
      <c r="F62" s="24" t="s">
        <v>104</v>
      </c>
      <c r="G62" s="25">
        <v>12</v>
      </c>
      <c r="H62" s="61">
        <v>0</v>
      </c>
      <c r="I62" s="26">
        <f>ROUND(ROUND(H62,2)*ROUND(G62,3),2)</f>
        <v>0</v>
      </c>
      <c r="O62">
        <f>(I62*21)/100</f>
        <v>0</v>
      </c>
      <c r="P62" t="s">
        <v>27</v>
      </c>
    </row>
    <row r="63" spans="1:8" ht="12.75">
      <c r="A63" s="27" t="s">
        <v>53</v>
      </c>
      <c r="E63" s="28" t="s">
        <v>739</v>
      </c>
      <c r="H63" s="62"/>
    </row>
    <row r="64" spans="1:8" ht="12.75">
      <c r="A64" s="29" t="s">
        <v>54</v>
      </c>
      <c r="E64" s="30" t="s">
        <v>737</v>
      </c>
      <c r="H64" s="62"/>
    </row>
    <row r="65" spans="1:8" ht="25.5">
      <c r="A65" t="s">
        <v>55</v>
      </c>
      <c r="E65" s="28" t="s">
        <v>151</v>
      </c>
      <c r="H65" s="62"/>
    </row>
    <row r="66" spans="1:18" ht="12.75" customHeight="1">
      <c r="A66" s="5" t="s">
        <v>46</v>
      </c>
      <c r="B66" s="5"/>
      <c r="C66" s="32" t="s">
        <v>27</v>
      </c>
      <c r="D66" s="5"/>
      <c r="E66" s="20" t="s">
        <v>161</v>
      </c>
      <c r="F66" s="5"/>
      <c r="G66" s="5"/>
      <c r="H66" s="65"/>
      <c r="I66" s="33">
        <f>0+Q66</f>
        <v>0</v>
      </c>
      <c r="O66">
        <f>0+R66</f>
        <v>0</v>
      </c>
      <c r="Q66">
        <f>0+I67</f>
        <v>0</v>
      </c>
      <c r="R66">
        <f>0+O67</f>
        <v>0</v>
      </c>
    </row>
    <row r="67" spans="1:16" ht="12.75">
      <c r="A67" s="17" t="s">
        <v>48</v>
      </c>
      <c r="B67" s="22" t="s">
        <v>152</v>
      </c>
      <c r="C67" s="22" t="s">
        <v>740</v>
      </c>
      <c r="D67" s="17" t="s">
        <v>50</v>
      </c>
      <c r="E67" s="23" t="s">
        <v>741</v>
      </c>
      <c r="F67" s="24" t="s">
        <v>118</v>
      </c>
      <c r="G67" s="25">
        <v>2</v>
      </c>
      <c r="H67" s="61">
        <v>0</v>
      </c>
      <c r="I67" s="26">
        <f>ROUND(ROUND(H67,2)*ROUND(G67,3),2)</f>
        <v>0</v>
      </c>
      <c r="O67">
        <f>(I67*21)/100</f>
        <v>0</v>
      </c>
      <c r="P67" t="s">
        <v>27</v>
      </c>
    </row>
    <row r="68" spans="1:8" ht="12.75">
      <c r="A68" s="27" t="s">
        <v>53</v>
      </c>
      <c r="E68" s="28" t="s">
        <v>742</v>
      </c>
      <c r="H68" s="62"/>
    </row>
    <row r="69" spans="1:8" ht="12.75">
      <c r="A69" s="29" t="s">
        <v>54</v>
      </c>
      <c r="E69" s="30" t="s">
        <v>50</v>
      </c>
      <c r="H69" s="62"/>
    </row>
    <row r="70" spans="1:8" ht="369.75">
      <c r="A70" t="s">
        <v>55</v>
      </c>
      <c r="E70" s="28" t="s">
        <v>285</v>
      </c>
      <c r="H70" s="62"/>
    </row>
    <row r="71" spans="1:18" ht="12.75" customHeight="1">
      <c r="A71" s="5" t="s">
        <v>46</v>
      </c>
      <c r="B71" s="5"/>
      <c r="C71" s="32" t="s">
        <v>36</v>
      </c>
      <c r="D71" s="5"/>
      <c r="E71" s="20" t="s">
        <v>344</v>
      </c>
      <c r="F71" s="5"/>
      <c r="G71" s="5"/>
      <c r="H71" s="65"/>
      <c r="I71" s="33">
        <f>0+Q71</f>
        <v>0</v>
      </c>
      <c r="O71">
        <f>0+R71</f>
        <v>0</v>
      </c>
      <c r="Q71">
        <f>0+I72+I76</f>
        <v>0</v>
      </c>
      <c r="R71">
        <f>0+O72+O76</f>
        <v>0</v>
      </c>
    </row>
    <row r="72" spans="1:16" ht="12.75">
      <c r="A72" s="17" t="s">
        <v>48</v>
      </c>
      <c r="B72" s="22" t="s">
        <v>157</v>
      </c>
      <c r="C72" s="22" t="s">
        <v>372</v>
      </c>
      <c r="D72" s="17" t="s">
        <v>50</v>
      </c>
      <c r="E72" s="23" t="s">
        <v>373</v>
      </c>
      <c r="F72" s="24" t="s">
        <v>118</v>
      </c>
      <c r="G72" s="25">
        <v>0.585</v>
      </c>
      <c r="H72" s="61">
        <v>0</v>
      </c>
      <c r="I72" s="26">
        <f>ROUND(ROUND(H72,2)*ROUND(G72,3),2)</f>
        <v>0</v>
      </c>
      <c r="O72">
        <f>(I72*21)/100</f>
        <v>0</v>
      </c>
      <c r="P72" t="s">
        <v>27</v>
      </c>
    </row>
    <row r="73" spans="1:8" ht="25.5">
      <c r="A73" s="27" t="s">
        <v>53</v>
      </c>
      <c r="E73" s="28" t="s">
        <v>743</v>
      </c>
      <c r="H73" s="62"/>
    </row>
    <row r="74" spans="1:8" ht="12.75">
      <c r="A74" s="29" t="s">
        <v>54</v>
      </c>
      <c r="E74" s="30" t="s">
        <v>744</v>
      </c>
      <c r="H74" s="62"/>
    </row>
    <row r="75" spans="1:8" ht="38.25">
      <c r="A75" t="s">
        <v>55</v>
      </c>
      <c r="E75" s="28" t="s">
        <v>375</v>
      </c>
      <c r="H75" s="62"/>
    </row>
    <row r="76" spans="1:16" ht="12.75">
      <c r="A76" s="17" t="s">
        <v>48</v>
      </c>
      <c r="B76" s="22" t="s">
        <v>162</v>
      </c>
      <c r="C76" s="22" t="s">
        <v>745</v>
      </c>
      <c r="D76" s="17" t="s">
        <v>50</v>
      </c>
      <c r="E76" s="23" t="s">
        <v>373</v>
      </c>
      <c r="F76" s="24" t="s">
        <v>118</v>
      </c>
      <c r="G76" s="25">
        <v>0.65</v>
      </c>
      <c r="H76" s="61">
        <v>0</v>
      </c>
      <c r="I76" s="26">
        <f>ROUND(ROUND(H76,2)*ROUND(G76,3),2)</f>
        <v>0</v>
      </c>
      <c r="O76">
        <f>(I76*21)/100</f>
        <v>0</v>
      </c>
      <c r="P76" t="s">
        <v>27</v>
      </c>
    </row>
    <row r="77" spans="1:5" ht="25.5">
      <c r="A77" s="27" t="s">
        <v>53</v>
      </c>
      <c r="E77" s="28" t="s">
        <v>746</v>
      </c>
    </row>
    <row r="78" spans="1:5" ht="12.75">
      <c r="A78" s="29" t="s">
        <v>54</v>
      </c>
      <c r="E78" s="30" t="s">
        <v>747</v>
      </c>
    </row>
    <row r="79" spans="1:5" ht="38.25">
      <c r="A79" t="s">
        <v>55</v>
      </c>
      <c r="E79" s="28" t="s">
        <v>375</v>
      </c>
    </row>
  </sheetData>
  <sheetProtection password="CC55" sheet="1" objects="1" scenario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Bigazová Klára DiS.</dc:creator>
  <cp:keywords/>
  <dc:description/>
  <cp:lastModifiedBy>Bigazová Klára DiS.</cp:lastModifiedBy>
  <dcterms:created xsi:type="dcterms:W3CDTF">2018-11-16T08:30:27Z</dcterms:created>
  <dcterms:modified xsi:type="dcterms:W3CDTF">2018-12-12T05:39:38Z</dcterms:modified>
  <cp:category/>
  <cp:version/>
  <cp:contentType/>
  <cp:contentStatus/>
</cp:coreProperties>
</file>