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1 - 1.ROK" sheetId="2" r:id="rId2"/>
    <sheet name="2 - 2.ROK" sheetId="3" r:id="rId3"/>
    <sheet name="3 - 3.ROK" sheetId="4" r:id="rId4"/>
    <sheet name="4 - 4.ROK" sheetId="5" r:id="rId5"/>
    <sheet name="5 - 5.ROK" sheetId="6" r:id="rId6"/>
    <sheet name="SO 2a - SO 2 Vedlejší nák..." sheetId="7" r:id="rId7"/>
    <sheet name="Pokyny pro vyplnění" sheetId="8" r:id="rId8"/>
  </sheets>
  <definedNames>
    <definedName name="_xlnm._FilterDatabase" localSheetId="1" hidden="1">'1 - 1.ROK'!$C$85:$K$85</definedName>
    <definedName name="_xlnm._FilterDatabase" localSheetId="2" hidden="1">'2 - 2.ROK'!$C$84:$K$84</definedName>
    <definedName name="_xlnm._FilterDatabase" localSheetId="3" hidden="1">'3 - 3.ROK'!$C$84:$K$84</definedName>
    <definedName name="_xlnm._FilterDatabase" localSheetId="4" hidden="1">'4 - 4.ROK'!$C$84:$K$84</definedName>
    <definedName name="_xlnm._FilterDatabase" localSheetId="5" hidden="1">'5 - 5.ROK'!$C$84:$K$84</definedName>
    <definedName name="_xlnm._FilterDatabase" localSheetId="6" hidden="1">'SO 2a - SO 2 Vedlejší nák...'!$C$76:$K$76</definedName>
    <definedName name="_xlnm.Print_Titles" localSheetId="1">'1 - 1.ROK'!$85:$85</definedName>
    <definedName name="_xlnm.Print_Titles" localSheetId="2">'2 - 2.ROK'!$84:$84</definedName>
    <definedName name="_xlnm.Print_Titles" localSheetId="3">'3 - 3.ROK'!$84:$84</definedName>
    <definedName name="_xlnm.Print_Titles" localSheetId="4">'4 - 4.ROK'!$84:$84</definedName>
    <definedName name="_xlnm.Print_Titles" localSheetId="5">'5 - 5.ROK'!$84:$84</definedName>
    <definedName name="_xlnm.Print_Titles" localSheetId="0">'Rekapitulace stavby'!$49:$49</definedName>
    <definedName name="_xlnm.Print_Titles" localSheetId="6">'SO 2a - SO 2 Vedlejší nák...'!$76:$76</definedName>
    <definedName name="_xlnm.Print_Area" localSheetId="1">'1 - 1.ROK'!$C$4:$J$38,'1 - 1.ROK'!$C$44:$J$65,'1 - 1.ROK'!$C$71:$K$166</definedName>
    <definedName name="_xlnm.Print_Area" localSheetId="2">'2 - 2.ROK'!$C$4:$J$38,'2 - 2.ROK'!$C$44:$J$64,'2 - 2.ROK'!$C$70:$K$149</definedName>
    <definedName name="_xlnm.Print_Area" localSheetId="3">'3 - 3.ROK'!$C$4:$J$38,'3 - 3.ROK'!$C$44:$J$64,'3 - 3.ROK'!$C$70:$K$124</definedName>
    <definedName name="_xlnm.Print_Area" localSheetId="4">'4 - 4.ROK'!$C$4:$J$38,'4 - 4.ROK'!$C$44:$J$64,'4 - 4.ROK'!$C$70:$K$113</definedName>
    <definedName name="_xlnm.Print_Area" localSheetId="5">'5 - 5.ROK'!$C$4:$J$38,'5 - 5.ROK'!$C$44:$J$64,'5 - 5.ROK'!$C$70:$K$105</definedName>
    <definedName name="_xlnm.Print_Area" localSheetId="7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stavby'!$C$39:$AQ$59</definedName>
    <definedName name="_xlnm.Print_Area" localSheetId="6">'SO 2a - SO 2 Vedlejší nák...'!$C$4:$J$36,'SO 2a - SO 2 Vedlejší nák...'!$C$42:$J$58,'SO 2a - SO 2 Vedlejší nák...'!$C$64:$K$80</definedName>
  </definedNames>
  <calcPr fullCalcOnLoad="1"/>
</workbook>
</file>

<file path=xl/sharedStrings.xml><?xml version="1.0" encoding="utf-8"?>
<sst xmlns="http://schemas.openxmlformats.org/spreadsheetml/2006/main" count="3188" uniqueCount="599">
  <si>
    <t>Export VZ</t>
  </si>
  <si>
    <t>List obsahuje:</t>
  </si>
  <si>
    <t>3.0</t>
  </si>
  <si>
    <t>ZAMOK</t>
  </si>
  <si>
    <t>False</t>
  </si>
  <si>
    <t>{09E345ED-FA2A-42F2-8765-2F741452B8A8}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</si>
  <si>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</si>
  <si>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</si>
  <si>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</si>
  <si>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</si>
  <si>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</si>
  <si>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</si>
  <si>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</si>
  <si>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</si>
  <si>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3711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</si>
  <si>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</si>
  <si>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</si>
  <si>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Zabrušany-Revitalizace prostoru Heřmanov,aktual 01-2013</t>
  </si>
  <si>
    <t>0,1</t>
  </si>
  <si>
    <t>KSO:</t>
  </si>
  <si>
    <t>CC-CZ:</t>
  </si>
  <si>
    <t>1</t>
  </si>
  <si>
    <t>Místo:</t>
  </si>
  <si>
    <t xml:space="preserve"> </t>
  </si>
  <si>
    <t>Datum:</t>
  </si>
  <si>
    <t>30.01.2013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</si>
  <si>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</si>
  <si>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</si>
  <si>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</si>
  <si>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</si>
  <si>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</si>
  <si>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</si>
  <si>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</si>
  <si>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</si>
  <si>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</si>
  <si>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</si>
  <si>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</si>
  <si>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</si>
  <si>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</si>
  <si>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</si>
  <si>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</si>
  <si>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</si>
  <si>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</si>
  <si>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</si>
  <si>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</si>
  <si>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</si>
  <si>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</si>
  <si>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</si>
  <si>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</si>
  <si>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</si>
  <si>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</si>
  <si>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</si>
  <si>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</si>
  <si>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</si>
  <si>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</si>
  <si>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</si>
  <si>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</si>
  <si>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</si>
  <si>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</si>
  <si>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</si>
  <si>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</si>
  <si>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</si>
  <si>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</si>
  <si>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</si>
  <si>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</si>
  <si>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</si>
  <si>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</si>
  <si>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</si>
  <si>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</si>
  <si>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</si>
  <si>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</si>
  <si>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</si>
  <si>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</si>
  <si>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</si>
  <si>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2</t>
  </si>
  <si>
    <t>SO 2 Pěstební zásahy</t>
  </si>
  <si>
    <t>STA</t>
  </si>
  <si>
    <t>{FCE37497-01C8-4AC1-B7E4-ACD9657A197E}</t>
  </si>
  <si>
    <t>823 25</t>
  </si>
  <si>
    <t>2</t>
  </si>
  <si>
    <t>1.ROK</t>
  </si>
  <si>
    <t>Soupis</t>
  </si>
  <si>
    <t>{BDD4D0B1-72B8-4EE7-A61F-FD50DC285658}</t>
  </si>
  <si>
    <t>2.ROK</t>
  </si>
  <si>
    <t>{B8483D34-B915-4382-A17C-E68A0F3D022F}</t>
  </si>
  <si>
    <t>3</t>
  </si>
  <si>
    <t>3.ROK</t>
  </si>
  <si>
    <t>{91E82F19-4FA6-4860-810B-B7C6B45DCA30}</t>
  </si>
  <si>
    <t>4</t>
  </si>
  <si>
    <t>4.ROK</t>
  </si>
  <si>
    <t>{7C913C5B-7EF8-46FF-9952-D7B0F6487B93}</t>
  </si>
  <si>
    <t>5</t>
  </si>
  <si>
    <t>5.ROK</t>
  </si>
  <si>
    <t>{5DBBB7EE-0862-422E-8B51-D9C6A2047408}</t>
  </si>
  <si>
    <t>SO 2a</t>
  </si>
  <si>
    <t>SO 2 Vedlejší náklady</t>
  </si>
  <si>
    <t>VON</t>
  </si>
  <si>
    <t>{91B9C6F8-6530-44EA-8D91-B7450A394C1E}</t>
  </si>
  <si>
    <t>Zpět na list:</t>
  </si>
  <si>
    <t>KRYCÍ LIST SOUPISU</t>
  </si>
  <si>
    <t>Objekt:</t>
  </si>
  <si>
    <t>SO 2 - SO 2 Pěstební zásahy</t>
  </si>
  <si>
    <t>Soupis:</t>
  </si>
  <si>
    <t>1 - 1.ROK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</si>
  <si>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</si>
  <si>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</si>
  <si>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</si>
  <si>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</si>
  <si>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</si>
  <si>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</si>
  <si>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</si>
  <si>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9 - Ostatní konstrukce a práce-bourání</t>
  </si>
  <si>
    <t xml:space="preserve">      99 - Přesun hmot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</si>
  <si>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</si>
  <si>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</si>
  <si>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</si>
  <si>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</si>
  <si>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</si>
  <si>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</si>
  <si>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</si>
  <si>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</si>
  <si>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</si>
  <si>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</si>
  <si>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</si>
  <si>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</si>
  <si>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</si>
  <si>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</si>
  <si>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</si>
  <si>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</si>
  <si>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</si>
  <si>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</si>
  <si>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</si>
  <si>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</si>
  <si>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111103202</t>
  </si>
  <si>
    <t>Kosení ve vegetačním období travního porostu středně hustého</t>
  </si>
  <si>
    <t>ha</t>
  </si>
  <si>
    <t>CS ÚRS 2013 01</t>
  </si>
  <si>
    <t>-452682915</t>
  </si>
  <si>
    <t>PP</t>
  </si>
  <si>
    <t>Kosení s ponecháním na místě ve vegetačním období travního porostu středně hustého</t>
  </si>
  <si>
    <t>111251111</t>
  </si>
  <si>
    <t>Drcení ořezaných větví D do 100 mm s odvozem do 20 km</t>
  </si>
  <si>
    <t>m3</t>
  </si>
  <si>
    <t>-1412002617</t>
  </si>
  <si>
    <t>Drcení ořezaných větví strojně o průměru větví do 100 mm</t>
  </si>
  <si>
    <t>112101101</t>
  </si>
  <si>
    <t>Kácení stromů listnatých D kmene do 300 mm</t>
  </si>
  <si>
    <t>kus</t>
  </si>
  <si>
    <t>-519189425</t>
  </si>
  <si>
    <t>Kácení stromů s odřezáním kmene a s odvětvením listnatých, průměru kmene přes 100 do 300 mm</t>
  </si>
  <si>
    <t>112101102</t>
  </si>
  <si>
    <t>Kácení stromů listnatých D kmene do 500 mm</t>
  </si>
  <si>
    <t>358437335</t>
  </si>
  <si>
    <t>Kácení stromů s odřezáním kmene a s odvětvením listnatých, průměru kmene přes 300 do 500 mm</t>
  </si>
  <si>
    <t>112101103</t>
  </si>
  <si>
    <t>Kácení stromů listnatých D kmene do 700 mm</t>
  </si>
  <si>
    <t>-1236669411</t>
  </si>
  <si>
    <t>Kácení stromů s odřezáním kmene a s odvětvením listnatých, průměru kmene přes 500 do 700 mm</t>
  </si>
  <si>
    <t>6</t>
  </si>
  <si>
    <t>112102111</t>
  </si>
  <si>
    <t>Probírky lesních porostů s přiblížením do 50 m a se zpracováním hmoty do kuláčů</t>
  </si>
  <si>
    <t>plm</t>
  </si>
  <si>
    <t>-529269842</t>
  </si>
  <si>
    <t>Probírky lesních porostů s vyrovnáním do hrání a snesením do 50 m kuláčů</t>
  </si>
  <si>
    <t>7</t>
  </si>
  <si>
    <t>162201465</t>
  </si>
  <si>
    <t>Vodorovné přemístění kmenů stromů listnatých do 3 km D kmene do 300 mm</t>
  </si>
  <si>
    <t>1632927280</t>
  </si>
  <si>
    <t>Vodorovné přemístění větví, kmenů nebo pařezů s naložením, složením a dopravou do 3000 m kmenů stromů listnatých, průměru přes 100 do 300 mm</t>
  </si>
  <si>
    <t>8</t>
  </si>
  <si>
    <t>162201466</t>
  </si>
  <si>
    <t>Vodorovné přemístění kmenů stromů listnatých do 3 km D kmene do 500 mm</t>
  </si>
  <si>
    <t>1444678185</t>
  </si>
  <si>
    <t>Vodorovné přemístění větví, kmenů nebo pařezů s naložením, složením a dopravou do 3000 m kmenů stromů listnatých, průměru přes 300 do 500 mm</t>
  </si>
  <si>
    <t>9</t>
  </si>
  <si>
    <t>162201467</t>
  </si>
  <si>
    <t>Vodorovné přemístění kmenů stromů listnatých do 3 km D kmene do 700 mm</t>
  </si>
  <si>
    <t>1638465956</t>
  </si>
  <si>
    <t>Vodorovné přemístění větví, kmenů nebo pařezů s naložením, složením a dopravou do 3000 m kmenů stromů listnatých, průměru přes 500 do 700 mm</t>
  </si>
  <si>
    <t>162401102</t>
  </si>
  <si>
    <t>Vodorovné přemístění do 2000 m výkopku/sypaniny z horniny tř. 1 až 4</t>
  </si>
  <si>
    <t>-983194437</t>
  </si>
  <si>
    <t>Vodorovné přemístění výkopku nebo sypaniny po suchu na obvyklém dopravním prostředku, bez naložení výkopku, avšak se složením bez rozhrnutí z horniny tř. 1 až 4 na vzdálenost přes 1 500 do 2 000 m</t>
  </si>
  <si>
    <t>VV</t>
  </si>
  <si>
    <t>"návoz ornice" 45,0</t>
  </si>
  <si>
    <t>11</t>
  </si>
  <si>
    <t>167101101</t>
  </si>
  <si>
    <t>Nakládání výkopku z hornin tř. 1 až 4 do 100 m3</t>
  </si>
  <si>
    <t>494289035</t>
  </si>
  <si>
    <t>Nakládání, skládání a překládání neulehlého výkopku nebo sypaniny nakládání, množství do 100 m3, z hornin tř. 1 až 4</t>
  </si>
  <si>
    <t>"dovoz ornice" 45,0</t>
  </si>
  <si>
    <t>12</t>
  </si>
  <si>
    <t>181301101</t>
  </si>
  <si>
    <t>Rozprostření ornice tl vrstvy do 100 mm pl do 500 m2 v rovině nebo ve svahu do 1:5</t>
  </si>
  <si>
    <t>m2</t>
  </si>
  <si>
    <t>776870893</t>
  </si>
  <si>
    <t>Rozprostření a urovnání ornice v rovině nebo ve svahu sklonu do 1 : 5 při souvislé ploše do 500 m2, tl. vrstvy do 100 mm</t>
  </si>
  <si>
    <t>13</t>
  </si>
  <si>
    <t>18141116</t>
  </si>
  <si>
    <t>Založení trávníku zatravňovací textilií včetně textilie plochy do 1000 m2 v rovině a ve svahu 1:5, vč. upevnění dřevěnými kolíky a jejich dodávkou</t>
  </si>
  <si>
    <t>2020704221</t>
  </si>
  <si>
    <t>14</t>
  </si>
  <si>
    <t>M</t>
  </si>
  <si>
    <t>005724800R</t>
  </si>
  <si>
    <t>travní rohož kokosová s vetkaným travním semenem 400g/m2</t>
  </si>
  <si>
    <t>-44687341</t>
  </si>
  <si>
    <t>travní rohož kokosvá s vetkaným travním semenem 400g/m2</t>
  </si>
  <si>
    <t>183101121</t>
  </si>
  <si>
    <t>Jamky pro výsadbu bez výměny půdy zeminy tř 1 až 4 objem do 1 m3 v rovině a svahu do 1:5</t>
  </si>
  <si>
    <t>-730247813</t>
  </si>
  <si>
    <t>Hloubení jamek pro vysazování rostlin v zemině tř.1 až 4 bez výměny půdy v rovině nebo na svahu do 1:5, objemu přes 0,40 do 1,00 m3</t>
  </si>
  <si>
    <t>16</t>
  </si>
  <si>
    <t>183552111</t>
  </si>
  <si>
    <t>Hnojení půdy průmyslovými hnojivy do 0,5 t/ha ploch do 5 ha sklonu do 5°</t>
  </si>
  <si>
    <t>-1939320197</t>
  </si>
  <si>
    <t>Úprava zemědělské půdy - hnojení průmyslovými hnojivy při dávce do 0,5 t/ha, na ploše jednotlivě do 5 ha, o sklonu do 5 st.</t>
  </si>
  <si>
    <t>17</t>
  </si>
  <si>
    <t>251911551R</t>
  </si>
  <si>
    <t>hnojivo průmyslové NPK</t>
  </si>
  <si>
    <t>t</t>
  </si>
  <si>
    <t>1609663817</t>
  </si>
  <si>
    <t>18</t>
  </si>
  <si>
    <t>183553811</t>
  </si>
  <si>
    <t>Sečení a rozřezání směsek pro zelené hnojení ploch do 5 ha sklonu do 5°</t>
  </si>
  <si>
    <t>990458312</t>
  </si>
  <si>
    <t>Úprava zemědělské půdy - sklizeň sečení a rozřezání směsek pro zelené hnojení, na ploše jednotlivě do 5 ha, o sklonu do 5 st.</t>
  </si>
  <si>
    <t>19</t>
  </si>
  <si>
    <t>184102112</t>
  </si>
  <si>
    <t>Výsadba dřeviny s balem D do 0,3 m do jamky se zalitím v rovině a svahu do 1:5</t>
  </si>
  <si>
    <t>1876638294</t>
  </si>
  <si>
    <t>Výsadba dřeviny s balem do předem vyhloubené jamky se zalitím v rovině nebo na svahu do 1:5, při průměru balu přes 200 do 300 mm</t>
  </si>
  <si>
    <t>20</t>
  </si>
  <si>
    <t>026520801</t>
  </si>
  <si>
    <t>dub - quercus petrae zemní bal, o.k. 12/14cm</t>
  </si>
  <si>
    <t>335554214</t>
  </si>
  <si>
    <t>dřeviny okrasné listnaté Quercus petrae.ZB.o.k. 12/14</t>
  </si>
  <si>
    <t>026520802</t>
  </si>
  <si>
    <t>javor - acer platanoides 'schwedleri' zemní bal, o.k. 12/14cm</t>
  </si>
  <si>
    <t>-816928681</t>
  </si>
  <si>
    <t>dřeviny okrasné listnaté acer platanoides ´schwedleri´ ZB, o.k. 12/14</t>
  </si>
  <si>
    <t>22</t>
  </si>
  <si>
    <t>184211332</t>
  </si>
  <si>
    <t>Kopání jamek 35 x 35 cm a sadba sazenic sklon do 1:5 při stupni zabuřenění 2 v zemině 3</t>
  </si>
  <si>
    <t>-1999688692</t>
  </si>
  <si>
    <t>Jamková výsadba sazenic sklon terénu do 1:5 s kopáním jamky 35 x 35 cm ve stupni zabuřenění 2 v zemině 3</t>
  </si>
  <si>
    <t>23</t>
  </si>
  <si>
    <t>026524280R</t>
  </si>
  <si>
    <t>polodrostky</t>
  </si>
  <si>
    <t>-1123314093</t>
  </si>
  <si>
    <t>poloodrostky viz TZ</t>
  </si>
  <si>
    <t>24</t>
  </si>
  <si>
    <t>18481311</t>
  </si>
  <si>
    <t>Ochrana lesních kultur proti škodám způsobených zvěří chránič z umělé hmoty</t>
  </si>
  <si>
    <t>-352502611</t>
  </si>
  <si>
    <t>Ošetřování a ochrana stromů proti škodám způsobeným zvěří  - chránič z umělé hmoty</t>
  </si>
  <si>
    <t>21+3500</t>
  </si>
  <si>
    <t>25</t>
  </si>
  <si>
    <t>618950500</t>
  </si>
  <si>
    <t>chránič stromku</t>
  </si>
  <si>
    <t>-1697062040</t>
  </si>
  <si>
    <t>chránič stromku z umělé hmoty</t>
  </si>
  <si>
    <t>26</t>
  </si>
  <si>
    <t>111251233</t>
  </si>
  <si>
    <t>Prořezávky listnaté výšky přes 5 m do 100 kusů</t>
  </si>
  <si>
    <t>ar</t>
  </si>
  <si>
    <t>-591050404</t>
  </si>
  <si>
    <t>Prořezávka listnatých porostů výběrem dřevin výšky přes 5 m, s ponecháním nehroubí na místě, při hustotě porostu do 100 kusů</t>
  </si>
  <si>
    <t>2,38*100 'Přepočtené koeficientem množství</t>
  </si>
  <si>
    <t>27</t>
  </si>
  <si>
    <t>184818111</t>
  </si>
  <si>
    <t>Vyvětvení a tvarový ořez dřevin v do 3 m s odnesením odpadu do 200 m a spálením</t>
  </si>
  <si>
    <t>-1459216037</t>
  </si>
  <si>
    <t>Vyvětvení a tvarový ořez dřevin s úpravou koruny při výšce stromu do 3 m</t>
  </si>
  <si>
    <t>20+21</t>
  </si>
  <si>
    <t>28</t>
  </si>
  <si>
    <t>184812112</t>
  </si>
  <si>
    <t>Ošetřování stromů - kůl  D 40 až 60 mm dl do 2 m s upevněním motouzem</t>
  </si>
  <si>
    <t>-80018002</t>
  </si>
  <si>
    <t>Ošetřování stromů kůl k sazenici délky 2 m, průměru od 0,04 m do 0,06 m</t>
  </si>
  <si>
    <t>21*2</t>
  </si>
  <si>
    <t>29</t>
  </si>
  <si>
    <t>052130100R</t>
  </si>
  <si>
    <t>kůl ke stromu</t>
  </si>
  <si>
    <t>-1134310770</t>
  </si>
  <si>
    <t>42*2 'Přepočtené koeficientem množství</t>
  </si>
  <si>
    <t>30</t>
  </si>
  <si>
    <t>184911421</t>
  </si>
  <si>
    <t>Mulčování rostlin kůrou tl. do 0,1 m v rovině a svahu do 1:5</t>
  </si>
  <si>
    <t>1230484793</t>
  </si>
  <si>
    <t>Mulčování vysazených rostlin mulčovací kůrou, tl. do 100 mm v rovině nebo na svahu do 1:5</t>
  </si>
  <si>
    <t>31</t>
  </si>
  <si>
    <t>103911000</t>
  </si>
  <si>
    <t>kůra mulčovací VL</t>
  </si>
  <si>
    <t>-2102683376</t>
  </si>
  <si>
    <t>výrobky ostatní kůra mulčovací              VL</t>
  </si>
  <si>
    <t>32</t>
  </si>
  <si>
    <t>185803101</t>
  </si>
  <si>
    <t>Shrabání a uložení pokoseného divokého porostu na hromady do 30 m od okraje hladiny</t>
  </si>
  <si>
    <t>1402175109</t>
  </si>
  <si>
    <t>Shrabání pokoseného porostu a organických naplavenin a spálení po zaschnutí pokoseného porostu s uložením na hromady na vzdálenost do 30 m od okraje hladiny divokého porostu</t>
  </si>
  <si>
    <t>33</t>
  </si>
  <si>
    <t>185804312</t>
  </si>
  <si>
    <t>Zalití rostlin vodou plocha přes 20 m2</t>
  </si>
  <si>
    <t>414017482</t>
  </si>
  <si>
    <t>Zalití rostlin vodou plochy záhonů jednotlivě přes 20 m2</t>
  </si>
  <si>
    <t>471,0*80,0/1000*6</t>
  </si>
  <si>
    <t>Ostatní konstrukce a práce-bourání</t>
  </si>
  <si>
    <t>99</t>
  </si>
  <si>
    <t>Přesun hmot</t>
  </si>
  <si>
    <t>34</t>
  </si>
  <si>
    <t>998231111</t>
  </si>
  <si>
    <t>Přesun hmot na objektech rekultivací území ovlivněných důlní a hutnickou činností</t>
  </si>
  <si>
    <t>253568511</t>
  </si>
  <si>
    <t>Přesun hmot na objektech rekultivací území ovlivněných důlní a hutnickou činností jakéhokoliv rozsahu a druhu</t>
  </si>
  <si>
    <t>2 - 2.ROK</t>
  </si>
  <si>
    <t>1388674201</t>
  </si>
  <si>
    <t>1881421977</t>
  </si>
  <si>
    <t>180451111</t>
  </si>
  <si>
    <t>Setí zemědělských kultur plocha do 5 ha sklon do 5°</t>
  </si>
  <si>
    <t>1919296197</t>
  </si>
  <si>
    <t>Setí zemědělských kultur na plochách do 5 ha, o sklonu do 5 st.</t>
  </si>
  <si>
    <t>005724800</t>
  </si>
  <si>
    <t>osivo směs jetelotravní</t>
  </si>
  <si>
    <t>kg</t>
  </si>
  <si>
    <t>-274247565</t>
  </si>
  <si>
    <t>osiva pícnin směsi travní balení obvykle 25 kg jetelotráva běžná</t>
  </si>
  <si>
    <t>0,16*80</t>
  </si>
  <si>
    <t>12,8*1,03 'Přepočtené koeficientem množství</t>
  </si>
  <si>
    <t>183403151</t>
  </si>
  <si>
    <t>Obdělání půdy smykováním v rovině a svahu do 1:5</t>
  </si>
  <si>
    <t>1413607150</t>
  </si>
  <si>
    <t>Obdělání půdy smykováním v rovině nebo na svahu do 1:5</t>
  </si>
  <si>
    <t>1600,0*2</t>
  </si>
  <si>
    <t>183403152</t>
  </si>
  <si>
    <t>Obdělání půdy vláčením v rovině a svahu do 1:5</t>
  </si>
  <si>
    <t>41831573</t>
  </si>
  <si>
    <t>Obdělání půdy vláčením v rovině nebo na svahu do 1:5</t>
  </si>
  <si>
    <t>1600,0*2+3300,0</t>
  </si>
  <si>
    <t>183403161</t>
  </si>
  <si>
    <t>Obdělání půdy válením v rovině a svahu do 1:5</t>
  </si>
  <si>
    <t>783284350</t>
  </si>
  <si>
    <t>Obdělání půdy válením v rovině nebo na svahu do 1:5</t>
  </si>
  <si>
    <t>1934817801</t>
  </si>
  <si>
    <t>stromky zemní bal, o.k. 12/14cm</t>
  </si>
  <si>
    <t>795872164</t>
  </si>
  <si>
    <t>stromky, ZB ok 12/14 cm</t>
  </si>
  <si>
    <t>184202113</t>
  </si>
  <si>
    <t>Kontrola a oprava upevnění a chrániček</t>
  </si>
  <si>
    <t>hod</t>
  </si>
  <si>
    <t>-29714658</t>
  </si>
  <si>
    <t>Kontrola a oprava chrániček</t>
  </si>
  <si>
    <t>32,0*2</t>
  </si>
  <si>
    <t>-948041999</t>
  </si>
  <si>
    <t>poloodrostky</t>
  </si>
  <si>
    <t>588083835</t>
  </si>
  <si>
    <t>4*2</t>
  </si>
  <si>
    <t>865078950</t>
  </si>
  <si>
    <t>Ochrana lesních kultur proti škodám způsobených zvěří ovázáním rákosem</t>
  </si>
  <si>
    <t>4+700</t>
  </si>
  <si>
    <t xml:space="preserve">chránič stromku 120 cm </t>
  </si>
  <si>
    <t>184816111</t>
  </si>
  <si>
    <t>Hnojení sazenic průmyslovými hnojivy do 0,25 kg k jedné sazenici</t>
  </si>
  <si>
    <t>-2090345879</t>
  </si>
  <si>
    <t>Hnojení sazenic průmyslovými hnojivy v množství do 0,25 kg k jedné sazenici</t>
  </si>
  <si>
    <t>128</t>
  </si>
  <si>
    <t>-185398680</t>
  </si>
  <si>
    <t>3500,0*0,04/1000</t>
  </si>
  <si>
    <t>0,14*1,1 'Přepočtené koeficientem množství</t>
  </si>
  <si>
    <t>251911552R</t>
  </si>
  <si>
    <t>hnojivo Osmocote</t>
  </si>
  <si>
    <t>-685884415</t>
  </si>
  <si>
    <t>21*0,1</t>
  </si>
  <si>
    <t>2,1*1,1 'Přepočtené koeficientem množství</t>
  </si>
  <si>
    <t>-1995023442</t>
  </si>
  <si>
    <t>471*80,0/1000*6</t>
  </si>
  <si>
    <t>3 - 3.ROK</t>
  </si>
  <si>
    <t>-58276678</t>
  </si>
  <si>
    <t>1729675932</t>
  </si>
  <si>
    <t>-1709306446</t>
  </si>
  <si>
    <t>-1986893713</t>
  </si>
  <si>
    <t>stromky,ZB, ok 12/14cm</t>
  </si>
  <si>
    <t>-1467410822</t>
  </si>
  <si>
    <t>-2111298761</t>
  </si>
  <si>
    <t>2*2</t>
  </si>
  <si>
    <t>-2078364785</t>
  </si>
  <si>
    <t>2+350</t>
  </si>
  <si>
    <t>2096552971</t>
  </si>
  <si>
    <t>4 - 4.ROK</t>
  </si>
  <si>
    <t>1550057374</t>
  </si>
  <si>
    <t>-44354313</t>
  </si>
  <si>
    <t>206108671</t>
  </si>
  <si>
    <t>-337169530</t>
  </si>
  <si>
    <t>198232591</t>
  </si>
  <si>
    <t>0,066*1,1 'Přepočtené koeficientem množství</t>
  </si>
  <si>
    <t>-1156700053</t>
  </si>
  <si>
    <t>111251223</t>
  </si>
  <si>
    <t>Prořezávky listnaté výšky do 5 m do 100 kusů</t>
  </si>
  <si>
    <t>-1067617316</t>
  </si>
  <si>
    <t>Prořezávka listnatých porostů výběrem dřevin výšky do 5 m, s ponecháním nehroubí na místě, při hustotě porostu do 100 kusů</t>
  </si>
  <si>
    <t>-1331761093</t>
  </si>
  <si>
    <t>-464053266</t>
  </si>
  <si>
    <t>5 - 5.ROK</t>
  </si>
  <si>
    <t>1858598641</t>
  </si>
  <si>
    <t>-1050624248</t>
  </si>
  <si>
    <t>617540967</t>
  </si>
  <si>
    <t>184808211</t>
  </si>
  <si>
    <t>Ochrana sazenic proti škodám zvěří nátěrem nebo postřikem</t>
  </si>
  <si>
    <t>524070389</t>
  </si>
  <si>
    <t>Ochrana sazenic proti škodám zvěří nátěrem nebo postřikem ochranným prostředkem</t>
  </si>
  <si>
    <t>251911550R</t>
  </si>
  <si>
    <t>Pellacol</t>
  </si>
  <si>
    <t>-195031022</t>
  </si>
  <si>
    <t>350*1,1 'Přepočtené koeficientem množství</t>
  </si>
  <si>
    <t>184811111</t>
  </si>
  <si>
    <t>Ošetřování stromů - sejmutí chráničů z umělé hmoty</t>
  </si>
  <si>
    <t>513406777</t>
  </si>
  <si>
    <t>Ošetřování stromů sejmutí chráničů z umělé hmoty</t>
  </si>
  <si>
    <t>-771621225</t>
  </si>
  <si>
    <t>SO 2a - SO 2 Vedlejší náklady</t>
  </si>
  <si>
    <t>Báňské projekty Teplice a.s.</t>
  </si>
  <si>
    <t>VRN - Vedlejší rozpočtové náklady</t>
  </si>
  <si>
    <t>VRN</t>
  </si>
  <si>
    <t>Vedlejší rozpočtové náklady</t>
  </si>
  <si>
    <t>030001000</t>
  </si>
  <si>
    <t>Zařízení staveniště</t>
  </si>
  <si>
    <t>Kč</t>
  </si>
  <si>
    <t>131072</t>
  </si>
  <si>
    <t>1891692675</t>
  </si>
  <si>
    <t>Základní rozdělení průvodních činností a nákladů zařízení staveniště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</si>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</sst>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10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19" borderId="0" applyNumberFormat="0" applyBorder="0" applyAlignment="0" applyProtection="0"/>
    <xf numFmtId="0" fontId="5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3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4" borderId="8" applyNumberFormat="0" applyAlignment="0" applyProtection="0"/>
    <xf numFmtId="0" fontId="69" fillId="25" borderId="8" applyNumberFormat="0" applyAlignment="0" applyProtection="0"/>
    <xf numFmtId="0" fontId="70" fillId="25" borderId="9" applyNumberFormat="0" applyAlignment="0" applyProtection="0"/>
    <xf numFmtId="0" fontId="71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</cellStyleXfs>
  <cellXfs count="32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2" borderId="0" xfId="0" applyFill="1" applyAlignment="1">
      <alignment horizontal="left" vertical="top"/>
    </xf>
    <xf numFmtId="0" fontId="1" fillId="32" borderId="0" xfId="0" applyFont="1" applyFill="1" applyAlignment="1">
      <alignment horizontal="left" vertical="center"/>
    </xf>
    <xf numFmtId="0" fontId="0" fillId="32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3" borderId="0" xfId="0" applyFont="1" applyFill="1" applyAlignment="1">
      <alignment horizontal="left" vertical="center"/>
    </xf>
    <xf numFmtId="49" fontId="7" fillId="33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4" borderId="0" xfId="0" applyFill="1" applyAlignment="1" applyProtection="1">
      <alignment horizontal="left" vertical="center"/>
      <protection/>
    </xf>
    <xf numFmtId="0" fontId="9" fillId="34" borderId="17" xfId="0" applyFont="1" applyFill="1" applyBorder="1" applyAlignment="1" applyProtection="1">
      <alignment horizontal="left" vertical="center"/>
      <protection/>
    </xf>
    <xf numFmtId="0" fontId="0" fillId="34" borderId="18" xfId="0" applyFill="1" applyBorder="1" applyAlignment="1" applyProtection="1">
      <alignment horizontal="left" vertical="center"/>
      <protection/>
    </xf>
    <xf numFmtId="0" fontId="9" fillId="34" borderId="18" xfId="0" applyFont="1" applyFill="1" applyBorder="1" applyAlignment="1" applyProtection="1">
      <alignment horizontal="center" vertical="center"/>
      <protection/>
    </xf>
    <xf numFmtId="164" fontId="9" fillId="34" borderId="18" xfId="0" applyNumberFormat="1" applyFont="1" applyFill="1" applyBorder="1" applyAlignment="1" applyProtection="1">
      <alignment horizontal="right" vertical="center"/>
      <protection/>
    </xf>
    <xf numFmtId="0" fontId="0" fillId="34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4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25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13" xfId="0" applyFont="1" applyBorder="1" applyAlignment="1">
      <alignment horizontal="left" vertical="center"/>
    </xf>
    <xf numFmtId="164" fontId="23" fillId="0" borderId="25" xfId="0" applyNumberFormat="1" applyFont="1" applyBorder="1" applyAlignment="1" applyProtection="1">
      <alignment horizontal="right" vertical="center"/>
      <protection/>
    </xf>
    <xf numFmtId="164" fontId="23" fillId="0" borderId="0" xfId="0" applyNumberFormat="1" applyFont="1" applyAlignment="1" applyProtection="1">
      <alignment horizontal="right" vertical="center"/>
      <protection/>
    </xf>
    <xf numFmtId="167" fontId="23" fillId="0" borderId="0" xfId="0" applyNumberFormat="1" applyFont="1" applyAlignment="1" applyProtection="1">
      <alignment horizontal="right" vertical="center"/>
      <protection/>
    </xf>
    <xf numFmtId="164" fontId="23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 vertical="center"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4" borderId="18" xfId="0" applyFont="1" applyFill="1" applyBorder="1" applyAlignment="1" applyProtection="1">
      <alignment horizontal="right" vertical="center"/>
      <protection/>
    </xf>
    <xf numFmtId="0" fontId="0" fillId="34" borderId="18" xfId="0" applyFill="1" applyBorder="1" applyAlignment="1">
      <alignment horizontal="left" vertical="center"/>
    </xf>
    <xf numFmtId="0" fontId="0" fillId="34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4" borderId="0" xfId="0" applyFont="1" applyFill="1" applyAlignment="1" applyProtection="1">
      <alignment horizontal="left" vertical="center"/>
      <protection/>
    </xf>
    <xf numFmtId="0" fontId="0" fillId="34" borderId="0" xfId="0" applyFill="1" applyAlignment="1">
      <alignment horizontal="left" vertical="center"/>
    </xf>
    <xf numFmtId="0" fontId="7" fillId="34" borderId="0" xfId="0" applyFont="1" applyFill="1" applyAlignment="1" applyProtection="1">
      <alignment horizontal="right" vertical="center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32" xfId="0" applyFont="1" applyBorder="1" applyAlignment="1" applyProtection="1">
      <alignment horizontal="left" vertical="center"/>
      <protection/>
    </xf>
    <xf numFmtId="0" fontId="24" fillId="0" borderId="32" xfId="0" applyFont="1" applyBorder="1" applyAlignment="1">
      <alignment horizontal="left" vertical="center"/>
    </xf>
    <xf numFmtId="164" fontId="24" fillId="0" borderId="32" xfId="0" applyNumberFormat="1" applyFont="1" applyBorder="1" applyAlignment="1" applyProtection="1">
      <alignment horizontal="righ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22" fillId="0" borderId="13" xfId="0" applyFont="1" applyBorder="1" applyAlignment="1" applyProtection="1">
      <alignment horizontal="left" vertical="center"/>
      <protection/>
    </xf>
    <xf numFmtId="0" fontId="22" fillId="0" borderId="32" xfId="0" applyFont="1" applyBorder="1" applyAlignment="1" applyProtection="1">
      <alignment horizontal="left" vertical="center"/>
      <protection/>
    </xf>
    <xf numFmtId="0" fontId="22" fillId="0" borderId="32" xfId="0" applyFont="1" applyBorder="1" applyAlignment="1">
      <alignment horizontal="left" vertical="center"/>
    </xf>
    <xf numFmtId="164" fontId="22" fillId="0" borderId="32" xfId="0" applyNumberFormat="1" applyFont="1" applyBorder="1" applyAlignment="1" applyProtection="1">
      <alignment horizontal="right" vertical="center"/>
      <protection/>
    </xf>
    <xf numFmtId="0" fontId="22" fillId="0" borderId="14" xfId="0" applyFont="1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top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4" borderId="27" xfId="0" applyFont="1" applyFill="1" applyBorder="1" applyAlignment="1" applyProtection="1">
      <alignment horizontal="center" vertical="center" wrapText="1"/>
      <protection/>
    </xf>
    <xf numFmtId="0" fontId="7" fillId="34" borderId="28" xfId="0" applyFont="1" applyFill="1" applyBorder="1" applyAlignment="1" applyProtection="1">
      <alignment horizontal="center" vertical="center" wrapText="1"/>
      <protection/>
    </xf>
    <xf numFmtId="0" fontId="7" fillId="34" borderId="28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5" fillId="0" borderId="22" xfId="0" applyNumberFormat="1" applyFont="1" applyBorder="1" applyAlignment="1" applyProtection="1">
      <alignment horizontal="right"/>
      <protection/>
    </xf>
    <xf numFmtId="167" fontId="25" fillId="0" borderId="23" xfId="0" applyNumberFormat="1" applyFont="1" applyBorder="1" applyAlignment="1" applyProtection="1">
      <alignment horizontal="right"/>
      <protection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7" fillId="0" borderId="13" xfId="0" applyFont="1" applyBorder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164" fontId="24" fillId="0" borderId="0" xfId="0" applyNumberFormat="1" applyFont="1" applyAlignment="1" applyProtection="1">
      <alignment horizontal="right"/>
      <protection/>
    </xf>
    <xf numFmtId="0" fontId="27" fillId="0" borderId="13" xfId="0" applyFont="1" applyBorder="1" applyAlignment="1">
      <alignment horizontal="left"/>
    </xf>
    <xf numFmtId="0" fontId="27" fillId="0" borderId="25" xfId="0" applyFont="1" applyBorder="1" applyAlignment="1" applyProtection="1">
      <alignment horizontal="left"/>
      <protection/>
    </xf>
    <xf numFmtId="167" fontId="27" fillId="0" borderId="0" xfId="0" applyNumberFormat="1" applyFont="1" applyAlignment="1" applyProtection="1">
      <alignment horizontal="right"/>
      <protection/>
    </xf>
    <xf numFmtId="167" fontId="27" fillId="0" borderId="24" xfId="0" applyNumberFormat="1" applyFont="1" applyBorder="1" applyAlignment="1" applyProtection="1">
      <alignment horizontal="right"/>
      <protection/>
    </xf>
    <xf numFmtId="0" fontId="27" fillId="0" borderId="0" xfId="0" applyFont="1" applyAlignment="1">
      <alignment horizontal="left"/>
    </xf>
    <xf numFmtId="164" fontId="27" fillId="0" borderId="0" xfId="0" applyNumberFormat="1" applyFont="1" applyAlignment="1">
      <alignment horizontal="right" vertical="center"/>
    </xf>
    <xf numFmtId="0" fontId="22" fillId="0" borderId="0" xfId="0" applyFont="1" applyAlignment="1" applyProtection="1">
      <alignment horizontal="left"/>
      <protection/>
    </xf>
    <xf numFmtId="164" fontId="22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3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3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0" borderId="25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36" xfId="0" applyFont="1" applyBorder="1" applyAlignment="1" applyProtection="1">
      <alignment horizontal="center" vertical="center"/>
      <protection/>
    </xf>
    <xf numFmtId="49" fontId="31" fillId="0" borderId="36" xfId="0" applyNumberFormat="1" applyFont="1" applyBorder="1" applyAlignment="1" applyProtection="1">
      <alignment horizontal="left" vertical="center" wrapText="1"/>
      <protection/>
    </xf>
    <xf numFmtId="0" fontId="31" fillId="0" borderId="36" xfId="0" applyFont="1" applyBorder="1" applyAlignment="1" applyProtection="1">
      <alignment horizontal="left" vertical="center" wrapText="1"/>
      <protection/>
    </xf>
    <xf numFmtId="0" fontId="31" fillId="0" borderId="36" xfId="0" applyFont="1" applyBorder="1" applyAlignment="1" applyProtection="1">
      <alignment horizontal="center" vertical="center" wrapText="1"/>
      <protection/>
    </xf>
    <xf numFmtId="168" fontId="31" fillId="0" borderId="36" xfId="0" applyNumberFormat="1" applyFont="1" applyBorder="1" applyAlignment="1" applyProtection="1">
      <alignment horizontal="right" vertical="center"/>
      <protection/>
    </xf>
    <xf numFmtId="164" fontId="31" fillId="33" borderId="36" xfId="0" applyNumberFormat="1" applyFont="1" applyFill="1" applyBorder="1" applyAlignment="1">
      <alignment horizontal="right" vertical="center"/>
    </xf>
    <xf numFmtId="164" fontId="31" fillId="0" borderId="36" xfId="0" applyNumberFormat="1" applyFont="1" applyBorder="1" applyAlignment="1" applyProtection="1">
      <alignment horizontal="right" vertical="center"/>
      <protection/>
    </xf>
    <xf numFmtId="0" fontId="31" fillId="0" borderId="13" xfId="0" applyFont="1" applyBorder="1" applyAlignment="1">
      <alignment horizontal="left" vertical="center"/>
    </xf>
    <xf numFmtId="0" fontId="31" fillId="33" borderId="36" xfId="0" applyFont="1" applyFill="1" applyBorder="1" applyAlignment="1">
      <alignment horizontal="left" vertical="center" wrapText="1"/>
    </xf>
    <xf numFmtId="0" fontId="31" fillId="0" borderId="0" xfId="0" applyFont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33" fillId="32" borderId="0" xfId="36" applyFont="1" applyFill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19" fillId="0" borderId="37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57" fillId="32" borderId="0" xfId="36" applyFill="1" applyAlignment="1">
      <alignment horizontal="left" vertical="top"/>
    </xf>
    <xf numFmtId="0" fontId="32" fillId="0" borderId="0" xfId="36" applyFont="1" applyAlignment="1">
      <alignment horizontal="center" vertical="center"/>
    </xf>
    <xf numFmtId="0" fontId="2" fillId="32" borderId="0" xfId="0" applyFont="1" applyFill="1" applyAlignment="1">
      <alignment horizontal="left" vertical="center"/>
    </xf>
    <xf numFmtId="0" fontId="21" fillId="32" borderId="0" xfId="0" applyFont="1" applyFill="1" applyAlignment="1">
      <alignment horizontal="left" vertical="center"/>
    </xf>
    <xf numFmtId="0" fontId="1" fillId="32" borderId="0" xfId="0" applyFont="1" applyFill="1" applyAlignment="1" applyProtection="1">
      <alignment horizontal="left" vertical="center"/>
      <protection/>
    </xf>
    <xf numFmtId="0" fontId="21" fillId="32" borderId="0" xfId="0" applyFont="1" applyFill="1" applyAlignment="1" applyProtection="1">
      <alignment horizontal="left" vertical="center"/>
      <protection/>
    </xf>
    <xf numFmtId="0" fontId="2" fillId="32" borderId="0" xfId="0" applyFont="1" applyFill="1" applyAlignment="1" applyProtection="1">
      <alignment horizontal="left" vertical="center"/>
      <protection/>
    </xf>
    <xf numFmtId="0" fontId="33" fillId="32" borderId="0" xfId="36" applyFont="1" applyFill="1" applyAlignment="1" applyProtection="1">
      <alignment horizontal="left" vertical="center"/>
      <protection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4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1" fillId="0" borderId="37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37" xfId="0" applyFont="1" applyBorder="1" applyAlignment="1">
      <alignment horizontal="left" vertical="center"/>
    </xf>
    <xf numFmtId="0" fontId="19" fillId="0" borderId="37" xfId="0" applyFont="1" applyBorder="1" applyAlignment="1">
      <alignment horizontal="center" vertical="center"/>
    </xf>
    <xf numFmtId="0" fontId="16" fillId="0" borderId="37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1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16" fillId="0" borderId="42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16" fillId="0" borderId="37" xfId="0" applyFont="1" applyBorder="1" applyAlignment="1">
      <alignment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37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164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7" fillId="34" borderId="17" xfId="0" applyFont="1" applyFill="1" applyBorder="1" applyAlignment="1" applyProtection="1">
      <alignment horizontal="center" vertical="center"/>
      <protection/>
    </xf>
    <xf numFmtId="0" fontId="0" fillId="34" borderId="18" xfId="0" applyFill="1" applyBorder="1" applyAlignment="1" applyProtection="1">
      <alignment horizontal="left" vertical="center"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8" xfId="0" applyFont="1" applyFill="1" applyBorder="1" applyAlignment="1" applyProtection="1">
      <alignment horizontal="righ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4" borderId="18" xfId="0" applyFont="1" applyFill="1" applyBorder="1" applyAlignment="1" applyProtection="1">
      <alignment horizontal="left" vertical="center"/>
      <protection/>
    </xf>
    <xf numFmtId="164" fontId="9" fillId="34" borderId="18" xfId="0" applyNumberFormat="1" applyFont="1" applyFill="1" applyBorder="1" applyAlignment="1" applyProtection="1">
      <alignment horizontal="right" vertical="center"/>
      <protection/>
    </xf>
    <xf numFmtId="0" fontId="0" fillId="34" borderId="26" xfId="0" applyFill="1" applyBorder="1" applyAlignment="1" applyProtection="1">
      <alignment horizontal="left" vertical="center"/>
      <protection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3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33" fillId="32" borderId="0" xfId="36" applyFont="1" applyFill="1" applyAlignment="1">
      <alignment horizontal="left" vertical="center"/>
    </xf>
    <xf numFmtId="0" fontId="0" fillId="0" borderId="0" xfId="0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vertical="top"/>
    </xf>
    <xf numFmtId="0" fontId="19" fillId="0" borderId="37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19" fillId="0" borderId="37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33D9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CB4A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FBA4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AA9B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4592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C4A3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99EF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33D9D.tmp" descr="D:\KROSplusData\System\Temp\rad33D9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CB4AC.tmp" descr="D:\KROSplusData\System\Temp\radCB4A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FBA40.tmp" descr="D:\KROSplusData\System\Temp\radFBA4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AA9BF.tmp" descr="D:\KROSplusData\System\Temp\radAA9B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4592E.tmp" descr="D:\KROSplusData\System\Temp\rad4592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C4A3C.tmp" descr="D:\KROSplusData\System\Temp\radC4A3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99EF2.tmp" descr="D:\KROSplusData\System\Temp\rad99EF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"/>
  <sheetViews>
    <sheetView showGridLines="0" zoomScalePageLayoutView="0" workbookViewId="0" topLeftCell="A1">
      <pane ySplit="1" topLeftCell="A17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98" t="s">
        <v>0</v>
      </c>
      <c r="B1" s="199"/>
      <c r="C1" s="199"/>
      <c r="D1" s="200" t="s">
        <v>1</v>
      </c>
      <c r="E1" s="199"/>
      <c r="F1" s="199"/>
      <c r="G1" s="199"/>
      <c r="H1" s="199"/>
      <c r="I1" s="199"/>
      <c r="J1" s="199"/>
      <c r="K1" s="201" t="s">
        <v>429</v>
      </c>
      <c r="L1" s="201"/>
      <c r="M1" s="201"/>
      <c r="N1" s="201"/>
      <c r="O1" s="201"/>
      <c r="P1" s="201"/>
      <c r="Q1" s="201"/>
      <c r="R1" s="201"/>
      <c r="S1" s="201"/>
      <c r="T1" s="199"/>
      <c r="U1" s="199"/>
      <c r="V1" s="199"/>
      <c r="W1" s="201" t="s">
        <v>430</v>
      </c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194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73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292" t="s">
        <v>14</v>
      </c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11"/>
      <c r="AQ5" s="13"/>
      <c r="BE5" s="304" t="s">
        <v>15</v>
      </c>
      <c r="BS5" s="6" t="s">
        <v>6</v>
      </c>
    </row>
    <row r="6" spans="2:71" s="2" customFormat="1" ht="37.5" customHeight="1">
      <c r="B6" s="10"/>
      <c r="C6" s="11"/>
      <c r="D6" s="18" t="s">
        <v>16</v>
      </c>
      <c r="E6" s="11"/>
      <c r="F6" s="11"/>
      <c r="G6" s="11"/>
      <c r="H6" s="11"/>
      <c r="I6" s="11"/>
      <c r="J6" s="11"/>
      <c r="K6" s="307" t="s">
        <v>17</v>
      </c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11"/>
      <c r="AQ6" s="13"/>
      <c r="BE6" s="274"/>
      <c r="BS6" s="6" t="s">
        <v>18</v>
      </c>
    </row>
    <row r="7" spans="2:71" s="2" customFormat="1" ht="15" customHeight="1">
      <c r="B7" s="10"/>
      <c r="C7" s="11"/>
      <c r="D7" s="19" t="s">
        <v>19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20</v>
      </c>
      <c r="AL7" s="11"/>
      <c r="AM7" s="11"/>
      <c r="AN7" s="17"/>
      <c r="AO7" s="11"/>
      <c r="AP7" s="11"/>
      <c r="AQ7" s="13"/>
      <c r="BE7" s="274"/>
      <c r="BS7" s="6" t="s">
        <v>21</v>
      </c>
    </row>
    <row r="8" spans="2:71" s="2" customFormat="1" ht="15" customHeight="1">
      <c r="B8" s="10"/>
      <c r="C8" s="11"/>
      <c r="D8" s="19" t="s">
        <v>22</v>
      </c>
      <c r="E8" s="11"/>
      <c r="F8" s="11"/>
      <c r="G8" s="11"/>
      <c r="H8" s="11"/>
      <c r="I8" s="11"/>
      <c r="J8" s="11"/>
      <c r="K8" s="17" t="s">
        <v>23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24</v>
      </c>
      <c r="AL8" s="11"/>
      <c r="AM8" s="11"/>
      <c r="AN8" s="20" t="s">
        <v>25</v>
      </c>
      <c r="AO8" s="11"/>
      <c r="AP8" s="11"/>
      <c r="AQ8" s="13"/>
      <c r="BE8" s="274"/>
      <c r="BS8" s="6" t="s">
        <v>26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274"/>
      <c r="BS9" s="6" t="s">
        <v>27</v>
      </c>
    </row>
    <row r="10" spans="2:71" s="2" customFormat="1" ht="15" customHeight="1">
      <c r="B10" s="10"/>
      <c r="C10" s="11"/>
      <c r="D10" s="19" t="s">
        <v>28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29</v>
      </c>
      <c r="AL10" s="11"/>
      <c r="AM10" s="11"/>
      <c r="AN10" s="17"/>
      <c r="AO10" s="11"/>
      <c r="AP10" s="11"/>
      <c r="AQ10" s="13"/>
      <c r="BE10" s="274"/>
      <c r="BS10" s="6" t="s">
        <v>18</v>
      </c>
    </row>
    <row r="11" spans="2:71" s="2" customFormat="1" ht="19.5" customHeight="1">
      <c r="B11" s="10"/>
      <c r="C11" s="11"/>
      <c r="D11" s="11"/>
      <c r="E11" s="17" t="s">
        <v>23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30</v>
      </c>
      <c r="AL11" s="11"/>
      <c r="AM11" s="11"/>
      <c r="AN11" s="17"/>
      <c r="AO11" s="11"/>
      <c r="AP11" s="11"/>
      <c r="AQ11" s="13"/>
      <c r="BE11" s="274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74"/>
      <c r="BS12" s="6" t="s">
        <v>18</v>
      </c>
    </row>
    <row r="13" spans="2:71" s="2" customFormat="1" ht="15" customHeight="1">
      <c r="B13" s="10"/>
      <c r="C13" s="11"/>
      <c r="D13" s="19" t="s">
        <v>31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29</v>
      </c>
      <c r="AL13" s="11"/>
      <c r="AM13" s="11"/>
      <c r="AN13" s="21" t="s">
        <v>32</v>
      </c>
      <c r="AO13" s="11"/>
      <c r="AP13" s="11"/>
      <c r="AQ13" s="13"/>
      <c r="BE13" s="274"/>
      <c r="BS13" s="6" t="s">
        <v>18</v>
      </c>
    </row>
    <row r="14" spans="2:71" s="2" customFormat="1" ht="15.75" customHeight="1">
      <c r="B14" s="10"/>
      <c r="C14" s="11"/>
      <c r="D14" s="11"/>
      <c r="E14" s="308" t="s">
        <v>32</v>
      </c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19" t="s">
        <v>30</v>
      </c>
      <c r="AL14" s="11"/>
      <c r="AM14" s="11"/>
      <c r="AN14" s="21" t="s">
        <v>32</v>
      </c>
      <c r="AO14" s="11"/>
      <c r="AP14" s="11"/>
      <c r="AQ14" s="13"/>
      <c r="BE14" s="274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74"/>
      <c r="BS15" s="6" t="s">
        <v>4</v>
      </c>
    </row>
    <row r="16" spans="2:71" s="2" customFormat="1" ht="15" customHeight="1">
      <c r="B16" s="10"/>
      <c r="C16" s="11"/>
      <c r="D16" s="19" t="s">
        <v>33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29</v>
      </c>
      <c r="AL16" s="11"/>
      <c r="AM16" s="11"/>
      <c r="AN16" s="17"/>
      <c r="AO16" s="11"/>
      <c r="AP16" s="11"/>
      <c r="AQ16" s="13"/>
      <c r="BE16" s="274"/>
      <c r="BS16" s="6" t="s">
        <v>4</v>
      </c>
    </row>
    <row r="17" spans="2:71" ht="19.5" customHeight="1">
      <c r="B17" s="10"/>
      <c r="C17" s="11"/>
      <c r="D17" s="11"/>
      <c r="E17" s="17" t="s">
        <v>23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30</v>
      </c>
      <c r="AL17" s="11"/>
      <c r="AM17" s="11"/>
      <c r="AN17" s="17"/>
      <c r="AO17" s="11"/>
      <c r="AP17" s="11"/>
      <c r="AQ17" s="13"/>
      <c r="BE17" s="274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34</v>
      </c>
    </row>
    <row r="18" spans="2:7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74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6</v>
      </c>
    </row>
    <row r="19" spans="2:71" ht="15" customHeight="1">
      <c r="B19" s="10"/>
      <c r="C19" s="11"/>
      <c r="D19" s="19" t="s">
        <v>35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74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18</v>
      </c>
    </row>
    <row r="20" spans="2:71" ht="15.75" customHeight="1">
      <c r="B20" s="10"/>
      <c r="C20" s="11"/>
      <c r="D20" s="11"/>
      <c r="E20" s="309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11"/>
      <c r="AP20" s="11"/>
      <c r="AQ20" s="13"/>
      <c r="BE20" s="274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4</v>
      </c>
    </row>
    <row r="21" spans="2:70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74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274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7" customHeight="1">
      <c r="B23" s="23"/>
      <c r="C23" s="24"/>
      <c r="D23" s="25" t="s">
        <v>36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310">
        <f>ROUNDUP($AG$51,2)</f>
        <v>0</v>
      </c>
      <c r="AL23" s="311"/>
      <c r="AM23" s="311"/>
      <c r="AN23" s="311"/>
      <c r="AO23" s="311"/>
      <c r="AP23" s="24"/>
      <c r="AQ23" s="27"/>
      <c r="BE23" s="296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296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312" t="s">
        <v>37</v>
      </c>
      <c r="M25" s="291"/>
      <c r="N25" s="291"/>
      <c r="O25" s="291"/>
      <c r="P25" s="24"/>
      <c r="Q25" s="24"/>
      <c r="R25" s="24"/>
      <c r="S25" s="24"/>
      <c r="T25" s="24"/>
      <c r="U25" s="24"/>
      <c r="V25" s="24"/>
      <c r="W25" s="312" t="s">
        <v>38</v>
      </c>
      <c r="X25" s="291"/>
      <c r="Y25" s="291"/>
      <c r="Z25" s="291"/>
      <c r="AA25" s="291"/>
      <c r="AB25" s="291"/>
      <c r="AC25" s="291"/>
      <c r="AD25" s="291"/>
      <c r="AE25" s="291"/>
      <c r="AF25" s="24"/>
      <c r="AG25" s="24"/>
      <c r="AH25" s="24"/>
      <c r="AI25" s="24"/>
      <c r="AJ25" s="24"/>
      <c r="AK25" s="312" t="s">
        <v>39</v>
      </c>
      <c r="AL25" s="291"/>
      <c r="AM25" s="291"/>
      <c r="AN25" s="291"/>
      <c r="AO25" s="291"/>
      <c r="AP25" s="24"/>
      <c r="AQ25" s="27"/>
      <c r="BE25" s="296"/>
    </row>
    <row r="26" spans="2:57" s="6" customFormat="1" ht="15" customHeight="1">
      <c r="B26" s="29"/>
      <c r="C26" s="30"/>
      <c r="D26" s="30" t="s">
        <v>40</v>
      </c>
      <c r="E26" s="30"/>
      <c r="F26" s="30" t="s">
        <v>41</v>
      </c>
      <c r="G26" s="30"/>
      <c r="H26" s="30"/>
      <c r="I26" s="30"/>
      <c r="J26" s="30"/>
      <c r="K26" s="30"/>
      <c r="L26" s="298">
        <v>0.21</v>
      </c>
      <c r="M26" s="299"/>
      <c r="N26" s="299"/>
      <c r="O26" s="299"/>
      <c r="P26" s="30"/>
      <c r="Q26" s="30"/>
      <c r="R26" s="30"/>
      <c r="S26" s="30"/>
      <c r="T26" s="30"/>
      <c r="U26" s="30"/>
      <c r="V26" s="30"/>
      <c r="W26" s="300">
        <f>ROUNDUP($AZ$51,2)</f>
        <v>0</v>
      </c>
      <c r="X26" s="299"/>
      <c r="Y26" s="299"/>
      <c r="Z26" s="299"/>
      <c r="AA26" s="299"/>
      <c r="AB26" s="299"/>
      <c r="AC26" s="299"/>
      <c r="AD26" s="299"/>
      <c r="AE26" s="299"/>
      <c r="AF26" s="30"/>
      <c r="AG26" s="30"/>
      <c r="AH26" s="30"/>
      <c r="AI26" s="30"/>
      <c r="AJ26" s="30"/>
      <c r="AK26" s="300">
        <f>ROUNDUP($AV$51,1)</f>
        <v>0</v>
      </c>
      <c r="AL26" s="299"/>
      <c r="AM26" s="299"/>
      <c r="AN26" s="299"/>
      <c r="AO26" s="299"/>
      <c r="AP26" s="30"/>
      <c r="AQ26" s="31"/>
      <c r="BE26" s="305"/>
    </row>
    <row r="27" spans="2:57" s="6" customFormat="1" ht="15" customHeight="1">
      <c r="B27" s="29"/>
      <c r="C27" s="30"/>
      <c r="D27" s="30"/>
      <c r="E27" s="30"/>
      <c r="F27" s="30" t="s">
        <v>42</v>
      </c>
      <c r="G27" s="30"/>
      <c r="H27" s="30"/>
      <c r="I27" s="30"/>
      <c r="J27" s="30"/>
      <c r="K27" s="30"/>
      <c r="L27" s="298">
        <v>0.15</v>
      </c>
      <c r="M27" s="299"/>
      <c r="N27" s="299"/>
      <c r="O27" s="299"/>
      <c r="P27" s="30"/>
      <c r="Q27" s="30"/>
      <c r="R27" s="30"/>
      <c r="S27" s="30"/>
      <c r="T27" s="30"/>
      <c r="U27" s="30"/>
      <c r="V27" s="30"/>
      <c r="W27" s="300">
        <f>ROUNDUP($BA$51,2)</f>
        <v>0</v>
      </c>
      <c r="X27" s="299"/>
      <c r="Y27" s="299"/>
      <c r="Z27" s="299"/>
      <c r="AA27" s="299"/>
      <c r="AB27" s="299"/>
      <c r="AC27" s="299"/>
      <c r="AD27" s="299"/>
      <c r="AE27" s="299"/>
      <c r="AF27" s="30"/>
      <c r="AG27" s="30"/>
      <c r="AH27" s="30"/>
      <c r="AI27" s="30"/>
      <c r="AJ27" s="30"/>
      <c r="AK27" s="300">
        <f>ROUNDUP($AW$51,1)</f>
        <v>0</v>
      </c>
      <c r="AL27" s="299"/>
      <c r="AM27" s="299"/>
      <c r="AN27" s="299"/>
      <c r="AO27" s="299"/>
      <c r="AP27" s="30"/>
      <c r="AQ27" s="31"/>
      <c r="BE27" s="305"/>
    </row>
    <row r="28" spans="2:57" s="6" customFormat="1" ht="15" customHeight="1" hidden="1">
      <c r="B28" s="29"/>
      <c r="C28" s="30"/>
      <c r="D28" s="30"/>
      <c r="E28" s="30"/>
      <c r="F28" s="30" t="s">
        <v>43</v>
      </c>
      <c r="G28" s="30"/>
      <c r="H28" s="30"/>
      <c r="I28" s="30"/>
      <c r="J28" s="30"/>
      <c r="K28" s="30"/>
      <c r="L28" s="298">
        <v>0.21</v>
      </c>
      <c r="M28" s="299"/>
      <c r="N28" s="299"/>
      <c r="O28" s="299"/>
      <c r="P28" s="30"/>
      <c r="Q28" s="30"/>
      <c r="R28" s="30"/>
      <c r="S28" s="30"/>
      <c r="T28" s="30"/>
      <c r="U28" s="30"/>
      <c r="V28" s="30"/>
      <c r="W28" s="300">
        <f>ROUNDUP($BB$51,2)</f>
        <v>0</v>
      </c>
      <c r="X28" s="299"/>
      <c r="Y28" s="299"/>
      <c r="Z28" s="299"/>
      <c r="AA28" s="299"/>
      <c r="AB28" s="299"/>
      <c r="AC28" s="299"/>
      <c r="AD28" s="299"/>
      <c r="AE28" s="299"/>
      <c r="AF28" s="30"/>
      <c r="AG28" s="30"/>
      <c r="AH28" s="30"/>
      <c r="AI28" s="30"/>
      <c r="AJ28" s="30"/>
      <c r="AK28" s="300">
        <v>0</v>
      </c>
      <c r="AL28" s="299"/>
      <c r="AM28" s="299"/>
      <c r="AN28" s="299"/>
      <c r="AO28" s="299"/>
      <c r="AP28" s="30"/>
      <c r="AQ28" s="31"/>
      <c r="BE28" s="305"/>
    </row>
    <row r="29" spans="2:57" s="6" customFormat="1" ht="15" customHeight="1" hidden="1">
      <c r="B29" s="29"/>
      <c r="C29" s="30"/>
      <c r="D29" s="30"/>
      <c r="E29" s="30"/>
      <c r="F29" s="30" t="s">
        <v>44</v>
      </c>
      <c r="G29" s="30"/>
      <c r="H29" s="30"/>
      <c r="I29" s="30"/>
      <c r="J29" s="30"/>
      <c r="K29" s="30"/>
      <c r="L29" s="298">
        <v>0.15</v>
      </c>
      <c r="M29" s="299"/>
      <c r="N29" s="299"/>
      <c r="O29" s="299"/>
      <c r="P29" s="30"/>
      <c r="Q29" s="30"/>
      <c r="R29" s="30"/>
      <c r="S29" s="30"/>
      <c r="T29" s="30"/>
      <c r="U29" s="30"/>
      <c r="V29" s="30"/>
      <c r="W29" s="300">
        <f>ROUNDUP($BC$51,2)</f>
        <v>0</v>
      </c>
      <c r="X29" s="299"/>
      <c r="Y29" s="299"/>
      <c r="Z29" s="299"/>
      <c r="AA29" s="299"/>
      <c r="AB29" s="299"/>
      <c r="AC29" s="299"/>
      <c r="AD29" s="299"/>
      <c r="AE29" s="299"/>
      <c r="AF29" s="30"/>
      <c r="AG29" s="30"/>
      <c r="AH29" s="30"/>
      <c r="AI29" s="30"/>
      <c r="AJ29" s="30"/>
      <c r="AK29" s="300">
        <v>0</v>
      </c>
      <c r="AL29" s="299"/>
      <c r="AM29" s="299"/>
      <c r="AN29" s="299"/>
      <c r="AO29" s="299"/>
      <c r="AP29" s="30"/>
      <c r="AQ29" s="31"/>
      <c r="BE29" s="305"/>
    </row>
    <row r="30" spans="2:57" s="6" customFormat="1" ht="15" customHeight="1" hidden="1">
      <c r="B30" s="29"/>
      <c r="C30" s="30"/>
      <c r="D30" s="30"/>
      <c r="E30" s="30"/>
      <c r="F30" s="30" t="s">
        <v>45</v>
      </c>
      <c r="G30" s="30"/>
      <c r="H30" s="30"/>
      <c r="I30" s="30"/>
      <c r="J30" s="30"/>
      <c r="K30" s="30"/>
      <c r="L30" s="298">
        <v>0</v>
      </c>
      <c r="M30" s="299"/>
      <c r="N30" s="299"/>
      <c r="O30" s="299"/>
      <c r="P30" s="30"/>
      <c r="Q30" s="30"/>
      <c r="R30" s="30"/>
      <c r="S30" s="30"/>
      <c r="T30" s="30"/>
      <c r="U30" s="30"/>
      <c r="V30" s="30"/>
      <c r="W30" s="300">
        <f>ROUNDUP($BD$51,2)</f>
        <v>0</v>
      </c>
      <c r="X30" s="299"/>
      <c r="Y30" s="299"/>
      <c r="Z30" s="299"/>
      <c r="AA30" s="299"/>
      <c r="AB30" s="299"/>
      <c r="AC30" s="299"/>
      <c r="AD30" s="299"/>
      <c r="AE30" s="299"/>
      <c r="AF30" s="30"/>
      <c r="AG30" s="30"/>
      <c r="AH30" s="30"/>
      <c r="AI30" s="30"/>
      <c r="AJ30" s="30"/>
      <c r="AK30" s="300">
        <v>0</v>
      </c>
      <c r="AL30" s="299"/>
      <c r="AM30" s="299"/>
      <c r="AN30" s="299"/>
      <c r="AO30" s="299"/>
      <c r="AP30" s="30"/>
      <c r="AQ30" s="31"/>
      <c r="BE30" s="305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296"/>
    </row>
    <row r="32" spans="2:57" s="6" customFormat="1" ht="27" customHeight="1">
      <c r="B32" s="23"/>
      <c r="C32" s="32"/>
      <c r="D32" s="33" t="s">
        <v>46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47</v>
      </c>
      <c r="U32" s="34"/>
      <c r="V32" s="34"/>
      <c r="W32" s="34"/>
      <c r="X32" s="301" t="s">
        <v>48</v>
      </c>
      <c r="Y32" s="283"/>
      <c r="Z32" s="283"/>
      <c r="AA32" s="283"/>
      <c r="AB32" s="283"/>
      <c r="AC32" s="34"/>
      <c r="AD32" s="34"/>
      <c r="AE32" s="34"/>
      <c r="AF32" s="34"/>
      <c r="AG32" s="34"/>
      <c r="AH32" s="34"/>
      <c r="AI32" s="34"/>
      <c r="AJ32" s="34"/>
      <c r="AK32" s="302">
        <f>SUM($AK$23:$AK$30)</f>
        <v>0</v>
      </c>
      <c r="AL32" s="283"/>
      <c r="AM32" s="283"/>
      <c r="AN32" s="283"/>
      <c r="AO32" s="303"/>
      <c r="AP32" s="32"/>
      <c r="AQ32" s="37"/>
      <c r="BE32" s="296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49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3711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16</v>
      </c>
      <c r="D42" s="49"/>
      <c r="E42" s="49"/>
      <c r="F42" s="49"/>
      <c r="G42" s="49"/>
      <c r="H42" s="49"/>
      <c r="I42" s="49"/>
      <c r="J42" s="49"/>
      <c r="K42" s="49"/>
      <c r="L42" s="288" t="str">
        <f>$K$6</f>
        <v>Zabrušany-Revitalizace prostoru Heřmanov,aktual 01-2013</v>
      </c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89"/>
      <c r="AK42" s="289"/>
      <c r="AL42" s="289"/>
      <c r="AM42" s="289"/>
      <c r="AN42" s="289"/>
      <c r="AO42" s="289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22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 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24</v>
      </c>
      <c r="AJ44" s="24"/>
      <c r="AK44" s="24"/>
      <c r="AL44" s="24"/>
      <c r="AM44" s="290" t="str">
        <f>IF($AN$8="","",$AN$8)</f>
        <v>30.01.2013</v>
      </c>
      <c r="AN44" s="291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28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 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33</v>
      </c>
      <c r="AJ46" s="24"/>
      <c r="AK46" s="24"/>
      <c r="AL46" s="24"/>
      <c r="AM46" s="292" t="str">
        <f>IF($E$17="","",$E$17)</f>
        <v> </v>
      </c>
      <c r="AN46" s="291"/>
      <c r="AO46" s="291"/>
      <c r="AP46" s="291"/>
      <c r="AQ46" s="24"/>
      <c r="AR46" s="43"/>
      <c r="AS46" s="293" t="s">
        <v>50</v>
      </c>
      <c r="AT46" s="294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31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95"/>
      <c r="AT47" s="296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97"/>
      <c r="AT48" s="291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282" t="s">
        <v>51</v>
      </c>
      <c r="D49" s="283"/>
      <c r="E49" s="283"/>
      <c r="F49" s="283"/>
      <c r="G49" s="283"/>
      <c r="H49" s="34"/>
      <c r="I49" s="284" t="s">
        <v>52</v>
      </c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5" t="s">
        <v>53</v>
      </c>
      <c r="AH49" s="283"/>
      <c r="AI49" s="283"/>
      <c r="AJ49" s="283"/>
      <c r="AK49" s="283"/>
      <c r="AL49" s="283"/>
      <c r="AM49" s="283"/>
      <c r="AN49" s="284" t="s">
        <v>54</v>
      </c>
      <c r="AO49" s="283"/>
      <c r="AP49" s="283"/>
      <c r="AQ49" s="58" t="s">
        <v>55</v>
      </c>
      <c r="AR49" s="43"/>
      <c r="AS49" s="59" t="s">
        <v>56</v>
      </c>
      <c r="AT49" s="60" t="s">
        <v>57</v>
      </c>
      <c r="AU49" s="60" t="s">
        <v>58</v>
      </c>
      <c r="AV49" s="60" t="s">
        <v>59</v>
      </c>
      <c r="AW49" s="60" t="s">
        <v>60</v>
      </c>
      <c r="AX49" s="60" t="s">
        <v>61</v>
      </c>
      <c r="AY49" s="60" t="s">
        <v>62</v>
      </c>
      <c r="AZ49" s="60" t="s">
        <v>63</v>
      </c>
      <c r="BA49" s="60" t="s">
        <v>64</v>
      </c>
      <c r="BB49" s="60" t="s">
        <v>65</v>
      </c>
      <c r="BC49" s="60" t="s">
        <v>66</v>
      </c>
      <c r="BD49" s="61" t="s">
        <v>67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68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286">
        <f>ROUNDUP($AG$52+$AG$58,2)</f>
        <v>0</v>
      </c>
      <c r="AH51" s="287"/>
      <c r="AI51" s="287"/>
      <c r="AJ51" s="287"/>
      <c r="AK51" s="287"/>
      <c r="AL51" s="287"/>
      <c r="AM51" s="287"/>
      <c r="AN51" s="286">
        <f>SUM($AG$51,$AT$51)</f>
        <v>0</v>
      </c>
      <c r="AO51" s="287"/>
      <c r="AP51" s="287"/>
      <c r="AQ51" s="68"/>
      <c r="AR51" s="50"/>
      <c r="AS51" s="69">
        <f>ROUNDUP($AS$52+$AS$58,2)</f>
        <v>0</v>
      </c>
      <c r="AT51" s="70">
        <f>ROUNDUP(SUM($AV$51:$AW$51),1)</f>
        <v>0</v>
      </c>
      <c r="AU51" s="71">
        <f>ROUNDUP($AU$52+$AU$58,5)</f>
        <v>0</v>
      </c>
      <c r="AV51" s="70">
        <f>ROUNDUP($AZ$51*$L$26,1)</f>
        <v>0</v>
      </c>
      <c r="AW51" s="70">
        <f>ROUNDUP($BA$51*$L$27,1)</f>
        <v>0</v>
      </c>
      <c r="AX51" s="70">
        <f>ROUNDUP($BB$51*$L$26,1)</f>
        <v>0</v>
      </c>
      <c r="AY51" s="70">
        <f>ROUNDUP($BC$51*$L$27,1)</f>
        <v>0</v>
      </c>
      <c r="AZ51" s="70">
        <f>ROUNDUP($AZ$52+$AZ$58,2)</f>
        <v>0</v>
      </c>
      <c r="BA51" s="70">
        <f>ROUNDUP($BA$52+$BA$58,2)</f>
        <v>0</v>
      </c>
      <c r="BB51" s="70">
        <f>ROUNDUP($BB$52+$BB$58,2)</f>
        <v>0</v>
      </c>
      <c r="BC51" s="70">
        <f>ROUNDUP($BC$52+$BC$58,2)</f>
        <v>0</v>
      </c>
      <c r="BD51" s="72">
        <f>ROUNDUP($BD$52+$BD$58,2)</f>
        <v>0</v>
      </c>
      <c r="BS51" s="47" t="s">
        <v>69</v>
      </c>
      <c r="BT51" s="47" t="s">
        <v>70</v>
      </c>
      <c r="BU51" s="73" t="s">
        <v>71</v>
      </c>
      <c r="BV51" s="47" t="s">
        <v>72</v>
      </c>
      <c r="BW51" s="47" t="s">
        <v>5</v>
      </c>
      <c r="BX51" s="47" t="s">
        <v>73</v>
      </c>
    </row>
    <row r="52" spans="2:91" s="74" customFormat="1" ht="28.5" customHeight="1">
      <c r="B52" s="75"/>
      <c r="C52" s="76"/>
      <c r="D52" s="280" t="s">
        <v>74</v>
      </c>
      <c r="E52" s="281"/>
      <c r="F52" s="281"/>
      <c r="G52" s="281"/>
      <c r="H52" s="281"/>
      <c r="I52" s="76"/>
      <c r="J52" s="280" t="s">
        <v>75</v>
      </c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  <c r="AB52" s="281"/>
      <c r="AC52" s="281"/>
      <c r="AD52" s="281"/>
      <c r="AE52" s="281"/>
      <c r="AF52" s="281"/>
      <c r="AG52" s="278">
        <f>ROUNDUP(SUM($AG$53:$AG$57),2)</f>
        <v>0</v>
      </c>
      <c r="AH52" s="279"/>
      <c r="AI52" s="279"/>
      <c r="AJ52" s="279"/>
      <c r="AK52" s="279"/>
      <c r="AL52" s="279"/>
      <c r="AM52" s="279"/>
      <c r="AN52" s="278">
        <f>SUM($AG$52,$AT$52)</f>
        <v>0</v>
      </c>
      <c r="AO52" s="279"/>
      <c r="AP52" s="279"/>
      <c r="AQ52" s="77" t="s">
        <v>76</v>
      </c>
      <c r="AR52" s="78"/>
      <c r="AS52" s="79">
        <f>ROUNDUP(SUM($AS$53:$AS$57),2)</f>
        <v>0</v>
      </c>
      <c r="AT52" s="80">
        <f>ROUNDUP(SUM($AV$52:$AW$52),1)</f>
        <v>0</v>
      </c>
      <c r="AU52" s="81">
        <f>ROUNDUP(SUM($AU$53:$AU$57),5)</f>
        <v>0</v>
      </c>
      <c r="AV52" s="80">
        <f>ROUNDUP($AZ$52*$L$26,1)</f>
        <v>0</v>
      </c>
      <c r="AW52" s="80">
        <f>ROUNDUP($BA$52*$L$27,1)</f>
        <v>0</v>
      </c>
      <c r="AX52" s="80">
        <f>ROUNDUP($BB$52*$L$26,1)</f>
        <v>0</v>
      </c>
      <c r="AY52" s="80">
        <f>ROUNDUP($BC$52*$L$27,1)</f>
        <v>0</v>
      </c>
      <c r="AZ52" s="80">
        <f>ROUNDUP(SUM($AZ$53:$AZ$57),2)</f>
        <v>0</v>
      </c>
      <c r="BA52" s="80">
        <f>ROUNDUP(SUM($BA$53:$BA$57),2)</f>
        <v>0</v>
      </c>
      <c r="BB52" s="80">
        <f>ROUNDUP(SUM($BB$53:$BB$57),2)</f>
        <v>0</v>
      </c>
      <c r="BC52" s="80">
        <f>ROUNDUP(SUM($BC$53:$BC$57),2)</f>
        <v>0</v>
      </c>
      <c r="BD52" s="82">
        <f>ROUNDUP(SUM($BD$53:$BD$57),2)</f>
        <v>0</v>
      </c>
      <c r="BS52" s="74" t="s">
        <v>69</v>
      </c>
      <c r="BT52" s="74" t="s">
        <v>21</v>
      </c>
      <c r="BU52" s="74" t="s">
        <v>71</v>
      </c>
      <c r="BV52" s="74" t="s">
        <v>72</v>
      </c>
      <c r="BW52" s="74" t="s">
        <v>77</v>
      </c>
      <c r="BX52" s="74" t="s">
        <v>5</v>
      </c>
      <c r="CL52" s="74" t="s">
        <v>78</v>
      </c>
      <c r="CM52" s="74" t="s">
        <v>79</v>
      </c>
    </row>
    <row r="53" spans="1:90" s="83" customFormat="1" ht="23.25" customHeight="1">
      <c r="A53" s="195" t="s">
        <v>431</v>
      </c>
      <c r="B53" s="84"/>
      <c r="C53" s="85"/>
      <c r="D53" s="85"/>
      <c r="E53" s="277" t="s">
        <v>21</v>
      </c>
      <c r="F53" s="276"/>
      <c r="G53" s="276"/>
      <c r="H53" s="276"/>
      <c r="I53" s="276"/>
      <c r="J53" s="85"/>
      <c r="K53" s="277" t="s">
        <v>80</v>
      </c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5">
        <f>'1 - 1.ROK'!$J$29</f>
        <v>0</v>
      </c>
      <c r="AH53" s="276"/>
      <c r="AI53" s="276"/>
      <c r="AJ53" s="276"/>
      <c r="AK53" s="276"/>
      <c r="AL53" s="276"/>
      <c r="AM53" s="276"/>
      <c r="AN53" s="275">
        <f>SUM($AG$53,$AT$53)</f>
        <v>0</v>
      </c>
      <c r="AO53" s="276"/>
      <c r="AP53" s="276"/>
      <c r="AQ53" s="86" t="s">
        <v>81</v>
      </c>
      <c r="AR53" s="87"/>
      <c r="AS53" s="88">
        <v>0</v>
      </c>
      <c r="AT53" s="89">
        <f>ROUNDUP(SUM($AV$53:$AW$53),1)</f>
        <v>0</v>
      </c>
      <c r="AU53" s="90">
        <f>'1 - 1.ROK'!$P$86</f>
        <v>0</v>
      </c>
      <c r="AV53" s="89">
        <f>'1 - 1.ROK'!$J$32</f>
        <v>0</v>
      </c>
      <c r="AW53" s="89">
        <f>'1 - 1.ROK'!$J$33</f>
        <v>0</v>
      </c>
      <c r="AX53" s="89">
        <f>'1 - 1.ROK'!$J$34</f>
        <v>0</v>
      </c>
      <c r="AY53" s="89">
        <f>'1 - 1.ROK'!$J$35</f>
        <v>0</v>
      </c>
      <c r="AZ53" s="89">
        <f>'1 - 1.ROK'!$F$32</f>
        <v>0</v>
      </c>
      <c r="BA53" s="89">
        <f>'1 - 1.ROK'!$F$33</f>
        <v>0</v>
      </c>
      <c r="BB53" s="89">
        <f>'1 - 1.ROK'!$F$34</f>
        <v>0</v>
      </c>
      <c r="BC53" s="89">
        <f>'1 - 1.ROK'!$F$35</f>
        <v>0</v>
      </c>
      <c r="BD53" s="91">
        <f>'1 - 1.ROK'!$F$36</f>
        <v>0</v>
      </c>
      <c r="BT53" s="83" t="s">
        <v>79</v>
      </c>
      <c r="BV53" s="83" t="s">
        <v>72</v>
      </c>
      <c r="BW53" s="83" t="s">
        <v>82</v>
      </c>
      <c r="BX53" s="83" t="s">
        <v>77</v>
      </c>
      <c r="CL53" s="83" t="s">
        <v>78</v>
      </c>
    </row>
    <row r="54" spans="1:90" s="83" customFormat="1" ht="23.25" customHeight="1">
      <c r="A54" s="195" t="s">
        <v>431</v>
      </c>
      <c r="B54" s="84"/>
      <c r="C54" s="85"/>
      <c r="D54" s="85"/>
      <c r="E54" s="277" t="s">
        <v>79</v>
      </c>
      <c r="F54" s="276"/>
      <c r="G54" s="276"/>
      <c r="H54" s="276"/>
      <c r="I54" s="276"/>
      <c r="J54" s="85"/>
      <c r="K54" s="277" t="s">
        <v>83</v>
      </c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5">
        <f>'2 - 2.ROK'!$J$29</f>
        <v>0</v>
      </c>
      <c r="AH54" s="276"/>
      <c r="AI54" s="276"/>
      <c r="AJ54" s="276"/>
      <c r="AK54" s="276"/>
      <c r="AL54" s="276"/>
      <c r="AM54" s="276"/>
      <c r="AN54" s="275">
        <f>SUM($AG$54,$AT$54)</f>
        <v>0</v>
      </c>
      <c r="AO54" s="276"/>
      <c r="AP54" s="276"/>
      <c r="AQ54" s="86" t="s">
        <v>81</v>
      </c>
      <c r="AR54" s="87"/>
      <c r="AS54" s="88">
        <v>0</v>
      </c>
      <c r="AT54" s="89">
        <f>ROUNDUP(SUM($AV$54:$AW$54),1)</f>
        <v>0</v>
      </c>
      <c r="AU54" s="90">
        <f>'2 - 2.ROK'!$P$85</f>
        <v>0</v>
      </c>
      <c r="AV54" s="89">
        <f>'2 - 2.ROK'!$J$32</f>
        <v>0</v>
      </c>
      <c r="AW54" s="89">
        <f>'2 - 2.ROK'!$J$33</f>
        <v>0</v>
      </c>
      <c r="AX54" s="89">
        <f>'2 - 2.ROK'!$J$34</f>
        <v>0</v>
      </c>
      <c r="AY54" s="89">
        <f>'2 - 2.ROK'!$J$35</f>
        <v>0</v>
      </c>
      <c r="AZ54" s="89">
        <f>'2 - 2.ROK'!$F$32</f>
        <v>0</v>
      </c>
      <c r="BA54" s="89">
        <f>'2 - 2.ROK'!$F$33</f>
        <v>0</v>
      </c>
      <c r="BB54" s="89">
        <f>'2 - 2.ROK'!$F$34</f>
        <v>0</v>
      </c>
      <c r="BC54" s="89">
        <f>'2 - 2.ROK'!$F$35</f>
        <v>0</v>
      </c>
      <c r="BD54" s="91">
        <f>'2 - 2.ROK'!$F$36</f>
        <v>0</v>
      </c>
      <c r="BT54" s="83" t="s">
        <v>79</v>
      </c>
      <c r="BV54" s="83" t="s">
        <v>72</v>
      </c>
      <c r="BW54" s="83" t="s">
        <v>84</v>
      </c>
      <c r="BX54" s="83" t="s">
        <v>77</v>
      </c>
      <c r="CL54" s="83" t="s">
        <v>78</v>
      </c>
    </row>
    <row r="55" spans="1:90" s="83" customFormat="1" ht="23.25" customHeight="1">
      <c r="A55" s="195" t="s">
        <v>431</v>
      </c>
      <c r="B55" s="84"/>
      <c r="C55" s="85"/>
      <c r="D55" s="85"/>
      <c r="E55" s="277" t="s">
        <v>85</v>
      </c>
      <c r="F55" s="276"/>
      <c r="G55" s="276"/>
      <c r="H55" s="276"/>
      <c r="I55" s="276"/>
      <c r="J55" s="85"/>
      <c r="K55" s="277" t="s">
        <v>86</v>
      </c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5">
        <f>'3 - 3.ROK'!$J$29</f>
        <v>0</v>
      </c>
      <c r="AH55" s="276"/>
      <c r="AI55" s="276"/>
      <c r="AJ55" s="276"/>
      <c r="AK55" s="276"/>
      <c r="AL55" s="276"/>
      <c r="AM55" s="276"/>
      <c r="AN55" s="275">
        <f>SUM($AG$55,$AT$55)</f>
        <v>0</v>
      </c>
      <c r="AO55" s="276"/>
      <c r="AP55" s="276"/>
      <c r="AQ55" s="86" t="s">
        <v>81</v>
      </c>
      <c r="AR55" s="87"/>
      <c r="AS55" s="88">
        <v>0</v>
      </c>
      <c r="AT55" s="89">
        <f>ROUNDUP(SUM($AV$55:$AW$55),1)</f>
        <v>0</v>
      </c>
      <c r="AU55" s="90">
        <f>'3 - 3.ROK'!$P$85</f>
        <v>0</v>
      </c>
      <c r="AV55" s="89">
        <f>'3 - 3.ROK'!$J$32</f>
        <v>0</v>
      </c>
      <c r="AW55" s="89">
        <f>'3 - 3.ROK'!$J$33</f>
        <v>0</v>
      </c>
      <c r="AX55" s="89">
        <f>'3 - 3.ROK'!$J$34</f>
        <v>0</v>
      </c>
      <c r="AY55" s="89">
        <f>'3 - 3.ROK'!$J$35</f>
        <v>0</v>
      </c>
      <c r="AZ55" s="89">
        <f>'3 - 3.ROK'!$F$32</f>
        <v>0</v>
      </c>
      <c r="BA55" s="89">
        <f>'3 - 3.ROK'!$F$33</f>
        <v>0</v>
      </c>
      <c r="BB55" s="89">
        <f>'3 - 3.ROK'!$F$34</f>
        <v>0</v>
      </c>
      <c r="BC55" s="89">
        <f>'3 - 3.ROK'!$F$35</f>
        <v>0</v>
      </c>
      <c r="BD55" s="91">
        <f>'3 - 3.ROK'!$F$36</f>
        <v>0</v>
      </c>
      <c r="BT55" s="83" t="s">
        <v>79</v>
      </c>
      <c r="BV55" s="83" t="s">
        <v>72</v>
      </c>
      <c r="BW55" s="83" t="s">
        <v>87</v>
      </c>
      <c r="BX55" s="83" t="s">
        <v>77</v>
      </c>
      <c r="CL55" s="83" t="s">
        <v>78</v>
      </c>
    </row>
    <row r="56" spans="1:90" s="83" customFormat="1" ht="23.25" customHeight="1">
      <c r="A56" s="195" t="s">
        <v>431</v>
      </c>
      <c r="B56" s="84"/>
      <c r="C56" s="85"/>
      <c r="D56" s="85"/>
      <c r="E56" s="277" t="s">
        <v>88</v>
      </c>
      <c r="F56" s="276"/>
      <c r="G56" s="276"/>
      <c r="H56" s="276"/>
      <c r="I56" s="276"/>
      <c r="J56" s="85"/>
      <c r="K56" s="277" t="s">
        <v>89</v>
      </c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5">
        <f>'4 - 4.ROK'!$J$29</f>
        <v>0</v>
      </c>
      <c r="AH56" s="276"/>
      <c r="AI56" s="276"/>
      <c r="AJ56" s="276"/>
      <c r="AK56" s="276"/>
      <c r="AL56" s="276"/>
      <c r="AM56" s="276"/>
      <c r="AN56" s="275">
        <f>SUM($AG$56,$AT$56)</f>
        <v>0</v>
      </c>
      <c r="AO56" s="276"/>
      <c r="AP56" s="276"/>
      <c r="AQ56" s="86" t="s">
        <v>81</v>
      </c>
      <c r="AR56" s="87"/>
      <c r="AS56" s="88">
        <v>0</v>
      </c>
      <c r="AT56" s="89">
        <f>ROUNDUP(SUM($AV$56:$AW$56),1)</f>
        <v>0</v>
      </c>
      <c r="AU56" s="90">
        <f>'4 - 4.ROK'!$P$85</f>
        <v>0</v>
      </c>
      <c r="AV56" s="89">
        <f>'4 - 4.ROK'!$J$32</f>
        <v>0</v>
      </c>
      <c r="AW56" s="89">
        <f>'4 - 4.ROK'!$J$33</f>
        <v>0</v>
      </c>
      <c r="AX56" s="89">
        <f>'4 - 4.ROK'!$J$34</f>
        <v>0</v>
      </c>
      <c r="AY56" s="89">
        <f>'4 - 4.ROK'!$J$35</f>
        <v>0</v>
      </c>
      <c r="AZ56" s="89">
        <f>'4 - 4.ROK'!$F$32</f>
        <v>0</v>
      </c>
      <c r="BA56" s="89">
        <f>'4 - 4.ROK'!$F$33</f>
        <v>0</v>
      </c>
      <c r="BB56" s="89">
        <f>'4 - 4.ROK'!$F$34</f>
        <v>0</v>
      </c>
      <c r="BC56" s="89">
        <f>'4 - 4.ROK'!$F$35</f>
        <v>0</v>
      </c>
      <c r="BD56" s="91">
        <f>'4 - 4.ROK'!$F$36</f>
        <v>0</v>
      </c>
      <c r="BT56" s="83" t="s">
        <v>79</v>
      </c>
      <c r="BV56" s="83" t="s">
        <v>72</v>
      </c>
      <c r="BW56" s="83" t="s">
        <v>90</v>
      </c>
      <c r="BX56" s="83" t="s">
        <v>77</v>
      </c>
      <c r="CL56" s="83" t="s">
        <v>78</v>
      </c>
    </row>
    <row r="57" spans="1:90" s="83" customFormat="1" ht="23.25" customHeight="1">
      <c r="A57" s="195" t="s">
        <v>431</v>
      </c>
      <c r="B57" s="84"/>
      <c r="C57" s="85"/>
      <c r="D57" s="85"/>
      <c r="E57" s="277" t="s">
        <v>91</v>
      </c>
      <c r="F57" s="276"/>
      <c r="G57" s="276"/>
      <c r="H57" s="276"/>
      <c r="I57" s="276"/>
      <c r="J57" s="85"/>
      <c r="K57" s="277" t="s">
        <v>92</v>
      </c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275">
        <f>'5 - 5.ROK'!$J$29</f>
        <v>0</v>
      </c>
      <c r="AH57" s="276"/>
      <c r="AI57" s="276"/>
      <c r="AJ57" s="276"/>
      <c r="AK57" s="276"/>
      <c r="AL57" s="276"/>
      <c r="AM57" s="276"/>
      <c r="AN57" s="275">
        <f>SUM($AG$57,$AT$57)</f>
        <v>0</v>
      </c>
      <c r="AO57" s="276"/>
      <c r="AP57" s="276"/>
      <c r="AQ57" s="86" t="s">
        <v>81</v>
      </c>
      <c r="AR57" s="87"/>
      <c r="AS57" s="88">
        <v>0</v>
      </c>
      <c r="AT57" s="89">
        <f>ROUNDUP(SUM($AV$57:$AW$57),1)</f>
        <v>0</v>
      </c>
      <c r="AU57" s="90">
        <f>'5 - 5.ROK'!$P$85</f>
        <v>0</v>
      </c>
      <c r="AV57" s="89">
        <f>'5 - 5.ROK'!$J$32</f>
        <v>0</v>
      </c>
      <c r="AW57" s="89">
        <f>'5 - 5.ROK'!$J$33</f>
        <v>0</v>
      </c>
      <c r="AX57" s="89">
        <f>'5 - 5.ROK'!$J$34</f>
        <v>0</v>
      </c>
      <c r="AY57" s="89">
        <f>'5 - 5.ROK'!$J$35</f>
        <v>0</v>
      </c>
      <c r="AZ57" s="89">
        <f>'5 - 5.ROK'!$F$32</f>
        <v>0</v>
      </c>
      <c r="BA57" s="89">
        <f>'5 - 5.ROK'!$F$33</f>
        <v>0</v>
      </c>
      <c r="BB57" s="89">
        <f>'5 - 5.ROK'!$F$34</f>
        <v>0</v>
      </c>
      <c r="BC57" s="89">
        <f>'5 - 5.ROK'!$F$35</f>
        <v>0</v>
      </c>
      <c r="BD57" s="91">
        <f>'5 - 5.ROK'!$F$36</f>
        <v>0</v>
      </c>
      <c r="BT57" s="83" t="s">
        <v>79</v>
      </c>
      <c r="BV57" s="83" t="s">
        <v>72</v>
      </c>
      <c r="BW57" s="83" t="s">
        <v>93</v>
      </c>
      <c r="BX57" s="83" t="s">
        <v>77</v>
      </c>
      <c r="CL57" s="83" t="s">
        <v>78</v>
      </c>
    </row>
    <row r="58" spans="1:91" s="74" customFormat="1" ht="28.5" customHeight="1">
      <c r="A58" s="195" t="s">
        <v>431</v>
      </c>
      <c r="B58" s="75"/>
      <c r="C58" s="76"/>
      <c r="D58" s="280" t="s">
        <v>94</v>
      </c>
      <c r="E58" s="281"/>
      <c r="F58" s="281"/>
      <c r="G58" s="281"/>
      <c r="H58" s="281"/>
      <c r="I58" s="76"/>
      <c r="J58" s="280" t="s">
        <v>95</v>
      </c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1"/>
      <c r="AD58" s="281"/>
      <c r="AE58" s="281"/>
      <c r="AF58" s="281"/>
      <c r="AG58" s="278">
        <f>'SO 2a - SO 2 Vedlejší nák...'!$J$27</f>
        <v>0</v>
      </c>
      <c r="AH58" s="279"/>
      <c r="AI58" s="279"/>
      <c r="AJ58" s="279"/>
      <c r="AK58" s="279"/>
      <c r="AL58" s="279"/>
      <c r="AM58" s="279"/>
      <c r="AN58" s="278">
        <f>SUM($AG$58,$AT$58)</f>
        <v>0</v>
      </c>
      <c r="AO58" s="279"/>
      <c r="AP58" s="279"/>
      <c r="AQ58" s="77" t="s">
        <v>96</v>
      </c>
      <c r="AR58" s="78"/>
      <c r="AS58" s="92">
        <v>0</v>
      </c>
      <c r="AT58" s="93">
        <f>ROUNDUP(SUM($AV$58:$AW$58),1)</f>
        <v>0</v>
      </c>
      <c r="AU58" s="94">
        <f>'SO 2a - SO 2 Vedlejší nák...'!$P$77</f>
        <v>0</v>
      </c>
      <c r="AV58" s="93">
        <f>'SO 2a - SO 2 Vedlejší nák...'!$J$30</f>
        <v>0</v>
      </c>
      <c r="AW58" s="93">
        <f>'SO 2a - SO 2 Vedlejší nák...'!$J$31</f>
        <v>0</v>
      </c>
      <c r="AX58" s="93">
        <f>'SO 2a - SO 2 Vedlejší nák...'!$J$32</f>
        <v>0</v>
      </c>
      <c r="AY58" s="93">
        <f>'SO 2a - SO 2 Vedlejší nák...'!$J$33</f>
        <v>0</v>
      </c>
      <c r="AZ58" s="93">
        <f>'SO 2a - SO 2 Vedlejší nák...'!$F$30</f>
        <v>0</v>
      </c>
      <c r="BA58" s="93">
        <f>'SO 2a - SO 2 Vedlejší nák...'!$F$31</f>
        <v>0</v>
      </c>
      <c r="BB58" s="93">
        <f>'SO 2a - SO 2 Vedlejší nák...'!$F$32</f>
        <v>0</v>
      </c>
      <c r="BC58" s="93">
        <f>'SO 2a - SO 2 Vedlejší nák...'!$F$33</f>
        <v>0</v>
      </c>
      <c r="BD58" s="95">
        <f>'SO 2a - SO 2 Vedlejší nák...'!$F$34</f>
        <v>0</v>
      </c>
      <c r="BT58" s="74" t="s">
        <v>21</v>
      </c>
      <c r="BV58" s="74" t="s">
        <v>72</v>
      </c>
      <c r="BW58" s="74" t="s">
        <v>97</v>
      </c>
      <c r="BX58" s="74" t="s">
        <v>5</v>
      </c>
      <c r="CL58" s="74" t="s">
        <v>78</v>
      </c>
      <c r="CM58" s="74" t="s">
        <v>79</v>
      </c>
    </row>
    <row r="59" spans="2:44" s="6" customFormat="1" ht="30.75" customHeight="1"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43"/>
    </row>
    <row r="60" spans="2:44" s="6" customFormat="1" ht="7.5" customHeight="1"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43"/>
    </row>
  </sheetData>
  <sheetProtection password="CC35" sheet="1" objects="1" scenarios="1" formatColumns="0" formatRows="0" sort="0" autoFilter="0"/>
  <mergeCells count="65">
    <mergeCell ref="W25:AE25"/>
    <mergeCell ref="AK25:AO25"/>
    <mergeCell ref="L26:O26"/>
    <mergeCell ref="L28:O28"/>
    <mergeCell ref="W28:AE28"/>
    <mergeCell ref="AK28:AO28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6:AE26"/>
    <mergeCell ref="AK26:AO26"/>
    <mergeCell ref="L27:O27"/>
    <mergeCell ref="AS46:AT4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AN51:AP51"/>
    <mergeCell ref="L42:AO42"/>
    <mergeCell ref="AM44:AN44"/>
    <mergeCell ref="AN49:AP49"/>
    <mergeCell ref="AN52:AP52"/>
    <mergeCell ref="AG52:AM52"/>
    <mergeCell ref="AM46:AP46"/>
    <mergeCell ref="C49:G49"/>
    <mergeCell ref="I49:AF49"/>
    <mergeCell ref="AG49:AM49"/>
    <mergeCell ref="D52:H52"/>
    <mergeCell ref="J52:AF52"/>
    <mergeCell ref="AG51:AM51"/>
    <mergeCell ref="AN53:AP53"/>
    <mergeCell ref="AG53:AM53"/>
    <mergeCell ref="E53:I53"/>
    <mergeCell ref="K53:AF53"/>
    <mergeCell ref="AN54:AP54"/>
    <mergeCell ref="AG54:AM54"/>
    <mergeCell ref="E54:I54"/>
    <mergeCell ref="K54:AF54"/>
    <mergeCell ref="AN58:AP58"/>
    <mergeCell ref="AG58:AM58"/>
    <mergeCell ref="D58:H58"/>
    <mergeCell ref="J58:AF58"/>
    <mergeCell ref="AG56:AM56"/>
    <mergeCell ref="E56:I56"/>
    <mergeCell ref="K56:AF56"/>
    <mergeCell ref="AR2:BE2"/>
    <mergeCell ref="AN57:AP57"/>
    <mergeCell ref="AG57:AM57"/>
    <mergeCell ref="E57:I57"/>
    <mergeCell ref="K57:AF57"/>
    <mergeCell ref="AN55:AP55"/>
    <mergeCell ref="AG55:AM55"/>
    <mergeCell ref="E55:I55"/>
    <mergeCell ref="K55:AF55"/>
    <mergeCell ref="AN56:AP5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1 - 1.ROK'!C2" tooltip="1 - 1.ROK" display="/"/>
    <hyperlink ref="A54" location="'2 - 2.ROK'!C2" tooltip="2 - 2.ROK" display="/"/>
    <hyperlink ref="A55" location="'3 - 3.ROK'!C2" tooltip="3 - 3.ROK" display="/"/>
    <hyperlink ref="A56" location="'4 - 4.ROK'!C2" tooltip="4 - 4.ROK" display="/"/>
    <hyperlink ref="A57" location="'5 - 5.ROK'!C2" tooltip="5 - 5.ROK" display="/"/>
    <hyperlink ref="A58" location="'SO 2a - SO 2 Vedlejší nák...'!C2" tooltip="SO 2a - SO 2 Vedlejší nák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7"/>
  <sheetViews>
    <sheetView showGridLines="0" tabSelected="1" zoomScalePageLayoutView="0" workbookViewId="0" topLeftCell="A1">
      <pane ySplit="1" topLeftCell="A91" activePane="bottomLeft" state="frozen"/>
      <selection pane="topLeft" activeCell="A1" sqref="A1"/>
      <selection pane="bottomLeft" activeCell="I110" sqref="I11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97"/>
      <c r="C1" s="197"/>
      <c r="D1" s="196" t="s">
        <v>1</v>
      </c>
      <c r="E1" s="197"/>
      <c r="F1" s="189" t="s">
        <v>432</v>
      </c>
      <c r="G1" s="314" t="s">
        <v>433</v>
      </c>
      <c r="H1" s="314"/>
      <c r="I1" s="197"/>
      <c r="J1" s="189" t="s">
        <v>434</v>
      </c>
      <c r="K1" s="196" t="s">
        <v>98</v>
      </c>
      <c r="L1" s="189" t="s">
        <v>435</v>
      </c>
      <c r="M1" s="189"/>
      <c r="N1" s="189"/>
      <c r="O1" s="189"/>
      <c r="P1" s="189"/>
      <c r="Q1" s="189"/>
      <c r="R1" s="189"/>
      <c r="S1" s="189"/>
      <c r="T1" s="189"/>
      <c r="U1" s="194"/>
      <c r="V1" s="19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73"/>
      <c r="M2" s="274"/>
      <c r="N2" s="274"/>
      <c r="O2" s="274"/>
      <c r="P2" s="274"/>
      <c r="Q2" s="274"/>
      <c r="R2" s="274"/>
      <c r="S2" s="274"/>
      <c r="T2" s="274"/>
      <c r="U2" s="274"/>
      <c r="V2" s="274"/>
      <c r="AT2" s="2" t="s">
        <v>82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79</v>
      </c>
    </row>
    <row r="4" spans="2:46" s="2" customFormat="1" ht="37.5" customHeight="1">
      <c r="B4" s="10"/>
      <c r="C4" s="11"/>
      <c r="D4" s="12" t="s">
        <v>99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13" t="str">
        <f>'Rekapitulace stavby'!$K$6</f>
        <v>Zabrušany-Revitalizace prostoru Heřmanov,aktual 01-2013</v>
      </c>
      <c r="F7" s="306"/>
      <c r="G7" s="306"/>
      <c r="H7" s="306"/>
      <c r="J7" s="11"/>
      <c r="K7" s="13"/>
    </row>
    <row r="8" spans="2:11" s="2" customFormat="1" ht="15.75" customHeight="1">
      <c r="B8" s="10"/>
      <c r="C8" s="11"/>
      <c r="D8" s="19" t="s">
        <v>100</v>
      </c>
      <c r="E8" s="11"/>
      <c r="F8" s="11"/>
      <c r="G8" s="11"/>
      <c r="H8" s="11"/>
      <c r="J8" s="11"/>
      <c r="K8" s="13"/>
    </row>
    <row r="9" spans="2:11" s="97" customFormat="1" ht="16.5" customHeight="1">
      <c r="B9" s="98"/>
      <c r="C9" s="99"/>
      <c r="D9" s="99"/>
      <c r="E9" s="313" t="s">
        <v>101</v>
      </c>
      <c r="F9" s="315"/>
      <c r="G9" s="315"/>
      <c r="H9" s="315"/>
      <c r="J9" s="99"/>
      <c r="K9" s="100"/>
    </row>
    <row r="10" spans="2:11" s="6" customFormat="1" ht="15.75" customHeight="1">
      <c r="B10" s="23"/>
      <c r="C10" s="24"/>
      <c r="D10" s="19" t="s">
        <v>102</v>
      </c>
      <c r="E10" s="24"/>
      <c r="F10" s="24"/>
      <c r="G10" s="24"/>
      <c r="H10" s="24"/>
      <c r="J10" s="24"/>
      <c r="K10" s="27"/>
    </row>
    <row r="11" spans="2:11" s="6" customFormat="1" ht="37.5" customHeight="1">
      <c r="B11" s="23"/>
      <c r="C11" s="24"/>
      <c r="D11" s="24"/>
      <c r="E11" s="288" t="s">
        <v>103</v>
      </c>
      <c r="F11" s="291"/>
      <c r="G11" s="291"/>
      <c r="H11" s="291"/>
      <c r="J11" s="24"/>
      <c r="K11" s="27"/>
    </row>
    <row r="12" spans="2:11" s="6" customFormat="1" ht="14.25" customHeight="1">
      <c r="B12" s="23"/>
      <c r="C12" s="24"/>
      <c r="D12" s="24"/>
      <c r="E12" s="24"/>
      <c r="F12" s="24"/>
      <c r="G12" s="24"/>
      <c r="H12" s="24"/>
      <c r="J12" s="24"/>
      <c r="K12" s="27"/>
    </row>
    <row r="13" spans="2:11" s="6" customFormat="1" ht="15" customHeight="1">
      <c r="B13" s="23"/>
      <c r="C13" s="24"/>
      <c r="D13" s="19" t="s">
        <v>19</v>
      </c>
      <c r="E13" s="24"/>
      <c r="F13" s="17" t="s">
        <v>78</v>
      </c>
      <c r="G13" s="24"/>
      <c r="H13" s="24"/>
      <c r="I13" s="101" t="s">
        <v>20</v>
      </c>
      <c r="J13" s="17"/>
      <c r="K13" s="27"/>
    </row>
    <row r="14" spans="2:11" s="6" customFormat="1" ht="15" customHeight="1">
      <c r="B14" s="23"/>
      <c r="C14" s="24"/>
      <c r="D14" s="19" t="s">
        <v>22</v>
      </c>
      <c r="E14" s="24"/>
      <c r="F14" s="17" t="s">
        <v>23</v>
      </c>
      <c r="G14" s="24"/>
      <c r="H14" s="24"/>
      <c r="I14" s="101" t="s">
        <v>24</v>
      </c>
      <c r="J14" s="52" t="str">
        <f>'Rekapitulace stavby'!$AN$8</f>
        <v>30.01.2013</v>
      </c>
      <c r="K14" s="27"/>
    </row>
    <row r="15" spans="2:11" s="6" customFormat="1" ht="12" customHeight="1">
      <c r="B15" s="23"/>
      <c r="C15" s="24"/>
      <c r="D15" s="24"/>
      <c r="E15" s="24"/>
      <c r="F15" s="24"/>
      <c r="G15" s="24"/>
      <c r="H15" s="24"/>
      <c r="J15" s="24"/>
      <c r="K15" s="27"/>
    </row>
    <row r="16" spans="2:11" s="6" customFormat="1" ht="15" customHeight="1">
      <c r="B16" s="23"/>
      <c r="C16" s="24"/>
      <c r="D16" s="19" t="s">
        <v>28</v>
      </c>
      <c r="E16" s="24"/>
      <c r="F16" s="24"/>
      <c r="G16" s="24"/>
      <c r="H16" s="24"/>
      <c r="I16" s="101" t="s">
        <v>29</v>
      </c>
      <c r="J16" s="17">
        <f>IF('Rekapitulace stavby'!$AN$10="","",'Rekapitulace stavby'!$AN$10)</f>
      </c>
      <c r="K16" s="27"/>
    </row>
    <row r="17" spans="2:11" s="6" customFormat="1" ht="18.75" customHeight="1">
      <c r="B17" s="23"/>
      <c r="C17" s="24"/>
      <c r="D17" s="24"/>
      <c r="E17" s="17" t="str">
        <f>IF('Rekapitulace stavby'!$E$11="","",'Rekapitulace stavby'!$E$11)</f>
        <v> </v>
      </c>
      <c r="F17" s="24"/>
      <c r="G17" s="24"/>
      <c r="H17" s="24"/>
      <c r="I17" s="101" t="s">
        <v>30</v>
      </c>
      <c r="J17" s="17">
        <f>IF('Rekapitulace stavby'!$AN$11="","",'Rekapitulace stavby'!$AN$11)</f>
      </c>
      <c r="K17" s="27"/>
    </row>
    <row r="18" spans="2:11" s="6" customFormat="1" ht="7.5" customHeight="1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>
      <c r="B19" s="23"/>
      <c r="C19" s="24"/>
      <c r="D19" s="19" t="s">
        <v>31</v>
      </c>
      <c r="E19" s="24"/>
      <c r="F19" s="24"/>
      <c r="G19" s="24"/>
      <c r="H19" s="24"/>
      <c r="I19" s="101" t="s">
        <v>29</v>
      </c>
      <c r="J19" s="17">
        <f>IF('Rekapitulace stavby'!$AN$13="Vyplň údaj","",IF('Rekapitulace stavby'!$AN$13="","",'Rekapitulace stavby'!$AN$13))</f>
      </c>
      <c r="K19" s="27"/>
    </row>
    <row r="20" spans="2:11" s="6" customFormat="1" ht="18.75" customHeight="1">
      <c r="B20" s="23"/>
      <c r="C20" s="24"/>
      <c r="D20" s="24"/>
      <c r="E20" s="17">
        <f>IF('Rekapitulace stavby'!$E$14="Vyplň údaj","",IF('Rekapitulace stavby'!$E$14="","",'Rekapitulace stavby'!$E$14))</f>
      </c>
      <c r="F20" s="24"/>
      <c r="G20" s="24"/>
      <c r="H20" s="24"/>
      <c r="I20" s="101" t="s">
        <v>30</v>
      </c>
      <c r="J20" s="17">
        <f>IF('Rekapitulace stavby'!$AN$14="Vyplň údaj","",IF('Rekapitulace stavby'!$AN$14="","",'Rekapitulace stavby'!$AN$14))</f>
      </c>
      <c r="K20" s="27"/>
    </row>
    <row r="21" spans="2:11" s="6" customFormat="1" ht="7.5" customHeight="1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>
      <c r="B22" s="23"/>
      <c r="C22" s="24"/>
      <c r="D22" s="19" t="s">
        <v>33</v>
      </c>
      <c r="E22" s="24"/>
      <c r="F22" s="24"/>
      <c r="G22" s="24"/>
      <c r="H22" s="24"/>
      <c r="I22" s="101" t="s">
        <v>29</v>
      </c>
      <c r="J22" s="17">
        <f>IF('Rekapitulace stavby'!$AN$16="","",'Rekapitulace stavby'!$AN$16)</f>
      </c>
      <c r="K22" s="27"/>
    </row>
    <row r="23" spans="2:11" s="6" customFormat="1" ht="18.75" customHeight="1">
      <c r="B23" s="23"/>
      <c r="C23" s="24"/>
      <c r="D23" s="24"/>
      <c r="E23" s="17" t="str">
        <f>IF('Rekapitulace stavby'!$E$17="","",'Rekapitulace stavby'!$E$17)</f>
        <v> </v>
      </c>
      <c r="F23" s="24"/>
      <c r="G23" s="24"/>
      <c r="H23" s="24"/>
      <c r="I23" s="101" t="s">
        <v>30</v>
      </c>
      <c r="J23" s="17">
        <f>IF('Rekapitulace stavby'!$AN$17="","",'Rekapitulace stavby'!$AN$17)</f>
      </c>
      <c r="K23" s="27"/>
    </row>
    <row r="24" spans="2:11" s="6" customFormat="1" ht="7.5" customHeight="1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>
      <c r="B25" s="23"/>
      <c r="C25" s="24"/>
      <c r="D25" s="19" t="s">
        <v>35</v>
      </c>
      <c r="E25" s="24"/>
      <c r="F25" s="24"/>
      <c r="G25" s="24"/>
      <c r="H25" s="24"/>
      <c r="J25" s="24"/>
      <c r="K25" s="27"/>
    </row>
    <row r="26" spans="2:11" s="97" customFormat="1" ht="15.75" customHeight="1">
      <c r="B26" s="98"/>
      <c r="C26" s="99"/>
      <c r="D26" s="99"/>
      <c r="E26" s="309"/>
      <c r="F26" s="315"/>
      <c r="G26" s="315"/>
      <c r="H26" s="315"/>
      <c r="J26" s="99"/>
      <c r="K26" s="100"/>
    </row>
    <row r="27" spans="2:11" s="6" customFormat="1" ht="7.5" customHeight="1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102"/>
    </row>
    <row r="29" spans="2:11" s="6" customFormat="1" ht="26.25" customHeight="1">
      <c r="B29" s="23"/>
      <c r="C29" s="24"/>
      <c r="D29" s="103" t="s">
        <v>36</v>
      </c>
      <c r="E29" s="24"/>
      <c r="F29" s="24"/>
      <c r="G29" s="24"/>
      <c r="H29" s="24"/>
      <c r="J29" s="67">
        <f>ROUNDUP($J$86,2)</f>
        <v>0</v>
      </c>
      <c r="K29" s="27"/>
    </row>
    <row r="30" spans="2:11" s="6" customFormat="1" ht="7.5" customHeight="1">
      <c r="B30" s="23"/>
      <c r="C30" s="24"/>
      <c r="D30" s="64"/>
      <c r="E30" s="64"/>
      <c r="F30" s="64"/>
      <c r="G30" s="64"/>
      <c r="H30" s="64"/>
      <c r="I30" s="53"/>
      <c r="J30" s="64"/>
      <c r="K30" s="102"/>
    </row>
    <row r="31" spans="2:11" s="6" customFormat="1" ht="15" customHeight="1">
      <c r="B31" s="23"/>
      <c r="C31" s="24"/>
      <c r="D31" s="24"/>
      <c r="E31" s="24"/>
      <c r="F31" s="28" t="s">
        <v>38</v>
      </c>
      <c r="G31" s="24"/>
      <c r="H31" s="24"/>
      <c r="I31" s="104" t="s">
        <v>37</v>
      </c>
      <c r="J31" s="28" t="s">
        <v>39</v>
      </c>
      <c r="K31" s="27"/>
    </row>
    <row r="32" spans="2:11" s="6" customFormat="1" ht="15" customHeight="1">
      <c r="B32" s="23"/>
      <c r="C32" s="24"/>
      <c r="D32" s="30" t="s">
        <v>40</v>
      </c>
      <c r="E32" s="30" t="s">
        <v>41</v>
      </c>
      <c r="F32" s="105">
        <f>ROUNDUP(SUM($BE$86:$BE$166),2)</f>
        <v>0</v>
      </c>
      <c r="G32" s="24"/>
      <c r="H32" s="24"/>
      <c r="I32" s="106">
        <v>0.21</v>
      </c>
      <c r="J32" s="105">
        <f>ROUNDUP(ROUNDUP((SUM($BE$86:$BE$166)),2)*$I$32,1)</f>
        <v>0</v>
      </c>
      <c r="K32" s="27"/>
    </row>
    <row r="33" spans="2:11" s="6" customFormat="1" ht="15" customHeight="1">
      <c r="B33" s="23"/>
      <c r="C33" s="24"/>
      <c r="D33" s="24"/>
      <c r="E33" s="30" t="s">
        <v>42</v>
      </c>
      <c r="F33" s="105">
        <f>ROUNDUP(SUM($BF$86:$BF$166),2)</f>
        <v>0</v>
      </c>
      <c r="G33" s="24"/>
      <c r="H33" s="24"/>
      <c r="I33" s="106">
        <v>0.15</v>
      </c>
      <c r="J33" s="105">
        <f>ROUNDUP(ROUNDUP((SUM($BF$86:$BF$166)),2)*$I$33,1)</f>
        <v>0</v>
      </c>
      <c r="K33" s="27"/>
    </row>
    <row r="34" spans="2:11" s="6" customFormat="1" ht="15" customHeight="1" hidden="1">
      <c r="B34" s="23"/>
      <c r="C34" s="24"/>
      <c r="D34" s="24"/>
      <c r="E34" s="30" t="s">
        <v>43</v>
      </c>
      <c r="F34" s="105">
        <f>ROUNDUP(SUM($BG$86:$BG$166),2)</f>
        <v>0</v>
      </c>
      <c r="G34" s="24"/>
      <c r="H34" s="24"/>
      <c r="I34" s="106">
        <v>0.21</v>
      </c>
      <c r="J34" s="105">
        <v>0</v>
      </c>
      <c r="K34" s="27"/>
    </row>
    <row r="35" spans="2:11" s="6" customFormat="1" ht="15" customHeight="1" hidden="1">
      <c r="B35" s="23"/>
      <c r="C35" s="24"/>
      <c r="D35" s="24"/>
      <c r="E35" s="30" t="s">
        <v>44</v>
      </c>
      <c r="F35" s="105">
        <f>ROUNDUP(SUM($BH$86:$BH$166),2)</f>
        <v>0</v>
      </c>
      <c r="G35" s="24"/>
      <c r="H35" s="24"/>
      <c r="I35" s="106">
        <v>0.15</v>
      </c>
      <c r="J35" s="105">
        <v>0</v>
      </c>
      <c r="K35" s="27"/>
    </row>
    <row r="36" spans="2:11" s="6" customFormat="1" ht="15" customHeight="1" hidden="1">
      <c r="B36" s="23"/>
      <c r="C36" s="24"/>
      <c r="D36" s="24"/>
      <c r="E36" s="30" t="s">
        <v>45</v>
      </c>
      <c r="F36" s="105">
        <f>ROUNDUP(SUM($BI$86:$BI$166),2)</f>
        <v>0</v>
      </c>
      <c r="G36" s="24"/>
      <c r="H36" s="24"/>
      <c r="I36" s="106">
        <v>0</v>
      </c>
      <c r="J36" s="105">
        <v>0</v>
      </c>
      <c r="K36" s="27"/>
    </row>
    <row r="37" spans="2:11" s="6" customFormat="1" ht="7.5" customHeight="1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>
      <c r="B38" s="23"/>
      <c r="C38" s="32"/>
      <c r="D38" s="33" t="s">
        <v>46</v>
      </c>
      <c r="E38" s="34"/>
      <c r="F38" s="34"/>
      <c r="G38" s="107" t="s">
        <v>47</v>
      </c>
      <c r="H38" s="35" t="s">
        <v>48</v>
      </c>
      <c r="I38" s="108"/>
      <c r="J38" s="36">
        <f>SUM($J$29:$J$36)</f>
        <v>0</v>
      </c>
      <c r="K38" s="109"/>
    </row>
    <row r="39" spans="2:11" s="6" customFormat="1" ht="15" customHeight="1">
      <c r="B39" s="38"/>
      <c r="C39" s="39"/>
      <c r="D39" s="39"/>
      <c r="E39" s="39"/>
      <c r="F39" s="39"/>
      <c r="G39" s="39"/>
      <c r="H39" s="39"/>
      <c r="I39" s="110"/>
      <c r="J39" s="39"/>
      <c r="K39" s="40"/>
    </row>
    <row r="43" spans="2:11" s="6" customFormat="1" ht="7.5" customHeight="1">
      <c r="B43" s="111"/>
      <c r="C43" s="112"/>
      <c r="D43" s="112"/>
      <c r="E43" s="112"/>
      <c r="F43" s="112"/>
      <c r="G43" s="112"/>
      <c r="H43" s="112"/>
      <c r="I43" s="112"/>
      <c r="J43" s="112"/>
      <c r="K43" s="113"/>
    </row>
    <row r="44" spans="2:11" s="6" customFormat="1" ht="37.5" customHeight="1">
      <c r="B44" s="23"/>
      <c r="C44" s="12" t="s">
        <v>104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>
      <c r="B46" s="23"/>
      <c r="C46" s="19" t="s">
        <v>16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>
      <c r="B47" s="23"/>
      <c r="C47" s="24"/>
      <c r="D47" s="24"/>
      <c r="E47" s="313" t="str">
        <f>$E$7</f>
        <v>Zabrušany-Revitalizace prostoru Heřmanov,aktual 01-2013</v>
      </c>
      <c r="F47" s="291"/>
      <c r="G47" s="291"/>
      <c r="H47" s="291"/>
      <c r="J47" s="24"/>
      <c r="K47" s="27"/>
    </row>
    <row r="48" spans="2:11" s="2" customFormat="1" ht="15.75" customHeight="1">
      <c r="B48" s="10"/>
      <c r="C48" s="19" t="s">
        <v>100</v>
      </c>
      <c r="D48" s="11"/>
      <c r="E48" s="11"/>
      <c r="F48" s="11"/>
      <c r="G48" s="11"/>
      <c r="H48" s="11"/>
      <c r="J48" s="11"/>
      <c r="K48" s="13"/>
    </row>
    <row r="49" spans="2:11" s="6" customFormat="1" ht="16.5" customHeight="1">
      <c r="B49" s="23"/>
      <c r="C49" s="24"/>
      <c r="D49" s="24"/>
      <c r="E49" s="313" t="s">
        <v>101</v>
      </c>
      <c r="F49" s="291"/>
      <c r="G49" s="291"/>
      <c r="H49" s="291"/>
      <c r="J49" s="24"/>
      <c r="K49" s="27"/>
    </row>
    <row r="50" spans="2:11" s="6" customFormat="1" ht="15" customHeight="1">
      <c r="B50" s="23"/>
      <c r="C50" s="19" t="s">
        <v>102</v>
      </c>
      <c r="D50" s="24"/>
      <c r="E50" s="24"/>
      <c r="F50" s="24"/>
      <c r="G50" s="24"/>
      <c r="H50" s="24"/>
      <c r="J50" s="24"/>
      <c r="K50" s="27"/>
    </row>
    <row r="51" spans="2:11" s="6" customFormat="1" ht="19.5" customHeight="1">
      <c r="B51" s="23"/>
      <c r="C51" s="24"/>
      <c r="D51" s="24"/>
      <c r="E51" s="288" t="str">
        <f>$E$11</f>
        <v>1 - 1.ROK</v>
      </c>
      <c r="F51" s="291"/>
      <c r="G51" s="291"/>
      <c r="H51" s="291"/>
      <c r="J51" s="24"/>
      <c r="K51" s="27"/>
    </row>
    <row r="52" spans="2:11" s="6" customFormat="1" ht="7.5" customHeight="1">
      <c r="B52" s="23"/>
      <c r="C52" s="24"/>
      <c r="D52" s="24"/>
      <c r="E52" s="24"/>
      <c r="F52" s="24"/>
      <c r="G52" s="24"/>
      <c r="H52" s="24"/>
      <c r="J52" s="24"/>
      <c r="K52" s="27"/>
    </row>
    <row r="53" spans="2:11" s="6" customFormat="1" ht="18.75" customHeight="1">
      <c r="B53" s="23"/>
      <c r="C53" s="19" t="s">
        <v>22</v>
      </c>
      <c r="D53" s="24"/>
      <c r="E53" s="24"/>
      <c r="F53" s="17" t="str">
        <f>$F$14</f>
        <v> </v>
      </c>
      <c r="G53" s="24"/>
      <c r="H53" s="24"/>
      <c r="I53" s="101" t="s">
        <v>24</v>
      </c>
      <c r="J53" s="52" t="str">
        <f>IF($J$14="","",$J$14)</f>
        <v>30.01.2013</v>
      </c>
      <c r="K53" s="27"/>
    </row>
    <row r="54" spans="2:11" s="6" customFormat="1" ht="7.5" customHeight="1">
      <c r="B54" s="23"/>
      <c r="C54" s="24"/>
      <c r="D54" s="24"/>
      <c r="E54" s="24"/>
      <c r="F54" s="24"/>
      <c r="G54" s="24"/>
      <c r="H54" s="24"/>
      <c r="J54" s="24"/>
      <c r="K54" s="27"/>
    </row>
    <row r="55" spans="2:11" s="6" customFormat="1" ht="15.75" customHeight="1">
      <c r="B55" s="23"/>
      <c r="C55" s="19" t="s">
        <v>28</v>
      </c>
      <c r="D55" s="24"/>
      <c r="E55" s="24"/>
      <c r="F55" s="17" t="str">
        <f>$E$17</f>
        <v> </v>
      </c>
      <c r="G55" s="24"/>
      <c r="H55" s="24"/>
      <c r="I55" s="101" t="s">
        <v>33</v>
      </c>
      <c r="J55" s="17" t="str">
        <f>$E$23</f>
        <v> </v>
      </c>
      <c r="K55" s="27"/>
    </row>
    <row r="56" spans="2:11" s="6" customFormat="1" ht="15" customHeight="1">
      <c r="B56" s="23"/>
      <c r="C56" s="19" t="s">
        <v>31</v>
      </c>
      <c r="D56" s="24"/>
      <c r="E56" s="24"/>
      <c r="F56" s="17">
        <f>IF($E$20="","",$E$20)</f>
      </c>
      <c r="G56" s="24"/>
      <c r="H56" s="24"/>
      <c r="J56" s="24"/>
      <c r="K56" s="27"/>
    </row>
    <row r="57" spans="2:11" s="6" customFormat="1" ht="11.25" customHeight="1">
      <c r="B57" s="23"/>
      <c r="C57" s="24"/>
      <c r="D57" s="24"/>
      <c r="E57" s="24"/>
      <c r="F57" s="24"/>
      <c r="G57" s="24"/>
      <c r="H57" s="24"/>
      <c r="J57" s="24"/>
      <c r="K57" s="27"/>
    </row>
    <row r="58" spans="2:11" s="6" customFormat="1" ht="30" customHeight="1">
      <c r="B58" s="23"/>
      <c r="C58" s="114" t="s">
        <v>105</v>
      </c>
      <c r="D58" s="32"/>
      <c r="E58" s="32"/>
      <c r="F58" s="32"/>
      <c r="G58" s="32"/>
      <c r="H58" s="32"/>
      <c r="I58" s="115"/>
      <c r="J58" s="116" t="s">
        <v>106</v>
      </c>
      <c r="K58" s="37"/>
    </row>
    <row r="59" spans="2:11" s="6" customFormat="1" ht="11.2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>
      <c r="B60" s="23"/>
      <c r="C60" s="66" t="s">
        <v>107</v>
      </c>
      <c r="D60" s="24"/>
      <c r="E60" s="24"/>
      <c r="F60" s="24"/>
      <c r="G60" s="24"/>
      <c r="H60" s="24"/>
      <c r="J60" s="67">
        <f>$J$86</f>
        <v>0</v>
      </c>
      <c r="K60" s="27"/>
      <c r="AU60" s="6" t="s">
        <v>108</v>
      </c>
    </row>
    <row r="61" spans="2:11" s="73" customFormat="1" ht="25.5" customHeight="1">
      <c r="B61" s="117"/>
      <c r="C61" s="118"/>
      <c r="D61" s="119" t="s">
        <v>109</v>
      </c>
      <c r="E61" s="119"/>
      <c r="F61" s="119"/>
      <c r="G61" s="119"/>
      <c r="H61" s="119"/>
      <c r="I61" s="120"/>
      <c r="J61" s="121">
        <f>$J$87</f>
        <v>0</v>
      </c>
      <c r="K61" s="122"/>
    </row>
    <row r="62" spans="2:11" s="83" customFormat="1" ht="21" customHeight="1">
      <c r="B62" s="123"/>
      <c r="C62" s="85"/>
      <c r="D62" s="124" t="s">
        <v>110</v>
      </c>
      <c r="E62" s="124"/>
      <c r="F62" s="124"/>
      <c r="G62" s="124"/>
      <c r="H62" s="124"/>
      <c r="I62" s="125"/>
      <c r="J62" s="126">
        <f>$J$88</f>
        <v>0</v>
      </c>
      <c r="K62" s="127"/>
    </row>
    <row r="63" spans="2:11" s="83" customFormat="1" ht="21" customHeight="1">
      <c r="B63" s="123"/>
      <c r="C63" s="85"/>
      <c r="D63" s="124" t="s">
        <v>111</v>
      </c>
      <c r="E63" s="124"/>
      <c r="F63" s="124"/>
      <c r="G63" s="124"/>
      <c r="H63" s="124"/>
      <c r="I63" s="125"/>
      <c r="J63" s="126">
        <f>$J$163</f>
        <v>0</v>
      </c>
      <c r="K63" s="127"/>
    </row>
    <row r="64" spans="2:11" s="83" customFormat="1" ht="15.75" customHeight="1">
      <c r="B64" s="123"/>
      <c r="C64" s="85"/>
      <c r="D64" s="124" t="s">
        <v>112</v>
      </c>
      <c r="E64" s="124"/>
      <c r="F64" s="124"/>
      <c r="G64" s="124"/>
      <c r="H64" s="124"/>
      <c r="I64" s="125"/>
      <c r="J64" s="126">
        <f>$J$164</f>
        <v>0</v>
      </c>
      <c r="K64" s="127"/>
    </row>
    <row r="65" spans="2:11" s="6" customFormat="1" ht="22.5" customHeight="1">
      <c r="B65" s="23"/>
      <c r="C65" s="24"/>
      <c r="D65" s="24"/>
      <c r="E65" s="24"/>
      <c r="F65" s="24"/>
      <c r="G65" s="24"/>
      <c r="H65" s="24"/>
      <c r="J65" s="24"/>
      <c r="K65" s="27"/>
    </row>
    <row r="66" spans="2:11" s="6" customFormat="1" ht="7.5" customHeight="1">
      <c r="B66" s="38"/>
      <c r="C66" s="39"/>
      <c r="D66" s="39"/>
      <c r="E66" s="39"/>
      <c r="F66" s="39"/>
      <c r="G66" s="39"/>
      <c r="H66" s="39"/>
      <c r="I66" s="110"/>
      <c r="J66" s="39"/>
      <c r="K66" s="40"/>
    </row>
    <row r="70" spans="2:12" s="6" customFormat="1" ht="7.5" customHeight="1">
      <c r="B70" s="41"/>
      <c r="C70" s="42"/>
      <c r="D70" s="42"/>
      <c r="E70" s="42"/>
      <c r="F70" s="42"/>
      <c r="G70" s="42"/>
      <c r="H70" s="42"/>
      <c r="I70" s="112"/>
      <c r="J70" s="42"/>
      <c r="K70" s="42"/>
      <c r="L70" s="43"/>
    </row>
    <row r="71" spans="2:12" s="6" customFormat="1" ht="37.5" customHeight="1">
      <c r="B71" s="23"/>
      <c r="C71" s="12" t="s">
        <v>113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7.5" customHeight="1">
      <c r="B72" s="23"/>
      <c r="C72" s="24"/>
      <c r="D72" s="24"/>
      <c r="E72" s="24"/>
      <c r="F72" s="24"/>
      <c r="G72" s="24"/>
      <c r="H72" s="24"/>
      <c r="J72" s="24"/>
      <c r="K72" s="24"/>
      <c r="L72" s="43"/>
    </row>
    <row r="73" spans="2:12" s="6" customFormat="1" ht="15" customHeight="1">
      <c r="B73" s="23"/>
      <c r="C73" s="19" t="s">
        <v>16</v>
      </c>
      <c r="D73" s="24"/>
      <c r="E73" s="24"/>
      <c r="F73" s="24"/>
      <c r="G73" s="24"/>
      <c r="H73" s="24"/>
      <c r="J73" s="24"/>
      <c r="K73" s="24"/>
      <c r="L73" s="43"/>
    </row>
    <row r="74" spans="2:12" s="6" customFormat="1" ht="16.5" customHeight="1">
      <c r="B74" s="23"/>
      <c r="C74" s="24"/>
      <c r="D74" s="24"/>
      <c r="E74" s="313" t="str">
        <f>$E$7</f>
        <v>Zabrušany-Revitalizace prostoru Heřmanov,aktual 01-2013</v>
      </c>
      <c r="F74" s="291"/>
      <c r="G74" s="291"/>
      <c r="H74" s="291"/>
      <c r="J74" s="24"/>
      <c r="K74" s="24"/>
      <c r="L74" s="43"/>
    </row>
    <row r="75" spans="2:12" ht="15.75" customHeight="1">
      <c r="B75" s="10"/>
      <c r="C75" s="19" t="s">
        <v>100</v>
      </c>
      <c r="D75" s="11"/>
      <c r="E75" s="11"/>
      <c r="F75" s="11"/>
      <c r="G75" s="11"/>
      <c r="H75" s="11"/>
      <c r="J75" s="11"/>
      <c r="K75" s="11"/>
      <c r="L75" s="128"/>
    </row>
    <row r="76" spans="2:12" s="6" customFormat="1" ht="16.5" customHeight="1">
      <c r="B76" s="23"/>
      <c r="C76" s="24"/>
      <c r="D76" s="24"/>
      <c r="E76" s="313" t="s">
        <v>101</v>
      </c>
      <c r="F76" s="291"/>
      <c r="G76" s="291"/>
      <c r="H76" s="291"/>
      <c r="J76" s="24"/>
      <c r="K76" s="24"/>
      <c r="L76" s="43"/>
    </row>
    <row r="77" spans="2:12" s="6" customFormat="1" ht="15" customHeight="1">
      <c r="B77" s="23"/>
      <c r="C77" s="19" t="s">
        <v>102</v>
      </c>
      <c r="D77" s="24"/>
      <c r="E77" s="24"/>
      <c r="F77" s="24"/>
      <c r="G77" s="24"/>
      <c r="H77" s="24"/>
      <c r="J77" s="24"/>
      <c r="K77" s="24"/>
      <c r="L77" s="43"/>
    </row>
    <row r="78" spans="2:12" s="6" customFormat="1" ht="19.5" customHeight="1">
      <c r="B78" s="23"/>
      <c r="C78" s="24"/>
      <c r="D78" s="24"/>
      <c r="E78" s="288" t="str">
        <f>$E$11</f>
        <v>1 - 1.ROK</v>
      </c>
      <c r="F78" s="291"/>
      <c r="G78" s="291"/>
      <c r="H78" s="291"/>
      <c r="J78" s="24"/>
      <c r="K78" s="24"/>
      <c r="L78" s="43"/>
    </row>
    <row r="79" spans="2:12" s="6" customFormat="1" ht="7.5" customHeight="1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12" s="6" customFormat="1" ht="18.75" customHeight="1">
      <c r="B80" s="23"/>
      <c r="C80" s="19" t="s">
        <v>22</v>
      </c>
      <c r="D80" s="24"/>
      <c r="E80" s="24"/>
      <c r="F80" s="17" t="str">
        <f>$F$14</f>
        <v> </v>
      </c>
      <c r="G80" s="24"/>
      <c r="H80" s="24"/>
      <c r="I80" s="101" t="s">
        <v>24</v>
      </c>
      <c r="J80" s="52" t="str">
        <f>IF($J$14="","",$J$14)</f>
        <v>30.01.2013</v>
      </c>
      <c r="K80" s="24"/>
      <c r="L80" s="43"/>
    </row>
    <row r="81" spans="2:12" s="6" customFormat="1" ht="7.5" customHeight="1">
      <c r="B81" s="23"/>
      <c r="C81" s="24"/>
      <c r="D81" s="24"/>
      <c r="E81" s="24"/>
      <c r="F81" s="24"/>
      <c r="G81" s="24"/>
      <c r="H81" s="24"/>
      <c r="J81" s="24"/>
      <c r="K81" s="24"/>
      <c r="L81" s="43"/>
    </row>
    <row r="82" spans="2:12" s="6" customFormat="1" ht="15.75" customHeight="1">
      <c r="B82" s="23"/>
      <c r="C82" s="19" t="s">
        <v>28</v>
      </c>
      <c r="D82" s="24"/>
      <c r="E82" s="24"/>
      <c r="F82" s="17" t="str">
        <f>$E$17</f>
        <v> </v>
      </c>
      <c r="G82" s="24"/>
      <c r="H82" s="24"/>
      <c r="I82" s="101" t="s">
        <v>33</v>
      </c>
      <c r="J82" s="17" t="str">
        <f>$E$23</f>
        <v> </v>
      </c>
      <c r="K82" s="24"/>
      <c r="L82" s="43"/>
    </row>
    <row r="83" spans="2:12" s="6" customFormat="1" ht="15" customHeight="1">
      <c r="B83" s="23"/>
      <c r="C83" s="19" t="s">
        <v>31</v>
      </c>
      <c r="D83" s="24"/>
      <c r="E83" s="24"/>
      <c r="F83" s="17">
        <f>IF($E$20="","",$E$20)</f>
      </c>
      <c r="G83" s="24"/>
      <c r="H83" s="24"/>
      <c r="J83" s="24"/>
      <c r="K83" s="24"/>
      <c r="L83" s="43"/>
    </row>
    <row r="84" spans="2:12" s="6" customFormat="1" ht="11.25" customHeight="1">
      <c r="B84" s="23"/>
      <c r="C84" s="24"/>
      <c r="D84" s="24"/>
      <c r="E84" s="24"/>
      <c r="F84" s="24"/>
      <c r="G84" s="24"/>
      <c r="H84" s="24"/>
      <c r="J84" s="24"/>
      <c r="K84" s="24"/>
      <c r="L84" s="43"/>
    </row>
    <row r="85" spans="2:20" s="129" customFormat="1" ht="30" customHeight="1">
      <c r="B85" s="130"/>
      <c r="C85" s="131" t="s">
        <v>114</v>
      </c>
      <c r="D85" s="132" t="s">
        <v>55</v>
      </c>
      <c r="E85" s="132" t="s">
        <v>51</v>
      </c>
      <c r="F85" s="132" t="s">
        <v>115</v>
      </c>
      <c r="G85" s="132" t="s">
        <v>116</v>
      </c>
      <c r="H85" s="132" t="s">
        <v>117</v>
      </c>
      <c r="I85" s="133" t="s">
        <v>118</v>
      </c>
      <c r="J85" s="132" t="s">
        <v>119</v>
      </c>
      <c r="K85" s="134" t="s">
        <v>120</v>
      </c>
      <c r="L85" s="135"/>
      <c r="M85" s="59" t="s">
        <v>121</v>
      </c>
      <c r="N85" s="60" t="s">
        <v>40</v>
      </c>
      <c r="O85" s="60" t="s">
        <v>122</v>
      </c>
      <c r="P85" s="60" t="s">
        <v>123</v>
      </c>
      <c r="Q85" s="60" t="s">
        <v>124</v>
      </c>
      <c r="R85" s="60" t="s">
        <v>125</v>
      </c>
      <c r="S85" s="60" t="s">
        <v>126</v>
      </c>
      <c r="T85" s="61" t="s">
        <v>127</v>
      </c>
    </row>
    <row r="86" spans="2:63" s="6" customFormat="1" ht="30" customHeight="1">
      <c r="B86" s="23"/>
      <c r="C86" s="66" t="s">
        <v>107</v>
      </c>
      <c r="D86" s="24"/>
      <c r="E86" s="24"/>
      <c r="F86" s="24"/>
      <c r="G86" s="24"/>
      <c r="H86" s="24"/>
      <c r="J86" s="136">
        <f>$BK$86</f>
        <v>0</v>
      </c>
      <c r="K86" s="24"/>
      <c r="L86" s="43"/>
      <c r="M86" s="63"/>
      <c r="N86" s="64"/>
      <c r="O86" s="64"/>
      <c r="P86" s="137">
        <f>$P$87</f>
        <v>0</v>
      </c>
      <c r="Q86" s="64"/>
      <c r="R86" s="137">
        <f>$R$87</f>
        <v>9.394449999999999</v>
      </c>
      <c r="S86" s="64"/>
      <c r="T86" s="138">
        <f>$T$87</f>
        <v>0</v>
      </c>
      <c r="AT86" s="6" t="s">
        <v>69</v>
      </c>
      <c r="AU86" s="6" t="s">
        <v>108</v>
      </c>
      <c r="BK86" s="139">
        <f>$BK$87</f>
        <v>0</v>
      </c>
    </row>
    <row r="87" spans="2:63" s="140" customFormat="1" ht="37.5" customHeight="1">
      <c r="B87" s="141"/>
      <c r="C87" s="142"/>
      <c r="D87" s="142" t="s">
        <v>69</v>
      </c>
      <c r="E87" s="143" t="s">
        <v>128</v>
      </c>
      <c r="F87" s="143" t="s">
        <v>129</v>
      </c>
      <c r="G87" s="142"/>
      <c r="H87" s="142"/>
      <c r="J87" s="144">
        <f>$BK$87</f>
        <v>0</v>
      </c>
      <c r="K87" s="142"/>
      <c r="L87" s="145"/>
      <c r="M87" s="146"/>
      <c r="N87" s="142"/>
      <c r="O87" s="142"/>
      <c r="P87" s="147">
        <f>$P$88+$P$163</f>
        <v>0</v>
      </c>
      <c r="Q87" s="142"/>
      <c r="R87" s="147">
        <f>$R$88+$R$163</f>
        <v>9.394449999999999</v>
      </c>
      <c r="S87" s="142"/>
      <c r="T87" s="148">
        <f>$T$88+$T$163</f>
        <v>0</v>
      </c>
      <c r="AR87" s="149" t="s">
        <v>21</v>
      </c>
      <c r="AT87" s="149" t="s">
        <v>69</v>
      </c>
      <c r="AU87" s="149" t="s">
        <v>70</v>
      </c>
      <c r="AY87" s="149" t="s">
        <v>130</v>
      </c>
      <c r="BK87" s="150">
        <f>$BK$88+$BK$163</f>
        <v>0</v>
      </c>
    </row>
    <row r="88" spans="2:63" s="140" customFormat="1" ht="21" customHeight="1">
      <c r="B88" s="141"/>
      <c r="C88" s="142"/>
      <c r="D88" s="142" t="s">
        <v>69</v>
      </c>
      <c r="E88" s="151" t="s">
        <v>21</v>
      </c>
      <c r="F88" s="151" t="s">
        <v>131</v>
      </c>
      <c r="G88" s="142"/>
      <c r="H88" s="142"/>
      <c r="J88" s="152">
        <f>$BK$88</f>
        <v>0</v>
      </c>
      <c r="K88" s="142"/>
      <c r="L88" s="145"/>
      <c r="M88" s="146"/>
      <c r="N88" s="142"/>
      <c r="O88" s="142"/>
      <c r="P88" s="147">
        <f>SUM($P$89:$P$162)</f>
        <v>0</v>
      </c>
      <c r="Q88" s="142"/>
      <c r="R88" s="147">
        <f>SUM($R$89:$R$162)</f>
        <v>9.394449999999999</v>
      </c>
      <c r="S88" s="142"/>
      <c r="T88" s="148">
        <f>SUM($T$89:$T$162)</f>
        <v>0</v>
      </c>
      <c r="AR88" s="149" t="s">
        <v>21</v>
      </c>
      <c r="AT88" s="149" t="s">
        <v>69</v>
      </c>
      <c r="AU88" s="149" t="s">
        <v>21</v>
      </c>
      <c r="AY88" s="149" t="s">
        <v>130</v>
      </c>
      <c r="BK88" s="150">
        <f>SUM($BK$89:$BK$162)</f>
        <v>0</v>
      </c>
    </row>
    <row r="89" spans="2:65" s="6" customFormat="1" ht="15.75" customHeight="1">
      <c r="B89" s="23"/>
      <c r="C89" s="153" t="s">
        <v>21</v>
      </c>
      <c r="D89" s="153" t="s">
        <v>132</v>
      </c>
      <c r="E89" s="154" t="s">
        <v>133</v>
      </c>
      <c r="F89" s="155" t="s">
        <v>134</v>
      </c>
      <c r="G89" s="156" t="s">
        <v>135</v>
      </c>
      <c r="H89" s="157">
        <v>0.33</v>
      </c>
      <c r="I89" s="158"/>
      <c r="J89" s="159">
        <f>ROUND($I$89*$H$89,2)</f>
        <v>0</v>
      </c>
      <c r="K89" s="155" t="s">
        <v>136</v>
      </c>
      <c r="L89" s="43"/>
      <c r="M89" s="160"/>
      <c r="N89" s="161" t="s">
        <v>41</v>
      </c>
      <c r="O89" s="24"/>
      <c r="P89" s="162">
        <f>$O$89*$H$89</f>
        <v>0</v>
      </c>
      <c r="Q89" s="162">
        <v>0</v>
      </c>
      <c r="R89" s="162">
        <f>$Q$89*$H$89</f>
        <v>0</v>
      </c>
      <c r="S89" s="162">
        <v>0</v>
      </c>
      <c r="T89" s="163">
        <f>$S$89*$H$89</f>
        <v>0</v>
      </c>
      <c r="AR89" s="97" t="s">
        <v>88</v>
      </c>
      <c r="AT89" s="97" t="s">
        <v>132</v>
      </c>
      <c r="AU89" s="97" t="s">
        <v>79</v>
      </c>
      <c r="AY89" s="6" t="s">
        <v>130</v>
      </c>
      <c r="BE89" s="164">
        <f>IF($N$89="základní",$J$89,0)</f>
        <v>0</v>
      </c>
      <c r="BF89" s="164">
        <f>IF($N$89="snížená",$J$89,0)</f>
        <v>0</v>
      </c>
      <c r="BG89" s="164">
        <f>IF($N$89="zákl. přenesená",$J$89,0)</f>
        <v>0</v>
      </c>
      <c r="BH89" s="164">
        <f>IF($N$89="sníž. přenesená",$J$89,0)</f>
        <v>0</v>
      </c>
      <c r="BI89" s="164">
        <f>IF($N$89="nulová",$J$89,0)</f>
        <v>0</v>
      </c>
      <c r="BJ89" s="97" t="s">
        <v>21</v>
      </c>
      <c r="BK89" s="164">
        <f>ROUND($I$89*$H$89,2)</f>
        <v>0</v>
      </c>
      <c r="BL89" s="97" t="s">
        <v>88</v>
      </c>
      <c r="BM89" s="97" t="s">
        <v>137</v>
      </c>
    </row>
    <row r="90" spans="2:47" s="6" customFormat="1" ht="16.5" customHeight="1">
      <c r="B90" s="23"/>
      <c r="C90" s="24"/>
      <c r="D90" s="165" t="s">
        <v>138</v>
      </c>
      <c r="E90" s="24"/>
      <c r="F90" s="166" t="s">
        <v>139</v>
      </c>
      <c r="G90" s="24"/>
      <c r="H90" s="24"/>
      <c r="J90" s="24"/>
      <c r="K90" s="24"/>
      <c r="L90" s="43"/>
      <c r="M90" s="56"/>
      <c r="N90" s="24"/>
      <c r="O90" s="24"/>
      <c r="P90" s="24"/>
      <c r="Q90" s="24"/>
      <c r="R90" s="24"/>
      <c r="S90" s="24"/>
      <c r="T90" s="57"/>
      <c r="AT90" s="6" t="s">
        <v>138</v>
      </c>
      <c r="AU90" s="6" t="s">
        <v>79</v>
      </c>
    </row>
    <row r="91" spans="2:65" s="6" customFormat="1" ht="15.75" customHeight="1">
      <c r="B91" s="23"/>
      <c r="C91" s="153" t="s">
        <v>79</v>
      </c>
      <c r="D91" s="153" t="s">
        <v>132</v>
      </c>
      <c r="E91" s="154" t="s">
        <v>140</v>
      </c>
      <c r="F91" s="155" t="s">
        <v>141</v>
      </c>
      <c r="G91" s="156" t="s">
        <v>142</v>
      </c>
      <c r="H91" s="157">
        <v>35</v>
      </c>
      <c r="I91" s="158"/>
      <c r="J91" s="159">
        <f>ROUND($I$91*$H$91,2)</f>
        <v>0</v>
      </c>
      <c r="K91" s="155" t="s">
        <v>136</v>
      </c>
      <c r="L91" s="43"/>
      <c r="M91" s="160"/>
      <c r="N91" s="161" t="s">
        <v>41</v>
      </c>
      <c r="O91" s="24"/>
      <c r="P91" s="162">
        <f>$O$91*$H$91</f>
        <v>0</v>
      </c>
      <c r="Q91" s="162">
        <v>0</v>
      </c>
      <c r="R91" s="162">
        <f>$Q$91*$H$91</f>
        <v>0</v>
      </c>
      <c r="S91" s="162">
        <v>0</v>
      </c>
      <c r="T91" s="163">
        <f>$S$91*$H$91</f>
        <v>0</v>
      </c>
      <c r="AR91" s="97" t="s">
        <v>88</v>
      </c>
      <c r="AT91" s="97" t="s">
        <v>132</v>
      </c>
      <c r="AU91" s="97" t="s">
        <v>79</v>
      </c>
      <c r="AY91" s="6" t="s">
        <v>130</v>
      </c>
      <c r="BE91" s="164">
        <f>IF($N$91="základní",$J$91,0)</f>
        <v>0</v>
      </c>
      <c r="BF91" s="164">
        <f>IF($N$91="snížená",$J$91,0)</f>
        <v>0</v>
      </c>
      <c r="BG91" s="164">
        <f>IF($N$91="zákl. přenesená",$J$91,0)</f>
        <v>0</v>
      </c>
      <c r="BH91" s="164">
        <f>IF($N$91="sníž. přenesená",$J$91,0)</f>
        <v>0</v>
      </c>
      <c r="BI91" s="164">
        <f>IF($N$91="nulová",$J$91,0)</f>
        <v>0</v>
      </c>
      <c r="BJ91" s="97" t="s">
        <v>21</v>
      </c>
      <c r="BK91" s="164">
        <f>ROUND($I$91*$H$91,2)</f>
        <v>0</v>
      </c>
      <c r="BL91" s="97" t="s">
        <v>88</v>
      </c>
      <c r="BM91" s="97" t="s">
        <v>143</v>
      </c>
    </row>
    <row r="92" spans="2:47" s="6" customFormat="1" ht="16.5" customHeight="1">
      <c r="B92" s="23"/>
      <c r="C92" s="24"/>
      <c r="D92" s="165" t="s">
        <v>138</v>
      </c>
      <c r="E92" s="24"/>
      <c r="F92" s="166" t="s">
        <v>144</v>
      </c>
      <c r="G92" s="24"/>
      <c r="H92" s="24"/>
      <c r="J92" s="24"/>
      <c r="K92" s="24"/>
      <c r="L92" s="43"/>
      <c r="M92" s="56"/>
      <c r="N92" s="24"/>
      <c r="O92" s="24"/>
      <c r="P92" s="24"/>
      <c r="Q92" s="24"/>
      <c r="R92" s="24"/>
      <c r="S92" s="24"/>
      <c r="T92" s="57"/>
      <c r="AT92" s="6" t="s">
        <v>138</v>
      </c>
      <c r="AU92" s="6" t="s">
        <v>79</v>
      </c>
    </row>
    <row r="93" spans="2:65" s="6" customFormat="1" ht="15.75" customHeight="1">
      <c r="B93" s="23"/>
      <c r="C93" s="153" t="s">
        <v>85</v>
      </c>
      <c r="D93" s="153" t="s">
        <v>132</v>
      </c>
      <c r="E93" s="154" t="s">
        <v>145</v>
      </c>
      <c r="F93" s="155" t="s">
        <v>146</v>
      </c>
      <c r="G93" s="156" t="s">
        <v>147</v>
      </c>
      <c r="H93" s="157">
        <v>3</v>
      </c>
      <c r="I93" s="158"/>
      <c r="J93" s="159">
        <f>ROUND($I$93*$H$93,2)</f>
        <v>0</v>
      </c>
      <c r="K93" s="155" t="s">
        <v>136</v>
      </c>
      <c r="L93" s="43"/>
      <c r="M93" s="160"/>
      <c r="N93" s="161" t="s">
        <v>41</v>
      </c>
      <c r="O93" s="24"/>
      <c r="P93" s="162">
        <f>$O$93*$H$93</f>
        <v>0</v>
      </c>
      <c r="Q93" s="162">
        <v>0</v>
      </c>
      <c r="R93" s="162">
        <f>$Q$93*$H$93</f>
        <v>0</v>
      </c>
      <c r="S93" s="162">
        <v>0</v>
      </c>
      <c r="T93" s="163">
        <f>$S$93*$H$93</f>
        <v>0</v>
      </c>
      <c r="AR93" s="97" t="s">
        <v>88</v>
      </c>
      <c r="AT93" s="97" t="s">
        <v>132</v>
      </c>
      <c r="AU93" s="97" t="s">
        <v>79</v>
      </c>
      <c r="AY93" s="6" t="s">
        <v>130</v>
      </c>
      <c r="BE93" s="164">
        <f>IF($N$93="základní",$J$93,0)</f>
        <v>0</v>
      </c>
      <c r="BF93" s="164">
        <f>IF($N$93="snížená",$J$93,0)</f>
        <v>0</v>
      </c>
      <c r="BG93" s="164">
        <f>IF($N$93="zákl. přenesená",$J$93,0)</f>
        <v>0</v>
      </c>
      <c r="BH93" s="164">
        <f>IF($N$93="sníž. přenesená",$J$93,0)</f>
        <v>0</v>
      </c>
      <c r="BI93" s="164">
        <f>IF($N$93="nulová",$J$93,0)</f>
        <v>0</v>
      </c>
      <c r="BJ93" s="97" t="s">
        <v>21</v>
      </c>
      <c r="BK93" s="164">
        <f>ROUND($I$93*$H$93,2)</f>
        <v>0</v>
      </c>
      <c r="BL93" s="97" t="s">
        <v>88</v>
      </c>
      <c r="BM93" s="97" t="s">
        <v>148</v>
      </c>
    </row>
    <row r="94" spans="2:47" s="6" customFormat="1" ht="16.5" customHeight="1">
      <c r="B94" s="23"/>
      <c r="C94" s="24"/>
      <c r="D94" s="165" t="s">
        <v>138</v>
      </c>
      <c r="E94" s="24"/>
      <c r="F94" s="166" t="s">
        <v>149</v>
      </c>
      <c r="G94" s="24"/>
      <c r="H94" s="24"/>
      <c r="J94" s="24"/>
      <c r="K94" s="24"/>
      <c r="L94" s="43"/>
      <c r="M94" s="56"/>
      <c r="N94" s="24"/>
      <c r="O94" s="24"/>
      <c r="P94" s="24"/>
      <c r="Q94" s="24"/>
      <c r="R94" s="24"/>
      <c r="S94" s="24"/>
      <c r="T94" s="57"/>
      <c r="AT94" s="6" t="s">
        <v>138</v>
      </c>
      <c r="AU94" s="6" t="s">
        <v>79</v>
      </c>
    </row>
    <row r="95" spans="2:65" s="6" customFormat="1" ht="15.75" customHeight="1">
      <c r="B95" s="23"/>
      <c r="C95" s="153" t="s">
        <v>88</v>
      </c>
      <c r="D95" s="153" t="s">
        <v>132</v>
      </c>
      <c r="E95" s="154" t="s">
        <v>150</v>
      </c>
      <c r="F95" s="155" t="s">
        <v>151</v>
      </c>
      <c r="G95" s="156" t="s">
        <v>147</v>
      </c>
      <c r="H95" s="157">
        <v>6</v>
      </c>
      <c r="I95" s="158"/>
      <c r="J95" s="159">
        <f>ROUND($I$95*$H$95,2)</f>
        <v>0</v>
      </c>
      <c r="K95" s="155" t="s">
        <v>136</v>
      </c>
      <c r="L95" s="43"/>
      <c r="M95" s="160"/>
      <c r="N95" s="161" t="s">
        <v>41</v>
      </c>
      <c r="O95" s="24"/>
      <c r="P95" s="162">
        <f>$O$95*$H$95</f>
        <v>0</v>
      </c>
      <c r="Q95" s="162">
        <v>0</v>
      </c>
      <c r="R95" s="162">
        <f>$Q$95*$H$95</f>
        <v>0</v>
      </c>
      <c r="S95" s="162">
        <v>0</v>
      </c>
      <c r="T95" s="163">
        <f>$S$95*$H$95</f>
        <v>0</v>
      </c>
      <c r="AR95" s="97" t="s">
        <v>88</v>
      </c>
      <c r="AT95" s="97" t="s">
        <v>132</v>
      </c>
      <c r="AU95" s="97" t="s">
        <v>79</v>
      </c>
      <c r="AY95" s="6" t="s">
        <v>130</v>
      </c>
      <c r="BE95" s="164">
        <f>IF($N$95="základní",$J$95,0)</f>
        <v>0</v>
      </c>
      <c r="BF95" s="164">
        <f>IF($N$95="snížená",$J$95,0)</f>
        <v>0</v>
      </c>
      <c r="BG95" s="164">
        <f>IF($N$95="zákl. přenesená",$J$95,0)</f>
        <v>0</v>
      </c>
      <c r="BH95" s="164">
        <f>IF($N$95="sníž. přenesená",$J$95,0)</f>
        <v>0</v>
      </c>
      <c r="BI95" s="164">
        <f>IF($N$95="nulová",$J$95,0)</f>
        <v>0</v>
      </c>
      <c r="BJ95" s="97" t="s">
        <v>21</v>
      </c>
      <c r="BK95" s="164">
        <f>ROUND($I$95*$H$95,2)</f>
        <v>0</v>
      </c>
      <c r="BL95" s="97" t="s">
        <v>88</v>
      </c>
      <c r="BM95" s="97" t="s">
        <v>152</v>
      </c>
    </row>
    <row r="96" spans="2:47" s="6" customFormat="1" ht="16.5" customHeight="1">
      <c r="B96" s="23"/>
      <c r="C96" s="24"/>
      <c r="D96" s="165" t="s">
        <v>138</v>
      </c>
      <c r="E96" s="24"/>
      <c r="F96" s="166" t="s">
        <v>153</v>
      </c>
      <c r="G96" s="24"/>
      <c r="H96" s="24"/>
      <c r="J96" s="24"/>
      <c r="K96" s="24"/>
      <c r="L96" s="43"/>
      <c r="M96" s="56"/>
      <c r="N96" s="24"/>
      <c r="O96" s="24"/>
      <c r="P96" s="24"/>
      <c r="Q96" s="24"/>
      <c r="R96" s="24"/>
      <c r="S96" s="24"/>
      <c r="T96" s="57"/>
      <c r="AT96" s="6" t="s">
        <v>138</v>
      </c>
      <c r="AU96" s="6" t="s">
        <v>79</v>
      </c>
    </row>
    <row r="97" spans="2:65" s="6" customFormat="1" ht="15.75" customHeight="1">
      <c r="B97" s="23"/>
      <c r="C97" s="153" t="s">
        <v>91</v>
      </c>
      <c r="D97" s="153" t="s">
        <v>132</v>
      </c>
      <c r="E97" s="154" t="s">
        <v>154</v>
      </c>
      <c r="F97" s="155" t="s">
        <v>155</v>
      </c>
      <c r="G97" s="156" t="s">
        <v>147</v>
      </c>
      <c r="H97" s="157">
        <v>2</v>
      </c>
      <c r="I97" s="158"/>
      <c r="J97" s="159">
        <f>ROUND($I$97*$H$97,2)</f>
        <v>0</v>
      </c>
      <c r="K97" s="155" t="s">
        <v>136</v>
      </c>
      <c r="L97" s="43"/>
      <c r="M97" s="160"/>
      <c r="N97" s="161" t="s">
        <v>41</v>
      </c>
      <c r="O97" s="24"/>
      <c r="P97" s="162">
        <f>$O$97*$H$97</f>
        <v>0</v>
      </c>
      <c r="Q97" s="162">
        <v>0</v>
      </c>
      <c r="R97" s="162">
        <f>$Q$97*$H$97</f>
        <v>0</v>
      </c>
      <c r="S97" s="162">
        <v>0</v>
      </c>
      <c r="T97" s="163">
        <f>$S$97*$H$97</f>
        <v>0</v>
      </c>
      <c r="AR97" s="97" t="s">
        <v>88</v>
      </c>
      <c r="AT97" s="97" t="s">
        <v>132</v>
      </c>
      <c r="AU97" s="97" t="s">
        <v>79</v>
      </c>
      <c r="AY97" s="6" t="s">
        <v>130</v>
      </c>
      <c r="BE97" s="164">
        <f>IF($N$97="základní",$J$97,0)</f>
        <v>0</v>
      </c>
      <c r="BF97" s="164">
        <f>IF($N$97="snížená",$J$97,0)</f>
        <v>0</v>
      </c>
      <c r="BG97" s="164">
        <f>IF($N$97="zákl. přenesená",$J$97,0)</f>
        <v>0</v>
      </c>
      <c r="BH97" s="164">
        <f>IF($N$97="sníž. přenesená",$J$97,0)</f>
        <v>0</v>
      </c>
      <c r="BI97" s="164">
        <f>IF($N$97="nulová",$J$97,0)</f>
        <v>0</v>
      </c>
      <c r="BJ97" s="97" t="s">
        <v>21</v>
      </c>
      <c r="BK97" s="164">
        <f>ROUND($I$97*$H$97,2)</f>
        <v>0</v>
      </c>
      <c r="BL97" s="97" t="s">
        <v>88</v>
      </c>
      <c r="BM97" s="97" t="s">
        <v>156</v>
      </c>
    </row>
    <row r="98" spans="2:47" s="6" customFormat="1" ht="16.5" customHeight="1">
      <c r="B98" s="23"/>
      <c r="C98" s="24"/>
      <c r="D98" s="165" t="s">
        <v>138</v>
      </c>
      <c r="E98" s="24"/>
      <c r="F98" s="166" t="s">
        <v>157</v>
      </c>
      <c r="G98" s="24"/>
      <c r="H98" s="24"/>
      <c r="J98" s="24"/>
      <c r="K98" s="24"/>
      <c r="L98" s="43"/>
      <c r="M98" s="56"/>
      <c r="N98" s="24"/>
      <c r="O98" s="24"/>
      <c r="P98" s="24"/>
      <c r="Q98" s="24"/>
      <c r="R98" s="24"/>
      <c r="S98" s="24"/>
      <c r="T98" s="57"/>
      <c r="AT98" s="6" t="s">
        <v>138</v>
      </c>
      <c r="AU98" s="6" t="s">
        <v>79</v>
      </c>
    </row>
    <row r="99" spans="2:65" s="6" customFormat="1" ht="15.75" customHeight="1">
      <c r="B99" s="23"/>
      <c r="C99" s="153" t="s">
        <v>158</v>
      </c>
      <c r="D99" s="153" t="s">
        <v>132</v>
      </c>
      <c r="E99" s="154" t="s">
        <v>159</v>
      </c>
      <c r="F99" s="155" t="s">
        <v>160</v>
      </c>
      <c r="G99" s="156" t="s">
        <v>161</v>
      </c>
      <c r="H99" s="157">
        <v>450</v>
      </c>
      <c r="I99" s="158"/>
      <c r="J99" s="159">
        <f>ROUND($I$99*$H$99,2)</f>
        <v>0</v>
      </c>
      <c r="K99" s="155" t="s">
        <v>136</v>
      </c>
      <c r="L99" s="43"/>
      <c r="M99" s="160"/>
      <c r="N99" s="161" t="s">
        <v>41</v>
      </c>
      <c r="O99" s="24"/>
      <c r="P99" s="162">
        <f>$O$99*$H$99</f>
        <v>0</v>
      </c>
      <c r="Q99" s="162">
        <v>0</v>
      </c>
      <c r="R99" s="162">
        <f>$Q$99*$H$99</f>
        <v>0</v>
      </c>
      <c r="S99" s="162">
        <v>0</v>
      </c>
      <c r="T99" s="163">
        <f>$S$99*$H$99</f>
        <v>0</v>
      </c>
      <c r="AR99" s="97" t="s">
        <v>88</v>
      </c>
      <c r="AT99" s="97" t="s">
        <v>132</v>
      </c>
      <c r="AU99" s="97" t="s">
        <v>79</v>
      </c>
      <c r="AY99" s="6" t="s">
        <v>130</v>
      </c>
      <c r="BE99" s="164">
        <f>IF($N$99="základní",$J$99,0)</f>
        <v>0</v>
      </c>
      <c r="BF99" s="164">
        <f>IF($N$99="snížená",$J$99,0)</f>
        <v>0</v>
      </c>
      <c r="BG99" s="164">
        <f>IF($N$99="zákl. přenesená",$J$99,0)</f>
        <v>0</v>
      </c>
      <c r="BH99" s="164">
        <f>IF($N$99="sníž. přenesená",$J$99,0)</f>
        <v>0</v>
      </c>
      <c r="BI99" s="164">
        <f>IF($N$99="nulová",$J$99,0)</f>
        <v>0</v>
      </c>
      <c r="BJ99" s="97" t="s">
        <v>21</v>
      </c>
      <c r="BK99" s="164">
        <f>ROUND($I$99*$H$99,2)</f>
        <v>0</v>
      </c>
      <c r="BL99" s="97" t="s">
        <v>88</v>
      </c>
      <c r="BM99" s="97" t="s">
        <v>162</v>
      </c>
    </row>
    <row r="100" spans="2:47" s="6" customFormat="1" ht="16.5" customHeight="1">
      <c r="B100" s="23"/>
      <c r="C100" s="24"/>
      <c r="D100" s="165" t="s">
        <v>138</v>
      </c>
      <c r="E100" s="24"/>
      <c r="F100" s="166" t="s">
        <v>163</v>
      </c>
      <c r="G100" s="24"/>
      <c r="H100" s="24"/>
      <c r="J100" s="24"/>
      <c r="K100" s="24"/>
      <c r="L100" s="43"/>
      <c r="M100" s="56"/>
      <c r="N100" s="24"/>
      <c r="O100" s="24"/>
      <c r="P100" s="24"/>
      <c r="Q100" s="24"/>
      <c r="R100" s="24"/>
      <c r="S100" s="24"/>
      <c r="T100" s="57"/>
      <c r="AT100" s="6" t="s">
        <v>138</v>
      </c>
      <c r="AU100" s="6" t="s">
        <v>79</v>
      </c>
    </row>
    <row r="101" spans="2:65" s="6" customFormat="1" ht="15.75" customHeight="1">
      <c r="B101" s="23"/>
      <c r="C101" s="153" t="s">
        <v>164</v>
      </c>
      <c r="D101" s="153" t="s">
        <v>132</v>
      </c>
      <c r="E101" s="154" t="s">
        <v>165</v>
      </c>
      <c r="F101" s="155" t="s">
        <v>166</v>
      </c>
      <c r="G101" s="156" t="s">
        <v>147</v>
      </c>
      <c r="H101" s="157">
        <v>3</v>
      </c>
      <c r="I101" s="158"/>
      <c r="J101" s="159">
        <f>ROUND($I$101*$H$101,2)</f>
        <v>0</v>
      </c>
      <c r="K101" s="155" t="s">
        <v>136</v>
      </c>
      <c r="L101" s="43"/>
      <c r="M101" s="160"/>
      <c r="N101" s="161" t="s">
        <v>41</v>
      </c>
      <c r="O101" s="24"/>
      <c r="P101" s="162">
        <f>$O$101*$H$101</f>
        <v>0</v>
      </c>
      <c r="Q101" s="162">
        <v>0</v>
      </c>
      <c r="R101" s="162">
        <f>$Q$101*$H$101</f>
        <v>0</v>
      </c>
      <c r="S101" s="162">
        <v>0</v>
      </c>
      <c r="T101" s="163">
        <f>$S$101*$H$101</f>
        <v>0</v>
      </c>
      <c r="AR101" s="97" t="s">
        <v>88</v>
      </c>
      <c r="AT101" s="97" t="s">
        <v>132</v>
      </c>
      <c r="AU101" s="97" t="s">
        <v>79</v>
      </c>
      <c r="AY101" s="6" t="s">
        <v>130</v>
      </c>
      <c r="BE101" s="164">
        <f>IF($N$101="základní",$J$101,0)</f>
        <v>0</v>
      </c>
      <c r="BF101" s="164">
        <f>IF($N$101="snížená",$J$101,0)</f>
        <v>0</v>
      </c>
      <c r="BG101" s="164">
        <f>IF($N$101="zákl. přenesená",$J$101,0)</f>
        <v>0</v>
      </c>
      <c r="BH101" s="164">
        <f>IF($N$101="sníž. přenesená",$J$101,0)</f>
        <v>0</v>
      </c>
      <c r="BI101" s="164">
        <f>IF($N$101="nulová",$J$101,0)</f>
        <v>0</v>
      </c>
      <c r="BJ101" s="97" t="s">
        <v>21</v>
      </c>
      <c r="BK101" s="164">
        <f>ROUND($I$101*$H$101,2)</f>
        <v>0</v>
      </c>
      <c r="BL101" s="97" t="s">
        <v>88</v>
      </c>
      <c r="BM101" s="97" t="s">
        <v>167</v>
      </c>
    </row>
    <row r="102" spans="2:47" s="6" customFormat="1" ht="27" customHeight="1">
      <c r="B102" s="23"/>
      <c r="C102" s="24"/>
      <c r="D102" s="165" t="s">
        <v>138</v>
      </c>
      <c r="E102" s="24"/>
      <c r="F102" s="166" t="s">
        <v>168</v>
      </c>
      <c r="G102" s="24"/>
      <c r="H102" s="24"/>
      <c r="J102" s="24"/>
      <c r="K102" s="24"/>
      <c r="L102" s="43"/>
      <c r="M102" s="56"/>
      <c r="N102" s="24"/>
      <c r="O102" s="24"/>
      <c r="P102" s="24"/>
      <c r="Q102" s="24"/>
      <c r="R102" s="24"/>
      <c r="S102" s="24"/>
      <c r="T102" s="57"/>
      <c r="AT102" s="6" t="s">
        <v>138</v>
      </c>
      <c r="AU102" s="6" t="s">
        <v>79</v>
      </c>
    </row>
    <row r="103" spans="2:65" s="6" customFormat="1" ht="15.75" customHeight="1">
      <c r="B103" s="23"/>
      <c r="C103" s="153" t="s">
        <v>169</v>
      </c>
      <c r="D103" s="153" t="s">
        <v>132</v>
      </c>
      <c r="E103" s="154" t="s">
        <v>170</v>
      </c>
      <c r="F103" s="155" t="s">
        <v>171</v>
      </c>
      <c r="G103" s="156" t="s">
        <v>147</v>
      </c>
      <c r="H103" s="157">
        <v>6</v>
      </c>
      <c r="I103" s="158"/>
      <c r="J103" s="159">
        <f>ROUND($I$103*$H$103,2)</f>
        <v>0</v>
      </c>
      <c r="K103" s="155" t="s">
        <v>136</v>
      </c>
      <c r="L103" s="43"/>
      <c r="M103" s="160"/>
      <c r="N103" s="161" t="s">
        <v>41</v>
      </c>
      <c r="O103" s="24"/>
      <c r="P103" s="162">
        <f>$O$103*$H$103</f>
        <v>0</v>
      </c>
      <c r="Q103" s="162">
        <v>0</v>
      </c>
      <c r="R103" s="162">
        <f>$Q$103*$H$103</f>
        <v>0</v>
      </c>
      <c r="S103" s="162">
        <v>0</v>
      </c>
      <c r="T103" s="163">
        <f>$S$103*$H$103</f>
        <v>0</v>
      </c>
      <c r="AR103" s="97" t="s">
        <v>88</v>
      </c>
      <c r="AT103" s="97" t="s">
        <v>132</v>
      </c>
      <c r="AU103" s="97" t="s">
        <v>79</v>
      </c>
      <c r="AY103" s="6" t="s">
        <v>130</v>
      </c>
      <c r="BE103" s="164">
        <f>IF($N$103="základní",$J$103,0)</f>
        <v>0</v>
      </c>
      <c r="BF103" s="164">
        <f>IF($N$103="snížená",$J$103,0)</f>
        <v>0</v>
      </c>
      <c r="BG103" s="164">
        <f>IF($N$103="zákl. přenesená",$J$103,0)</f>
        <v>0</v>
      </c>
      <c r="BH103" s="164">
        <f>IF($N$103="sníž. přenesená",$J$103,0)</f>
        <v>0</v>
      </c>
      <c r="BI103" s="164">
        <f>IF($N$103="nulová",$J$103,0)</f>
        <v>0</v>
      </c>
      <c r="BJ103" s="97" t="s">
        <v>21</v>
      </c>
      <c r="BK103" s="164">
        <f>ROUND($I$103*$H$103,2)</f>
        <v>0</v>
      </c>
      <c r="BL103" s="97" t="s">
        <v>88</v>
      </c>
      <c r="BM103" s="97" t="s">
        <v>172</v>
      </c>
    </row>
    <row r="104" spans="2:47" s="6" customFormat="1" ht="27" customHeight="1">
      <c r="B104" s="23"/>
      <c r="C104" s="24"/>
      <c r="D104" s="165" t="s">
        <v>138</v>
      </c>
      <c r="E104" s="24"/>
      <c r="F104" s="166" t="s">
        <v>173</v>
      </c>
      <c r="G104" s="24"/>
      <c r="H104" s="24"/>
      <c r="J104" s="24"/>
      <c r="K104" s="24"/>
      <c r="L104" s="43"/>
      <c r="M104" s="56"/>
      <c r="N104" s="24"/>
      <c r="O104" s="24"/>
      <c r="P104" s="24"/>
      <c r="Q104" s="24"/>
      <c r="R104" s="24"/>
      <c r="S104" s="24"/>
      <c r="T104" s="57"/>
      <c r="AT104" s="6" t="s">
        <v>138</v>
      </c>
      <c r="AU104" s="6" t="s">
        <v>79</v>
      </c>
    </row>
    <row r="105" spans="2:65" s="6" customFormat="1" ht="15.75" customHeight="1">
      <c r="B105" s="23"/>
      <c r="C105" s="153" t="s">
        <v>174</v>
      </c>
      <c r="D105" s="153" t="s">
        <v>132</v>
      </c>
      <c r="E105" s="154" t="s">
        <v>175</v>
      </c>
      <c r="F105" s="155" t="s">
        <v>176</v>
      </c>
      <c r="G105" s="156" t="s">
        <v>147</v>
      </c>
      <c r="H105" s="157">
        <v>2</v>
      </c>
      <c r="I105" s="158"/>
      <c r="J105" s="159">
        <f>ROUND($I$105*$H$105,2)</f>
        <v>0</v>
      </c>
      <c r="K105" s="155" t="s">
        <v>136</v>
      </c>
      <c r="L105" s="43"/>
      <c r="M105" s="160"/>
      <c r="N105" s="161" t="s">
        <v>41</v>
      </c>
      <c r="O105" s="24"/>
      <c r="P105" s="162">
        <f>$O$105*$H$105</f>
        <v>0</v>
      </c>
      <c r="Q105" s="162">
        <v>0</v>
      </c>
      <c r="R105" s="162">
        <f>$Q$105*$H$105</f>
        <v>0</v>
      </c>
      <c r="S105" s="162">
        <v>0</v>
      </c>
      <c r="T105" s="163">
        <f>$S$105*$H$105</f>
        <v>0</v>
      </c>
      <c r="AR105" s="97" t="s">
        <v>88</v>
      </c>
      <c r="AT105" s="97" t="s">
        <v>132</v>
      </c>
      <c r="AU105" s="97" t="s">
        <v>79</v>
      </c>
      <c r="AY105" s="6" t="s">
        <v>130</v>
      </c>
      <c r="BE105" s="164">
        <f>IF($N$105="základní",$J$105,0)</f>
        <v>0</v>
      </c>
      <c r="BF105" s="164">
        <f>IF($N$105="snížená",$J$105,0)</f>
        <v>0</v>
      </c>
      <c r="BG105" s="164">
        <f>IF($N$105="zákl. přenesená",$J$105,0)</f>
        <v>0</v>
      </c>
      <c r="BH105" s="164">
        <f>IF($N$105="sníž. přenesená",$J$105,0)</f>
        <v>0</v>
      </c>
      <c r="BI105" s="164">
        <f>IF($N$105="nulová",$J$105,0)</f>
        <v>0</v>
      </c>
      <c r="BJ105" s="97" t="s">
        <v>21</v>
      </c>
      <c r="BK105" s="164">
        <f>ROUND($I$105*$H$105,2)</f>
        <v>0</v>
      </c>
      <c r="BL105" s="97" t="s">
        <v>88</v>
      </c>
      <c r="BM105" s="97" t="s">
        <v>177</v>
      </c>
    </row>
    <row r="106" spans="2:47" s="6" customFormat="1" ht="27" customHeight="1">
      <c r="B106" s="23"/>
      <c r="C106" s="24"/>
      <c r="D106" s="165" t="s">
        <v>138</v>
      </c>
      <c r="E106" s="24"/>
      <c r="F106" s="166" t="s">
        <v>178</v>
      </c>
      <c r="G106" s="24"/>
      <c r="H106" s="24"/>
      <c r="J106" s="24"/>
      <c r="K106" s="24"/>
      <c r="L106" s="43"/>
      <c r="M106" s="56"/>
      <c r="N106" s="24"/>
      <c r="O106" s="24"/>
      <c r="P106" s="24"/>
      <c r="Q106" s="24"/>
      <c r="R106" s="24"/>
      <c r="S106" s="24"/>
      <c r="T106" s="57"/>
      <c r="AT106" s="6" t="s">
        <v>138</v>
      </c>
      <c r="AU106" s="6" t="s">
        <v>79</v>
      </c>
    </row>
    <row r="107" spans="2:65" s="6" customFormat="1" ht="15.75" customHeight="1">
      <c r="B107" s="23"/>
      <c r="C107" s="153" t="s">
        <v>26</v>
      </c>
      <c r="D107" s="153" t="s">
        <v>132</v>
      </c>
      <c r="E107" s="154" t="s">
        <v>179</v>
      </c>
      <c r="F107" s="155" t="s">
        <v>180</v>
      </c>
      <c r="G107" s="156" t="s">
        <v>142</v>
      </c>
      <c r="H107" s="157">
        <v>45</v>
      </c>
      <c r="I107" s="158"/>
      <c r="J107" s="159">
        <f>ROUND($I$107*$H$107,2)</f>
        <v>0</v>
      </c>
      <c r="K107" s="155" t="s">
        <v>136</v>
      </c>
      <c r="L107" s="43"/>
      <c r="M107" s="160"/>
      <c r="N107" s="161" t="s">
        <v>41</v>
      </c>
      <c r="O107" s="24"/>
      <c r="P107" s="162">
        <f>$O$107*$H$107</f>
        <v>0</v>
      </c>
      <c r="Q107" s="162">
        <v>0</v>
      </c>
      <c r="R107" s="162">
        <f>$Q$107*$H$107</f>
        <v>0</v>
      </c>
      <c r="S107" s="162">
        <v>0</v>
      </c>
      <c r="T107" s="163">
        <f>$S$107*$H$107</f>
        <v>0</v>
      </c>
      <c r="AR107" s="97" t="s">
        <v>88</v>
      </c>
      <c r="AT107" s="97" t="s">
        <v>132</v>
      </c>
      <c r="AU107" s="97" t="s">
        <v>79</v>
      </c>
      <c r="AY107" s="6" t="s">
        <v>130</v>
      </c>
      <c r="BE107" s="164">
        <f>IF($N$107="základní",$J$107,0)</f>
        <v>0</v>
      </c>
      <c r="BF107" s="164">
        <f>IF($N$107="snížená",$J$107,0)</f>
        <v>0</v>
      </c>
      <c r="BG107" s="164">
        <f>IF($N$107="zákl. přenesená",$J$107,0)</f>
        <v>0</v>
      </c>
      <c r="BH107" s="164">
        <f>IF($N$107="sníž. přenesená",$J$107,0)</f>
        <v>0</v>
      </c>
      <c r="BI107" s="164">
        <f>IF($N$107="nulová",$J$107,0)</f>
        <v>0</v>
      </c>
      <c r="BJ107" s="97" t="s">
        <v>21</v>
      </c>
      <c r="BK107" s="164">
        <f>ROUND($I$107*$H$107,2)</f>
        <v>0</v>
      </c>
      <c r="BL107" s="97" t="s">
        <v>88</v>
      </c>
      <c r="BM107" s="97" t="s">
        <v>181</v>
      </c>
    </row>
    <row r="108" spans="2:47" s="6" customFormat="1" ht="27" customHeight="1">
      <c r="B108" s="23"/>
      <c r="C108" s="24"/>
      <c r="D108" s="165" t="s">
        <v>138</v>
      </c>
      <c r="E108" s="24"/>
      <c r="F108" s="166" t="s">
        <v>182</v>
      </c>
      <c r="G108" s="24"/>
      <c r="H108" s="24"/>
      <c r="J108" s="24"/>
      <c r="K108" s="24"/>
      <c r="L108" s="43"/>
      <c r="M108" s="56"/>
      <c r="N108" s="24"/>
      <c r="O108" s="24"/>
      <c r="P108" s="24"/>
      <c r="Q108" s="24"/>
      <c r="R108" s="24"/>
      <c r="S108" s="24"/>
      <c r="T108" s="57"/>
      <c r="AT108" s="6" t="s">
        <v>138</v>
      </c>
      <c r="AU108" s="6" t="s">
        <v>79</v>
      </c>
    </row>
    <row r="109" spans="2:51" s="6" customFormat="1" ht="15.75" customHeight="1">
      <c r="B109" s="167"/>
      <c r="C109" s="168"/>
      <c r="D109" s="169" t="s">
        <v>183</v>
      </c>
      <c r="E109" s="168"/>
      <c r="F109" s="170" t="s">
        <v>184</v>
      </c>
      <c r="G109" s="168"/>
      <c r="H109" s="171">
        <v>45</v>
      </c>
      <c r="J109" s="168"/>
      <c r="K109" s="168"/>
      <c r="L109" s="172"/>
      <c r="M109" s="173"/>
      <c r="N109" s="168"/>
      <c r="O109" s="168"/>
      <c r="P109" s="168"/>
      <c r="Q109" s="168"/>
      <c r="R109" s="168"/>
      <c r="S109" s="168"/>
      <c r="T109" s="174"/>
      <c r="AT109" s="175" t="s">
        <v>183</v>
      </c>
      <c r="AU109" s="175" t="s">
        <v>79</v>
      </c>
      <c r="AV109" s="175" t="s">
        <v>79</v>
      </c>
      <c r="AW109" s="175" t="s">
        <v>108</v>
      </c>
      <c r="AX109" s="175" t="s">
        <v>70</v>
      </c>
      <c r="AY109" s="175" t="s">
        <v>130</v>
      </c>
    </row>
    <row r="110" spans="2:65" s="6" customFormat="1" ht="15.75" customHeight="1">
      <c r="B110" s="23"/>
      <c r="C110" s="153" t="s">
        <v>185</v>
      </c>
      <c r="D110" s="153" t="s">
        <v>132</v>
      </c>
      <c r="E110" s="154" t="s">
        <v>186</v>
      </c>
      <c r="F110" s="155" t="s">
        <v>187</v>
      </c>
      <c r="G110" s="156" t="s">
        <v>142</v>
      </c>
      <c r="H110" s="157">
        <v>45</v>
      </c>
      <c r="I110" s="158"/>
      <c r="J110" s="159">
        <f>ROUND($I$110*$H$110,2)</f>
        <v>0</v>
      </c>
      <c r="K110" s="155" t="s">
        <v>136</v>
      </c>
      <c r="L110" s="43"/>
      <c r="M110" s="160"/>
      <c r="N110" s="161" t="s">
        <v>41</v>
      </c>
      <c r="O110" s="24"/>
      <c r="P110" s="162">
        <f>$O$110*$H$110</f>
        <v>0</v>
      </c>
      <c r="Q110" s="162">
        <v>0</v>
      </c>
      <c r="R110" s="162">
        <f>$Q$110*$H$110</f>
        <v>0</v>
      </c>
      <c r="S110" s="162">
        <v>0</v>
      </c>
      <c r="T110" s="163">
        <f>$S$110*$H$110</f>
        <v>0</v>
      </c>
      <c r="AR110" s="97" t="s">
        <v>88</v>
      </c>
      <c r="AT110" s="97" t="s">
        <v>132</v>
      </c>
      <c r="AU110" s="97" t="s">
        <v>79</v>
      </c>
      <c r="AY110" s="6" t="s">
        <v>130</v>
      </c>
      <c r="BE110" s="164">
        <f>IF($N$110="základní",$J$110,0)</f>
        <v>0</v>
      </c>
      <c r="BF110" s="164">
        <f>IF($N$110="snížená",$J$110,0)</f>
        <v>0</v>
      </c>
      <c r="BG110" s="164">
        <f>IF($N$110="zákl. přenesená",$J$110,0)</f>
        <v>0</v>
      </c>
      <c r="BH110" s="164">
        <f>IF($N$110="sníž. přenesená",$J$110,0)</f>
        <v>0</v>
      </c>
      <c r="BI110" s="164">
        <f>IF($N$110="nulová",$J$110,0)</f>
        <v>0</v>
      </c>
      <c r="BJ110" s="97" t="s">
        <v>21</v>
      </c>
      <c r="BK110" s="164">
        <f>ROUND($I$110*$H$110,2)</f>
        <v>0</v>
      </c>
      <c r="BL110" s="97" t="s">
        <v>88</v>
      </c>
      <c r="BM110" s="97" t="s">
        <v>188</v>
      </c>
    </row>
    <row r="111" spans="2:47" s="6" customFormat="1" ht="16.5" customHeight="1">
      <c r="B111" s="23"/>
      <c r="C111" s="24"/>
      <c r="D111" s="165" t="s">
        <v>138</v>
      </c>
      <c r="E111" s="24"/>
      <c r="F111" s="166" t="s">
        <v>189</v>
      </c>
      <c r="G111" s="24"/>
      <c r="H111" s="24"/>
      <c r="J111" s="24"/>
      <c r="K111" s="24"/>
      <c r="L111" s="43"/>
      <c r="M111" s="56"/>
      <c r="N111" s="24"/>
      <c r="O111" s="24"/>
      <c r="P111" s="24"/>
      <c r="Q111" s="24"/>
      <c r="R111" s="24"/>
      <c r="S111" s="24"/>
      <c r="T111" s="57"/>
      <c r="AT111" s="6" t="s">
        <v>138</v>
      </c>
      <c r="AU111" s="6" t="s">
        <v>79</v>
      </c>
    </row>
    <row r="112" spans="2:51" s="6" customFormat="1" ht="15.75" customHeight="1">
      <c r="B112" s="167"/>
      <c r="C112" s="168"/>
      <c r="D112" s="169" t="s">
        <v>183</v>
      </c>
      <c r="E112" s="168"/>
      <c r="F112" s="170" t="s">
        <v>190</v>
      </c>
      <c r="G112" s="168"/>
      <c r="H112" s="171">
        <v>45</v>
      </c>
      <c r="J112" s="168"/>
      <c r="K112" s="168"/>
      <c r="L112" s="172"/>
      <c r="M112" s="173"/>
      <c r="N112" s="168"/>
      <c r="O112" s="168"/>
      <c r="P112" s="168"/>
      <c r="Q112" s="168"/>
      <c r="R112" s="168"/>
      <c r="S112" s="168"/>
      <c r="T112" s="174"/>
      <c r="AT112" s="175" t="s">
        <v>183</v>
      </c>
      <c r="AU112" s="175" t="s">
        <v>79</v>
      </c>
      <c r="AV112" s="175" t="s">
        <v>79</v>
      </c>
      <c r="AW112" s="175" t="s">
        <v>108</v>
      </c>
      <c r="AX112" s="175" t="s">
        <v>21</v>
      </c>
      <c r="AY112" s="175" t="s">
        <v>130</v>
      </c>
    </row>
    <row r="113" spans="2:65" s="6" customFormat="1" ht="15.75" customHeight="1">
      <c r="B113" s="23"/>
      <c r="C113" s="153" t="s">
        <v>191</v>
      </c>
      <c r="D113" s="153" t="s">
        <v>132</v>
      </c>
      <c r="E113" s="154" t="s">
        <v>192</v>
      </c>
      <c r="F113" s="155" t="s">
        <v>193</v>
      </c>
      <c r="G113" s="156" t="s">
        <v>194</v>
      </c>
      <c r="H113" s="157">
        <v>450</v>
      </c>
      <c r="I113" s="158"/>
      <c r="J113" s="159">
        <f>ROUND($I$113*$H$113,2)</f>
        <v>0</v>
      </c>
      <c r="K113" s="155" t="s">
        <v>136</v>
      </c>
      <c r="L113" s="43"/>
      <c r="M113" s="160"/>
      <c r="N113" s="161" t="s">
        <v>41</v>
      </c>
      <c r="O113" s="24"/>
      <c r="P113" s="162">
        <f>$O$113*$H$113</f>
        <v>0</v>
      </c>
      <c r="Q113" s="162">
        <v>0</v>
      </c>
      <c r="R113" s="162">
        <f>$Q$113*$H$113</f>
        <v>0</v>
      </c>
      <c r="S113" s="162">
        <v>0</v>
      </c>
      <c r="T113" s="163">
        <f>$S$113*$H$113</f>
        <v>0</v>
      </c>
      <c r="AR113" s="97" t="s">
        <v>88</v>
      </c>
      <c r="AT113" s="97" t="s">
        <v>132</v>
      </c>
      <c r="AU113" s="97" t="s">
        <v>79</v>
      </c>
      <c r="AY113" s="6" t="s">
        <v>130</v>
      </c>
      <c r="BE113" s="164">
        <f>IF($N$113="základní",$J$113,0)</f>
        <v>0</v>
      </c>
      <c r="BF113" s="164">
        <f>IF($N$113="snížená",$J$113,0)</f>
        <v>0</v>
      </c>
      <c r="BG113" s="164">
        <f>IF($N$113="zákl. přenesená",$J$113,0)</f>
        <v>0</v>
      </c>
      <c r="BH113" s="164">
        <f>IF($N$113="sníž. přenesená",$J$113,0)</f>
        <v>0</v>
      </c>
      <c r="BI113" s="164">
        <f>IF($N$113="nulová",$J$113,0)</f>
        <v>0</v>
      </c>
      <c r="BJ113" s="97" t="s">
        <v>21</v>
      </c>
      <c r="BK113" s="164">
        <f>ROUND($I$113*$H$113,2)</f>
        <v>0</v>
      </c>
      <c r="BL113" s="97" t="s">
        <v>88</v>
      </c>
      <c r="BM113" s="97" t="s">
        <v>195</v>
      </c>
    </row>
    <row r="114" spans="2:47" s="6" customFormat="1" ht="16.5" customHeight="1">
      <c r="B114" s="23"/>
      <c r="C114" s="24"/>
      <c r="D114" s="165" t="s">
        <v>138</v>
      </c>
      <c r="E114" s="24"/>
      <c r="F114" s="166" t="s">
        <v>196</v>
      </c>
      <c r="G114" s="24"/>
      <c r="H114" s="24"/>
      <c r="J114" s="24"/>
      <c r="K114" s="24"/>
      <c r="L114" s="43"/>
      <c r="M114" s="56"/>
      <c r="N114" s="24"/>
      <c r="O114" s="24"/>
      <c r="P114" s="24"/>
      <c r="Q114" s="24"/>
      <c r="R114" s="24"/>
      <c r="S114" s="24"/>
      <c r="T114" s="57"/>
      <c r="AT114" s="6" t="s">
        <v>138</v>
      </c>
      <c r="AU114" s="6" t="s">
        <v>79</v>
      </c>
    </row>
    <row r="115" spans="2:65" s="6" customFormat="1" ht="27" customHeight="1">
      <c r="B115" s="23"/>
      <c r="C115" s="153" t="s">
        <v>197</v>
      </c>
      <c r="D115" s="153" t="s">
        <v>132</v>
      </c>
      <c r="E115" s="154" t="s">
        <v>198</v>
      </c>
      <c r="F115" s="155" t="s">
        <v>199</v>
      </c>
      <c r="G115" s="156" t="s">
        <v>194</v>
      </c>
      <c r="H115" s="157">
        <v>450</v>
      </c>
      <c r="I115" s="158"/>
      <c r="J115" s="159">
        <f>ROUND($I$115*$H$115,2)</f>
        <v>0</v>
      </c>
      <c r="K115" s="155"/>
      <c r="L115" s="43"/>
      <c r="M115" s="160"/>
      <c r="N115" s="161" t="s">
        <v>41</v>
      </c>
      <c r="O115" s="24"/>
      <c r="P115" s="162">
        <f>$O$115*$H$115</f>
        <v>0</v>
      </c>
      <c r="Q115" s="162">
        <v>8E-05</v>
      </c>
      <c r="R115" s="162">
        <f>$Q$115*$H$115</f>
        <v>0.036000000000000004</v>
      </c>
      <c r="S115" s="162">
        <v>0</v>
      </c>
      <c r="T115" s="163">
        <f>$S$115*$H$115</f>
        <v>0</v>
      </c>
      <c r="AR115" s="97" t="s">
        <v>88</v>
      </c>
      <c r="AT115" s="97" t="s">
        <v>132</v>
      </c>
      <c r="AU115" s="97" t="s">
        <v>79</v>
      </c>
      <c r="AY115" s="6" t="s">
        <v>130</v>
      </c>
      <c r="BE115" s="164">
        <f>IF($N$115="základní",$J$115,0)</f>
        <v>0</v>
      </c>
      <c r="BF115" s="164">
        <f>IF($N$115="snížená",$J$115,0)</f>
        <v>0</v>
      </c>
      <c r="BG115" s="164">
        <f>IF($N$115="zákl. přenesená",$J$115,0)</f>
        <v>0</v>
      </c>
      <c r="BH115" s="164">
        <f>IF($N$115="sníž. přenesená",$J$115,0)</f>
        <v>0</v>
      </c>
      <c r="BI115" s="164">
        <f>IF($N$115="nulová",$J$115,0)</f>
        <v>0</v>
      </c>
      <c r="BJ115" s="97" t="s">
        <v>21</v>
      </c>
      <c r="BK115" s="164">
        <f>ROUND($I$115*$H$115,2)</f>
        <v>0</v>
      </c>
      <c r="BL115" s="97" t="s">
        <v>88</v>
      </c>
      <c r="BM115" s="97" t="s">
        <v>200</v>
      </c>
    </row>
    <row r="116" spans="2:47" s="6" customFormat="1" ht="27" customHeight="1">
      <c r="B116" s="23"/>
      <c r="C116" s="24"/>
      <c r="D116" s="165" t="s">
        <v>138</v>
      </c>
      <c r="E116" s="24"/>
      <c r="F116" s="166" t="s">
        <v>199</v>
      </c>
      <c r="G116" s="24"/>
      <c r="H116" s="24"/>
      <c r="J116" s="24"/>
      <c r="K116" s="24"/>
      <c r="L116" s="43"/>
      <c r="M116" s="56"/>
      <c r="N116" s="24"/>
      <c r="O116" s="24"/>
      <c r="P116" s="24"/>
      <c r="Q116" s="24"/>
      <c r="R116" s="24"/>
      <c r="S116" s="24"/>
      <c r="T116" s="57"/>
      <c r="AT116" s="6" t="s">
        <v>138</v>
      </c>
      <c r="AU116" s="6" t="s">
        <v>79</v>
      </c>
    </row>
    <row r="117" spans="2:65" s="6" customFormat="1" ht="15.75" customHeight="1">
      <c r="B117" s="23"/>
      <c r="C117" s="176" t="s">
        <v>201</v>
      </c>
      <c r="D117" s="176" t="s">
        <v>202</v>
      </c>
      <c r="E117" s="177" t="s">
        <v>203</v>
      </c>
      <c r="F117" s="178" t="s">
        <v>204</v>
      </c>
      <c r="G117" s="179" t="s">
        <v>194</v>
      </c>
      <c r="H117" s="180">
        <v>450</v>
      </c>
      <c r="I117" s="181"/>
      <c r="J117" s="182">
        <f>ROUND($I$117*$H$117,2)</f>
        <v>0</v>
      </c>
      <c r="K117" s="178"/>
      <c r="L117" s="183"/>
      <c r="M117" s="184"/>
      <c r="N117" s="185" t="s">
        <v>41</v>
      </c>
      <c r="O117" s="24"/>
      <c r="P117" s="162">
        <f>$O$117*$H$117</f>
        <v>0</v>
      </c>
      <c r="Q117" s="162">
        <v>0.0005</v>
      </c>
      <c r="R117" s="162">
        <f>$Q$117*$H$117</f>
        <v>0.225</v>
      </c>
      <c r="S117" s="162">
        <v>0</v>
      </c>
      <c r="T117" s="163">
        <f>$S$117*$H$117</f>
        <v>0</v>
      </c>
      <c r="AR117" s="97" t="s">
        <v>169</v>
      </c>
      <c r="AT117" s="97" t="s">
        <v>202</v>
      </c>
      <c r="AU117" s="97" t="s">
        <v>79</v>
      </c>
      <c r="AY117" s="6" t="s">
        <v>130</v>
      </c>
      <c r="BE117" s="164">
        <f>IF($N$117="základní",$J$117,0)</f>
        <v>0</v>
      </c>
      <c r="BF117" s="164">
        <f>IF($N$117="snížená",$J$117,0)</f>
        <v>0</v>
      </c>
      <c r="BG117" s="164">
        <f>IF($N$117="zákl. přenesená",$J$117,0)</f>
        <v>0</v>
      </c>
      <c r="BH117" s="164">
        <f>IF($N$117="sníž. přenesená",$J$117,0)</f>
        <v>0</v>
      </c>
      <c r="BI117" s="164">
        <f>IF($N$117="nulová",$J$117,0)</f>
        <v>0</v>
      </c>
      <c r="BJ117" s="97" t="s">
        <v>21</v>
      </c>
      <c r="BK117" s="164">
        <f>ROUND($I$117*$H$117,2)</f>
        <v>0</v>
      </c>
      <c r="BL117" s="97" t="s">
        <v>88</v>
      </c>
      <c r="BM117" s="97" t="s">
        <v>205</v>
      </c>
    </row>
    <row r="118" spans="2:47" s="6" customFormat="1" ht="16.5" customHeight="1">
      <c r="B118" s="23"/>
      <c r="C118" s="24"/>
      <c r="D118" s="165" t="s">
        <v>138</v>
      </c>
      <c r="E118" s="24"/>
      <c r="F118" s="166" t="s">
        <v>206</v>
      </c>
      <c r="G118" s="24"/>
      <c r="H118" s="24"/>
      <c r="J118" s="24"/>
      <c r="K118" s="24"/>
      <c r="L118" s="43"/>
      <c r="M118" s="56"/>
      <c r="N118" s="24"/>
      <c r="O118" s="24"/>
      <c r="P118" s="24"/>
      <c r="Q118" s="24"/>
      <c r="R118" s="24"/>
      <c r="S118" s="24"/>
      <c r="T118" s="57"/>
      <c r="AT118" s="6" t="s">
        <v>138</v>
      </c>
      <c r="AU118" s="6" t="s">
        <v>79</v>
      </c>
    </row>
    <row r="119" spans="2:65" s="6" customFormat="1" ht="15.75" customHeight="1">
      <c r="B119" s="23"/>
      <c r="C119" s="153" t="s">
        <v>8</v>
      </c>
      <c r="D119" s="153" t="s">
        <v>132</v>
      </c>
      <c r="E119" s="154" t="s">
        <v>207</v>
      </c>
      <c r="F119" s="155" t="s">
        <v>208</v>
      </c>
      <c r="G119" s="156" t="s">
        <v>147</v>
      </c>
      <c r="H119" s="157">
        <v>21</v>
      </c>
      <c r="I119" s="158"/>
      <c r="J119" s="159">
        <f>ROUND($I$119*$H$119,2)</f>
        <v>0</v>
      </c>
      <c r="K119" s="155" t="s">
        <v>136</v>
      </c>
      <c r="L119" s="43"/>
      <c r="M119" s="160"/>
      <c r="N119" s="161" t="s">
        <v>41</v>
      </c>
      <c r="O119" s="24"/>
      <c r="P119" s="162">
        <f>$O$119*$H$119</f>
        <v>0</v>
      </c>
      <c r="Q119" s="162">
        <v>0</v>
      </c>
      <c r="R119" s="162">
        <f>$Q$119*$H$119</f>
        <v>0</v>
      </c>
      <c r="S119" s="162">
        <v>0</v>
      </c>
      <c r="T119" s="163">
        <f>$S$119*$H$119</f>
        <v>0</v>
      </c>
      <c r="AR119" s="97" t="s">
        <v>88</v>
      </c>
      <c r="AT119" s="97" t="s">
        <v>132</v>
      </c>
      <c r="AU119" s="97" t="s">
        <v>79</v>
      </c>
      <c r="AY119" s="6" t="s">
        <v>130</v>
      </c>
      <c r="BE119" s="164">
        <f>IF($N$119="základní",$J$119,0)</f>
        <v>0</v>
      </c>
      <c r="BF119" s="164">
        <f>IF($N$119="snížená",$J$119,0)</f>
        <v>0</v>
      </c>
      <c r="BG119" s="164">
        <f>IF($N$119="zákl. přenesená",$J$119,0)</f>
        <v>0</v>
      </c>
      <c r="BH119" s="164">
        <f>IF($N$119="sníž. přenesená",$J$119,0)</f>
        <v>0</v>
      </c>
      <c r="BI119" s="164">
        <f>IF($N$119="nulová",$J$119,0)</f>
        <v>0</v>
      </c>
      <c r="BJ119" s="97" t="s">
        <v>21</v>
      </c>
      <c r="BK119" s="164">
        <f>ROUND($I$119*$H$119,2)</f>
        <v>0</v>
      </c>
      <c r="BL119" s="97" t="s">
        <v>88</v>
      </c>
      <c r="BM119" s="97" t="s">
        <v>209</v>
      </c>
    </row>
    <row r="120" spans="2:47" s="6" customFormat="1" ht="27" customHeight="1">
      <c r="B120" s="23"/>
      <c r="C120" s="24"/>
      <c r="D120" s="165" t="s">
        <v>138</v>
      </c>
      <c r="E120" s="24"/>
      <c r="F120" s="166" t="s">
        <v>210</v>
      </c>
      <c r="G120" s="24"/>
      <c r="H120" s="24"/>
      <c r="J120" s="24"/>
      <c r="K120" s="24"/>
      <c r="L120" s="43"/>
      <c r="M120" s="56"/>
      <c r="N120" s="24"/>
      <c r="O120" s="24"/>
      <c r="P120" s="24"/>
      <c r="Q120" s="24"/>
      <c r="R120" s="24"/>
      <c r="S120" s="24"/>
      <c r="T120" s="57"/>
      <c r="AT120" s="6" t="s">
        <v>138</v>
      </c>
      <c r="AU120" s="6" t="s">
        <v>79</v>
      </c>
    </row>
    <row r="121" spans="2:65" s="6" customFormat="1" ht="15.75" customHeight="1">
      <c r="B121" s="23"/>
      <c r="C121" s="153" t="s">
        <v>211</v>
      </c>
      <c r="D121" s="153" t="s">
        <v>132</v>
      </c>
      <c r="E121" s="154" t="s">
        <v>212</v>
      </c>
      <c r="F121" s="155" t="s">
        <v>213</v>
      </c>
      <c r="G121" s="156" t="s">
        <v>135</v>
      </c>
      <c r="H121" s="157">
        <v>0.33</v>
      </c>
      <c r="I121" s="158"/>
      <c r="J121" s="159">
        <f>ROUND($I$121*$H$121,2)</f>
        <v>0</v>
      </c>
      <c r="K121" s="155" t="s">
        <v>136</v>
      </c>
      <c r="L121" s="43"/>
      <c r="M121" s="160"/>
      <c r="N121" s="161" t="s">
        <v>41</v>
      </c>
      <c r="O121" s="24"/>
      <c r="P121" s="162">
        <f>$O$121*$H$121</f>
        <v>0</v>
      </c>
      <c r="Q121" s="162">
        <v>0</v>
      </c>
      <c r="R121" s="162">
        <f>$Q$121*$H$121</f>
        <v>0</v>
      </c>
      <c r="S121" s="162">
        <v>0</v>
      </c>
      <c r="T121" s="163">
        <f>$S$121*$H$121</f>
        <v>0</v>
      </c>
      <c r="AR121" s="97" t="s">
        <v>88</v>
      </c>
      <c r="AT121" s="97" t="s">
        <v>132</v>
      </c>
      <c r="AU121" s="97" t="s">
        <v>79</v>
      </c>
      <c r="AY121" s="6" t="s">
        <v>130</v>
      </c>
      <c r="BE121" s="164">
        <f>IF($N$121="základní",$J$121,0)</f>
        <v>0</v>
      </c>
      <c r="BF121" s="164">
        <f>IF($N$121="snížená",$J$121,0)</f>
        <v>0</v>
      </c>
      <c r="BG121" s="164">
        <f>IF($N$121="zákl. přenesená",$J$121,0)</f>
        <v>0</v>
      </c>
      <c r="BH121" s="164">
        <f>IF($N$121="sníž. přenesená",$J$121,0)</f>
        <v>0</v>
      </c>
      <c r="BI121" s="164">
        <f>IF($N$121="nulová",$J$121,0)</f>
        <v>0</v>
      </c>
      <c r="BJ121" s="97" t="s">
        <v>21</v>
      </c>
      <c r="BK121" s="164">
        <f>ROUND($I$121*$H$121,2)</f>
        <v>0</v>
      </c>
      <c r="BL121" s="97" t="s">
        <v>88</v>
      </c>
      <c r="BM121" s="97" t="s">
        <v>214</v>
      </c>
    </row>
    <row r="122" spans="2:47" s="6" customFormat="1" ht="16.5" customHeight="1">
      <c r="B122" s="23"/>
      <c r="C122" s="24"/>
      <c r="D122" s="165" t="s">
        <v>138</v>
      </c>
      <c r="E122" s="24"/>
      <c r="F122" s="166" t="s">
        <v>215</v>
      </c>
      <c r="G122" s="24"/>
      <c r="H122" s="24"/>
      <c r="J122" s="24"/>
      <c r="K122" s="24"/>
      <c r="L122" s="43"/>
      <c r="M122" s="56"/>
      <c r="N122" s="24"/>
      <c r="O122" s="24"/>
      <c r="P122" s="24"/>
      <c r="Q122" s="24"/>
      <c r="R122" s="24"/>
      <c r="S122" s="24"/>
      <c r="T122" s="57"/>
      <c r="AT122" s="6" t="s">
        <v>138</v>
      </c>
      <c r="AU122" s="6" t="s">
        <v>79</v>
      </c>
    </row>
    <row r="123" spans="2:65" s="6" customFormat="1" ht="15.75" customHeight="1">
      <c r="B123" s="23"/>
      <c r="C123" s="176" t="s">
        <v>216</v>
      </c>
      <c r="D123" s="176" t="s">
        <v>202</v>
      </c>
      <c r="E123" s="177" t="s">
        <v>217</v>
      </c>
      <c r="F123" s="178" t="s">
        <v>218</v>
      </c>
      <c r="G123" s="179" t="s">
        <v>219</v>
      </c>
      <c r="H123" s="180">
        <v>0.073</v>
      </c>
      <c r="I123" s="181"/>
      <c r="J123" s="182">
        <f>ROUND($I$123*$H$123,2)</f>
        <v>0</v>
      </c>
      <c r="K123" s="178"/>
      <c r="L123" s="183"/>
      <c r="M123" s="184"/>
      <c r="N123" s="185" t="s">
        <v>41</v>
      </c>
      <c r="O123" s="24"/>
      <c r="P123" s="162">
        <f>$O$123*$H$123</f>
        <v>0</v>
      </c>
      <c r="Q123" s="162">
        <v>1</v>
      </c>
      <c r="R123" s="162">
        <f>$Q$123*$H$123</f>
        <v>0.073</v>
      </c>
      <c r="S123" s="162">
        <v>0</v>
      </c>
      <c r="T123" s="163">
        <f>$S$123*$H$123</f>
        <v>0</v>
      </c>
      <c r="AR123" s="97" t="s">
        <v>169</v>
      </c>
      <c r="AT123" s="97" t="s">
        <v>202</v>
      </c>
      <c r="AU123" s="97" t="s">
        <v>79</v>
      </c>
      <c r="AY123" s="6" t="s">
        <v>130</v>
      </c>
      <c r="BE123" s="164">
        <f>IF($N$123="základní",$J$123,0)</f>
        <v>0</v>
      </c>
      <c r="BF123" s="164">
        <f>IF($N$123="snížená",$J$123,0)</f>
        <v>0</v>
      </c>
      <c r="BG123" s="164">
        <f>IF($N$123="zákl. přenesená",$J$123,0)</f>
        <v>0</v>
      </c>
      <c r="BH123" s="164">
        <f>IF($N$123="sníž. přenesená",$J$123,0)</f>
        <v>0</v>
      </c>
      <c r="BI123" s="164">
        <f>IF($N$123="nulová",$J$123,0)</f>
        <v>0</v>
      </c>
      <c r="BJ123" s="97" t="s">
        <v>21</v>
      </c>
      <c r="BK123" s="164">
        <f>ROUND($I$123*$H$123,2)</f>
        <v>0</v>
      </c>
      <c r="BL123" s="97" t="s">
        <v>88</v>
      </c>
      <c r="BM123" s="97" t="s">
        <v>220</v>
      </c>
    </row>
    <row r="124" spans="2:47" s="6" customFormat="1" ht="16.5" customHeight="1">
      <c r="B124" s="23"/>
      <c r="C124" s="24"/>
      <c r="D124" s="165" t="s">
        <v>138</v>
      </c>
      <c r="E124" s="24"/>
      <c r="F124" s="166" t="s">
        <v>218</v>
      </c>
      <c r="G124" s="24"/>
      <c r="H124" s="24"/>
      <c r="J124" s="24"/>
      <c r="K124" s="24"/>
      <c r="L124" s="43"/>
      <c r="M124" s="56"/>
      <c r="N124" s="24"/>
      <c r="O124" s="24"/>
      <c r="P124" s="24"/>
      <c r="Q124" s="24"/>
      <c r="R124" s="24"/>
      <c r="S124" s="24"/>
      <c r="T124" s="57"/>
      <c r="AT124" s="6" t="s">
        <v>138</v>
      </c>
      <c r="AU124" s="6" t="s">
        <v>79</v>
      </c>
    </row>
    <row r="125" spans="2:65" s="6" customFormat="1" ht="15.75" customHeight="1">
      <c r="B125" s="23"/>
      <c r="C125" s="153" t="s">
        <v>221</v>
      </c>
      <c r="D125" s="153" t="s">
        <v>132</v>
      </c>
      <c r="E125" s="154" t="s">
        <v>222</v>
      </c>
      <c r="F125" s="155" t="s">
        <v>223</v>
      </c>
      <c r="G125" s="156" t="s">
        <v>135</v>
      </c>
      <c r="H125" s="157">
        <v>0.33</v>
      </c>
      <c r="I125" s="158"/>
      <c r="J125" s="159">
        <f>ROUND($I$125*$H$125,2)</f>
        <v>0</v>
      </c>
      <c r="K125" s="155" t="s">
        <v>136</v>
      </c>
      <c r="L125" s="43"/>
      <c r="M125" s="160"/>
      <c r="N125" s="161" t="s">
        <v>41</v>
      </c>
      <c r="O125" s="24"/>
      <c r="P125" s="162">
        <f>$O$125*$H$125</f>
        <v>0</v>
      </c>
      <c r="Q125" s="162">
        <v>0</v>
      </c>
      <c r="R125" s="162">
        <f>$Q$125*$H$125</f>
        <v>0</v>
      </c>
      <c r="S125" s="162">
        <v>0</v>
      </c>
      <c r="T125" s="163">
        <f>$S$125*$H$125</f>
        <v>0</v>
      </c>
      <c r="AR125" s="97" t="s">
        <v>88</v>
      </c>
      <c r="AT125" s="97" t="s">
        <v>132</v>
      </c>
      <c r="AU125" s="97" t="s">
        <v>79</v>
      </c>
      <c r="AY125" s="6" t="s">
        <v>130</v>
      </c>
      <c r="BE125" s="164">
        <f>IF($N$125="základní",$J$125,0)</f>
        <v>0</v>
      </c>
      <c r="BF125" s="164">
        <f>IF($N$125="snížená",$J$125,0)</f>
        <v>0</v>
      </c>
      <c r="BG125" s="164">
        <f>IF($N$125="zákl. přenesená",$J$125,0)</f>
        <v>0</v>
      </c>
      <c r="BH125" s="164">
        <f>IF($N$125="sníž. přenesená",$J$125,0)</f>
        <v>0</v>
      </c>
      <c r="BI125" s="164">
        <f>IF($N$125="nulová",$J$125,0)</f>
        <v>0</v>
      </c>
      <c r="BJ125" s="97" t="s">
        <v>21</v>
      </c>
      <c r="BK125" s="164">
        <f>ROUND($I$125*$H$125,2)</f>
        <v>0</v>
      </c>
      <c r="BL125" s="97" t="s">
        <v>88</v>
      </c>
      <c r="BM125" s="97" t="s">
        <v>224</v>
      </c>
    </row>
    <row r="126" spans="2:47" s="6" customFormat="1" ht="16.5" customHeight="1">
      <c r="B126" s="23"/>
      <c r="C126" s="24"/>
      <c r="D126" s="165" t="s">
        <v>138</v>
      </c>
      <c r="E126" s="24"/>
      <c r="F126" s="166" t="s">
        <v>225</v>
      </c>
      <c r="G126" s="24"/>
      <c r="H126" s="24"/>
      <c r="J126" s="24"/>
      <c r="K126" s="24"/>
      <c r="L126" s="43"/>
      <c r="M126" s="56"/>
      <c r="N126" s="24"/>
      <c r="O126" s="24"/>
      <c r="P126" s="24"/>
      <c r="Q126" s="24"/>
      <c r="R126" s="24"/>
      <c r="S126" s="24"/>
      <c r="T126" s="57"/>
      <c r="AT126" s="6" t="s">
        <v>138</v>
      </c>
      <c r="AU126" s="6" t="s">
        <v>79</v>
      </c>
    </row>
    <row r="127" spans="2:65" s="6" customFormat="1" ht="15.75" customHeight="1">
      <c r="B127" s="23"/>
      <c r="C127" s="153" t="s">
        <v>226</v>
      </c>
      <c r="D127" s="153" t="s">
        <v>132</v>
      </c>
      <c r="E127" s="154" t="s">
        <v>227</v>
      </c>
      <c r="F127" s="155" t="s">
        <v>228</v>
      </c>
      <c r="G127" s="156" t="s">
        <v>147</v>
      </c>
      <c r="H127" s="157">
        <v>21</v>
      </c>
      <c r="I127" s="158"/>
      <c r="J127" s="159">
        <f>ROUND($I$127*$H$127,2)</f>
        <v>0</v>
      </c>
      <c r="K127" s="155" t="s">
        <v>136</v>
      </c>
      <c r="L127" s="43"/>
      <c r="M127" s="160"/>
      <c r="N127" s="161" t="s">
        <v>41</v>
      </c>
      <c r="O127" s="24"/>
      <c r="P127" s="162">
        <f>$O$127*$H$127</f>
        <v>0</v>
      </c>
      <c r="Q127" s="162">
        <v>0</v>
      </c>
      <c r="R127" s="162">
        <f>$Q$127*$H$127</f>
        <v>0</v>
      </c>
      <c r="S127" s="162">
        <v>0</v>
      </c>
      <c r="T127" s="163">
        <f>$S$127*$H$127</f>
        <v>0</v>
      </c>
      <c r="AR127" s="97" t="s">
        <v>88</v>
      </c>
      <c r="AT127" s="97" t="s">
        <v>132</v>
      </c>
      <c r="AU127" s="97" t="s">
        <v>79</v>
      </c>
      <c r="AY127" s="6" t="s">
        <v>130</v>
      </c>
      <c r="BE127" s="164">
        <f>IF($N$127="základní",$J$127,0)</f>
        <v>0</v>
      </c>
      <c r="BF127" s="164">
        <f>IF($N$127="snížená",$J$127,0)</f>
        <v>0</v>
      </c>
      <c r="BG127" s="164">
        <f>IF($N$127="zákl. přenesená",$J$127,0)</f>
        <v>0</v>
      </c>
      <c r="BH127" s="164">
        <f>IF($N$127="sníž. přenesená",$J$127,0)</f>
        <v>0</v>
      </c>
      <c r="BI127" s="164">
        <f>IF($N$127="nulová",$J$127,0)</f>
        <v>0</v>
      </c>
      <c r="BJ127" s="97" t="s">
        <v>21</v>
      </c>
      <c r="BK127" s="164">
        <f>ROUND($I$127*$H$127,2)</f>
        <v>0</v>
      </c>
      <c r="BL127" s="97" t="s">
        <v>88</v>
      </c>
      <c r="BM127" s="97" t="s">
        <v>229</v>
      </c>
    </row>
    <row r="128" spans="2:47" s="6" customFormat="1" ht="27" customHeight="1">
      <c r="B128" s="23"/>
      <c r="C128" s="24"/>
      <c r="D128" s="165" t="s">
        <v>138</v>
      </c>
      <c r="E128" s="24"/>
      <c r="F128" s="166" t="s">
        <v>230</v>
      </c>
      <c r="G128" s="24"/>
      <c r="H128" s="24"/>
      <c r="J128" s="24"/>
      <c r="K128" s="24"/>
      <c r="L128" s="43"/>
      <c r="M128" s="56"/>
      <c r="N128" s="24"/>
      <c r="O128" s="24"/>
      <c r="P128" s="24"/>
      <c r="Q128" s="24"/>
      <c r="R128" s="24"/>
      <c r="S128" s="24"/>
      <c r="T128" s="57"/>
      <c r="AT128" s="6" t="s">
        <v>138</v>
      </c>
      <c r="AU128" s="6" t="s">
        <v>79</v>
      </c>
    </row>
    <row r="129" spans="2:65" s="6" customFormat="1" ht="15.75" customHeight="1">
      <c r="B129" s="23"/>
      <c r="C129" s="176" t="s">
        <v>231</v>
      </c>
      <c r="D129" s="176" t="s">
        <v>202</v>
      </c>
      <c r="E129" s="177" t="s">
        <v>232</v>
      </c>
      <c r="F129" s="178" t="s">
        <v>233</v>
      </c>
      <c r="G129" s="179" t="s">
        <v>147</v>
      </c>
      <c r="H129" s="180">
        <v>17</v>
      </c>
      <c r="I129" s="181"/>
      <c r="J129" s="182">
        <f>ROUND($I$129*$H$129,2)</f>
        <v>0</v>
      </c>
      <c r="K129" s="178"/>
      <c r="L129" s="183"/>
      <c r="M129" s="184"/>
      <c r="N129" s="185" t="s">
        <v>41</v>
      </c>
      <c r="O129" s="24"/>
      <c r="P129" s="162">
        <f>$O$129*$H$129</f>
        <v>0</v>
      </c>
      <c r="Q129" s="162">
        <v>0.003</v>
      </c>
      <c r="R129" s="162">
        <f>$Q$129*$H$129</f>
        <v>0.051000000000000004</v>
      </c>
      <c r="S129" s="162">
        <v>0</v>
      </c>
      <c r="T129" s="163">
        <f>$S$129*$H$129</f>
        <v>0</v>
      </c>
      <c r="AR129" s="97" t="s">
        <v>169</v>
      </c>
      <c r="AT129" s="97" t="s">
        <v>202</v>
      </c>
      <c r="AU129" s="97" t="s">
        <v>79</v>
      </c>
      <c r="AY129" s="6" t="s">
        <v>130</v>
      </c>
      <c r="BE129" s="164">
        <f>IF($N$129="základní",$J$129,0)</f>
        <v>0</v>
      </c>
      <c r="BF129" s="164">
        <f>IF($N$129="snížená",$J$129,0)</f>
        <v>0</v>
      </c>
      <c r="BG129" s="164">
        <f>IF($N$129="zákl. přenesená",$J$129,0)</f>
        <v>0</v>
      </c>
      <c r="BH129" s="164">
        <f>IF($N$129="sníž. přenesená",$J$129,0)</f>
        <v>0</v>
      </c>
      <c r="BI129" s="164">
        <f>IF($N$129="nulová",$J$129,0)</f>
        <v>0</v>
      </c>
      <c r="BJ129" s="97" t="s">
        <v>21</v>
      </c>
      <c r="BK129" s="164">
        <f>ROUND($I$129*$H$129,2)</f>
        <v>0</v>
      </c>
      <c r="BL129" s="97" t="s">
        <v>88</v>
      </c>
      <c r="BM129" s="97" t="s">
        <v>234</v>
      </c>
    </row>
    <row r="130" spans="2:47" s="6" customFormat="1" ht="16.5" customHeight="1">
      <c r="B130" s="23"/>
      <c r="C130" s="24"/>
      <c r="D130" s="165" t="s">
        <v>138</v>
      </c>
      <c r="E130" s="24"/>
      <c r="F130" s="166" t="s">
        <v>235</v>
      </c>
      <c r="G130" s="24"/>
      <c r="H130" s="24"/>
      <c r="J130" s="24"/>
      <c r="K130" s="24"/>
      <c r="L130" s="43"/>
      <c r="M130" s="56"/>
      <c r="N130" s="24"/>
      <c r="O130" s="24"/>
      <c r="P130" s="24"/>
      <c r="Q130" s="24"/>
      <c r="R130" s="24"/>
      <c r="S130" s="24"/>
      <c r="T130" s="57"/>
      <c r="AT130" s="6" t="s">
        <v>138</v>
      </c>
      <c r="AU130" s="6" t="s">
        <v>79</v>
      </c>
    </row>
    <row r="131" spans="2:65" s="6" customFormat="1" ht="15.75" customHeight="1">
      <c r="B131" s="23"/>
      <c r="C131" s="176" t="s">
        <v>7</v>
      </c>
      <c r="D131" s="176" t="s">
        <v>202</v>
      </c>
      <c r="E131" s="177" t="s">
        <v>236</v>
      </c>
      <c r="F131" s="178" t="s">
        <v>237</v>
      </c>
      <c r="G131" s="179" t="s">
        <v>147</v>
      </c>
      <c r="H131" s="180">
        <v>4</v>
      </c>
      <c r="I131" s="181"/>
      <c r="J131" s="182">
        <f>ROUND($I$131*$H$131,2)</f>
        <v>0</v>
      </c>
      <c r="K131" s="178"/>
      <c r="L131" s="183"/>
      <c r="M131" s="184"/>
      <c r="N131" s="185" t="s">
        <v>41</v>
      </c>
      <c r="O131" s="24"/>
      <c r="P131" s="162">
        <f>$O$131*$H$131</f>
        <v>0</v>
      </c>
      <c r="Q131" s="162">
        <v>0.003</v>
      </c>
      <c r="R131" s="162">
        <f>$Q$131*$H$131</f>
        <v>0.012</v>
      </c>
      <c r="S131" s="162">
        <v>0</v>
      </c>
      <c r="T131" s="163">
        <f>$S$131*$H$131</f>
        <v>0</v>
      </c>
      <c r="AR131" s="97" t="s">
        <v>169</v>
      </c>
      <c r="AT131" s="97" t="s">
        <v>202</v>
      </c>
      <c r="AU131" s="97" t="s">
        <v>79</v>
      </c>
      <c r="AY131" s="6" t="s">
        <v>130</v>
      </c>
      <c r="BE131" s="164">
        <f>IF($N$131="základní",$J$131,0)</f>
        <v>0</v>
      </c>
      <c r="BF131" s="164">
        <f>IF($N$131="snížená",$J$131,0)</f>
        <v>0</v>
      </c>
      <c r="BG131" s="164">
        <f>IF($N$131="zákl. přenesená",$J$131,0)</f>
        <v>0</v>
      </c>
      <c r="BH131" s="164">
        <f>IF($N$131="sníž. přenesená",$J$131,0)</f>
        <v>0</v>
      </c>
      <c r="BI131" s="164">
        <f>IF($N$131="nulová",$J$131,0)</f>
        <v>0</v>
      </c>
      <c r="BJ131" s="97" t="s">
        <v>21</v>
      </c>
      <c r="BK131" s="164">
        <f>ROUND($I$131*$H$131,2)</f>
        <v>0</v>
      </c>
      <c r="BL131" s="97" t="s">
        <v>88</v>
      </c>
      <c r="BM131" s="97" t="s">
        <v>238</v>
      </c>
    </row>
    <row r="132" spans="2:47" s="6" customFormat="1" ht="16.5" customHeight="1">
      <c r="B132" s="23"/>
      <c r="C132" s="24"/>
      <c r="D132" s="165" t="s">
        <v>138</v>
      </c>
      <c r="E132" s="24"/>
      <c r="F132" s="166" t="s">
        <v>239</v>
      </c>
      <c r="G132" s="24"/>
      <c r="H132" s="24"/>
      <c r="J132" s="24"/>
      <c r="K132" s="24"/>
      <c r="L132" s="43"/>
      <c r="M132" s="56"/>
      <c r="N132" s="24"/>
      <c r="O132" s="24"/>
      <c r="P132" s="24"/>
      <c r="Q132" s="24"/>
      <c r="R132" s="24"/>
      <c r="S132" s="24"/>
      <c r="T132" s="57"/>
      <c r="AT132" s="6" t="s">
        <v>138</v>
      </c>
      <c r="AU132" s="6" t="s">
        <v>79</v>
      </c>
    </row>
    <row r="133" spans="2:65" s="6" customFormat="1" ht="15.75" customHeight="1">
      <c r="B133" s="23"/>
      <c r="C133" s="153" t="s">
        <v>240</v>
      </c>
      <c r="D133" s="153" t="s">
        <v>132</v>
      </c>
      <c r="E133" s="154" t="s">
        <v>241</v>
      </c>
      <c r="F133" s="155" t="s">
        <v>242</v>
      </c>
      <c r="G133" s="156" t="s">
        <v>147</v>
      </c>
      <c r="H133" s="157">
        <v>3500</v>
      </c>
      <c r="I133" s="158"/>
      <c r="J133" s="159">
        <f>ROUND($I$133*$H$133,2)</f>
        <v>0</v>
      </c>
      <c r="K133" s="155" t="s">
        <v>136</v>
      </c>
      <c r="L133" s="43"/>
      <c r="M133" s="160"/>
      <c r="N133" s="161" t="s">
        <v>41</v>
      </c>
      <c r="O133" s="24"/>
      <c r="P133" s="162">
        <f>$O$133*$H$133</f>
        <v>0</v>
      </c>
      <c r="Q133" s="162">
        <v>0</v>
      </c>
      <c r="R133" s="162">
        <f>$Q$133*$H$133</f>
        <v>0</v>
      </c>
      <c r="S133" s="162">
        <v>0</v>
      </c>
      <c r="T133" s="163">
        <f>$S$133*$H$133</f>
        <v>0</v>
      </c>
      <c r="AR133" s="97" t="s">
        <v>88</v>
      </c>
      <c r="AT133" s="97" t="s">
        <v>132</v>
      </c>
      <c r="AU133" s="97" t="s">
        <v>79</v>
      </c>
      <c r="AY133" s="6" t="s">
        <v>130</v>
      </c>
      <c r="BE133" s="164">
        <f>IF($N$133="základní",$J$133,0)</f>
        <v>0</v>
      </c>
      <c r="BF133" s="164">
        <f>IF($N$133="snížená",$J$133,0)</f>
        <v>0</v>
      </c>
      <c r="BG133" s="164">
        <f>IF($N$133="zákl. přenesená",$J$133,0)</f>
        <v>0</v>
      </c>
      <c r="BH133" s="164">
        <f>IF($N$133="sníž. přenesená",$J$133,0)</f>
        <v>0</v>
      </c>
      <c r="BI133" s="164">
        <f>IF($N$133="nulová",$J$133,0)</f>
        <v>0</v>
      </c>
      <c r="BJ133" s="97" t="s">
        <v>21</v>
      </c>
      <c r="BK133" s="164">
        <f>ROUND($I$133*$H$133,2)</f>
        <v>0</v>
      </c>
      <c r="BL133" s="97" t="s">
        <v>88</v>
      </c>
      <c r="BM133" s="97" t="s">
        <v>243</v>
      </c>
    </row>
    <row r="134" spans="2:47" s="6" customFormat="1" ht="16.5" customHeight="1">
      <c r="B134" s="23"/>
      <c r="C134" s="24"/>
      <c r="D134" s="165" t="s">
        <v>138</v>
      </c>
      <c r="E134" s="24"/>
      <c r="F134" s="166" t="s">
        <v>244</v>
      </c>
      <c r="G134" s="24"/>
      <c r="H134" s="24"/>
      <c r="J134" s="24"/>
      <c r="K134" s="24"/>
      <c r="L134" s="43"/>
      <c r="M134" s="56"/>
      <c r="N134" s="24"/>
      <c r="O134" s="24"/>
      <c r="P134" s="24"/>
      <c r="Q134" s="24"/>
      <c r="R134" s="24"/>
      <c r="S134" s="24"/>
      <c r="T134" s="57"/>
      <c r="AT134" s="6" t="s">
        <v>138</v>
      </c>
      <c r="AU134" s="6" t="s">
        <v>79</v>
      </c>
    </row>
    <row r="135" spans="2:65" s="6" customFormat="1" ht="15.75" customHeight="1">
      <c r="B135" s="23"/>
      <c r="C135" s="176" t="s">
        <v>245</v>
      </c>
      <c r="D135" s="176" t="s">
        <v>202</v>
      </c>
      <c r="E135" s="177" t="s">
        <v>246</v>
      </c>
      <c r="F135" s="178" t="s">
        <v>247</v>
      </c>
      <c r="G135" s="179" t="s">
        <v>147</v>
      </c>
      <c r="H135" s="180">
        <v>3500</v>
      </c>
      <c r="I135" s="181"/>
      <c r="J135" s="182">
        <f>ROUND($I$135*$H$135,2)</f>
        <v>0</v>
      </c>
      <c r="K135" s="178"/>
      <c r="L135" s="183"/>
      <c r="M135" s="184"/>
      <c r="N135" s="185" t="s">
        <v>41</v>
      </c>
      <c r="O135" s="24"/>
      <c r="P135" s="162">
        <f>$O$135*$H$135</f>
        <v>0</v>
      </c>
      <c r="Q135" s="162">
        <v>0.002</v>
      </c>
      <c r="R135" s="162">
        <f>$Q$135*$H$135</f>
        <v>7</v>
      </c>
      <c r="S135" s="162">
        <v>0</v>
      </c>
      <c r="T135" s="163">
        <f>$S$135*$H$135</f>
        <v>0</v>
      </c>
      <c r="AR135" s="97" t="s">
        <v>169</v>
      </c>
      <c r="AT135" s="97" t="s">
        <v>202</v>
      </c>
      <c r="AU135" s="97" t="s">
        <v>79</v>
      </c>
      <c r="AY135" s="6" t="s">
        <v>130</v>
      </c>
      <c r="BE135" s="164">
        <f>IF($N$135="základní",$J$135,0)</f>
        <v>0</v>
      </c>
      <c r="BF135" s="164">
        <f>IF($N$135="snížená",$J$135,0)</f>
        <v>0</v>
      </c>
      <c r="BG135" s="164">
        <f>IF($N$135="zákl. přenesená",$J$135,0)</f>
        <v>0</v>
      </c>
      <c r="BH135" s="164">
        <f>IF($N$135="sníž. přenesená",$J$135,0)</f>
        <v>0</v>
      </c>
      <c r="BI135" s="164">
        <f>IF($N$135="nulová",$J$135,0)</f>
        <v>0</v>
      </c>
      <c r="BJ135" s="97" t="s">
        <v>21</v>
      </c>
      <c r="BK135" s="164">
        <f>ROUND($I$135*$H$135,2)</f>
        <v>0</v>
      </c>
      <c r="BL135" s="97" t="s">
        <v>88</v>
      </c>
      <c r="BM135" s="97" t="s">
        <v>248</v>
      </c>
    </row>
    <row r="136" spans="2:47" s="6" customFormat="1" ht="16.5" customHeight="1">
      <c r="B136" s="23"/>
      <c r="C136" s="24"/>
      <c r="D136" s="165" t="s">
        <v>138</v>
      </c>
      <c r="E136" s="24"/>
      <c r="F136" s="166" t="s">
        <v>249</v>
      </c>
      <c r="G136" s="24"/>
      <c r="H136" s="24"/>
      <c r="J136" s="24"/>
      <c r="K136" s="24"/>
      <c r="L136" s="43"/>
      <c r="M136" s="56"/>
      <c r="N136" s="24"/>
      <c r="O136" s="24"/>
      <c r="P136" s="24"/>
      <c r="Q136" s="24"/>
      <c r="R136" s="24"/>
      <c r="S136" s="24"/>
      <c r="T136" s="57"/>
      <c r="AT136" s="6" t="s">
        <v>138</v>
      </c>
      <c r="AU136" s="6" t="s">
        <v>79</v>
      </c>
    </row>
    <row r="137" spans="2:65" s="6" customFormat="1" ht="15.75" customHeight="1">
      <c r="B137" s="23"/>
      <c r="C137" s="153" t="s">
        <v>250</v>
      </c>
      <c r="D137" s="153" t="s">
        <v>132</v>
      </c>
      <c r="E137" s="154" t="s">
        <v>251</v>
      </c>
      <c r="F137" s="155" t="s">
        <v>252</v>
      </c>
      <c r="G137" s="156" t="s">
        <v>147</v>
      </c>
      <c r="H137" s="157">
        <v>3521</v>
      </c>
      <c r="I137" s="158"/>
      <c r="J137" s="159">
        <f>ROUND($I$137*$H$137,2)</f>
        <v>0</v>
      </c>
      <c r="K137" s="155"/>
      <c r="L137" s="43"/>
      <c r="M137" s="160"/>
      <c r="N137" s="161" t="s">
        <v>41</v>
      </c>
      <c r="O137" s="24"/>
      <c r="P137" s="162">
        <f>$O$137*$H$137</f>
        <v>0</v>
      </c>
      <c r="Q137" s="162">
        <v>0</v>
      </c>
      <c r="R137" s="162">
        <f>$Q$137*$H$137</f>
        <v>0</v>
      </c>
      <c r="S137" s="162">
        <v>0</v>
      </c>
      <c r="T137" s="163">
        <f>$S$137*$H$137</f>
        <v>0</v>
      </c>
      <c r="AR137" s="97" t="s">
        <v>88</v>
      </c>
      <c r="AT137" s="97" t="s">
        <v>132</v>
      </c>
      <c r="AU137" s="97" t="s">
        <v>79</v>
      </c>
      <c r="AY137" s="6" t="s">
        <v>130</v>
      </c>
      <c r="BE137" s="164">
        <f>IF($N$137="základní",$J$137,0)</f>
        <v>0</v>
      </c>
      <c r="BF137" s="164">
        <f>IF($N$137="snížená",$J$137,0)</f>
        <v>0</v>
      </c>
      <c r="BG137" s="164">
        <f>IF($N$137="zákl. přenesená",$J$137,0)</f>
        <v>0</v>
      </c>
      <c r="BH137" s="164">
        <f>IF($N$137="sníž. přenesená",$J$137,0)</f>
        <v>0</v>
      </c>
      <c r="BI137" s="164">
        <f>IF($N$137="nulová",$J$137,0)</f>
        <v>0</v>
      </c>
      <c r="BJ137" s="97" t="s">
        <v>21</v>
      </c>
      <c r="BK137" s="164">
        <f>ROUND($I$137*$H$137,2)</f>
        <v>0</v>
      </c>
      <c r="BL137" s="97" t="s">
        <v>88</v>
      </c>
      <c r="BM137" s="97" t="s">
        <v>253</v>
      </c>
    </row>
    <row r="138" spans="2:47" s="6" customFormat="1" ht="16.5" customHeight="1">
      <c r="B138" s="23"/>
      <c r="C138" s="24"/>
      <c r="D138" s="165" t="s">
        <v>138</v>
      </c>
      <c r="E138" s="24"/>
      <c r="F138" s="166" t="s">
        <v>254</v>
      </c>
      <c r="G138" s="24"/>
      <c r="H138" s="24"/>
      <c r="J138" s="24"/>
      <c r="K138" s="24"/>
      <c r="L138" s="43"/>
      <c r="M138" s="56"/>
      <c r="N138" s="24"/>
      <c r="O138" s="24"/>
      <c r="P138" s="24"/>
      <c r="Q138" s="24"/>
      <c r="R138" s="24"/>
      <c r="S138" s="24"/>
      <c r="T138" s="57"/>
      <c r="AT138" s="6" t="s">
        <v>138</v>
      </c>
      <c r="AU138" s="6" t="s">
        <v>79</v>
      </c>
    </row>
    <row r="139" spans="2:51" s="6" customFormat="1" ht="15.75" customHeight="1">
      <c r="B139" s="167"/>
      <c r="C139" s="168"/>
      <c r="D139" s="169" t="s">
        <v>183</v>
      </c>
      <c r="E139" s="168"/>
      <c r="F139" s="170" t="s">
        <v>255</v>
      </c>
      <c r="G139" s="168"/>
      <c r="H139" s="171">
        <v>3521</v>
      </c>
      <c r="J139" s="168"/>
      <c r="K139" s="168"/>
      <c r="L139" s="172"/>
      <c r="M139" s="173"/>
      <c r="N139" s="168"/>
      <c r="O139" s="168"/>
      <c r="P139" s="168"/>
      <c r="Q139" s="168"/>
      <c r="R139" s="168"/>
      <c r="S139" s="168"/>
      <c r="T139" s="174"/>
      <c r="AT139" s="175" t="s">
        <v>183</v>
      </c>
      <c r="AU139" s="175" t="s">
        <v>79</v>
      </c>
      <c r="AV139" s="175" t="s">
        <v>79</v>
      </c>
      <c r="AW139" s="175" t="s">
        <v>108</v>
      </c>
      <c r="AX139" s="175" t="s">
        <v>21</v>
      </c>
      <c r="AY139" s="175" t="s">
        <v>130</v>
      </c>
    </row>
    <row r="140" spans="2:65" s="6" customFormat="1" ht="15.75" customHeight="1">
      <c r="B140" s="23"/>
      <c r="C140" s="176" t="s">
        <v>256</v>
      </c>
      <c r="D140" s="176" t="s">
        <v>202</v>
      </c>
      <c r="E140" s="177" t="s">
        <v>257</v>
      </c>
      <c r="F140" s="178" t="s">
        <v>258</v>
      </c>
      <c r="G140" s="179" t="s">
        <v>147</v>
      </c>
      <c r="H140" s="180">
        <v>3521</v>
      </c>
      <c r="I140" s="181"/>
      <c r="J140" s="182">
        <f>ROUND($I$140*$H$140,2)</f>
        <v>0</v>
      </c>
      <c r="K140" s="178"/>
      <c r="L140" s="183"/>
      <c r="M140" s="184"/>
      <c r="N140" s="185" t="s">
        <v>41</v>
      </c>
      <c r="O140" s="24"/>
      <c r="P140" s="162">
        <f>$O$140*$H$140</f>
        <v>0</v>
      </c>
      <c r="Q140" s="162">
        <v>0.00025</v>
      </c>
      <c r="R140" s="162">
        <f>$Q$140*$H$140</f>
        <v>0.88025</v>
      </c>
      <c r="S140" s="162">
        <v>0</v>
      </c>
      <c r="T140" s="163">
        <f>$S$140*$H$140</f>
        <v>0</v>
      </c>
      <c r="AR140" s="97" t="s">
        <v>169</v>
      </c>
      <c r="AT140" s="97" t="s">
        <v>202</v>
      </c>
      <c r="AU140" s="97" t="s">
        <v>79</v>
      </c>
      <c r="AY140" s="6" t="s">
        <v>130</v>
      </c>
      <c r="BE140" s="164">
        <f>IF($N$140="základní",$J$140,0)</f>
        <v>0</v>
      </c>
      <c r="BF140" s="164">
        <f>IF($N$140="snížená",$J$140,0)</f>
        <v>0</v>
      </c>
      <c r="BG140" s="164">
        <f>IF($N$140="zákl. přenesená",$J$140,0)</f>
        <v>0</v>
      </c>
      <c r="BH140" s="164">
        <f>IF($N$140="sníž. přenesená",$J$140,0)</f>
        <v>0</v>
      </c>
      <c r="BI140" s="164">
        <f>IF($N$140="nulová",$J$140,0)</f>
        <v>0</v>
      </c>
      <c r="BJ140" s="97" t="s">
        <v>21</v>
      </c>
      <c r="BK140" s="164">
        <f>ROUND($I$140*$H$140,2)</f>
        <v>0</v>
      </c>
      <c r="BL140" s="97" t="s">
        <v>88</v>
      </c>
      <c r="BM140" s="97" t="s">
        <v>259</v>
      </c>
    </row>
    <row r="141" spans="2:47" s="6" customFormat="1" ht="16.5" customHeight="1">
      <c r="B141" s="23"/>
      <c r="C141" s="24"/>
      <c r="D141" s="165" t="s">
        <v>138</v>
      </c>
      <c r="E141" s="24"/>
      <c r="F141" s="166" t="s">
        <v>260</v>
      </c>
      <c r="G141" s="24"/>
      <c r="H141" s="24"/>
      <c r="J141" s="24"/>
      <c r="K141" s="24"/>
      <c r="L141" s="43"/>
      <c r="M141" s="56"/>
      <c r="N141" s="24"/>
      <c r="O141" s="24"/>
      <c r="P141" s="24"/>
      <c r="Q141" s="24"/>
      <c r="R141" s="24"/>
      <c r="S141" s="24"/>
      <c r="T141" s="57"/>
      <c r="AT141" s="6" t="s">
        <v>138</v>
      </c>
      <c r="AU141" s="6" t="s">
        <v>79</v>
      </c>
    </row>
    <row r="142" spans="2:65" s="6" customFormat="1" ht="15.75" customHeight="1">
      <c r="B142" s="23"/>
      <c r="C142" s="153" t="s">
        <v>261</v>
      </c>
      <c r="D142" s="153" t="s">
        <v>132</v>
      </c>
      <c r="E142" s="154" t="s">
        <v>262</v>
      </c>
      <c r="F142" s="155" t="s">
        <v>263</v>
      </c>
      <c r="G142" s="156" t="s">
        <v>264</v>
      </c>
      <c r="H142" s="157">
        <v>238</v>
      </c>
      <c r="I142" s="158"/>
      <c r="J142" s="159">
        <f>ROUND($I$142*$H$142,2)</f>
        <v>0</v>
      </c>
      <c r="K142" s="155" t="s">
        <v>136</v>
      </c>
      <c r="L142" s="43"/>
      <c r="M142" s="160"/>
      <c r="N142" s="161" t="s">
        <v>41</v>
      </c>
      <c r="O142" s="24"/>
      <c r="P142" s="162">
        <f>$O$142*$H$142</f>
        <v>0</v>
      </c>
      <c r="Q142" s="162">
        <v>0</v>
      </c>
      <c r="R142" s="162">
        <f>$Q$142*$H$142</f>
        <v>0</v>
      </c>
      <c r="S142" s="162">
        <v>0</v>
      </c>
      <c r="T142" s="163">
        <f>$S$142*$H$142</f>
        <v>0</v>
      </c>
      <c r="AR142" s="97" t="s">
        <v>88</v>
      </c>
      <c r="AT142" s="97" t="s">
        <v>132</v>
      </c>
      <c r="AU142" s="97" t="s">
        <v>79</v>
      </c>
      <c r="AY142" s="6" t="s">
        <v>130</v>
      </c>
      <c r="BE142" s="164">
        <f>IF($N$142="základní",$J$142,0)</f>
        <v>0</v>
      </c>
      <c r="BF142" s="164">
        <f>IF($N$142="snížená",$J$142,0)</f>
        <v>0</v>
      </c>
      <c r="BG142" s="164">
        <f>IF($N$142="zákl. přenesená",$J$142,0)</f>
        <v>0</v>
      </c>
      <c r="BH142" s="164">
        <f>IF($N$142="sníž. přenesená",$J$142,0)</f>
        <v>0</v>
      </c>
      <c r="BI142" s="164">
        <f>IF($N$142="nulová",$J$142,0)</f>
        <v>0</v>
      </c>
      <c r="BJ142" s="97" t="s">
        <v>21</v>
      </c>
      <c r="BK142" s="164">
        <f>ROUND($I$142*$H$142,2)</f>
        <v>0</v>
      </c>
      <c r="BL142" s="97" t="s">
        <v>88</v>
      </c>
      <c r="BM142" s="97" t="s">
        <v>265</v>
      </c>
    </row>
    <row r="143" spans="2:47" s="6" customFormat="1" ht="27" customHeight="1">
      <c r="B143" s="23"/>
      <c r="C143" s="24"/>
      <c r="D143" s="165" t="s">
        <v>138</v>
      </c>
      <c r="E143" s="24"/>
      <c r="F143" s="166" t="s">
        <v>266</v>
      </c>
      <c r="G143" s="24"/>
      <c r="H143" s="24"/>
      <c r="J143" s="24"/>
      <c r="K143" s="24"/>
      <c r="L143" s="43"/>
      <c r="M143" s="56"/>
      <c r="N143" s="24"/>
      <c r="O143" s="24"/>
      <c r="P143" s="24"/>
      <c r="Q143" s="24"/>
      <c r="R143" s="24"/>
      <c r="S143" s="24"/>
      <c r="T143" s="57"/>
      <c r="AT143" s="6" t="s">
        <v>138</v>
      </c>
      <c r="AU143" s="6" t="s">
        <v>79</v>
      </c>
    </row>
    <row r="144" spans="2:51" s="6" customFormat="1" ht="15.75" customHeight="1">
      <c r="B144" s="167"/>
      <c r="C144" s="168"/>
      <c r="D144" s="169" t="s">
        <v>183</v>
      </c>
      <c r="E144" s="168"/>
      <c r="F144" s="170" t="s">
        <v>267</v>
      </c>
      <c r="G144" s="168"/>
      <c r="H144" s="171">
        <v>238</v>
      </c>
      <c r="J144" s="168"/>
      <c r="K144" s="168"/>
      <c r="L144" s="172"/>
      <c r="M144" s="173"/>
      <c r="N144" s="168"/>
      <c r="O144" s="168"/>
      <c r="P144" s="168"/>
      <c r="Q144" s="168"/>
      <c r="R144" s="168"/>
      <c r="S144" s="168"/>
      <c r="T144" s="174"/>
      <c r="AT144" s="175" t="s">
        <v>183</v>
      </c>
      <c r="AU144" s="175" t="s">
        <v>79</v>
      </c>
      <c r="AV144" s="175" t="s">
        <v>79</v>
      </c>
      <c r="AW144" s="175" t="s">
        <v>70</v>
      </c>
      <c r="AX144" s="175" t="s">
        <v>21</v>
      </c>
      <c r="AY144" s="175" t="s">
        <v>130</v>
      </c>
    </row>
    <row r="145" spans="2:65" s="6" customFormat="1" ht="15.75" customHeight="1">
      <c r="B145" s="23"/>
      <c r="C145" s="153" t="s">
        <v>268</v>
      </c>
      <c r="D145" s="153" t="s">
        <v>132</v>
      </c>
      <c r="E145" s="154" t="s">
        <v>269</v>
      </c>
      <c r="F145" s="155" t="s">
        <v>270</v>
      </c>
      <c r="G145" s="156" t="s">
        <v>147</v>
      </c>
      <c r="H145" s="157">
        <v>41</v>
      </c>
      <c r="I145" s="158"/>
      <c r="J145" s="159">
        <f>ROUND($I$145*$H$145,2)</f>
        <v>0</v>
      </c>
      <c r="K145" s="155" t="s">
        <v>136</v>
      </c>
      <c r="L145" s="43"/>
      <c r="M145" s="160"/>
      <c r="N145" s="161" t="s">
        <v>41</v>
      </c>
      <c r="O145" s="24"/>
      <c r="P145" s="162">
        <f>$O$145*$H$145</f>
        <v>0</v>
      </c>
      <c r="Q145" s="162">
        <v>0</v>
      </c>
      <c r="R145" s="162">
        <f>$Q$145*$H$145</f>
        <v>0</v>
      </c>
      <c r="S145" s="162">
        <v>0</v>
      </c>
      <c r="T145" s="163">
        <f>$S$145*$H$145</f>
        <v>0</v>
      </c>
      <c r="AR145" s="97" t="s">
        <v>88</v>
      </c>
      <c r="AT145" s="97" t="s">
        <v>132</v>
      </c>
      <c r="AU145" s="97" t="s">
        <v>79</v>
      </c>
      <c r="AY145" s="6" t="s">
        <v>130</v>
      </c>
      <c r="BE145" s="164">
        <f>IF($N$145="základní",$J$145,0)</f>
        <v>0</v>
      </c>
      <c r="BF145" s="164">
        <f>IF($N$145="snížená",$J$145,0)</f>
        <v>0</v>
      </c>
      <c r="BG145" s="164">
        <f>IF($N$145="zákl. přenesená",$J$145,0)</f>
        <v>0</v>
      </c>
      <c r="BH145" s="164">
        <f>IF($N$145="sníž. přenesená",$J$145,0)</f>
        <v>0</v>
      </c>
      <c r="BI145" s="164">
        <f>IF($N$145="nulová",$J$145,0)</f>
        <v>0</v>
      </c>
      <c r="BJ145" s="97" t="s">
        <v>21</v>
      </c>
      <c r="BK145" s="164">
        <f>ROUND($I$145*$H$145,2)</f>
        <v>0</v>
      </c>
      <c r="BL145" s="97" t="s">
        <v>88</v>
      </c>
      <c r="BM145" s="97" t="s">
        <v>271</v>
      </c>
    </row>
    <row r="146" spans="2:47" s="6" customFormat="1" ht="16.5" customHeight="1">
      <c r="B146" s="23"/>
      <c r="C146" s="24"/>
      <c r="D146" s="165" t="s">
        <v>138</v>
      </c>
      <c r="E146" s="24"/>
      <c r="F146" s="166" t="s">
        <v>272</v>
      </c>
      <c r="G146" s="24"/>
      <c r="H146" s="24"/>
      <c r="J146" s="24"/>
      <c r="K146" s="24"/>
      <c r="L146" s="43"/>
      <c r="M146" s="56"/>
      <c r="N146" s="24"/>
      <c r="O146" s="24"/>
      <c r="P146" s="24"/>
      <c r="Q146" s="24"/>
      <c r="R146" s="24"/>
      <c r="S146" s="24"/>
      <c r="T146" s="57"/>
      <c r="AT146" s="6" t="s">
        <v>138</v>
      </c>
      <c r="AU146" s="6" t="s">
        <v>79</v>
      </c>
    </row>
    <row r="147" spans="2:51" s="6" customFormat="1" ht="15.75" customHeight="1">
      <c r="B147" s="167"/>
      <c r="C147" s="168"/>
      <c r="D147" s="169" t="s">
        <v>183</v>
      </c>
      <c r="E147" s="168"/>
      <c r="F147" s="170" t="s">
        <v>273</v>
      </c>
      <c r="G147" s="168"/>
      <c r="H147" s="171">
        <v>41</v>
      </c>
      <c r="J147" s="168"/>
      <c r="K147" s="168"/>
      <c r="L147" s="172"/>
      <c r="M147" s="173"/>
      <c r="N147" s="168"/>
      <c r="O147" s="168"/>
      <c r="P147" s="168"/>
      <c r="Q147" s="168"/>
      <c r="R147" s="168"/>
      <c r="S147" s="168"/>
      <c r="T147" s="174"/>
      <c r="AT147" s="175" t="s">
        <v>183</v>
      </c>
      <c r="AU147" s="175" t="s">
        <v>79</v>
      </c>
      <c r="AV147" s="175" t="s">
        <v>79</v>
      </c>
      <c r="AW147" s="175" t="s">
        <v>108</v>
      </c>
      <c r="AX147" s="175" t="s">
        <v>21</v>
      </c>
      <c r="AY147" s="175" t="s">
        <v>130</v>
      </c>
    </row>
    <row r="148" spans="2:65" s="6" customFormat="1" ht="15.75" customHeight="1">
      <c r="B148" s="23"/>
      <c r="C148" s="153" t="s">
        <v>274</v>
      </c>
      <c r="D148" s="153" t="s">
        <v>132</v>
      </c>
      <c r="E148" s="154" t="s">
        <v>275</v>
      </c>
      <c r="F148" s="155" t="s">
        <v>276</v>
      </c>
      <c r="G148" s="156" t="s">
        <v>147</v>
      </c>
      <c r="H148" s="157">
        <v>42</v>
      </c>
      <c r="I148" s="158"/>
      <c r="J148" s="159">
        <f>ROUND($I$148*$H$148,2)</f>
        <v>0</v>
      </c>
      <c r="K148" s="155" t="s">
        <v>136</v>
      </c>
      <c r="L148" s="43"/>
      <c r="M148" s="160"/>
      <c r="N148" s="161" t="s">
        <v>41</v>
      </c>
      <c r="O148" s="24"/>
      <c r="P148" s="162">
        <f>$O$148*$H$148</f>
        <v>0</v>
      </c>
      <c r="Q148" s="162">
        <v>0.0026</v>
      </c>
      <c r="R148" s="162">
        <f>$Q$148*$H$148</f>
        <v>0.10919999999999999</v>
      </c>
      <c r="S148" s="162">
        <v>0</v>
      </c>
      <c r="T148" s="163">
        <f>$S$148*$H$148</f>
        <v>0</v>
      </c>
      <c r="AR148" s="97" t="s">
        <v>88</v>
      </c>
      <c r="AT148" s="97" t="s">
        <v>132</v>
      </c>
      <c r="AU148" s="97" t="s">
        <v>79</v>
      </c>
      <c r="AY148" s="6" t="s">
        <v>130</v>
      </c>
      <c r="BE148" s="164">
        <f>IF($N$148="základní",$J$148,0)</f>
        <v>0</v>
      </c>
      <c r="BF148" s="164">
        <f>IF($N$148="snížená",$J$148,0)</f>
        <v>0</v>
      </c>
      <c r="BG148" s="164">
        <f>IF($N$148="zákl. přenesená",$J$148,0)</f>
        <v>0</v>
      </c>
      <c r="BH148" s="164">
        <f>IF($N$148="sníž. přenesená",$J$148,0)</f>
        <v>0</v>
      </c>
      <c r="BI148" s="164">
        <f>IF($N$148="nulová",$J$148,0)</f>
        <v>0</v>
      </c>
      <c r="BJ148" s="97" t="s">
        <v>21</v>
      </c>
      <c r="BK148" s="164">
        <f>ROUND($I$148*$H$148,2)</f>
        <v>0</v>
      </c>
      <c r="BL148" s="97" t="s">
        <v>88</v>
      </c>
      <c r="BM148" s="97" t="s">
        <v>277</v>
      </c>
    </row>
    <row r="149" spans="2:47" s="6" customFormat="1" ht="16.5" customHeight="1">
      <c r="B149" s="23"/>
      <c r="C149" s="24"/>
      <c r="D149" s="165" t="s">
        <v>138</v>
      </c>
      <c r="E149" s="24"/>
      <c r="F149" s="166" t="s">
        <v>278</v>
      </c>
      <c r="G149" s="24"/>
      <c r="H149" s="24"/>
      <c r="J149" s="24"/>
      <c r="K149" s="24"/>
      <c r="L149" s="43"/>
      <c r="M149" s="56"/>
      <c r="N149" s="24"/>
      <c r="O149" s="24"/>
      <c r="P149" s="24"/>
      <c r="Q149" s="24"/>
      <c r="R149" s="24"/>
      <c r="S149" s="24"/>
      <c r="T149" s="57"/>
      <c r="AT149" s="6" t="s">
        <v>138</v>
      </c>
      <c r="AU149" s="6" t="s">
        <v>79</v>
      </c>
    </row>
    <row r="150" spans="2:51" s="6" customFormat="1" ht="15.75" customHeight="1">
      <c r="B150" s="167"/>
      <c r="C150" s="168"/>
      <c r="D150" s="169" t="s">
        <v>183</v>
      </c>
      <c r="E150" s="168"/>
      <c r="F150" s="170" t="s">
        <v>279</v>
      </c>
      <c r="G150" s="168"/>
      <c r="H150" s="171">
        <v>42</v>
      </c>
      <c r="J150" s="168"/>
      <c r="K150" s="168"/>
      <c r="L150" s="172"/>
      <c r="M150" s="173"/>
      <c r="N150" s="168"/>
      <c r="O150" s="168"/>
      <c r="P150" s="168"/>
      <c r="Q150" s="168"/>
      <c r="R150" s="168"/>
      <c r="S150" s="168"/>
      <c r="T150" s="174"/>
      <c r="AT150" s="175" t="s">
        <v>183</v>
      </c>
      <c r="AU150" s="175" t="s">
        <v>79</v>
      </c>
      <c r="AV150" s="175" t="s">
        <v>79</v>
      </c>
      <c r="AW150" s="175" t="s">
        <v>108</v>
      </c>
      <c r="AX150" s="175" t="s">
        <v>21</v>
      </c>
      <c r="AY150" s="175" t="s">
        <v>130</v>
      </c>
    </row>
    <row r="151" spans="2:65" s="6" customFormat="1" ht="15.75" customHeight="1">
      <c r="B151" s="23"/>
      <c r="C151" s="176" t="s">
        <v>280</v>
      </c>
      <c r="D151" s="176" t="s">
        <v>202</v>
      </c>
      <c r="E151" s="177" t="s">
        <v>281</v>
      </c>
      <c r="F151" s="178" t="s">
        <v>282</v>
      </c>
      <c r="G151" s="179" t="s">
        <v>147</v>
      </c>
      <c r="H151" s="180">
        <v>84</v>
      </c>
      <c r="I151" s="181"/>
      <c r="J151" s="182">
        <f>ROUND($I$151*$H$151,2)</f>
        <v>0</v>
      </c>
      <c r="K151" s="178"/>
      <c r="L151" s="183"/>
      <c r="M151" s="184"/>
      <c r="N151" s="185" t="s">
        <v>41</v>
      </c>
      <c r="O151" s="24"/>
      <c r="P151" s="162">
        <f>$O$151*$H$151</f>
        <v>0</v>
      </c>
      <c r="Q151" s="162">
        <v>0</v>
      </c>
      <c r="R151" s="162">
        <f>$Q$151*$H$151</f>
        <v>0</v>
      </c>
      <c r="S151" s="162">
        <v>0</v>
      </c>
      <c r="T151" s="163">
        <f>$S$151*$H$151</f>
        <v>0</v>
      </c>
      <c r="AR151" s="97" t="s">
        <v>169</v>
      </c>
      <c r="AT151" s="97" t="s">
        <v>202</v>
      </c>
      <c r="AU151" s="97" t="s">
        <v>79</v>
      </c>
      <c r="AY151" s="6" t="s">
        <v>130</v>
      </c>
      <c r="BE151" s="164">
        <f>IF($N$151="základní",$J$151,0)</f>
        <v>0</v>
      </c>
      <c r="BF151" s="164">
        <f>IF($N$151="snížená",$J$151,0)</f>
        <v>0</v>
      </c>
      <c r="BG151" s="164">
        <f>IF($N$151="zákl. přenesená",$J$151,0)</f>
        <v>0</v>
      </c>
      <c r="BH151" s="164">
        <f>IF($N$151="sníž. přenesená",$J$151,0)</f>
        <v>0</v>
      </c>
      <c r="BI151" s="164">
        <f>IF($N$151="nulová",$J$151,0)</f>
        <v>0</v>
      </c>
      <c r="BJ151" s="97" t="s">
        <v>21</v>
      </c>
      <c r="BK151" s="164">
        <f>ROUND($I$151*$H$151,2)</f>
        <v>0</v>
      </c>
      <c r="BL151" s="97" t="s">
        <v>88</v>
      </c>
      <c r="BM151" s="97" t="s">
        <v>283</v>
      </c>
    </row>
    <row r="152" spans="2:47" s="6" customFormat="1" ht="16.5" customHeight="1">
      <c r="B152" s="23"/>
      <c r="C152" s="24"/>
      <c r="D152" s="165" t="s">
        <v>138</v>
      </c>
      <c r="E152" s="24"/>
      <c r="F152" s="166" t="s">
        <v>282</v>
      </c>
      <c r="G152" s="24"/>
      <c r="H152" s="24"/>
      <c r="J152" s="24"/>
      <c r="K152" s="24"/>
      <c r="L152" s="43"/>
      <c r="M152" s="56"/>
      <c r="N152" s="24"/>
      <c r="O152" s="24"/>
      <c r="P152" s="24"/>
      <c r="Q152" s="24"/>
      <c r="R152" s="24"/>
      <c r="S152" s="24"/>
      <c r="T152" s="57"/>
      <c r="AT152" s="6" t="s">
        <v>138</v>
      </c>
      <c r="AU152" s="6" t="s">
        <v>79</v>
      </c>
    </row>
    <row r="153" spans="2:51" s="6" customFormat="1" ht="15.75" customHeight="1">
      <c r="B153" s="167"/>
      <c r="C153" s="168"/>
      <c r="D153" s="169" t="s">
        <v>183</v>
      </c>
      <c r="E153" s="168"/>
      <c r="F153" s="170" t="s">
        <v>284</v>
      </c>
      <c r="G153" s="168"/>
      <c r="H153" s="171">
        <v>84</v>
      </c>
      <c r="J153" s="168"/>
      <c r="K153" s="168"/>
      <c r="L153" s="172"/>
      <c r="M153" s="173"/>
      <c r="N153" s="168"/>
      <c r="O153" s="168"/>
      <c r="P153" s="168"/>
      <c r="Q153" s="168"/>
      <c r="R153" s="168"/>
      <c r="S153" s="168"/>
      <c r="T153" s="174"/>
      <c r="AT153" s="175" t="s">
        <v>183</v>
      </c>
      <c r="AU153" s="175" t="s">
        <v>79</v>
      </c>
      <c r="AV153" s="175" t="s">
        <v>79</v>
      </c>
      <c r="AW153" s="175" t="s">
        <v>70</v>
      </c>
      <c r="AX153" s="175" t="s">
        <v>21</v>
      </c>
      <c r="AY153" s="175" t="s">
        <v>130</v>
      </c>
    </row>
    <row r="154" spans="2:65" s="6" customFormat="1" ht="15.75" customHeight="1">
      <c r="B154" s="23"/>
      <c r="C154" s="153" t="s">
        <v>285</v>
      </c>
      <c r="D154" s="153" t="s">
        <v>132</v>
      </c>
      <c r="E154" s="154" t="s">
        <v>286</v>
      </c>
      <c r="F154" s="155" t="s">
        <v>287</v>
      </c>
      <c r="G154" s="156" t="s">
        <v>194</v>
      </c>
      <c r="H154" s="157">
        <v>21</v>
      </c>
      <c r="I154" s="158"/>
      <c r="J154" s="159">
        <f>ROUND($I$154*$H$154,2)</f>
        <v>0</v>
      </c>
      <c r="K154" s="155" t="s">
        <v>136</v>
      </c>
      <c r="L154" s="43"/>
      <c r="M154" s="160"/>
      <c r="N154" s="161" t="s">
        <v>41</v>
      </c>
      <c r="O154" s="24"/>
      <c r="P154" s="162">
        <f>$O$154*$H$154</f>
        <v>0</v>
      </c>
      <c r="Q154" s="162">
        <v>0</v>
      </c>
      <c r="R154" s="162">
        <f>$Q$154*$H$154</f>
        <v>0</v>
      </c>
      <c r="S154" s="162">
        <v>0</v>
      </c>
      <c r="T154" s="163">
        <f>$S$154*$H$154</f>
        <v>0</v>
      </c>
      <c r="AR154" s="97" t="s">
        <v>88</v>
      </c>
      <c r="AT154" s="97" t="s">
        <v>132</v>
      </c>
      <c r="AU154" s="97" t="s">
        <v>79</v>
      </c>
      <c r="AY154" s="6" t="s">
        <v>130</v>
      </c>
      <c r="BE154" s="164">
        <f>IF($N$154="základní",$J$154,0)</f>
        <v>0</v>
      </c>
      <c r="BF154" s="164">
        <f>IF($N$154="snížená",$J$154,0)</f>
        <v>0</v>
      </c>
      <c r="BG154" s="164">
        <f>IF($N$154="zákl. přenesená",$J$154,0)</f>
        <v>0</v>
      </c>
      <c r="BH154" s="164">
        <f>IF($N$154="sníž. přenesená",$J$154,0)</f>
        <v>0</v>
      </c>
      <c r="BI154" s="164">
        <f>IF($N$154="nulová",$J$154,0)</f>
        <v>0</v>
      </c>
      <c r="BJ154" s="97" t="s">
        <v>21</v>
      </c>
      <c r="BK154" s="164">
        <f>ROUND($I$154*$H$154,2)</f>
        <v>0</v>
      </c>
      <c r="BL154" s="97" t="s">
        <v>88</v>
      </c>
      <c r="BM154" s="97" t="s">
        <v>288</v>
      </c>
    </row>
    <row r="155" spans="2:47" s="6" customFormat="1" ht="16.5" customHeight="1">
      <c r="B155" s="23"/>
      <c r="C155" s="24"/>
      <c r="D155" s="165" t="s">
        <v>138</v>
      </c>
      <c r="E155" s="24"/>
      <c r="F155" s="166" t="s">
        <v>289</v>
      </c>
      <c r="G155" s="24"/>
      <c r="H155" s="24"/>
      <c r="J155" s="24"/>
      <c r="K155" s="24"/>
      <c r="L155" s="43"/>
      <c r="M155" s="56"/>
      <c r="N155" s="24"/>
      <c r="O155" s="24"/>
      <c r="P155" s="24"/>
      <c r="Q155" s="24"/>
      <c r="R155" s="24"/>
      <c r="S155" s="24"/>
      <c r="T155" s="57"/>
      <c r="AT155" s="6" t="s">
        <v>138</v>
      </c>
      <c r="AU155" s="6" t="s">
        <v>79</v>
      </c>
    </row>
    <row r="156" spans="2:65" s="6" customFormat="1" ht="15.75" customHeight="1">
      <c r="B156" s="23"/>
      <c r="C156" s="176" t="s">
        <v>290</v>
      </c>
      <c r="D156" s="176" t="s">
        <v>202</v>
      </c>
      <c r="E156" s="177" t="s">
        <v>291</v>
      </c>
      <c r="F156" s="178" t="s">
        <v>292</v>
      </c>
      <c r="G156" s="179" t="s">
        <v>142</v>
      </c>
      <c r="H156" s="180">
        <v>1.68</v>
      </c>
      <c r="I156" s="181"/>
      <c r="J156" s="182">
        <f>ROUND($I$156*$H$156,2)</f>
        <v>0</v>
      </c>
      <c r="K156" s="178" t="s">
        <v>136</v>
      </c>
      <c r="L156" s="183"/>
      <c r="M156" s="184"/>
      <c r="N156" s="185" t="s">
        <v>41</v>
      </c>
      <c r="O156" s="24"/>
      <c r="P156" s="162">
        <f>$O$156*$H$156</f>
        <v>0</v>
      </c>
      <c r="Q156" s="162">
        <v>0.6</v>
      </c>
      <c r="R156" s="162">
        <f>$Q$156*$H$156</f>
        <v>1.008</v>
      </c>
      <c r="S156" s="162">
        <v>0</v>
      </c>
      <c r="T156" s="163">
        <f>$S$156*$H$156</f>
        <v>0</v>
      </c>
      <c r="AR156" s="97" t="s">
        <v>169</v>
      </c>
      <c r="AT156" s="97" t="s">
        <v>202</v>
      </c>
      <c r="AU156" s="97" t="s">
        <v>79</v>
      </c>
      <c r="AY156" s="6" t="s">
        <v>130</v>
      </c>
      <c r="BE156" s="164">
        <f>IF($N$156="základní",$J$156,0)</f>
        <v>0</v>
      </c>
      <c r="BF156" s="164">
        <f>IF($N$156="snížená",$J$156,0)</f>
        <v>0</v>
      </c>
      <c r="BG156" s="164">
        <f>IF($N$156="zákl. přenesená",$J$156,0)</f>
        <v>0</v>
      </c>
      <c r="BH156" s="164">
        <f>IF($N$156="sníž. přenesená",$J$156,0)</f>
        <v>0</v>
      </c>
      <c r="BI156" s="164">
        <f>IF($N$156="nulová",$J$156,0)</f>
        <v>0</v>
      </c>
      <c r="BJ156" s="97" t="s">
        <v>21</v>
      </c>
      <c r="BK156" s="164">
        <f>ROUND($I$156*$H$156,2)</f>
        <v>0</v>
      </c>
      <c r="BL156" s="97" t="s">
        <v>88</v>
      </c>
      <c r="BM156" s="97" t="s">
        <v>293</v>
      </c>
    </row>
    <row r="157" spans="2:47" s="6" customFormat="1" ht="16.5" customHeight="1">
      <c r="B157" s="23"/>
      <c r="C157" s="24"/>
      <c r="D157" s="165" t="s">
        <v>138</v>
      </c>
      <c r="E157" s="24"/>
      <c r="F157" s="166" t="s">
        <v>294</v>
      </c>
      <c r="G157" s="24"/>
      <c r="H157" s="24"/>
      <c r="J157" s="24"/>
      <c r="K157" s="24"/>
      <c r="L157" s="43"/>
      <c r="M157" s="56"/>
      <c r="N157" s="24"/>
      <c r="O157" s="24"/>
      <c r="P157" s="24"/>
      <c r="Q157" s="24"/>
      <c r="R157" s="24"/>
      <c r="S157" s="24"/>
      <c r="T157" s="57"/>
      <c r="AT157" s="6" t="s">
        <v>138</v>
      </c>
      <c r="AU157" s="6" t="s">
        <v>79</v>
      </c>
    </row>
    <row r="158" spans="2:65" s="6" customFormat="1" ht="15.75" customHeight="1">
      <c r="B158" s="23"/>
      <c r="C158" s="153" t="s">
        <v>295</v>
      </c>
      <c r="D158" s="153" t="s">
        <v>132</v>
      </c>
      <c r="E158" s="154" t="s">
        <v>296</v>
      </c>
      <c r="F158" s="155" t="s">
        <v>297</v>
      </c>
      <c r="G158" s="156" t="s">
        <v>135</v>
      </c>
      <c r="H158" s="157">
        <v>0.33</v>
      </c>
      <c r="I158" s="158"/>
      <c r="J158" s="159">
        <f>ROUND($I$158*$H$158,2)</f>
        <v>0</v>
      </c>
      <c r="K158" s="155" t="s">
        <v>136</v>
      </c>
      <c r="L158" s="43"/>
      <c r="M158" s="160"/>
      <c r="N158" s="161" t="s">
        <v>41</v>
      </c>
      <c r="O158" s="24"/>
      <c r="P158" s="162">
        <f>$O$158*$H$158</f>
        <v>0</v>
      </c>
      <c r="Q158" s="162">
        <v>0</v>
      </c>
      <c r="R158" s="162">
        <f>$Q$158*$H$158</f>
        <v>0</v>
      </c>
      <c r="S158" s="162">
        <v>0</v>
      </c>
      <c r="T158" s="163">
        <f>$S$158*$H$158</f>
        <v>0</v>
      </c>
      <c r="AR158" s="97" t="s">
        <v>88</v>
      </c>
      <c r="AT158" s="97" t="s">
        <v>132</v>
      </c>
      <c r="AU158" s="97" t="s">
        <v>79</v>
      </c>
      <c r="AY158" s="6" t="s">
        <v>130</v>
      </c>
      <c r="BE158" s="164">
        <f>IF($N$158="základní",$J$158,0)</f>
        <v>0</v>
      </c>
      <c r="BF158" s="164">
        <f>IF($N$158="snížená",$J$158,0)</f>
        <v>0</v>
      </c>
      <c r="BG158" s="164">
        <f>IF($N$158="zákl. přenesená",$J$158,0)</f>
        <v>0</v>
      </c>
      <c r="BH158" s="164">
        <f>IF($N$158="sníž. přenesená",$J$158,0)</f>
        <v>0</v>
      </c>
      <c r="BI158" s="164">
        <f>IF($N$158="nulová",$J$158,0)</f>
        <v>0</v>
      </c>
      <c r="BJ158" s="97" t="s">
        <v>21</v>
      </c>
      <c r="BK158" s="164">
        <f>ROUND($I$158*$H$158,2)</f>
        <v>0</v>
      </c>
      <c r="BL158" s="97" t="s">
        <v>88</v>
      </c>
      <c r="BM158" s="97" t="s">
        <v>298</v>
      </c>
    </row>
    <row r="159" spans="2:47" s="6" customFormat="1" ht="27" customHeight="1">
      <c r="B159" s="23"/>
      <c r="C159" s="24"/>
      <c r="D159" s="165" t="s">
        <v>138</v>
      </c>
      <c r="E159" s="24"/>
      <c r="F159" s="166" t="s">
        <v>299</v>
      </c>
      <c r="G159" s="24"/>
      <c r="H159" s="24"/>
      <c r="J159" s="24"/>
      <c r="K159" s="24"/>
      <c r="L159" s="43"/>
      <c r="M159" s="56"/>
      <c r="N159" s="24"/>
      <c r="O159" s="24"/>
      <c r="P159" s="24"/>
      <c r="Q159" s="24"/>
      <c r="R159" s="24"/>
      <c r="S159" s="24"/>
      <c r="T159" s="57"/>
      <c r="AT159" s="6" t="s">
        <v>138</v>
      </c>
      <c r="AU159" s="6" t="s">
        <v>79</v>
      </c>
    </row>
    <row r="160" spans="2:65" s="6" customFormat="1" ht="15.75" customHeight="1">
      <c r="B160" s="23"/>
      <c r="C160" s="153" t="s">
        <v>300</v>
      </c>
      <c r="D160" s="153" t="s">
        <v>132</v>
      </c>
      <c r="E160" s="154" t="s">
        <v>301</v>
      </c>
      <c r="F160" s="155" t="s">
        <v>302</v>
      </c>
      <c r="G160" s="156" t="s">
        <v>142</v>
      </c>
      <c r="H160" s="157">
        <v>226.08</v>
      </c>
      <c r="I160" s="158"/>
      <c r="J160" s="159">
        <f>ROUND($I$160*$H$160,2)</f>
        <v>0</v>
      </c>
      <c r="K160" s="155" t="s">
        <v>136</v>
      </c>
      <c r="L160" s="43"/>
      <c r="M160" s="160"/>
      <c r="N160" s="161" t="s">
        <v>41</v>
      </c>
      <c r="O160" s="24"/>
      <c r="P160" s="162">
        <f>$O$160*$H$160</f>
        <v>0</v>
      </c>
      <c r="Q160" s="162">
        <v>0</v>
      </c>
      <c r="R160" s="162">
        <f>$Q$160*$H$160</f>
        <v>0</v>
      </c>
      <c r="S160" s="162">
        <v>0</v>
      </c>
      <c r="T160" s="163">
        <f>$S$160*$H$160</f>
        <v>0</v>
      </c>
      <c r="AR160" s="97" t="s">
        <v>88</v>
      </c>
      <c r="AT160" s="97" t="s">
        <v>132</v>
      </c>
      <c r="AU160" s="97" t="s">
        <v>79</v>
      </c>
      <c r="AY160" s="6" t="s">
        <v>130</v>
      </c>
      <c r="BE160" s="164">
        <f>IF($N$160="základní",$J$160,0)</f>
        <v>0</v>
      </c>
      <c r="BF160" s="164">
        <f>IF($N$160="snížená",$J$160,0)</f>
        <v>0</v>
      </c>
      <c r="BG160" s="164">
        <f>IF($N$160="zákl. přenesená",$J$160,0)</f>
        <v>0</v>
      </c>
      <c r="BH160" s="164">
        <f>IF($N$160="sníž. přenesená",$J$160,0)</f>
        <v>0</v>
      </c>
      <c r="BI160" s="164">
        <f>IF($N$160="nulová",$J$160,0)</f>
        <v>0</v>
      </c>
      <c r="BJ160" s="97" t="s">
        <v>21</v>
      </c>
      <c r="BK160" s="164">
        <f>ROUND($I$160*$H$160,2)</f>
        <v>0</v>
      </c>
      <c r="BL160" s="97" t="s">
        <v>88</v>
      </c>
      <c r="BM160" s="97" t="s">
        <v>303</v>
      </c>
    </row>
    <row r="161" spans="2:47" s="6" customFormat="1" ht="16.5" customHeight="1">
      <c r="B161" s="23"/>
      <c r="C161" s="24"/>
      <c r="D161" s="165" t="s">
        <v>138</v>
      </c>
      <c r="E161" s="24"/>
      <c r="F161" s="166" t="s">
        <v>304</v>
      </c>
      <c r="G161" s="24"/>
      <c r="H161" s="24"/>
      <c r="J161" s="24"/>
      <c r="K161" s="24"/>
      <c r="L161" s="43"/>
      <c r="M161" s="56"/>
      <c r="N161" s="24"/>
      <c r="O161" s="24"/>
      <c r="P161" s="24"/>
      <c r="Q161" s="24"/>
      <c r="R161" s="24"/>
      <c r="S161" s="24"/>
      <c r="T161" s="57"/>
      <c r="AT161" s="6" t="s">
        <v>138</v>
      </c>
      <c r="AU161" s="6" t="s">
        <v>79</v>
      </c>
    </row>
    <row r="162" spans="2:51" s="6" customFormat="1" ht="15.75" customHeight="1">
      <c r="B162" s="167"/>
      <c r="C162" s="168"/>
      <c r="D162" s="169" t="s">
        <v>183</v>
      </c>
      <c r="E162" s="168"/>
      <c r="F162" s="170" t="s">
        <v>305</v>
      </c>
      <c r="G162" s="168"/>
      <c r="H162" s="171">
        <v>226.08</v>
      </c>
      <c r="J162" s="168"/>
      <c r="K162" s="168"/>
      <c r="L162" s="172"/>
      <c r="M162" s="173"/>
      <c r="N162" s="168"/>
      <c r="O162" s="168"/>
      <c r="P162" s="168"/>
      <c r="Q162" s="168"/>
      <c r="R162" s="168"/>
      <c r="S162" s="168"/>
      <c r="T162" s="174"/>
      <c r="AT162" s="175" t="s">
        <v>183</v>
      </c>
      <c r="AU162" s="175" t="s">
        <v>79</v>
      </c>
      <c r="AV162" s="175" t="s">
        <v>79</v>
      </c>
      <c r="AW162" s="175" t="s">
        <v>108</v>
      </c>
      <c r="AX162" s="175" t="s">
        <v>21</v>
      </c>
      <c r="AY162" s="175" t="s">
        <v>130</v>
      </c>
    </row>
    <row r="163" spans="2:63" s="140" customFormat="1" ht="30.75" customHeight="1">
      <c r="B163" s="141"/>
      <c r="C163" s="142"/>
      <c r="D163" s="142" t="s">
        <v>69</v>
      </c>
      <c r="E163" s="151" t="s">
        <v>174</v>
      </c>
      <c r="F163" s="151" t="s">
        <v>306</v>
      </c>
      <c r="G163" s="142"/>
      <c r="H163" s="142"/>
      <c r="J163" s="152">
        <f>$BK$163</f>
        <v>0</v>
      </c>
      <c r="K163" s="142"/>
      <c r="L163" s="145"/>
      <c r="M163" s="146"/>
      <c r="N163" s="142"/>
      <c r="O163" s="142"/>
      <c r="P163" s="147">
        <f>$P$164</f>
        <v>0</v>
      </c>
      <c r="Q163" s="142"/>
      <c r="R163" s="147">
        <f>$R$164</f>
        <v>0</v>
      </c>
      <c r="S163" s="142"/>
      <c r="T163" s="148">
        <f>$T$164</f>
        <v>0</v>
      </c>
      <c r="AR163" s="149" t="s">
        <v>21</v>
      </c>
      <c r="AT163" s="149" t="s">
        <v>69</v>
      </c>
      <c r="AU163" s="149" t="s">
        <v>21</v>
      </c>
      <c r="AY163" s="149" t="s">
        <v>130</v>
      </c>
      <c r="BK163" s="150">
        <f>$BK$164</f>
        <v>0</v>
      </c>
    </row>
    <row r="164" spans="2:63" s="140" customFormat="1" ht="15.75" customHeight="1">
      <c r="B164" s="141"/>
      <c r="C164" s="142"/>
      <c r="D164" s="142" t="s">
        <v>69</v>
      </c>
      <c r="E164" s="151" t="s">
        <v>307</v>
      </c>
      <c r="F164" s="151" t="s">
        <v>308</v>
      </c>
      <c r="G164" s="142"/>
      <c r="H164" s="142"/>
      <c r="J164" s="152">
        <f>$BK$164</f>
        <v>0</v>
      </c>
      <c r="K164" s="142"/>
      <c r="L164" s="145"/>
      <c r="M164" s="146"/>
      <c r="N164" s="142"/>
      <c r="O164" s="142"/>
      <c r="P164" s="147">
        <f>SUM($P$165:$P$166)</f>
        <v>0</v>
      </c>
      <c r="Q164" s="142"/>
      <c r="R164" s="147">
        <f>SUM($R$165:$R$166)</f>
        <v>0</v>
      </c>
      <c r="S164" s="142"/>
      <c r="T164" s="148">
        <f>SUM($T$165:$T$166)</f>
        <v>0</v>
      </c>
      <c r="AR164" s="149" t="s">
        <v>21</v>
      </c>
      <c r="AT164" s="149" t="s">
        <v>69</v>
      </c>
      <c r="AU164" s="149" t="s">
        <v>79</v>
      </c>
      <c r="AY164" s="149" t="s">
        <v>130</v>
      </c>
      <c r="BK164" s="150">
        <f>SUM($BK$165:$BK$166)</f>
        <v>0</v>
      </c>
    </row>
    <row r="165" spans="2:65" s="6" customFormat="1" ht="15.75" customHeight="1">
      <c r="B165" s="23"/>
      <c r="C165" s="153" t="s">
        <v>309</v>
      </c>
      <c r="D165" s="153" t="s">
        <v>132</v>
      </c>
      <c r="E165" s="154" t="s">
        <v>310</v>
      </c>
      <c r="F165" s="155" t="s">
        <v>311</v>
      </c>
      <c r="G165" s="156" t="s">
        <v>219</v>
      </c>
      <c r="H165" s="157">
        <v>9.394</v>
      </c>
      <c r="I165" s="158"/>
      <c r="J165" s="159">
        <f>ROUND($I$165*$H$165,2)</f>
        <v>0</v>
      </c>
      <c r="K165" s="155" t="s">
        <v>136</v>
      </c>
      <c r="L165" s="43"/>
      <c r="M165" s="160"/>
      <c r="N165" s="161" t="s">
        <v>41</v>
      </c>
      <c r="O165" s="24"/>
      <c r="P165" s="162">
        <f>$O$165*$H$165</f>
        <v>0</v>
      </c>
      <c r="Q165" s="162">
        <v>0</v>
      </c>
      <c r="R165" s="162">
        <f>$Q$165*$H$165</f>
        <v>0</v>
      </c>
      <c r="S165" s="162">
        <v>0</v>
      </c>
      <c r="T165" s="163">
        <f>$S$165*$H$165</f>
        <v>0</v>
      </c>
      <c r="AR165" s="97" t="s">
        <v>88</v>
      </c>
      <c r="AT165" s="97" t="s">
        <v>132</v>
      </c>
      <c r="AU165" s="97" t="s">
        <v>85</v>
      </c>
      <c r="AY165" s="6" t="s">
        <v>130</v>
      </c>
      <c r="BE165" s="164">
        <f>IF($N$165="základní",$J$165,0)</f>
        <v>0</v>
      </c>
      <c r="BF165" s="164">
        <f>IF($N$165="snížená",$J$165,0)</f>
        <v>0</v>
      </c>
      <c r="BG165" s="164">
        <f>IF($N$165="zákl. přenesená",$J$165,0)</f>
        <v>0</v>
      </c>
      <c r="BH165" s="164">
        <f>IF($N$165="sníž. přenesená",$J$165,0)</f>
        <v>0</v>
      </c>
      <c r="BI165" s="164">
        <f>IF($N$165="nulová",$J$165,0)</f>
        <v>0</v>
      </c>
      <c r="BJ165" s="97" t="s">
        <v>21</v>
      </c>
      <c r="BK165" s="164">
        <f>ROUND($I$165*$H$165,2)</f>
        <v>0</v>
      </c>
      <c r="BL165" s="97" t="s">
        <v>88</v>
      </c>
      <c r="BM165" s="97" t="s">
        <v>312</v>
      </c>
    </row>
    <row r="166" spans="2:47" s="6" customFormat="1" ht="16.5" customHeight="1">
      <c r="B166" s="23"/>
      <c r="C166" s="24"/>
      <c r="D166" s="165" t="s">
        <v>138</v>
      </c>
      <c r="E166" s="24"/>
      <c r="F166" s="166" t="s">
        <v>313</v>
      </c>
      <c r="G166" s="24"/>
      <c r="H166" s="24"/>
      <c r="J166" s="24"/>
      <c r="K166" s="24"/>
      <c r="L166" s="43"/>
      <c r="M166" s="186"/>
      <c r="N166" s="187"/>
      <c r="O166" s="187"/>
      <c r="P166" s="187"/>
      <c r="Q166" s="187"/>
      <c r="R166" s="187"/>
      <c r="S166" s="187"/>
      <c r="T166" s="188"/>
      <c r="AT166" s="6" t="s">
        <v>138</v>
      </c>
      <c r="AU166" s="6" t="s">
        <v>85</v>
      </c>
    </row>
    <row r="167" spans="2:12" s="6" customFormat="1" ht="7.5" customHeight="1">
      <c r="B167" s="38"/>
      <c r="C167" s="39"/>
      <c r="D167" s="39"/>
      <c r="E167" s="39"/>
      <c r="F167" s="39"/>
      <c r="G167" s="39"/>
      <c r="H167" s="39"/>
      <c r="I167" s="110"/>
      <c r="J167" s="39"/>
      <c r="K167" s="39"/>
      <c r="L167" s="43"/>
    </row>
    <row r="168" s="2" customFormat="1" ht="14.25" customHeight="1"/>
  </sheetData>
  <sheetProtection password="CC35" sheet="1" objects="1" scenarios="1" formatColumns="0" formatRows="0" sort="0" autoFilter="0"/>
  <autoFilter ref="C85:K85"/>
  <mergeCells count="12">
    <mergeCell ref="E47:H47"/>
    <mergeCell ref="E49:H49"/>
    <mergeCell ref="E51:H51"/>
    <mergeCell ref="E74:H74"/>
    <mergeCell ref="E76:H76"/>
    <mergeCell ref="E78:H78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97"/>
      <c r="C1" s="197"/>
      <c r="D1" s="196" t="s">
        <v>1</v>
      </c>
      <c r="E1" s="197"/>
      <c r="F1" s="189" t="s">
        <v>432</v>
      </c>
      <c r="G1" s="314" t="s">
        <v>433</v>
      </c>
      <c r="H1" s="314"/>
      <c r="I1" s="197"/>
      <c r="J1" s="189" t="s">
        <v>434</v>
      </c>
      <c r="K1" s="196" t="s">
        <v>98</v>
      </c>
      <c r="L1" s="189" t="s">
        <v>435</v>
      </c>
      <c r="M1" s="189"/>
      <c r="N1" s="189"/>
      <c r="O1" s="189"/>
      <c r="P1" s="189"/>
      <c r="Q1" s="189"/>
      <c r="R1" s="189"/>
      <c r="S1" s="189"/>
      <c r="T1" s="189"/>
      <c r="U1" s="194"/>
      <c r="V1" s="19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73"/>
      <c r="M2" s="274"/>
      <c r="N2" s="274"/>
      <c r="O2" s="274"/>
      <c r="P2" s="274"/>
      <c r="Q2" s="274"/>
      <c r="R2" s="274"/>
      <c r="S2" s="274"/>
      <c r="T2" s="274"/>
      <c r="U2" s="274"/>
      <c r="V2" s="274"/>
      <c r="AT2" s="2" t="s">
        <v>84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79</v>
      </c>
    </row>
    <row r="4" spans="2:46" s="2" customFormat="1" ht="37.5" customHeight="1">
      <c r="B4" s="10"/>
      <c r="C4" s="11"/>
      <c r="D4" s="12" t="s">
        <v>99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13" t="str">
        <f>'Rekapitulace stavby'!$K$6</f>
        <v>Zabrušany-Revitalizace prostoru Heřmanov,aktual 01-2013</v>
      </c>
      <c r="F7" s="306"/>
      <c r="G7" s="306"/>
      <c r="H7" s="306"/>
      <c r="J7" s="11"/>
      <c r="K7" s="13"/>
    </row>
    <row r="8" spans="2:11" s="2" customFormat="1" ht="15.75" customHeight="1">
      <c r="B8" s="10"/>
      <c r="C8" s="11"/>
      <c r="D8" s="19" t="s">
        <v>100</v>
      </c>
      <c r="E8" s="11"/>
      <c r="F8" s="11"/>
      <c r="G8" s="11"/>
      <c r="H8" s="11"/>
      <c r="J8" s="11"/>
      <c r="K8" s="13"/>
    </row>
    <row r="9" spans="2:11" s="97" customFormat="1" ht="16.5" customHeight="1">
      <c r="B9" s="98"/>
      <c r="C9" s="99"/>
      <c r="D9" s="99"/>
      <c r="E9" s="313" t="s">
        <v>101</v>
      </c>
      <c r="F9" s="315"/>
      <c r="G9" s="315"/>
      <c r="H9" s="315"/>
      <c r="J9" s="99"/>
      <c r="K9" s="100"/>
    </row>
    <row r="10" spans="2:11" s="6" customFormat="1" ht="15.75" customHeight="1">
      <c r="B10" s="23"/>
      <c r="C10" s="24"/>
      <c r="D10" s="19" t="s">
        <v>102</v>
      </c>
      <c r="E10" s="24"/>
      <c r="F10" s="24"/>
      <c r="G10" s="24"/>
      <c r="H10" s="24"/>
      <c r="J10" s="24"/>
      <c r="K10" s="27"/>
    </row>
    <row r="11" spans="2:11" s="6" customFormat="1" ht="37.5" customHeight="1">
      <c r="B11" s="23"/>
      <c r="C11" s="24"/>
      <c r="D11" s="24"/>
      <c r="E11" s="288" t="s">
        <v>314</v>
      </c>
      <c r="F11" s="291"/>
      <c r="G11" s="291"/>
      <c r="H11" s="291"/>
      <c r="J11" s="24"/>
      <c r="K11" s="27"/>
    </row>
    <row r="12" spans="2:11" s="6" customFormat="1" ht="14.25" customHeight="1">
      <c r="B12" s="23"/>
      <c r="C12" s="24"/>
      <c r="D12" s="24"/>
      <c r="E12" s="24"/>
      <c r="F12" s="24"/>
      <c r="G12" s="24"/>
      <c r="H12" s="24"/>
      <c r="J12" s="24"/>
      <c r="K12" s="27"/>
    </row>
    <row r="13" spans="2:11" s="6" customFormat="1" ht="15" customHeight="1">
      <c r="B13" s="23"/>
      <c r="C13" s="24"/>
      <c r="D13" s="19" t="s">
        <v>19</v>
      </c>
      <c r="E13" s="24"/>
      <c r="F13" s="17" t="s">
        <v>78</v>
      </c>
      <c r="G13" s="24"/>
      <c r="H13" s="24"/>
      <c r="I13" s="101" t="s">
        <v>20</v>
      </c>
      <c r="J13" s="17"/>
      <c r="K13" s="27"/>
    </row>
    <row r="14" spans="2:11" s="6" customFormat="1" ht="15" customHeight="1">
      <c r="B14" s="23"/>
      <c r="C14" s="24"/>
      <c r="D14" s="19" t="s">
        <v>22</v>
      </c>
      <c r="E14" s="24"/>
      <c r="F14" s="17" t="s">
        <v>23</v>
      </c>
      <c r="G14" s="24"/>
      <c r="H14" s="24"/>
      <c r="I14" s="101" t="s">
        <v>24</v>
      </c>
      <c r="J14" s="52" t="str">
        <f>'Rekapitulace stavby'!$AN$8</f>
        <v>30.01.2013</v>
      </c>
      <c r="K14" s="27"/>
    </row>
    <row r="15" spans="2:11" s="6" customFormat="1" ht="12" customHeight="1">
      <c r="B15" s="23"/>
      <c r="C15" s="24"/>
      <c r="D15" s="24"/>
      <c r="E15" s="24"/>
      <c r="F15" s="24"/>
      <c r="G15" s="24"/>
      <c r="H15" s="24"/>
      <c r="J15" s="24"/>
      <c r="K15" s="27"/>
    </row>
    <row r="16" spans="2:11" s="6" customFormat="1" ht="15" customHeight="1">
      <c r="B16" s="23"/>
      <c r="C16" s="24"/>
      <c r="D16" s="19" t="s">
        <v>28</v>
      </c>
      <c r="E16" s="24"/>
      <c r="F16" s="24"/>
      <c r="G16" s="24"/>
      <c r="H16" s="24"/>
      <c r="I16" s="101" t="s">
        <v>29</v>
      </c>
      <c r="J16" s="17">
        <f>IF('Rekapitulace stavby'!$AN$10="","",'Rekapitulace stavby'!$AN$10)</f>
      </c>
      <c r="K16" s="27"/>
    </row>
    <row r="17" spans="2:11" s="6" customFormat="1" ht="18.75" customHeight="1">
      <c r="B17" s="23"/>
      <c r="C17" s="24"/>
      <c r="D17" s="24"/>
      <c r="E17" s="17" t="str">
        <f>IF('Rekapitulace stavby'!$E$11="","",'Rekapitulace stavby'!$E$11)</f>
        <v> </v>
      </c>
      <c r="F17" s="24"/>
      <c r="G17" s="24"/>
      <c r="H17" s="24"/>
      <c r="I17" s="101" t="s">
        <v>30</v>
      </c>
      <c r="J17" s="17">
        <f>IF('Rekapitulace stavby'!$AN$11="","",'Rekapitulace stavby'!$AN$11)</f>
      </c>
      <c r="K17" s="27"/>
    </row>
    <row r="18" spans="2:11" s="6" customFormat="1" ht="7.5" customHeight="1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>
      <c r="B19" s="23"/>
      <c r="C19" s="24"/>
      <c r="D19" s="19" t="s">
        <v>31</v>
      </c>
      <c r="E19" s="24"/>
      <c r="F19" s="24"/>
      <c r="G19" s="24"/>
      <c r="H19" s="24"/>
      <c r="I19" s="101" t="s">
        <v>29</v>
      </c>
      <c r="J19" s="17">
        <f>IF('Rekapitulace stavby'!$AN$13="Vyplň údaj","",IF('Rekapitulace stavby'!$AN$13="","",'Rekapitulace stavby'!$AN$13))</f>
      </c>
      <c r="K19" s="27"/>
    </row>
    <row r="20" spans="2:11" s="6" customFormat="1" ht="18.75" customHeight="1">
      <c r="B20" s="23"/>
      <c r="C20" s="24"/>
      <c r="D20" s="24"/>
      <c r="E20" s="17">
        <f>IF('Rekapitulace stavby'!$E$14="Vyplň údaj","",IF('Rekapitulace stavby'!$E$14="","",'Rekapitulace stavby'!$E$14))</f>
      </c>
      <c r="F20" s="24"/>
      <c r="G20" s="24"/>
      <c r="H20" s="24"/>
      <c r="I20" s="101" t="s">
        <v>30</v>
      </c>
      <c r="J20" s="17">
        <f>IF('Rekapitulace stavby'!$AN$14="Vyplň údaj","",IF('Rekapitulace stavby'!$AN$14="","",'Rekapitulace stavby'!$AN$14))</f>
      </c>
      <c r="K20" s="27"/>
    </row>
    <row r="21" spans="2:11" s="6" customFormat="1" ht="7.5" customHeight="1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>
      <c r="B22" s="23"/>
      <c r="C22" s="24"/>
      <c r="D22" s="19" t="s">
        <v>33</v>
      </c>
      <c r="E22" s="24"/>
      <c r="F22" s="24"/>
      <c r="G22" s="24"/>
      <c r="H22" s="24"/>
      <c r="I22" s="101" t="s">
        <v>29</v>
      </c>
      <c r="J22" s="17">
        <f>IF('Rekapitulace stavby'!$AN$16="","",'Rekapitulace stavby'!$AN$16)</f>
      </c>
      <c r="K22" s="27"/>
    </row>
    <row r="23" spans="2:11" s="6" customFormat="1" ht="18.75" customHeight="1">
      <c r="B23" s="23"/>
      <c r="C23" s="24"/>
      <c r="D23" s="24"/>
      <c r="E23" s="17" t="str">
        <f>IF('Rekapitulace stavby'!$E$17="","",'Rekapitulace stavby'!$E$17)</f>
        <v> </v>
      </c>
      <c r="F23" s="24"/>
      <c r="G23" s="24"/>
      <c r="H23" s="24"/>
      <c r="I23" s="101" t="s">
        <v>30</v>
      </c>
      <c r="J23" s="17">
        <f>IF('Rekapitulace stavby'!$AN$17="","",'Rekapitulace stavby'!$AN$17)</f>
      </c>
      <c r="K23" s="27"/>
    </row>
    <row r="24" spans="2:11" s="6" customFormat="1" ht="7.5" customHeight="1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>
      <c r="B25" s="23"/>
      <c r="C25" s="24"/>
      <c r="D25" s="19" t="s">
        <v>35</v>
      </c>
      <c r="E25" s="24"/>
      <c r="F25" s="24"/>
      <c r="G25" s="24"/>
      <c r="H25" s="24"/>
      <c r="J25" s="24"/>
      <c r="K25" s="27"/>
    </row>
    <row r="26" spans="2:11" s="97" customFormat="1" ht="15.75" customHeight="1">
      <c r="B26" s="98"/>
      <c r="C26" s="99"/>
      <c r="D26" s="99"/>
      <c r="E26" s="309"/>
      <c r="F26" s="315"/>
      <c r="G26" s="315"/>
      <c r="H26" s="315"/>
      <c r="J26" s="99"/>
      <c r="K26" s="100"/>
    </row>
    <row r="27" spans="2:11" s="6" customFormat="1" ht="7.5" customHeight="1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102"/>
    </row>
    <row r="29" spans="2:11" s="6" customFormat="1" ht="26.25" customHeight="1">
      <c r="B29" s="23"/>
      <c r="C29" s="24"/>
      <c r="D29" s="103" t="s">
        <v>36</v>
      </c>
      <c r="E29" s="24"/>
      <c r="F29" s="24"/>
      <c r="G29" s="24"/>
      <c r="H29" s="24"/>
      <c r="J29" s="67">
        <f>ROUNDUP($J$85,2)</f>
        <v>0</v>
      </c>
      <c r="K29" s="27"/>
    </row>
    <row r="30" spans="2:11" s="6" customFormat="1" ht="7.5" customHeight="1">
      <c r="B30" s="23"/>
      <c r="C30" s="24"/>
      <c r="D30" s="64"/>
      <c r="E30" s="64"/>
      <c r="F30" s="64"/>
      <c r="G30" s="64"/>
      <c r="H30" s="64"/>
      <c r="I30" s="53"/>
      <c r="J30" s="64"/>
      <c r="K30" s="102"/>
    </row>
    <row r="31" spans="2:11" s="6" customFormat="1" ht="15" customHeight="1">
      <c r="B31" s="23"/>
      <c r="C31" s="24"/>
      <c r="D31" s="24"/>
      <c r="E31" s="24"/>
      <c r="F31" s="28" t="s">
        <v>38</v>
      </c>
      <c r="G31" s="24"/>
      <c r="H31" s="24"/>
      <c r="I31" s="104" t="s">
        <v>37</v>
      </c>
      <c r="J31" s="28" t="s">
        <v>39</v>
      </c>
      <c r="K31" s="27"/>
    </row>
    <row r="32" spans="2:11" s="6" customFormat="1" ht="15" customHeight="1">
      <c r="B32" s="23"/>
      <c r="C32" s="24"/>
      <c r="D32" s="30" t="s">
        <v>40</v>
      </c>
      <c r="E32" s="30" t="s">
        <v>41</v>
      </c>
      <c r="F32" s="105">
        <f>ROUNDUP(SUM($BE$85:$BE$149),2)</f>
        <v>0</v>
      </c>
      <c r="G32" s="24"/>
      <c r="H32" s="24"/>
      <c r="I32" s="106">
        <v>0.21</v>
      </c>
      <c r="J32" s="105">
        <f>ROUNDUP(ROUNDUP((SUM($BE$85:$BE$149)),2)*$I$32,1)</f>
        <v>0</v>
      </c>
      <c r="K32" s="27"/>
    </row>
    <row r="33" spans="2:11" s="6" customFormat="1" ht="15" customHeight="1">
      <c r="B33" s="23"/>
      <c r="C33" s="24"/>
      <c r="D33" s="24"/>
      <c r="E33" s="30" t="s">
        <v>42</v>
      </c>
      <c r="F33" s="105">
        <f>ROUNDUP(SUM($BF$85:$BF$149),2)</f>
        <v>0</v>
      </c>
      <c r="G33" s="24"/>
      <c r="H33" s="24"/>
      <c r="I33" s="106">
        <v>0.15</v>
      </c>
      <c r="J33" s="105">
        <f>ROUNDUP(ROUNDUP((SUM($BF$85:$BF$149)),2)*$I$33,1)</f>
        <v>0</v>
      </c>
      <c r="K33" s="27"/>
    </row>
    <row r="34" spans="2:11" s="6" customFormat="1" ht="15" customHeight="1" hidden="1">
      <c r="B34" s="23"/>
      <c r="C34" s="24"/>
      <c r="D34" s="24"/>
      <c r="E34" s="30" t="s">
        <v>43</v>
      </c>
      <c r="F34" s="105">
        <f>ROUNDUP(SUM($BG$85:$BG$149),2)</f>
        <v>0</v>
      </c>
      <c r="G34" s="24"/>
      <c r="H34" s="24"/>
      <c r="I34" s="106">
        <v>0.21</v>
      </c>
      <c r="J34" s="105">
        <v>0</v>
      </c>
      <c r="K34" s="27"/>
    </row>
    <row r="35" spans="2:11" s="6" customFormat="1" ht="15" customHeight="1" hidden="1">
      <c r="B35" s="23"/>
      <c r="C35" s="24"/>
      <c r="D35" s="24"/>
      <c r="E35" s="30" t="s">
        <v>44</v>
      </c>
      <c r="F35" s="105">
        <f>ROUNDUP(SUM($BH$85:$BH$149),2)</f>
        <v>0</v>
      </c>
      <c r="G35" s="24"/>
      <c r="H35" s="24"/>
      <c r="I35" s="106">
        <v>0.15</v>
      </c>
      <c r="J35" s="105">
        <v>0</v>
      </c>
      <c r="K35" s="27"/>
    </row>
    <row r="36" spans="2:11" s="6" customFormat="1" ht="15" customHeight="1" hidden="1">
      <c r="B36" s="23"/>
      <c r="C36" s="24"/>
      <c r="D36" s="24"/>
      <c r="E36" s="30" t="s">
        <v>45</v>
      </c>
      <c r="F36" s="105">
        <f>ROUNDUP(SUM($BI$85:$BI$149),2)</f>
        <v>0</v>
      </c>
      <c r="G36" s="24"/>
      <c r="H36" s="24"/>
      <c r="I36" s="106">
        <v>0</v>
      </c>
      <c r="J36" s="105">
        <v>0</v>
      </c>
      <c r="K36" s="27"/>
    </row>
    <row r="37" spans="2:11" s="6" customFormat="1" ht="7.5" customHeight="1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>
      <c r="B38" s="23"/>
      <c r="C38" s="32"/>
      <c r="D38" s="33" t="s">
        <v>46</v>
      </c>
      <c r="E38" s="34"/>
      <c r="F38" s="34"/>
      <c r="G38" s="107" t="s">
        <v>47</v>
      </c>
      <c r="H38" s="35" t="s">
        <v>48</v>
      </c>
      <c r="I38" s="108"/>
      <c r="J38" s="36">
        <f>SUM($J$29:$J$36)</f>
        <v>0</v>
      </c>
      <c r="K38" s="109"/>
    </row>
    <row r="39" spans="2:11" s="6" customFormat="1" ht="15" customHeight="1">
      <c r="B39" s="38"/>
      <c r="C39" s="39"/>
      <c r="D39" s="39"/>
      <c r="E39" s="39"/>
      <c r="F39" s="39"/>
      <c r="G39" s="39"/>
      <c r="H39" s="39"/>
      <c r="I39" s="110"/>
      <c r="J39" s="39"/>
      <c r="K39" s="40"/>
    </row>
    <row r="43" spans="2:11" s="6" customFormat="1" ht="7.5" customHeight="1">
      <c r="B43" s="111"/>
      <c r="C43" s="112"/>
      <c r="D43" s="112"/>
      <c r="E43" s="112"/>
      <c r="F43" s="112"/>
      <c r="G43" s="112"/>
      <c r="H43" s="112"/>
      <c r="I43" s="112"/>
      <c r="J43" s="112"/>
      <c r="K43" s="113"/>
    </row>
    <row r="44" spans="2:11" s="6" customFormat="1" ht="37.5" customHeight="1">
      <c r="B44" s="23"/>
      <c r="C44" s="12" t="s">
        <v>104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>
      <c r="B46" s="23"/>
      <c r="C46" s="19" t="s">
        <v>16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>
      <c r="B47" s="23"/>
      <c r="C47" s="24"/>
      <c r="D47" s="24"/>
      <c r="E47" s="313" t="str">
        <f>$E$7</f>
        <v>Zabrušany-Revitalizace prostoru Heřmanov,aktual 01-2013</v>
      </c>
      <c r="F47" s="291"/>
      <c r="G47" s="291"/>
      <c r="H47" s="291"/>
      <c r="J47" s="24"/>
      <c r="K47" s="27"/>
    </row>
    <row r="48" spans="2:11" s="2" customFormat="1" ht="15.75" customHeight="1">
      <c r="B48" s="10"/>
      <c r="C48" s="19" t="s">
        <v>100</v>
      </c>
      <c r="D48" s="11"/>
      <c r="E48" s="11"/>
      <c r="F48" s="11"/>
      <c r="G48" s="11"/>
      <c r="H48" s="11"/>
      <c r="J48" s="11"/>
      <c r="K48" s="13"/>
    </row>
    <row r="49" spans="2:11" s="6" customFormat="1" ht="16.5" customHeight="1">
      <c r="B49" s="23"/>
      <c r="C49" s="24"/>
      <c r="D49" s="24"/>
      <c r="E49" s="313" t="s">
        <v>101</v>
      </c>
      <c r="F49" s="291"/>
      <c r="G49" s="291"/>
      <c r="H49" s="291"/>
      <c r="J49" s="24"/>
      <c r="K49" s="27"/>
    </row>
    <row r="50" spans="2:11" s="6" customFormat="1" ht="15" customHeight="1">
      <c r="B50" s="23"/>
      <c r="C50" s="19" t="s">
        <v>102</v>
      </c>
      <c r="D50" s="24"/>
      <c r="E50" s="24"/>
      <c r="F50" s="24"/>
      <c r="G50" s="24"/>
      <c r="H50" s="24"/>
      <c r="J50" s="24"/>
      <c r="K50" s="27"/>
    </row>
    <row r="51" spans="2:11" s="6" customFormat="1" ht="19.5" customHeight="1">
      <c r="B51" s="23"/>
      <c r="C51" s="24"/>
      <c r="D51" s="24"/>
      <c r="E51" s="288" t="str">
        <f>$E$11</f>
        <v>2 - 2.ROK</v>
      </c>
      <c r="F51" s="291"/>
      <c r="G51" s="291"/>
      <c r="H51" s="291"/>
      <c r="J51" s="24"/>
      <c r="K51" s="27"/>
    </row>
    <row r="52" spans="2:11" s="6" customFormat="1" ht="7.5" customHeight="1">
      <c r="B52" s="23"/>
      <c r="C52" s="24"/>
      <c r="D52" s="24"/>
      <c r="E52" s="24"/>
      <c r="F52" s="24"/>
      <c r="G52" s="24"/>
      <c r="H52" s="24"/>
      <c r="J52" s="24"/>
      <c r="K52" s="27"/>
    </row>
    <row r="53" spans="2:11" s="6" customFormat="1" ht="18.75" customHeight="1">
      <c r="B53" s="23"/>
      <c r="C53" s="19" t="s">
        <v>22</v>
      </c>
      <c r="D53" s="24"/>
      <c r="E53" s="24"/>
      <c r="F53" s="17" t="str">
        <f>$F$14</f>
        <v> </v>
      </c>
      <c r="G53" s="24"/>
      <c r="H53" s="24"/>
      <c r="I53" s="101" t="s">
        <v>24</v>
      </c>
      <c r="J53" s="52" t="str">
        <f>IF($J$14="","",$J$14)</f>
        <v>30.01.2013</v>
      </c>
      <c r="K53" s="27"/>
    </row>
    <row r="54" spans="2:11" s="6" customFormat="1" ht="7.5" customHeight="1">
      <c r="B54" s="23"/>
      <c r="C54" s="24"/>
      <c r="D54" s="24"/>
      <c r="E54" s="24"/>
      <c r="F54" s="24"/>
      <c r="G54" s="24"/>
      <c r="H54" s="24"/>
      <c r="J54" s="24"/>
      <c r="K54" s="27"/>
    </row>
    <row r="55" spans="2:11" s="6" customFormat="1" ht="15.75" customHeight="1">
      <c r="B55" s="23"/>
      <c r="C55" s="19" t="s">
        <v>28</v>
      </c>
      <c r="D55" s="24"/>
      <c r="E55" s="24"/>
      <c r="F55" s="17" t="str">
        <f>$E$17</f>
        <v> </v>
      </c>
      <c r="G55" s="24"/>
      <c r="H55" s="24"/>
      <c r="I55" s="101" t="s">
        <v>33</v>
      </c>
      <c r="J55" s="17" t="str">
        <f>$E$23</f>
        <v> </v>
      </c>
      <c r="K55" s="27"/>
    </row>
    <row r="56" spans="2:11" s="6" customFormat="1" ht="15" customHeight="1">
      <c r="B56" s="23"/>
      <c r="C56" s="19" t="s">
        <v>31</v>
      </c>
      <c r="D56" s="24"/>
      <c r="E56" s="24"/>
      <c r="F56" s="17">
        <f>IF($E$20="","",$E$20)</f>
      </c>
      <c r="G56" s="24"/>
      <c r="H56" s="24"/>
      <c r="J56" s="24"/>
      <c r="K56" s="27"/>
    </row>
    <row r="57" spans="2:11" s="6" customFormat="1" ht="11.25" customHeight="1">
      <c r="B57" s="23"/>
      <c r="C57" s="24"/>
      <c r="D57" s="24"/>
      <c r="E57" s="24"/>
      <c r="F57" s="24"/>
      <c r="G57" s="24"/>
      <c r="H57" s="24"/>
      <c r="J57" s="24"/>
      <c r="K57" s="27"/>
    </row>
    <row r="58" spans="2:11" s="6" customFormat="1" ht="30" customHeight="1">
      <c r="B58" s="23"/>
      <c r="C58" s="114" t="s">
        <v>105</v>
      </c>
      <c r="D58" s="32"/>
      <c r="E58" s="32"/>
      <c r="F58" s="32"/>
      <c r="G58" s="32"/>
      <c r="H58" s="32"/>
      <c r="I58" s="115"/>
      <c r="J58" s="116" t="s">
        <v>106</v>
      </c>
      <c r="K58" s="37"/>
    </row>
    <row r="59" spans="2:11" s="6" customFormat="1" ht="11.2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>
      <c r="B60" s="23"/>
      <c r="C60" s="66" t="s">
        <v>107</v>
      </c>
      <c r="D60" s="24"/>
      <c r="E60" s="24"/>
      <c r="F60" s="24"/>
      <c r="G60" s="24"/>
      <c r="H60" s="24"/>
      <c r="J60" s="67">
        <f>$J$85</f>
        <v>0</v>
      </c>
      <c r="K60" s="27"/>
      <c r="AU60" s="6" t="s">
        <v>108</v>
      </c>
    </row>
    <row r="61" spans="2:11" s="73" customFormat="1" ht="25.5" customHeight="1">
      <c r="B61" s="117"/>
      <c r="C61" s="118"/>
      <c r="D61" s="119" t="s">
        <v>109</v>
      </c>
      <c r="E61" s="119"/>
      <c r="F61" s="119"/>
      <c r="G61" s="119"/>
      <c r="H61" s="119"/>
      <c r="I61" s="120"/>
      <c r="J61" s="121">
        <f>$J$86</f>
        <v>0</v>
      </c>
      <c r="K61" s="122"/>
    </row>
    <row r="62" spans="2:11" s="83" customFormat="1" ht="21" customHeight="1">
      <c r="B62" s="123"/>
      <c r="C62" s="85"/>
      <c r="D62" s="124" t="s">
        <v>110</v>
      </c>
      <c r="E62" s="124"/>
      <c r="F62" s="124"/>
      <c r="G62" s="124"/>
      <c r="H62" s="124"/>
      <c r="I62" s="125"/>
      <c r="J62" s="126">
        <f>$J$87</f>
        <v>0</v>
      </c>
      <c r="K62" s="127"/>
    </row>
    <row r="63" spans="2:11" s="83" customFormat="1" ht="21" customHeight="1">
      <c r="B63" s="123"/>
      <c r="C63" s="85"/>
      <c r="D63" s="124" t="s">
        <v>111</v>
      </c>
      <c r="E63" s="124"/>
      <c r="F63" s="124"/>
      <c r="G63" s="124"/>
      <c r="H63" s="124"/>
      <c r="I63" s="125"/>
      <c r="J63" s="126">
        <f>$J$147</f>
        <v>0</v>
      </c>
      <c r="K63" s="127"/>
    </row>
    <row r="64" spans="2:11" s="6" customFormat="1" ht="22.5" customHeight="1">
      <c r="B64" s="23"/>
      <c r="C64" s="24"/>
      <c r="D64" s="24"/>
      <c r="E64" s="24"/>
      <c r="F64" s="24"/>
      <c r="G64" s="24"/>
      <c r="H64" s="24"/>
      <c r="J64" s="24"/>
      <c r="K64" s="27"/>
    </row>
    <row r="65" spans="2:11" s="6" customFormat="1" ht="7.5" customHeight="1">
      <c r="B65" s="38"/>
      <c r="C65" s="39"/>
      <c r="D65" s="39"/>
      <c r="E65" s="39"/>
      <c r="F65" s="39"/>
      <c r="G65" s="39"/>
      <c r="H65" s="39"/>
      <c r="I65" s="110"/>
      <c r="J65" s="39"/>
      <c r="K65" s="40"/>
    </row>
    <row r="69" spans="2:12" s="6" customFormat="1" ht="7.5" customHeight="1">
      <c r="B69" s="41"/>
      <c r="C69" s="42"/>
      <c r="D69" s="42"/>
      <c r="E69" s="42"/>
      <c r="F69" s="42"/>
      <c r="G69" s="42"/>
      <c r="H69" s="42"/>
      <c r="I69" s="112"/>
      <c r="J69" s="42"/>
      <c r="K69" s="42"/>
      <c r="L69" s="43"/>
    </row>
    <row r="70" spans="2:12" s="6" customFormat="1" ht="37.5" customHeight="1">
      <c r="B70" s="23"/>
      <c r="C70" s="12" t="s">
        <v>113</v>
      </c>
      <c r="D70" s="24"/>
      <c r="E70" s="24"/>
      <c r="F70" s="24"/>
      <c r="G70" s="24"/>
      <c r="H70" s="24"/>
      <c r="J70" s="24"/>
      <c r="K70" s="24"/>
      <c r="L70" s="43"/>
    </row>
    <row r="71" spans="2:12" s="6" customFormat="1" ht="7.5" customHeight="1">
      <c r="B71" s="23"/>
      <c r="C71" s="24"/>
      <c r="D71" s="24"/>
      <c r="E71" s="24"/>
      <c r="F71" s="24"/>
      <c r="G71" s="24"/>
      <c r="H71" s="24"/>
      <c r="J71" s="24"/>
      <c r="K71" s="24"/>
      <c r="L71" s="43"/>
    </row>
    <row r="72" spans="2:12" s="6" customFormat="1" ht="15" customHeight="1">
      <c r="B72" s="23"/>
      <c r="C72" s="19" t="s">
        <v>16</v>
      </c>
      <c r="D72" s="24"/>
      <c r="E72" s="24"/>
      <c r="F72" s="24"/>
      <c r="G72" s="24"/>
      <c r="H72" s="24"/>
      <c r="J72" s="24"/>
      <c r="K72" s="24"/>
      <c r="L72" s="43"/>
    </row>
    <row r="73" spans="2:12" s="6" customFormat="1" ht="16.5" customHeight="1">
      <c r="B73" s="23"/>
      <c r="C73" s="24"/>
      <c r="D73" s="24"/>
      <c r="E73" s="313" t="str">
        <f>$E$7</f>
        <v>Zabrušany-Revitalizace prostoru Heřmanov,aktual 01-2013</v>
      </c>
      <c r="F73" s="291"/>
      <c r="G73" s="291"/>
      <c r="H73" s="291"/>
      <c r="J73" s="24"/>
      <c r="K73" s="24"/>
      <c r="L73" s="43"/>
    </row>
    <row r="74" spans="2:12" ht="15.75" customHeight="1">
      <c r="B74" s="10"/>
      <c r="C74" s="19" t="s">
        <v>100</v>
      </c>
      <c r="D74" s="11"/>
      <c r="E74" s="11"/>
      <c r="F74" s="11"/>
      <c r="G74" s="11"/>
      <c r="H74" s="11"/>
      <c r="J74" s="11"/>
      <c r="K74" s="11"/>
      <c r="L74" s="128"/>
    </row>
    <row r="75" spans="2:12" s="6" customFormat="1" ht="16.5" customHeight="1">
      <c r="B75" s="23"/>
      <c r="C75" s="24"/>
      <c r="D75" s="24"/>
      <c r="E75" s="313" t="s">
        <v>101</v>
      </c>
      <c r="F75" s="291"/>
      <c r="G75" s="291"/>
      <c r="H75" s="291"/>
      <c r="J75" s="24"/>
      <c r="K75" s="24"/>
      <c r="L75" s="43"/>
    </row>
    <row r="76" spans="2:12" s="6" customFormat="1" ht="15" customHeight="1">
      <c r="B76" s="23"/>
      <c r="C76" s="19" t="s">
        <v>102</v>
      </c>
      <c r="D76" s="24"/>
      <c r="E76" s="24"/>
      <c r="F76" s="24"/>
      <c r="G76" s="24"/>
      <c r="H76" s="24"/>
      <c r="J76" s="24"/>
      <c r="K76" s="24"/>
      <c r="L76" s="43"/>
    </row>
    <row r="77" spans="2:12" s="6" customFormat="1" ht="19.5" customHeight="1">
      <c r="B77" s="23"/>
      <c r="C77" s="24"/>
      <c r="D77" s="24"/>
      <c r="E77" s="288" t="str">
        <f>$E$11</f>
        <v>2 - 2.ROK</v>
      </c>
      <c r="F77" s="291"/>
      <c r="G77" s="291"/>
      <c r="H77" s="291"/>
      <c r="J77" s="24"/>
      <c r="K77" s="24"/>
      <c r="L77" s="43"/>
    </row>
    <row r="78" spans="2:12" s="6" customFormat="1" ht="7.5" customHeight="1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12" s="6" customFormat="1" ht="18.75" customHeight="1">
      <c r="B79" s="23"/>
      <c r="C79" s="19" t="s">
        <v>22</v>
      </c>
      <c r="D79" s="24"/>
      <c r="E79" s="24"/>
      <c r="F79" s="17" t="str">
        <f>$F$14</f>
        <v> </v>
      </c>
      <c r="G79" s="24"/>
      <c r="H79" s="24"/>
      <c r="I79" s="101" t="s">
        <v>24</v>
      </c>
      <c r="J79" s="52" t="str">
        <f>IF($J$14="","",$J$14)</f>
        <v>30.01.2013</v>
      </c>
      <c r="K79" s="24"/>
      <c r="L79" s="43"/>
    </row>
    <row r="80" spans="2:12" s="6" customFormat="1" ht="7.5" customHeight="1">
      <c r="B80" s="23"/>
      <c r="C80" s="24"/>
      <c r="D80" s="24"/>
      <c r="E80" s="24"/>
      <c r="F80" s="24"/>
      <c r="G80" s="24"/>
      <c r="H80" s="24"/>
      <c r="J80" s="24"/>
      <c r="K80" s="24"/>
      <c r="L80" s="43"/>
    </row>
    <row r="81" spans="2:12" s="6" customFormat="1" ht="15.75" customHeight="1">
      <c r="B81" s="23"/>
      <c r="C81" s="19" t="s">
        <v>28</v>
      </c>
      <c r="D81" s="24"/>
      <c r="E81" s="24"/>
      <c r="F81" s="17" t="str">
        <f>$E$17</f>
        <v> </v>
      </c>
      <c r="G81" s="24"/>
      <c r="H81" s="24"/>
      <c r="I81" s="101" t="s">
        <v>33</v>
      </c>
      <c r="J81" s="17" t="str">
        <f>$E$23</f>
        <v> </v>
      </c>
      <c r="K81" s="24"/>
      <c r="L81" s="43"/>
    </row>
    <row r="82" spans="2:12" s="6" customFormat="1" ht="15" customHeight="1">
      <c r="B82" s="23"/>
      <c r="C82" s="19" t="s">
        <v>31</v>
      </c>
      <c r="D82" s="24"/>
      <c r="E82" s="24"/>
      <c r="F82" s="17">
        <f>IF($E$20="","",$E$20)</f>
      </c>
      <c r="G82" s="24"/>
      <c r="H82" s="24"/>
      <c r="J82" s="24"/>
      <c r="K82" s="24"/>
      <c r="L82" s="43"/>
    </row>
    <row r="83" spans="2:12" s="6" customFormat="1" ht="11.25" customHeight="1">
      <c r="B83" s="23"/>
      <c r="C83" s="24"/>
      <c r="D83" s="24"/>
      <c r="E83" s="24"/>
      <c r="F83" s="24"/>
      <c r="G83" s="24"/>
      <c r="H83" s="24"/>
      <c r="J83" s="24"/>
      <c r="K83" s="24"/>
      <c r="L83" s="43"/>
    </row>
    <row r="84" spans="2:20" s="129" customFormat="1" ht="30" customHeight="1">
      <c r="B84" s="130"/>
      <c r="C84" s="131" t="s">
        <v>114</v>
      </c>
      <c r="D84" s="132" t="s">
        <v>55</v>
      </c>
      <c r="E84" s="132" t="s">
        <v>51</v>
      </c>
      <c r="F84" s="132" t="s">
        <v>115</v>
      </c>
      <c r="G84" s="132" t="s">
        <v>116</v>
      </c>
      <c r="H84" s="132" t="s">
        <v>117</v>
      </c>
      <c r="I84" s="133" t="s">
        <v>118</v>
      </c>
      <c r="J84" s="132" t="s">
        <v>119</v>
      </c>
      <c r="K84" s="134" t="s">
        <v>120</v>
      </c>
      <c r="L84" s="135"/>
      <c r="M84" s="59" t="s">
        <v>121</v>
      </c>
      <c r="N84" s="60" t="s">
        <v>40</v>
      </c>
      <c r="O84" s="60" t="s">
        <v>122</v>
      </c>
      <c r="P84" s="60" t="s">
        <v>123</v>
      </c>
      <c r="Q84" s="60" t="s">
        <v>124</v>
      </c>
      <c r="R84" s="60" t="s">
        <v>125</v>
      </c>
      <c r="S84" s="60" t="s">
        <v>126</v>
      </c>
      <c r="T84" s="61" t="s">
        <v>127</v>
      </c>
    </row>
    <row r="85" spans="2:63" s="6" customFormat="1" ht="30" customHeight="1">
      <c r="B85" s="23"/>
      <c r="C85" s="66" t="s">
        <v>107</v>
      </c>
      <c r="D85" s="24"/>
      <c r="E85" s="24"/>
      <c r="F85" s="24"/>
      <c r="G85" s="24"/>
      <c r="H85" s="24"/>
      <c r="J85" s="136">
        <f>$BK$85</f>
        <v>0</v>
      </c>
      <c r="K85" s="24"/>
      <c r="L85" s="43"/>
      <c r="M85" s="63"/>
      <c r="N85" s="64"/>
      <c r="O85" s="64"/>
      <c r="P85" s="137">
        <f>$P$86</f>
        <v>0</v>
      </c>
      <c r="Q85" s="64"/>
      <c r="R85" s="137">
        <f>$R$86</f>
        <v>1.778294</v>
      </c>
      <c r="S85" s="64"/>
      <c r="T85" s="138">
        <f>$T$86</f>
        <v>0</v>
      </c>
      <c r="AT85" s="6" t="s">
        <v>69</v>
      </c>
      <c r="AU85" s="6" t="s">
        <v>108</v>
      </c>
      <c r="BK85" s="139">
        <f>$BK$86</f>
        <v>0</v>
      </c>
    </row>
    <row r="86" spans="2:63" s="140" customFormat="1" ht="37.5" customHeight="1">
      <c r="B86" s="141"/>
      <c r="C86" s="142"/>
      <c r="D86" s="142" t="s">
        <v>69</v>
      </c>
      <c r="E86" s="143" t="s">
        <v>128</v>
      </c>
      <c r="F86" s="143" t="s">
        <v>129</v>
      </c>
      <c r="G86" s="142"/>
      <c r="H86" s="142"/>
      <c r="J86" s="144">
        <f>$BK$86</f>
        <v>0</v>
      </c>
      <c r="K86" s="142"/>
      <c r="L86" s="145"/>
      <c r="M86" s="146"/>
      <c r="N86" s="142"/>
      <c r="O86" s="142"/>
      <c r="P86" s="147">
        <f>$P$87+$P$147</f>
        <v>0</v>
      </c>
      <c r="Q86" s="142"/>
      <c r="R86" s="147">
        <f>$R$87+$R$147</f>
        <v>1.778294</v>
      </c>
      <c r="S86" s="142"/>
      <c r="T86" s="148">
        <f>$T$87+$T$147</f>
        <v>0</v>
      </c>
      <c r="AR86" s="149" t="s">
        <v>21</v>
      </c>
      <c r="AT86" s="149" t="s">
        <v>69</v>
      </c>
      <c r="AU86" s="149" t="s">
        <v>70</v>
      </c>
      <c r="AY86" s="149" t="s">
        <v>130</v>
      </c>
      <c r="BK86" s="150">
        <f>$BK$87+$BK$147</f>
        <v>0</v>
      </c>
    </row>
    <row r="87" spans="2:63" s="140" customFormat="1" ht="21" customHeight="1">
      <c r="B87" s="141"/>
      <c r="C87" s="142"/>
      <c r="D87" s="142" t="s">
        <v>69</v>
      </c>
      <c r="E87" s="151" t="s">
        <v>21</v>
      </c>
      <c r="F87" s="151" t="s">
        <v>131</v>
      </c>
      <c r="G87" s="142"/>
      <c r="H87" s="142"/>
      <c r="J87" s="152">
        <f>$BK$87</f>
        <v>0</v>
      </c>
      <c r="K87" s="142"/>
      <c r="L87" s="145"/>
      <c r="M87" s="146"/>
      <c r="N87" s="142"/>
      <c r="O87" s="142"/>
      <c r="P87" s="147">
        <f>SUM($P$88:$P$146)</f>
        <v>0</v>
      </c>
      <c r="Q87" s="142"/>
      <c r="R87" s="147">
        <f>SUM($R$88:$R$146)</f>
        <v>1.778294</v>
      </c>
      <c r="S87" s="142"/>
      <c r="T87" s="148">
        <f>SUM($T$88:$T$146)</f>
        <v>0</v>
      </c>
      <c r="AR87" s="149" t="s">
        <v>21</v>
      </c>
      <c r="AT87" s="149" t="s">
        <v>69</v>
      </c>
      <c r="AU87" s="149" t="s">
        <v>21</v>
      </c>
      <c r="AY87" s="149" t="s">
        <v>130</v>
      </c>
      <c r="BK87" s="150">
        <f>SUM($BK$88:$BK$146)</f>
        <v>0</v>
      </c>
    </row>
    <row r="88" spans="2:65" s="6" customFormat="1" ht="15.75" customHeight="1">
      <c r="B88" s="23"/>
      <c r="C88" s="153" t="s">
        <v>21</v>
      </c>
      <c r="D88" s="153" t="s">
        <v>132</v>
      </c>
      <c r="E88" s="154" t="s">
        <v>133</v>
      </c>
      <c r="F88" s="155" t="s">
        <v>134</v>
      </c>
      <c r="G88" s="156" t="s">
        <v>135</v>
      </c>
      <c r="H88" s="157">
        <v>0.33</v>
      </c>
      <c r="I88" s="158"/>
      <c r="J88" s="159">
        <f>ROUND($I$88*$H$88,2)</f>
        <v>0</v>
      </c>
      <c r="K88" s="155" t="s">
        <v>136</v>
      </c>
      <c r="L88" s="43"/>
      <c r="M88" s="160"/>
      <c r="N88" s="161" t="s">
        <v>41</v>
      </c>
      <c r="O88" s="24"/>
      <c r="P88" s="162">
        <f>$O$88*$H$88</f>
        <v>0</v>
      </c>
      <c r="Q88" s="162">
        <v>0</v>
      </c>
      <c r="R88" s="162">
        <f>$Q$88*$H$88</f>
        <v>0</v>
      </c>
      <c r="S88" s="162">
        <v>0</v>
      </c>
      <c r="T88" s="163">
        <f>$S$88*$H$88</f>
        <v>0</v>
      </c>
      <c r="AR88" s="97" t="s">
        <v>88</v>
      </c>
      <c r="AT88" s="97" t="s">
        <v>132</v>
      </c>
      <c r="AU88" s="97" t="s">
        <v>79</v>
      </c>
      <c r="AY88" s="6" t="s">
        <v>130</v>
      </c>
      <c r="BE88" s="164">
        <f>IF($N$88="základní",$J$88,0)</f>
        <v>0</v>
      </c>
      <c r="BF88" s="164">
        <f>IF($N$88="snížená",$J$88,0)</f>
        <v>0</v>
      </c>
      <c r="BG88" s="164">
        <f>IF($N$88="zákl. přenesená",$J$88,0)</f>
        <v>0</v>
      </c>
      <c r="BH88" s="164">
        <f>IF($N$88="sníž. přenesená",$J$88,0)</f>
        <v>0</v>
      </c>
      <c r="BI88" s="164">
        <f>IF($N$88="nulová",$J$88,0)</f>
        <v>0</v>
      </c>
      <c r="BJ88" s="97" t="s">
        <v>21</v>
      </c>
      <c r="BK88" s="164">
        <f>ROUND($I$88*$H$88,2)</f>
        <v>0</v>
      </c>
      <c r="BL88" s="97" t="s">
        <v>88</v>
      </c>
      <c r="BM88" s="97" t="s">
        <v>315</v>
      </c>
    </row>
    <row r="89" spans="2:47" s="6" customFormat="1" ht="16.5" customHeight="1">
      <c r="B89" s="23"/>
      <c r="C89" s="24"/>
      <c r="D89" s="165" t="s">
        <v>138</v>
      </c>
      <c r="E89" s="24"/>
      <c r="F89" s="166" t="s">
        <v>139</v>
      </c>
      <c r="G89" s="24"/>
      <c r="H89" s="24"/>
      <c r="J89" s="24"/>
      <c r="K89" s="24"/>
      <c r="L89" s="43"/>
      <c r="M89" s="56"/>
      <c r="N89" s="24"/>
      <c r="O89" s="24"/>
      <c r="P89" s="24"/>
      <c r="Q89" s="24"/>
      <c r="R89" s="24"/>
      <c r="S89" s="24"/>
      <c r="T89" s="57"/>
      <c r="AT89" s="6" t="s">
        <v>138</v>
      </c>
      <c r="AU89" s="6" t="s">
        <v>79</v>
      </c>
    </row>
    <row r="90" spans="2:65" s="6" customFormat="1" ht="15.75" customHeight="1">
      <c r="B90" s="23"/>
      <c r="C90" s="153" t="s">
        <v>79</v>
      </c>
      <c r="D90" s="153" t="s">
        <v>132</v>
      </c>
      <c r="E90" s="154" t="s">
        <v>159</v>
      </c>
      <c r="F90" s="155" t="s">
        <v>160</v>
      </c>
      <c r="G90" s="156" t="s">
        <v>161</v>
      </c>
      <c r="H90" s="157">
        <v>100</v>
      </c>
      <c r="I90" s="158"/>
      <c r="J90" s="159">
        <f>ROUND($I$90*$H$90,2)</f>
        <v>0</v>
      </c>
      <c r="K90" s="155" t="s">
        <v>136</v>
      </c>
      <c r="L90" s="43"/>
      <c r="M90" s="160"/>
      <c r="N90" s="161" t="s">
        <v>41</v>
      </c>
      <c r="O90" s="24"/>
      <c r="P90" s="162">
        <f>$O$90*$H$90</f>
        <v>0</v>
      </c>
      <c r="Q90" s="162">
        <v>0</v>
      </c>
      <c r="R90" s="162">
        <f>$Q$90*$H$90</f>
        <v>0</v>
      </c>
      <c r="S90" s="162">
        <v>0</v>
      </c>
      <c r="T90" s="163">
        <f>$S$90*$H$90</f>
        <v>0</v>
      </c>
      <c r="AR90" s="97" t="s">
        <v>88</v>
      </c>
      <c r="AT90" s="97" t="s">
        <v>132</v>
      </c>
      <c r="AU90" s="97" t="s">
        <v>79</v>
      </c>
      <c r="AY90" s="6" t="s">
        <v>130</v>
      </c>
      <c r="BE90" s="164">
        <f>IF($N$90="základní",$J$90,0)</f>
        <v>0</v>
      </c>
      <c r="BF90" s="164">
        <f>IF($N$90="snížená",$J$90,0)</f>
        <v>0</v>
      </c>
      <c r="BG90" s="164">
        <f>IF($N$90="zákl. přenesená",$J$90,0)</f>
        <v>0</v>
      </c>
      <c r="BH90" s="164">
        <f>IF($N$90="sníž. přenesená",$J$90,0)</f>
        <v>0</v>
      </c>
      <c r="BI90" s="164">
        <f>IF($N$90="nulová",$J$90,0)</f>
        <v>0</v>
      </c>
      <c r="BJ90" s="97" t="s">
        <v>21</v>
      </c>
      <c r="BK90" s="164">
        <f>ROUND($I$90*$H$90,2)</f>
        <v>0</v>
      </c>
      <c r="BL90" s="97" t="s">
        <v>88</v>
      </c>
      <c r="BM90" s="97" t="s">
        <v>316</v>
      </c>
    </row>
    <row r="91" spans="2:47" s="6" customFormat="1" ht="16.5" customHeight="1">
      <c r="B91" s="23"/>
      <c r="C91" s="24"/>
      <c r="D91" s="165" t="s">
        <v>138</v>
      </c>
      <c r="E91" s="24"/>
      <c r="F91" s="166" t="s">
        <v>163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138</v>
      </c>
      <c r="AU91" s="6" t="s">
        <v>79</v>
      </c>
    </row>
    <row r="92" spans="2:65" s="6" customFormat="1" ht="15.75" customHeight="1">
      <c r="B92" s="23"/>
      <c r="C92" s="153" t="s">
        <v>85</v>
      </c>
      <c r="D92" s="153" t="s">
        <v>132</v>
      </c>
      <c r="E92" s="154" t="s">
        <v>317</v>
      </c>
      <c r="F92" s="155" t="s">
        <v>318</v>
      </c>
      <c r="G92" s="156" t="s">
        <v>135</v>
      </c>
      <c r="H92" s="157">
        <v>0.16</v>
      </c>
      <c r="I92" s="158"/>
      <c r="J92" s="159">
        <f>ROUND($I$92*$H$92,2)</f>
        <v>0</v>
      </c>
      <c r="K92" s="155" t="s">
        <v>136</v>
      </c>
      <c r="L92" s="43"/>
      <c r="M92" s="160"/>
      <c r="N92" s="161" t="s">
        <v>41</v>
      </c>
      <c r="O92" s="24"/>
      <c r="P92" s="162">
        <f>$O$92*$H$92</f>
        <v>0</v>
      </c>
      <c r="Q92" s="162">
        <v>0</v>
      </c>
      <c r="R92" s="162">
        <f>$Q$92*$H$92</f>
        <v>0</v>
      </c>
      <c r="S92" s="162">
        <v>0</v>
      </c>
      <c r="T92" s="163">
        <f>$S$92*$H$92</f>
        <v>0</v>
      </c>
      <c r="AR92" s="97" t="s">
        <v>88</v>
      </c>
      <c r="AT92" s="97" t="s">
        <v>132</v>
      </c>
      <c r="AU92" s="97" t="s">
        <v>79</v>
      </c>
      <c r="AY92" s="6" t="s">
        <v>130</v>
      </c>
      <c r="BE92" s="164">
        <f>IF($N$92="základní",$J$92,0)</f>
        <v>0</v>
      </c>
      <c r="BF92" s="164">
        <f>IF($N$92="snížená",$J$92,0)</f>
        <v>0</v>
      </c>
      <c r="BG92" s="164">
        <f>IF($N$92="zákl. přenesená",$J$92,0)</f>
        <v>0</v>
      </c>
      <c r="BH92" s="164">
        <f>IF($N$92="sníž. přenesená",$J$92,0)</f>
        <v>0</v>
      </c>
      <c r="BI92" s="164">
        <f>IF($N$92="nulová",$J$92,0)</f>
        <v>0</v>
      </c>
      <c r="BJ92" s="97" t="s">
        <v>21</v>
      </c>
      <c r="BK92" s="164">
        <f>ROUND($I$92*$H$92,2)</f>
        <v>0</v>
      </c>
      <c r="BL92" s="97" t="s">
        <v>88</v>
      </c>
      <c r="BM92" s="97" t="s">
        <v>319</v>
      </c>
    </row>
    <row r="93" spans="2:47" s="6" customFormat="1" ht="16.5" customHeight="1">
      <c r="B93" s="23"/>
      <c r="C93" s="24"/>
      <c r="D93" s="165" t="s">
        <v>138</v>
      </c>
      <c r="E93" s="24"/>
      <c r="F93" s="166" t="s">
        <v>320</v>
      </c>
      <c r="G93" s="24"/>
      <c r="H93" s="24"/>
      <c r="J93" s="24"/>
      <c r="K93" s="24"/>
      <c r="L93" s="43"/>
      <c r="M93" s="56"/>
      <c r="N93" s="24"/>
      <c r="O93" s="24"/>
      <c r="P93" s="24"/>
      <c r="Q93" s="24"/>
      <c r="R93" s="24"/>
      <c r="S93" s="24"/>
      <c r="T93" s="57"/>
      <c r="AT93" s="6" t="s">
        <v>138</v>
      </c>
      <c r="AU93" s="6" t="s">
        <v>79</v>
      </c>
    </row>
    <row r="94" spans="2:65" s="6" customFormat="1" ht="15.75" customHeight="1">
      <c r="B94" s="23"/>
      <c r="C94" s="176" t="s">
        <v>88</v>
      </c>
      <c r="D94" s="176" t="s">
        <v>202</v>
      </c>
      <c r="E94" s="177" t="s">
        <v>321</v>
      </c>
      <c r="F94" s="178" t="s">
        <v>322</v>
      </c>
      <c r="G94" s="179" t="s">
        <v>323</v>
      </c>
      <c r="H94" s="180">
        <v>13.184</v>
      </c>
      <c r="I94" s="181"/>
      <c r="J94" s="182">
        <f>ROUND($I$94*$H$94,2)</f>
        <v>0</v>
      </c>
      <c r="K94" s="178" t="s">
        <v>136</v>
      </c>
      <c r="L94" s="183"/>
      <c r="M94" s="184"/>
      <c r="N94" s="185" t="s">
        <v>41</v>
      </c>
      <c r="O94" s="24"/>
      <c r="P94" s="162">
        <f>$O$94*$H$94</f>
        <v>0</v>
      </c>
      <c r="Q94" s="162">
        <v>0.001</v>
      </c>
      <c r="R94" s="162">
        <f>$Q$94*$H$94</f>
        <v>0.013184</v>
      </c>
      <c r="S94" s="162">
        <v>0</v>
      </c>
      <c r="T94" s="163">
        <f>$S$94*$H$94</f>
        <v>0</v>
      </c>
      <c r="AR94" s="97" t="s">
        <v>169</v>
      </c>
      <c r="AT94" s="97" t="s">
        <v>202</v>
      </c>
      <c r="AU94" s="97" t="s">
        <v>79</v>
      </c>
      <c r="AY94" s="6" t="s">
        <v>130</v>
      </c>
      <c r="BE94" s="164">
        <f>IF($N$94="základní",$J$94,0)</f>
        <v>0</v>
      </c>
      <c r="BF94" s="164">
        <f>IF($N$94="snížená",$J$94,0)</f>
        <v>0</v>
      </c>
      <c r="BG94" s="164">
        <f>IF($N$94="zákl. přenesená",$J$94,0)</f>
        <v>0</v>
      </c>
      <c r="BH94" s="164">
        <f>IF($N$94="sníž. přenesená",$J$94,0)</f>
        <v>0</v>
      </c>
      <c r="BI94" s="164">
        <f>IF($N$94="nulová",$J$94,0)</f>
        <v>0</v>
      </c>
      <c r="BJ94" s="97" t="s">
        <v>21</v>
      </c>
      <c r="BK94" s="164">
        <f>ROUND($I$94*$H$94,2)</f>
        <v>0</v>
      </c>
      <c r="BL94" s="97" t="s">
        <v>88</v>
      </c>
      <c r="BM94" s="97" t="s">
        <v>324</v>
      </c>
    </row>
    <row r="95" spans="2:47" s="6" customFormat="1" ht="16.5" customHeight="1">
      <c r="B95" s="23"/>
      <c r="C95" s="24"/>
      <c r="D95" s="165" t="s">
        <v>138</v>
      </c>
      <c r="E95" s="24"/>
      <c r="F95" s="166" t="s">
        <v>325</v>
      </c>
      <c r="G95" s="24"/>
      <c r="H95" s="24"/>
      <c r="J95" s="24"/>
      <c r="K95" s="24"/>
      <c r="L95" s="43"/>
      <c r="M95" s="56"/>
      <c r="N95" s="24"/>
      <c r="O95" s="24"/>
      <c r="P95" s="24"/>
      <c r="Q95" s="24"/>
      <c r="R95" s="24"/>
      <c r="S95" s="24"/>
      <c r="T95" s="57"/>
      <c r="AT95" s="6" t="s">
        <v>138</v>
      </c>
      <c r="AU95" s="6" t="s">
        <v>79</v>
      </c>
    </row>
    <row r="96" spans="2:51" s="6" customFormat="1" ht="15.75" customHeight="1">
      <c r="B96" s="167"/>
      <c r="C96" s="168"/>
      <c r="D96" s="169" t="s">
        <v>183</v>
      </c>
      <c r="E96" s="168"/>
      <c r="F96" s="170" t="s">
        <v>326</v>
      </c>
      <c r="G96" s="168"/>
      <c r="H96" s="171">
        <v>12.8</v>
      </c>
      <c r="J96" s="168"/>
      <c r="K96" s="168"/>
      <c r="L96" s="172"/>
      <c r="M96" s="173"/>
      <c r="N96" s="168"/>
      <c r="O96" s="168"/>
      <c r="P96" s="168"/>
      <c r="Q96" s="168"/>
      <c r="R96" s="168"/>
      <c r="S96" s="168"/>
      <c r="T96" s="174"/>
      <c r="AT96" s="175" t="s">
        <v>183</v>
      </c>
      <c r="AU96" s="175" t="s">
        <v>79</v>
      </c>
      <c r="AV96" s="175" t="s">
        <v>79</v>
      </c>
      <c r="AW96" s="175" t="s">
        <v>108</v>
      </c>
      <c r="AX96" s="175" t="s">
        <v>21</v>
      </c>
      <c r="AY96" s="175" t="s">
        <v>130</v>
      </c>
    </row>
    <row r="97" spans="2:51" s="6" customFormat="1" ht="15.75" customHeight="1">
      <c r="B97" s="167"/>
      <c r="C97" s="168"/>
      <c r="D97" s="169" t="s">
        <v>183</v>
      </c>
      <c r="E97" s="168"/>
      <c r="F97" s="170" t="s">
        <v>327</v>
      </c>
      <c r="G97" s="168"/>
      <c r="H97" s="171">
        <v>13.184</v>
      </c>
      <c r="J97" s="168"/>
      <c r="K97" s="168"/>
      <c r="L97" s="172"/>
      <c r="M97" s="173"/>
      <c r="N97" s="168"/>
      <c r="O97" s="168"/>
      <c r="P97" s="168"/>
      <c r="Q97" s="168"/>
      <c r="R97" s="168"/>
      <c r="S97" s="168"/>
      <c r="T97" s="174"/>
      <c r="AT97" s="175" t="s">
        <v>183</v>
      </c>
      <c r="AU97" s="175" t="s">
        <v>79</v>
      </c>
      <c r="AV97" s="175" t="s">
        <v>79</v>
      </c>
      <c r="AW97" s="175" t="s">
        <v>70</v>
      </c>
      <c r="AX97" s="175" t="s">
        <v>21</v>
      </c>
      <c r="AY97" s="175" t="s">
        <v>130</v>
      </c>
    </row>
    <row r="98" spans="2:65" s="6" customFormat="1" ht="15.75" customHeight="1">
      <c r="B98" s="23"/>
      <c r="C98" s="153" t="s">
        <v>91</v>
      </c>
      <c r="D98" s="153" t="s">
        <v>132</v>
      </c>
      <c r="E98" s="154" t="s">
        <v>207</v>
      </c>
      <c r="F98" s="155" t="s">
        <v>208</v>
      </c>
      <c r="G98" s="156" t="s">
        <v>147</v>
      </c>
      <c r="H98" s="157">
        <v>4</v>
      </c>
      <c r="I98" s="158"/>
      <c r="J98" s="159">
        <f>ROUND($I$98*$H$98,2)</f>
        <v>0</v>
      </c>
      <c r="K98" s="155" t="s">
        <v>136</v>
      </c>
      <c r="L98" s="43"/>
      <c r="M98" s="160"/>
      <c r="N98" s="161" t="s">
        <v>41</v>
      </c>
      <c r="O98" s="24"/>
      <c r="P98" s="162">
        <f>$O$98*$H$98</f>
        <v>0</v>
      </c>
      <c r="Q98" s="162">
        <v>0</v>
      </c>
      <c r="R98" s="162">
        <f>$Q$98*$H$98</f>
        <v>0</v>
      </c>
      <c r="S98" s="162">
        <v>0</v>
      </c>
      <c r="T98" s="163">
        <f>$S$98*$H$98</f>
        <v>0</v>
      </c>
      <c r="AR98" s="97" t="s">
        <v>88</v>
      </c>
      <c r="AT98" s="97" t="s">
        <v>132</v>
      </c>
      <c r="AU98" s="97" t="s">
        <v>79</v>
      </c>
      <c r="AY98" s="6" t="s">
        <v>130</v>
      </c>
      <c r="BE98" s="164">
        <f>IF($N$98="základní",$J$98,0)</f>
        <v>0</v>
      </c>
      <c r="BF98" s="164">
        <f>IF($N$98="snížená",$J$98,0)</f>
        <v>0</v>
      </c>
      <c r="BG98" s="164">
        <f>IF($N$98="zákl. přenesená",$J$98,0)</f>
        <v>0</v>
      </c>
      <c r="BH98" s="164">
        <f>IF($N$98="sníž. přenesená",$J$98,0)</f>
        <v>0</v>
      </c>
      <c r="BI98" s="164">
        <f>IF($N$98="nulová",$J$98,0)</f>
        <v>0</v>
      </c>
      <c r="BJ98" s="97" t="s">
        <v>21</v>
      </c>
      <c r="BK98" s="164">
        <f>ROUND($I$98*$H$98,2)</f>
        <v>0</v>
      </c>
      <c r="BL98" s="97" t="s">
        <v>88</v>
      </c>
      <c r="BM98" s="97" t="s">
        <v>209</v>
      </c>
    </row>
    <row r="99" spans="2:47" s="6" customFormat="1" ht="27" customHeight="1">
      <c r="B99" s="23"/>
      <c r="C99" s="24"/>
      <c r="D99" s="165" t="s">
        <v>138</v>
      </c>
      <c r="E99" s="24"/>
      <c r="F99" s="166" t="s">
        <v>210</v>
      </c>
      <c r="G99" s="24"/>
      <c r="H99" s="24"/>
      <c r="J99" s="24"/>
      <c r="K99" s="24"/>
      <c r="L99" s="43"/>
      <c r="M99" s="56"/>
      <c r="N99" s="24"/>
      <c r="O99" s="24"/>
      <c r="P99" s="24"/>
      <c r="Q99" s="24"/>
      <c r="R99" s="24"/>
      <c r="S99" s="24"/>
      <c r="T99" s="57"/>
      <c r="AT99" s="6" t="s">
        <v>138</v>
      </c>
      <c r="AU99" s="6" t="s">
        <v>79</v>
      </c>
    </row>
    <row r="100" spans="2:65" s="6" customFormat="1" ht="15.75" customHeight="1">
      <c r="B100" s="23"/>
      <c r="C100" s="153" t="s">
        <v>158</v>
      </c>
      <c r="D100" s="153" t="s">
        <v>132</v>
      </c>
      <c r="E100" s="154" t="s">
        <v>328</v>
      </c>
      <c r="F100" s="155" t="s">
        <v>329</v>
      </c>
      <c r="G100" s="156" t="s">
        <v>194</v>
      </c>
      <c r="H100" s="157">
        <v>3200</v>
      </c>
      <c r="I100" s="158"/>
      <c r="J100" s="159">
        <f>ROUND($I$100*$H$100,2)</f>
        <v>0</v>
      </c>
      <c r="K100" s="155" t="s">
        <v>136</v>
      </c>
      <c r="L100" s="43"/>
      <c r="M100" s="160"/>
      <c r="N100" s="161" t="s">
        <v>41</v>
      </c>
      <c r="O100" s="24"/>
      <c r="P100" s="162">
        <f>$O$100*$H$100</f>
        <v>0</v>
      </c>
      <c r="Q100" s="162">
        <v>0</v>
      </c>
      <c r="R100" s="162">
        <f>$Q$100*$H$100</f>
        <v>0</v>
      </c>
      <c r="S100" s="162">
        <v>0</v>
      </c>
      <c r="T100" s="163">
        <f>$S$100*$H$100</f>
        <v>0</v>
      </c>
      <c r="AR100" s="97" t="s">
        <v>88</v>
      </c>
      <c r="AT100" s="97" t="s">
        <v>132</v>
      </c>
      <c r="AU100" s="97" t="s">
        <v>79</v>
      </c>
      <c r="AY100" s="6" t="s">
        <v>130</v>
      </c>
      <c r="BE100" s="164">
        <f>IF($N$100="základní",$J$100,0)</f>
        <v>0</v>
      </c>
      <c r="BF100" s="164">
        <f>IF($N$100="snížená",$J$100,0)</f>
        <v>0</v>
      </c>
      <c r="BG100" s="164">
        <f>IF($N$100="zákl. přenesená",$J$100,0)</f>
        <v>0</v>
      </c>
      <c r="BH100" s="164">
        <f>IF($N$100="sníž. přenesená",$J$100,0)</f>
        <v>0</v>
      </c>
      <c r="BI100" s="164">
        <f>IF($N$100="nulová",$J$100,0)</f>
        <v>0</v>
      </c>
      <c r="BJ100" s="97" t="s">
        <v>21</v>
      </c>
      <c r="BK100" s="164">
        <f>ROUND($I$100*$H$100,2)</f>
        <v>0</v>
      </c>
      <c r="BL100" s="97" t="s">
        <v>88</v>
      </c>
      <c r="BM100" s="97" t="s">
        <v>330</v>
      </c>
    </row>
    <row r="101" spans="2:47" s="6" customFormat="1" ht="16.5" customHeight="1">
      <c r="B101" s="23"/>
      <c r="C101" s="24"/>
      <c r="D101" s="165" t="s">
        <v>138</v>
      </c>
      <c r="E101" s="24"/>
      <c r="F101" s="166" t="s">
        <v>331</v>
      </c>
      <c r="G101" s="24"/>
      <c r="H101" s="24"/>
      <c r="J101" s="24"/>
      <c r="K101" s="24"/>
      <c r="L101" s="43"/>
      <c r="M101" s="56"/>
      <c r="N101" s="24"/>
      <c r="O101" s="24"/>
      <c r="P101" s="24"/>
      <c r="Q101" s="24"/>
      <c r="R101" s="24"/>
      <c r="S101" s="24"/>
      <c r="T101" s="57"/>
      <c r="AT101" s="6" t="s">
        <v>138</v>
      </c>
      <c r="AU101" s="6" t="s">
        <v>79</v>
      </c>
    </row>
    <row r="102" spans="2:51" s="6" customFormat="1" ht="15.75" customHeight="1">
      <c r="B102" s="167"/>
      <c r="C102" s="168"/>
      <c r="D102" s="169" t="s">
        <v>183</v>
      </c>
      <c r="E102" s="168"/>
      <c r="F102" s="170" t="s">
        <v>332</v>
      </c>
      <c r="G102" s="168"/>
      <c r="H102" s="171">
        <v>3200</v>
      </c>
      <c r="J102" s="168"/>
      <c r="K102" s="168"/>
      <c r="L102" s="172"/>
      <c r="M102" s="173"/>
      <c r="N102" s="168"/>
      <c r="O102" s="168"/>
      <c r="P102" s="168"/>
      <c r="Q102" s="168"/>
      <c r="R102" s="168"/>
      <c r="S102" s="168"/>
      <c r="T102" s="174"/>
      <c r="AT102" s="175" t="s">
        <v>183</v>
      </c>
      <c r="AU102" s="175" t="s">
        <v>79</v>
      </c>
      <c r="AV102" s="175" t="s">
        <v>79</v>
      </c>
      <c r="AW102" s="175" t="s">
        <v>108</v>
      </c>
      <c r="AX102" s="175" t="s">
        <v>21</v>
      </c>
      <c r="AY102" s="175" t="s">
        <v>130</v>
      </c>
    </row>
    <row r="103" spans="2:65" s="6" customFormat="1" ht="15.75" customHeight="1">
      <c r="B103" s="23"/>
      <c r="C103" s="153" t="s">
        <v>164</v>
      </c>
      <c r="D103" s="153" t="s">
        <v>132</v>
      </c>
      <c r="E103" s="154" t="s">
        <v>333</v>
      </c>
      <c r="F103" s="155" t="s">
        <v>334</v>
      </c>
      <c r="G103" s="156" t="s">
        <v>194</v>
      </c>
      <c r="H103" s="157">
        <v>6500</v>
      </c>
      <c r="I103" s="158"/>
      <c r="J103" s="159">
        <f>ROUND($I$103*$H$103,2)</f>
        <v>0</v>
      </c>
      <c r="K103" s="155" t="s">
        <v>136</v>
      </c>
      <c r="L103" s="43"/>
      <c r="M103" s="160"/>
      <c r="N103" s="161" t="s">
        <v>41</v>
      </c>
      <c r="O103" s="24"/>
      <c r="P103" s="162">
        <f>$O$103*$H$103</f>
        <v>0</v>
      </c>
      <c r="Q103" s="162">
        <v>0</v>
      </c>
      <c r="R103" s="162">
        <f>$Q$103*$H$103</f>
        <v>0</v>
      </c>
      <c r="S103" s="162">
        <v>0</v>
      </c>
      <c r="T103" s="163">
        <f>$S$103*$H$103</f>
        <v>0</v>
      </c>
      <c r="AR103" s="97" t="s">
        <v>88</v>
      </c>
      <c r="AT103" s="97" t="s">
        <v>132</v>
      </c>
      <c r="AU103" s="97" t="s">
        <v>79</v>
      </c>
      <c r="AY103" s="6" t="s">
        <v>130</v>
      </c>
      <c r="BE103" s="164">
        <f>IF($N$103="základní",$J$103,0)</f>
        <v>0</v>
      </c>
      <c r="BF103" s="164">
        <f>IF($N$103="snížená",$J$103,0)</f>
        <v>0</v>
      </c>
      <c r="BG103" s="164">
        <f>IF($N$103="zákl. přenesená",$J$103,0)</f>
        <v>0</v>
      </c>
      <c r="BH103" s="164">
        <f>IF($N$103="sníž. přenesená",$J$103,0)</f>
        <v>0</v>
      </c>
      <c r="BI103" s="164">
        <f>IF($N$103="nulová",$J$103,0)</f>
        <v>0</v>
      </c>
      <c r="BJ103" s="97" t="s">
        <v>21</v>
      </c>
      <c r="BK103" s="164">
        <f>ROUND($I$103*$H$103,2)</f>
        <v>0</v>
      </c>
      <c r="BL103" s="97" t="s">
        <v>88</v>
      </c>
      <c r="BM103" s="97" t="s">
        <v>335</v>
      </c>
    </row>
    <row r="104" spans="2:47" s="6" customFormat="1" ht="16.5" customHeight="1">
      <c r="B104" s="23"/>
      <c r="C104" s="24"/>
      <c r="D104" s="165" t="s">
        <v>138</v>
      </c>
      <c r="E104" s="24"/>
      <c r="F104" s="166" t="s">
        <v>336</v>
      </c>
      <c r="G104" s="24"/>
      <c r="H104" s="24"/>
      <c r="J104" s="24"/>
      <c r="K104" s="24"/>
      <c r="L104" s="43"/>
      <c r="M104" s="56"/>
      <c r="N104" s="24"/>
      <c r="O104" s="24"/>
      <c r="P104" s="24"/>
      <c r="Q104" s="24"/>
      <c r="R104" s="24"/>
      <c r="S104" s="24"/>
      <c r="T104" s="57"/>
      <c r="AT104" s="6" t="s">
        <v>138</v>
      </c>
      <c r="AU104" s="6" t="s">
        <v>79</v>
      </c>
    </row>
    <row r="105" spans="2:51" s="6" customFormat="1" ht="15.75" customHeight="1">
      <c r="B105" s="167"/>
      <c r="C105" s="168"/>
      <c r="D105" s="169" t="s">
        <v>183</v>
      </c>
      <c r="E105" s="168"/>
      <c r="F105" s="170" t="s">
        <v>337</v>
      </c>
      <c r="G105" s="168"/>
      <c r="H105" s="171">
        <v>6500</v>
      </c>
      <c r="J105" s="168"/>
      <c r="K105" s="168"/>
      <c r="L105" s="172"/>
      <c r="M105" s="173"/>
      <c r="N105" s="168"/>
      <c r="O105" s="168"/>
      <c r="P105" s="168"/>
      <c r="Q105" s="168"/>
      <c r="R105" s="168"/>
      <c r="S105" s="168"/>
      <c r="T105" s="174"/>
      <c r="AT105" s="175" t="s">
        <v>183</v>
      </c>
      <c r="AU105" s="175" t="s">
        <v>79</v>
      </c>
      <c r="AV105" s="175" t="s">
        <v>79</v>
      </c>
      <c r="AW105" s="175" t="s">
        <v>108</v>
      </c>
      <c r="AX105" s="175" t="s">
        <v>21</v>
      </c>
      <c r="AY105" s="175" t="s">
        <v>130</v>
      </c>
    </row>
    <row r="106" spans="2:65" s="6" customFormat="1" ht="15.75" customHeight="1">
      <c r="B106" s="23"/>
      <c r="C106" s="153" t="s">
        <v>169</v>
      </c>
      <c r="D106" s="153" t="s">
        <v>132</v>
      </c>
      <c r="E106" s="154" t="s">
        <v>338</v>
      </c>
      <c r="F106" s="155" t="s">
        <v>339</v>
      </c>
      <c r="G106" s="156" t="s">
        <v>194</v>
      </c>
      <c r="H106" s="157">
        <v>1600</v>
      </c>
      <c r="I106" s="158"/>
      <c r="J106" s="159">
        <f>ROUND($I$106*$H$106,2)</f>
        <v>0</v>
      </c>
      <c r="K106" s="155" t="s">
        <v>136</v>
      </c>
      <c r="L106" s="43"/>
      <c r="M106" s="160"/>
      <c r="N106" s="161" t="s">
        <v>41</v>
      </c>
      <c r="O106" s="24"/>
      <c r="P106" s="162">
        <f>$O$106*$H$106</f>
        <v>0</v>
      </c>
      <c r="Q106" s="162">
        <v>0</v>
      </c>
      <c r="R106" s="162">
        <f>$Q$106*$H$106</f>
        <v>0</v>
      </c>
      <c r="S106" s="162">
        <v>0</v>
      </c>
      <c r="T106" s="163">
        <f>$S$106*$H$106</f>
        <v>0</v>
      </c>
      <c r="AR106" s="97" t="s">
        <v>88</v>
      </c>
      <c r="AT106" s="97" t="s">
        <v>132</v>
      </c>
      <c r="AU106" s="97" t="s">
        <v>79</v>
      </c>
      <c r="AY106" s="6" t="s">
        <v>130</v>
      </c>
      <c r="BE106" s="164">
        <f>IF($N$106="základní",$J$106,0)</f>
        <v>0</v>
      </c>
      <c r="BF106" s="164">
        <f>IF($N$106="snížená",$J$106,0)</f>
        <v>0</v>
      </c>
      <c r="BG106" s="164">
        <f>IF($N$106="zákl. přenesená",$J$106,0)</f>
        <v>0</v>
      </c>
      <c r="BH106" s="164">
        <f>IF($N$106="sníž. přenesená",$J$106,0)</f>
        <v>0</v>
      </c>
      <c r="BI106" s="164">
        <f>IF($N$106="nulová",$J$106,0)</f>
        <v>0</v>
      </c>
      <c r="BJ106" s="97" t="s">
        <v>21</v>
      </c>
      <c r="BK106" s="164">
        <f>ROUND($I$106*$H$106,2)</f>
        <v>0</v>
      </c>
      <c r="BL106" s="97" t="s">
        <v>88</v>
      </c>
      <c r="BM106" s="97" t="s">
        <v>340</v>
      </c>
    </row>
    <row r="107" spans="2:47" s="6" customFormat="1" ht="16.5" customHeight="1">
      <c r="B107" s="23"/>
      <c r="C107" s="24"/>
      <c r="D107" s="165" t="s">
        <v>138</v>
      </c>
      <c r="E107" s="24"/>
      <c r="F107" s="166" t="s">
        <v>341</v>
      </c>
      <c r="G107" s="24"/>
      <c r="H107" s="24"/>
      <c r="J107" s="24"/>
      <c r="K107" s="24"/>
      <c r="L107" s="43"/>
      <c r="M107" s="56"/>
      <c r="N107" s="24"/>
      <c r="O107" s="24"/>
      <c r="P107" s="24"/>
      <c r="Q107" s="24"/>
      <c r="R107" s="24"/>
      <c r="S107" s="24"/>
      <c r="T107" s="57"/>
      <c r="AT107" s="6" t="s">
        <v>138</v>
      </c>
      <c r="AU107" s="6" t="s">
        <v>79</v>
      </c>
    </row>
    <row r="108" spans="2:65" s="6" customFormat="1" ht="15.75" customHeight="1">
      <c r="B108" s="23"/>
      <c r="C108" s="153" t="s">
        <v>174</v>
      </c>
      <c r="D108" s="153" t="s">
        <v>132</v>
      </c>
      <c r="E108" s="154" t="s">
        <v>222</v>
      </c>
      <c r="F108" s="155" t="s">
        <v>223</v>
      </c>
      <c r="G108" s="156" t="s">
        <v>135</v>
      </c>
      <c r="H108" s="157">
        <v>0.33</v>
      </c>
      <c r="I108" s="158"/>
      <c r="J108" s="159">
        <f>ROUND($I$108*$H$108,2)</f>
        <v>0</v>
      </c>
      <c r="K108" s="155" t="s">
        <v>136</v>
      </c>
      <c r="L108" s="43"/>
      <c r="M108" s="160"/>
      <c r="N108" s="161" t="s">
        <v>41</v>
      </c>
      <c r="O108" s="24"/>
      <c r="P108" s="162">
        <f>$O$108*$H$108</f>
        <v>0</v>
      </c>
      <c r="Q108" s="162">
        <v>0</v>
      </c>
      <c r="R108" s="162">
        <f>$Q$108*$H$108</f>
        <v>0</v>
      </c>
      <c r="S108" s="162">
        <v>0</v>
      </c>
      <c r="T108" s="163">
        <f>$S$108*$H$108</f>
        <v>0</v>
      </c>
      <c r="AR108" s="97" t="s">
        <v>88</v>
      </c>
      <c r="AT108" s="97" t="s">
        <v>132</v>
      </c>
      <c r="AU108" s="97" t="s">
        <v>79</v>
      </c>
      <c r="AY108" s="6" t="s">
        <v>130</v>
      </c>
      <c r="BE108" s="164">
        <f>IF($N$108="základní",$J$108,0)</f>
        <v>0</v>
      </c>
      <c r="BF108" s="164">
        <f>IF($N$108="snížená",$J$108,0)</f>
        <v>0</v>
      </c>
      <c r="BG108" s="164">
        <f>IF($N$108="zákl. přenesená",$J$108,0)</f>
        <v>0</v>
      </c>
      <c r="BH108" s="164">
        <f>IF($N$108="sníž. přenesená",$J$108,0)</f>
        <v>0</v>
      </c>
      <c r="BI108" s="164">
        <f>IF($N$108="nulová",$J$108,0)</f>
        <v>0</v>
      </c>
      <c r="BJ108" s="97" t="s">
        <v>21</v>
      </c>
      <c r="BK108" s="164">
        <f>ROUND($I$108*$H$108,2)</f>
        <v>0</v>
      </c>
      <c r="BL108" s="97" t="s">
        <v>88</v>
      </c>
      <c r="BM108" s="97" t="s">
        <v>342</v>
      </c>
    </row>
    <row r="109" spans="2:47" s="6" customFormat="1" ht="16.5" customHeight="1">
      <c r="B109" s="23"/>
      <c r="C109" s="24"/>
      <c r="D109" s="165" t="s">
        <v>138</v>
      </c>
      <c r="E109" s="24"/>
      <c r="F109" s="166" t="s">
        <v>225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138</v>
      </c>
      <c r="AU109" s="6" t="s">
        <v>79</v>
      </c>
    </row>
    <row r="110" spans="2:65" s="6" customFormat="1" ht="15.75" customHeight="1">
      <c r="B110" s="23"/>
      <c r="C110" s="153" t="s">
        <v>26</v>
      </c>
      <c r="D110" s="153" t="s">
        <v>132</v>
      </c>
      <c r="E110" s="154" t="s">
        <v>227</v>
      </c>
      <c r="F110" s="155" t="s">
        <v>228</v>
      </c>
      <c r="G110" s="156" t="s">
        <v>147</v>
      </c>
      <c r="H110" s="157">
        <v>4</v>
      </c>
      <c r="I110" s="158"/>
      <c r="J110" s="159">
        <f>ROUND($I$110*$H$110,2)</f>
        <v>0</v>
      </c>
      <c r="K110" s="155" t="s">
        <v>136</v>
      </c>
      <c r="L110" s="43"/>
      <c r="M110" s="160"/>
      <c r="N110" s="161" t="s">
        <v>41</v>
      </c>
      <c r="O110" s="24"/>
      <c r="P110" s="162">
        <f>$O$110*$H$110</f>
        <v>0</v>
      </c>
      <c r="Q110" s="162">
        <v>0</v>
      </c>
      <c r="R110" s="162">
        <f>$Q$110*$H$110</f>
        <v>0</v>
      </c>
      <c r="S110" s="162">
        <v>0</v>
      </c>
      <c r="T110" s="163">
        <f>$S$110*$H$110</f>
        <v>0</v>
      </c>
      <c r="AR110" s="97" t="s">
        <v>88</v>
      </c>
      <c r="AT110" s="97" t="s">
        <v>132</v>
      </c>
      <c r="AU110" s="97" t="s">
        <v>79</v>
      </c>
      <c r="AY110" s="6" t="s">
        <v>130</v>
      </c>
      <c r="BE110" s="164">
        <f>IF($N$110="základní",$J$110,0)</f>
        <v>0</v>
      </c>
      <c r="BF110" s="164">
        <f>IF($N$110="snížená",$J$110,0)</f>
        <v>0</v>
      </c>
      <c r="BG110" s="164">
        <f>IF($N$110="zákl. přenesená",$J$110,0)</f>
        <v>0</v>
      </c>
      <c r="BH110" s="164">
        <f>IF($N$110="sníž. přenesená",$J$110,0)</f>
        <v>0</v>
      </c>
      <c r="BI110" s="164">
        <f>IF($N$110="nulová",$J$110,0)</f>
        <v>0</v>
      </c>
      <c r="BJ110" s="97" t="s">
        <v>21</v>
      </c>
      <c r="BK110" s="164">
        <f>ROUND($I$110*$H$110,2)</f>
        <v>0</v>
      </c>
      <c r="BL110" s="97" t="s">
        <v>88</v>
      </c>
      <c r="BM110" s="97" t="s">
        <v>229</v>
      </c>
    </row>
    <row r="111" spans="2:47" s="6" customFormat="1" ht="27" customHeight="1">
      <c r="B111" s="23"/>
      <c r="C111" s="24"/>
      <c r="D111" s="165" t="s">
        <v>138</v>
      </c>
      <c r="E111" s="24"/>
      <c r="F111" s="166" t="s">
        <v>230</v>
      </c>
      <c r="G111" s="24"/>
      <c r="H111" s="24"/>
      <c r="J111" s="24"/>
      <c r="K111" s="24"/>
      <c r="L111" s="43"/>
      <c r="M111" s="56"/>
      <c r="N111" s="24"/>
      <c r="O111" s="24"/>
      <c r="P111" s="24"/>
      <c r="Q111" s="24"/>
      <c r="R111" s="24"/>
      <c r="S111" s="24"/>
      <c r="T111" s="57"/>
      <c r="AT111" s="6" t="s">
        <v>138</v>
      </c>
      <c r="AU111" s="6" t="s">
        <v>79</v>
      </c>
    </row>
    <row r="112" spans="2:65" s="6" customFormat="1" ht="15.75" customHeight="1">
      <c r="B112" s="23"/>
      <c r="C112" s="176" t="s">
        <v>185</v>
      </c>
      <c r="D112" s="176" t="s">
        <v>202</v>
      </c>
      <c r="E112" s="177" t="s">
        <v>236</v>
      </c>
      <c r="F112" s="178" t="s">
        <v>343</v>
      </c>
      <c r="G112" s="179" t="s">
        <v>147</v>
      </c>
      <c r="H112" s="180">
        <v>4</v>
      </c>
      <c r="I112" s="181"/>
      <c r="J112" s="182">
        <f>ROUND($I$112*$H$112,2)</f>
        <v>0</v>
      </c>
      <c r="K112" s="178"/>
      <c r="L112" s="183"/>
      <c r="M112" s="184"/>
      <c r="N112" s="185" t="s">
        <v>41</v>
      </c>
      <c r="O112" s="24"/>
      <c r="P112" s="162">
        <f>$O$112*$H$112</f>
        <v>0</v>
      </c>
      <c r="Q112" s="162">
        <v>0.003</v>
      </c>
      <c r="R112" s="162">
        <f>$Q$112*$H$112</f>
        <v>0.012</v>
      </c>
      <c r="S112" s="162">
        <v>0</v>
      </c>
      <c r="T112" s="163">
        <f>$S$112*$H$112</f>
        <v>0</v>
      </c>
      <c r="AR112" s="97" t="s">
        <v>169</v>
      </c>
      <c r="AT112" s="97" t="s">
        <v>202</v>
      </c>
      <c r="AU112" s="97" t="s">
        <v>79</v>
      </c>
      <c r="AY112" s="6" t="s">
        <v>130</v>
      </c>
      <c r="BE112" s="164">
        <f>IF($N$112="základní",$J$112,0)</f>
        <v>0</v>
      </c>
      <c r="BF112" s="164">
        <f>IF($N$112="snížená",$J$112,0)</f>
        <v>0</v>
      </c>
      <c r="BG112" s="164">
        <f>IF($N$112="zákl. přenesená",$J$112,0)</f>
        <v>0</v>
      </c>
      <c r="BH112" s="164">
        <f>IF($N$112="sníž. přenesená",$J$112,0)</f>
        <v>0</v>
      </c>
      <c r="BI112" s="164">
        <f>IF($N$112="nulová",$J$112,0)</f>
        <v>0</v>
      </c>
      <c r="BJ112" s="97" t="s">
        <v>21</v>
      </c>
      <c r="BK112" s="164">
        <f>ROUND($I$112*$H$112,2)</f>
        <v>0</v>
      </c>
      <c r="BL112" s="97" t="s">
        <v>88</v>
      </c>
      <c r="BM112" s="97" t="s">
        <v>344</v>
      </c>
    </row>
    <row r="113" spans="2:47" s="6" customFormat="1" ht="16.5" customHeight="1">
      <c r="B113" s="23"/>
      <c r="C113" s="24"/>
      <c r="D113" s="165" t="s">
        <v>138</v>
      </c>
      <c r="E113" s="24"/>
      <c r="F113" s="166" t="s">
        <v>345</v>
      </c>
      <c r="G113" s="24"/>
      <c r="H113" s="24"/>
      <c r="J113" s="24"/>
      <c r="K113" s="24"/>
      <c r="L113" s="43"/>
      <c r="M113" s="56"/>
      <c r="N113" s="24"/>
      <c r="O113" s="24"/>
      <c r="P113" s="24"/>
      <c r="Q113" s="24"/>
      <c r="R113" s="24"/>
      <c r="S113" s="24"/>
      <c r="T113" s="57"/>
      <c r="AT113" s="6" t="s">
        <v>138</v>
      </c>
      <c r="AU113" s="6" t="s">
        <v>79</v>
      </c>
    </row>
    <row r="114" spans="2:65" s="6" customFormat="1" ht="15.75" customHeight="1">
      <c r="B114" s="23"/>
      <c r="C114" s="153" t="s">
        <v>191</v>
      </c>
      <c r="D114" s="153" t="s">
        <v>132</v>
      </c>
      <c r="E114" s="154" t="s">
        <v>346</v>
      </c>
      <c r="F114" s="155" t="s">
        <v>347</v>
      </c>
      <c r="G114" s="156" t="s">
        <v>348</v>
      </c>
      <c r="H114" s="157">
        <v>64</v>
      </c>
      <c r="I114" s="158"/>
      <c r="J114" s="159">
        <f>ROUND($I$114*$H$114,2)</f>
        <v>0</v>
      </c>
      <c r="K114" s="155"/>
      <c r="L114" s="43"/>
      <c r="M114" s="160"/>
      <c r="N114" s="161" t="s">
        <v>41</v>
      </c>
      <c r="O114" s="24"/>
      <c r="P114" s="162">
        <f>$O$114*$H$114</f>
        <v>0</v>
      </c>
      <c r="Q114" s="162">
        <v>0</v>
      </c>
      <c r="R114" s="162">
        <f>$Q$114*$H$114</f>
        <v>0</v>
      </c>
      <c r="S114" s="162">
        <v>0</v>
      </c>
      <c r="T114" s="163">
        <f>$S$114*$H$114</f>
        <v>0</v>
      </c>
      <c r="AR114" s="97" t="s">
        <v>88</v>
      </c>
      <c r="AT114" s="97" t="s">
        <v>132</v>
      </c>
      <c r="AU114" s="97" t="s">
        <v>79</v>
      </c>
      <c r="AY114" s="6" t="s">
        <v>130</v>
      </c>
      <c r="BE114" s="164">
        <f>IF($N$114="základní",$J$114,0)</f>
        <v>0</v>
      </c>
      <c r="BF114" s="164">
        <f>IF($N$114="snížená",$J$114,0)</f>
        <v>0</v>
      </c>
      <c r="BG114" s="164">
        <f>IF($N$114="zákl. přenesená",$J$114,0)</f>
        <v>0</v>
      </c>
      <c r="BH114" s="164">
        <f>IF($N$114="sníž. přenesená",$J$114,0)</f>
        <v>0</v>
      </c>
      <c r="BI114" s="164">
        <f>IF($N$114="nulová",$J$114,0)</f>
        <v>0</v>
      </c>
      <c r="BJ114" s="97" t="s">
        <v>21</v>
      </c>
      <c r="BK114" s="164">
        <f>ROUND($I$114*$H$114,2)</f>
        <v>0</v>
      </c>
      <c r="BL114" s="97" t="s">
        <v>88</v>
      </c>
      <c r="BM114" s="97" t="s">
        <v>349</v>
      </c>
    </row>
    <row r="115" spans="2:47" s="6" customFormat="1" ht="16.5" customHeight="1">
      <c r="B115" s="23"/>
      <c r="C115" s="24"/>
      <c r="D115" s="165" t="s">
        <v>138</v>
      </c>
      <c r="E115" s="24"/>
      <c r="F115" s="166" t="s">
        <v>350</v>
      </c>
      <c r="G115" s="24"/>
      <c r="H115" s="24"/>
      <c r="J115" s="24"/>
      <c r="K115" s="24"/>
      <c r="L115" s="43"/>
      <c r="M115" s="56"/>
      <c r="N115" s="24"/>
      <c r="O115" s="24"/>
      <c r="P115" s="24"/>
      <c r="Q115" s="24"/>
      <c r="R115" s="24"/>
      <c r="S115" s="24"/>
      <c r="T115" s="57"/>
      <c r="AT115" s="6" t="s">
        <v>138</v>
      </c>
      <c r="AU115" s="6" t="s">
        <v>79</v>
      </c>
    </row>
    <row r="116" spans="2:51" s="6" customFormat="1" ht="15.75" customHeight="1">
      <c r="B116" s="167"/>
      <c r="C116" s="168"/>
      <c r="D116" s="169" t="s">
        <v>183</v>
      </c>
      <c r="E116" s="168"/>
      <c r="F116" s="170" t="s">
        <v>351</v>
      </c>
      <c r="G116" s="168"/>
      <c r="H116" s="171">
        <v>64</v>
      </c>
      <c r="J116" s="168"/>
      <c r="K116" s="168"/>
      <c r="L116" s="172"/>
      <c r="M116" s="173"/>
      <c r="N116" s="168"/>
      <c r="O116" s="168"/>
      <c r="P116" s="168"/>
      <c r="Q116" s="168"/>
      <c r="R116" s="168"/>
      <c r="S116" s="168"/>
      <c r="T116" s="174"/>
      <c r="AT116" s="175" t="s">
        <v>183</v>
      </c>
      <c r="AU116" s="175" t="s">
        <v>79</v>
      </c>
      <c r="AV116" s="175" t="s">
        <v>79</v>
      </c>
      <c r="AW116" s="175" t="s">
        <v>108</v>
      </c>
      <c r="AX116" s="175" t="s">
        <v>21</v>
      </c>
      <c r="AY116" s="175" t="s">
        <v>130</v>
      </c>
    </row>
    <row r="117" spans="2:65" s="6" customFormat="1" ht="15.75" customHeight="1">
      <c r="B117" s="23"/>
      <c r="C117" s="153" t="s">
        <v>197</v>
      </c>
      <c r="D117" s="153" t="s">
        <v>132</v>
      </c>
      <c r="E117" s="154" t="s">
        <v>241</v>
      </c>
      <c r="F117" s="155" t="s">
        <v>242</v>
      </c>
      <c r="G117" s="156" t="s">
        <v>147</v>
      </c>
      <c r="H117" s="157">
        <v>700</v>
      </c>
      <c r="I117" s="158"/>
      <c r="J117" s="159">
        <f>ROUND($I$117*$H$117,2)</f>
        <v>0</v>
      </c>
      <c r="K117" s="155" t="s">
        <v>136</v>
      </c>
      <c r="L117" s="43"/>
      <c r="M117" s="160"/>
      <c r="N117" s="161" t="s">
        <v>41</v>
      </c>
      <c r="O117" s="24"/>
      <c r="P117" s="162">
        <f>$O$117*$H$117</f>
        <v>0</v>
      </c>
      <c r="Q117" s="162">
        <v>0</v>
      </c>
      <c r="R117" s="162">
        <f>$Q$117*$H$117</f>
        <v>0</v>
      </c>
      <c r="S117" s="162">
        <v>0</v>
      </c>
      <c r="T117" s="163">
        <f>$S$117*$H$117</f>
        <v>0</v>
      </c>
      <c r="AR117" s="97" t="s">
        <v>88</v>
      </c>
      <c r="AT117" s="97" t="s">
        <v>132</v>
      </c>
      <c r="AU117" s="97" t="s">
        <v>79</v>
      </c>
      <c r="AY117" s="6" t="s">
        <v>130</v>
      </c>
      <c r="BE117" s="164">
        <f>IF($N$117="základní",$J$117,0)</f>
        <v>0</v>
      </c>
      <c r="BF117" s="164">
        <f>IF($N$117="snížená",$J$117,0)</f>
        <v>0</v>
      </c>
      <c r="BG117" s="164">
        <f>IF($N$117="zákl. přenesená",$J$117,0)</f>
        <v>0</v>
      </c>
      <c r="BH117" s="164">
        <f>IF($N$117="sníž. přenesená",$J$117,0)</f>
        <v>0</v>
      </c>
      <c r="BI117" s="164">
        <f>IF($N$117="nulová",$J$117,0)</f>
        <v>0</v>
      </c>
      <c r="BJ117" s="97" t="s">
        <v>21</v>
      </c>
      <c r="BK117" s="164">
        <f>ROUND($I$117*$H$117,2)</f>
        <v>0</v>
      </c>
      <c r="BL117" s="97" t="s">
        <v>88</v>
      </c>
      <c r="BM117" s="97" t="s">
        <v>352</v>
      </c>
    </row>
    <row r="118" spans="2:47" s="6" customFormat="1" ht="16.5" customHeight="1">
      <c r="B118" s="23"/>
      <c r="C118" s="24"/>
      <c r="D118" s="165" t="s">
        <v>138</v>
      </c>
      <c r="E118" s="24"/>
      <c r="F118" s="166" t="s">
        <v>242</v>
      </c>
      <c r="G118" s="24"/>
      <c r="H118" s="24"/>
      <c r="J118" s="24"/>
      <c r="K118" s="24"/>
      <c r="L118" s="43"/>
      <c r="M118" s="56"/>
      <c r="N118" s="24"/>
      <c r="O118" s="24"/>
      <c r="P118" s="24"/>
      <c r="Q118" s="24"/>
      <c r="R118" s="24"/>
      <c r="S118" s="24"/>
      <c r="T118" s="57"/>
      <c r="AT118" s="6" t="s">
        <v>138</v>
      </c>
      <c r="AU118" s="6" t="s">
        <v>79</v>
      </c>
    </row>
    <row r="119" spans="2:65" s="6" customFormat="1" ht="15.75" customHeight="1">
      <c r="B119" s="23"/>
      <c r="C119" s="176" t="s">
        <v>201</v>
      </c>
      <c r="D119" s="176" t="s">
        <v>202</v>
      </c>
      <c r="E119" s="177" t="s">
        <v>246</v>
      </c>
      <c r="F119" s="178" t="s">
        <v>247</v>
      </c>
      <c r="G119" s="179" t="s">
        <v>147</v>
      </c>
      <c r="H119" s="180">
        <v>700</v>
      </c>
      <c r="I119" s="181"/>
      <c r="J119" s="182">
        <f>ROUND($I$119*$H$119,2)</f>
        <v>0</v>
      </c>
      <c r="K119" s="178"/>
      <c r="L119" s="183"/>
      <c r="M119" s="184"/>
      <c r="N119" s="185" t="s">
        <v>41</v>
      </c>
      <c r="O119" s="24"/>
      <c r="P119" s="162">
        <f>$O$119*$H$119</f>
        <v>0</v>
      </c>
      <c r="Q119" s="162">
        <v>0.002</v>
      </c>
      <c r="R119" s="162">
        <f>$Q$119*$H$119</f>
        <v>1.4000000000000001</v>
      </c>
      <c r="S119" s="162">
        <v>0</v>
      </c>
      <c r="T119" s="163">
        <f>$S$119*$H$119</f>
        <v>0</v>
      </c>
      <c r="AR119" s="97" t="s">
        <v>169</v>
      </c>
      <c r="AT119" s="97" t="s">
        <v>202</v>
      </c>
      <c r="AU119" s="97" t="s">
        <v>79</v>
      </c>
      <c r="AY119" s="6" t="s">
        <v>130</v>
      </c>
      <c r="BE119" s="164">
        <f>IF($N$119="základní",$J$119,0)</f>
        <v>0</v>
      </c>
      <c r="BF119" s="164">
        <f>IF($N$119="snížená",$J$119,0)</f>
        <v>0</v>
      </c>
      <c r="BG119" s="164">
        <f>IF($N$119="zákl. přenesená",$J$119,0)</f>
        <v>0</v>
      </c>
      <c r="BH119" s="164">
        <f>IF($N$119="sníž. přenesená",$J$119,0)</f>
        <v>0</v>
      </c>
      <c r="BI119" s="164">
        <f>IF($N$119="nulová",$J$119,0)</f>
        <v>0</v>
      </c>
      <c r="BJ119" s="97" t="s">
        <v>21</v>
      </c>
      <c r="BK119" s="164">
        <f>ROUND($I$119*$H$119,2)</f>
        <v>0</v>
      </c>
      <c r="BL119" s="97" t="s">
        <v>88</v>
      </c>
      <c r="BM119" s="97" t="s">
        <v>248</v>
      </c>
    </row>
    <row r="120" spans="2:47" s="6" customFormat="1" ht="16.5" customHeight="1">
      <c r="B120" s="23"/>
      <c r="C120" s="24"/>
      <c r="D120" s="165" t="s">
        <v>138</v>
      </c>
      <c r="E120" s="24"/>
      <c r="F120" s="166" t="s">
        <v>353</v>
      </c>
      <c r="G120" s="24"/>
      <c r="H120" s="24"/>
      <c r="J120" s="24"/>
      <c r="K120" s="24"/>
      <c r="L120" s="43"/>
      <c r="M120" s="56"/>
      <c r="N120" s="24"/>
      <c r="O120" s="24"/>
      <c r="P120" s="24"/>
      <c r="Q120" s="24"/>
      <c r="R120" s="24"/>
      <c r="S120" s="24"/>
      <c r="T120" s="57"/>
      <c r="AT120" s="6" t="s">
        <v>138</v>
      </c>
      <c r="AU120" s="6" t="s">
        <v>79</v>
      </c>
    </row>
    <row r="121" spans="2:65" s="6" customFormat="1" ht="15.75" customHeight="1">
      <c r="B121" s="23"/>
      <c r="C121" s="153" t="s">
        <v>8</v>
      </c>
      <c r="D121" s="153" t="s">
        <v>132</v>
      </c>
      <c r="E121" s="154" t="s">
        <v>275</v>
      </c>
      <c r="F121" s="155" t="s">
        <v>276</v>
      </c>
      <c r="G121" s="156" t="s">
        <v>147</v>
      </c>
      <c r="H121" s="157">
        <v>8</v>
      </c>
      <c r="I121" s="158"/>
      <c r="J121" s="159">
        <f>ROUND($I$121*$H$121,2)</f>
        <v>0</v>
      </c>
      <c r="K121" s="155" t="s">
        <v>136</v>
      </c>
      <c r="L121" s="43"/>
      <c r="M121" s="160"/>
      <c r="N121" s="161" t="s">
        <v>41</v>
      </c>
      <c r="O121" s="24"/>
      <c r="P121" s="162">
        <f>$O$121*$H$121</f>
        <v>0</v>
      </c>
      <c r="Q121" s="162">
        <v>0.0026</v>
      </c>
      <c r="R121" s="162">
        <f>$Q$121*$H$121</f>
        <v>0.0208</v>
      </c>
      <c r="S121" s="162">
        <v>0</v>
      </c>
      <c r="T121" s="163">
        <f>$S$121*$H$121</f>
        <v>0</v>
      </c>
      <c r="AR121" s="97" t="s">
        <v>88</v>
      </c>
      <c r="AT121" s="97" t="s">
        <v>132</v>
      </c>
      <c r="AU121" s="97" t="s">
        <v>79</v>
      </c>
      <c r="AY121" s="6" t="s">
        <v>130</v>
      </c>
      <c r="BE121" s="164">
        <f>IF($N$121="základní",$J$121,0)</f>
        <v>0</v>
      </c>
      <c r="BF121" s="164">
        <f>IF($N$121="snížená",$J$121,0)</f>
        <v>0</v>
      </c>
      <c r="BG121" s="164">
        <f>IF($N$121="zákl. přenesená",$J$121,0)</f>
        <v>0</v>
      </c>
      <c r="BH121" s="164">
        <f>IF($N$121="sníž. přenesená",$J$121,0)</f>
        <v>0</v>
      </c>
      <c r="BI121" s="164">
        <f>IF($N$121="nulová",$J$121,0)</f>
        <v>0</v>
      </c>
      <c r="BJ121" s="97" t="s">
        <v>21</v>
      </c>
      <c r="BK121" s="164">
        <f>ROUND($I$121*$H$121,2)</f>
        <v>0</v>
      </c>
      <c r="BL121" s="97" t="s">
        <v>88</v>
      </c>
      <c r="BM121" s="97" t="s">
        <v>354</v>
      </c>
    </row>
    <row r="122" spans="2:47" s="6" customFormat="1" ht="16.5" customHeight="1">
      <c r="B122" s="23"/>
      <c r="C122" s="24"/>
      <c r="D122" s="165" t="s">
        <v>138</v>
      </c>
      <c r="E122" s="24"/>
      <c r="F122" s="166" t="s">
        <v>276</v>
      </c>
      <c r="G122" s="24"/>
      <c r="H122" s="24"/>
      <c r="J122" s="24"/>
      <c r="K122" s="24"/>
      <c r="L122" s="43"/>
      <c r="M122" s="56"/>
      <c r="N122" s="24"/>
      <c r="O122" s="24"/>
      <c r="P122" s="24"/>
      <c r="Q122" s="24"/>
      <c r="R122" s="24"/>
      <c r="S122" s="24"/>
      <c r="T122" s="57"/>
      <c r="AT122" s="6" t="s">
        <v>138</v>
      </c>
      <c r="AU122" s="6" t="s">
        <v>79</v>
      </c>
    </row>
    <row r="123" spans="2:51" s="6" customFormat="1" ht="15.75" customHeight="1">
      <c r="B123" s="167"/>
      <c r="C123" s="168"/>
      <c r="D123" s="169" t="s">
        <v>183</v>
      </c>
      <c r="E123" s="168"/>
      <c r="F123" s="170" t="s">
        <v>355</v>
      </c>
      <c r="G123" s="168"/>
      <c r="H123" s="171">
        <v>8</v>
      </c>
      <c r="J123" s="168"/>
      <c r="K123" s="168"/>
      <c r="L123" s="172"/>
      <c r="M123" s="173"/>
      <c r="N123" s="168"/>
      <c r="O123" s="168"/>
      <c r="P123" s="168"/>
      <c r="Q123" s="168"/>
      <c r="R123" s="168"/>
      <c r="S123" s="168"/>
      <c r="T123" s="174"/>
      <c r="AT123" s="175" t="s">
        <v>183</v>
      </c>
      <c r="AU123" s="175" t="s">
        <v>79</v>
      </c>
      <c r="AV123" s="175" t="s">
        <v>79</v>
      </c>
      <c r="AW123" s="175" t="s">
        <v>108</v>
      </c>
      <c r="AX123" s="175" t="s">
        <v>21</v>
      </c>
      <c r="AY123" s="175" t="s">
        <v>130</v>
      </c>
    </row>
    <row r="124" spans="2:65" s="6" customFormat="1" ht="15.75" customHeight="1">
      <c r="B124" s="23"/>
      <c r="C124" s="176" t="s">
        <v>211</v>
      </c>
      <c r="D124" s="176" t="s">
        <v>202</v>
      </c>
      <c r="E124" s="177" t="s">
        <v>281</v>
      </c>
      <c r="F124" s="178" t="s">
        <v>282</v>
      </c>
      <c r="G124" s="179" t="s">
        <v>147</v>
      </c>
      <c r="H124" s="180">
        <v>8</v>
      </c>
      <c r="I124" s="181"/>
      <c r="J124" s="182">
        <f>ROUND($I$124*$H$124,2)</f>
        <v>0</v>
      </c>
      <c r="K124" s="178"/>
      <c r="L124" s="183"/>
      <c r="M124" s="184"/>
      <c r="N124" s="185" t="s">
        <v>41</v>
      </c>
      <c r="O124" s="24"/>
      <c r="P124" s="162">
        <f>$O$124*$H$124</f>
        <v>0</v>
      </c>
      <c r="Q124" s="162">
        <v>0</v>
      </c>
      <c r="R124" s="162">
        <f>$Q$124*$H$124</f>
        <v>0</v>
      </c>
      <c r="S124" s="162">
        <v>0</v>
      </c>
      <c r="T124" s="163">
        <f>$S$124*$H$124</f>
        <v>0</v>
      </c>
      <c r="AR124" s="97" t="s">
        <v>169</v>
      </c>
      <c r="AT124" s="97" t="s">
        <v>202</v>
      </c>
      <c r="AU124" s="97" t="s">
        <v>79</v>
      </c>
      <c r="AY124" s="6" t="s">
        <v>130</v>
      </c>
      <c r="BE124" s="164">
        <f>IF($N$124="základní",$J$124,0)</f>
        <v>0</v>
      </c>
      <c r="BF124" s="164">
        <f>IF($N$124="snížená",$J$124,0)</f>
        <v>0</v>
      </c>
      <c r="BG124" s="164">
        <f>IF($N$124="zákl. přenesená",$J$124,0)</f>
        <v>0</v>
      </c>
      <c r="BH124" s="164">
        <f>IF($N$124="sníž. přenesená",$J$124,0)</f>
        <v>0</v>
      </c>
      <c r="BI124" s="164">
        <f>IF($N$124="nulová",$J$124,0)</f>
        <v>0</v>
      </c>
      <c r="BJ124" s="97" t="s">
        <v>21</v>
      </c>
      <c r="BK124" s="164">
        <f>ROUND($I$124*$H$124,2)</f>
        <v>0</v>
      </c>
      <c r="BL124" s="97" t="s">
        <v>88</v>
      </c>
      <c r="BM124" s="97" t="s">
        <v>283</v>
      </c>
    </row>
    <row r="125" spans="2:47" s="6" customFormat="1" ht="16.5" customHeight="1">
      <c r="B125" s="23"/>
      <c r="C125" s="24"/>
      <c r="D125" s="165" t="s">
        <v>138</v>
      </c>
      <c r="E125" s="24"/>
      <c r="F125" s="166" t="s">
        <v>282</v>
      </c>
      <c r="G125" s="24"/>
      <c r="H125" s="24"/>
      <c r="J125" s="24"/>
      <c r="K125" s="24"/>
      <c r="L125" s="43"/>
      <c r="M125" s="56"/>
      <c r="N125" s="24"/>
      <c r="O125" s="24"/>
      <c r="P125" s="24"/>
      <c r="Q125" s="24"/>
      <c r="R125" s="24"/>
      <c r="S125" s="24"/>
      <c r="T125" s="57"/>
      <c r="AT125" s="6" t="s">
        <v>138</v>
      </c>
      <c r="AU125" s="6" t="s">
        <v>79</v>
      </c>
    </row>
    <row r="126" spans="2:65" s="6" customFormat="1" ht="15.75" customHeight="1">
      <c r="B126" s="23"/>
      <c r="C126" s="153" t="s">
        <v>216</v>
      </c>
      <c r="D126" s="153" t="s">
        <v>132</v>
      </c>
      <c r="E126" s="154" t="s">
        <v>251</v>
      </c>
      <c r="F126" s="155" t="s">
        <v>252</v>
      </c>
      <c r="G126" s="156" t="s">
        <v>147</v>
      </c>
      <c r="H126" s="157">
        <v>704</v>
      </c>
      <c r="I126" s="158"/>
      <c r="J126" s="159">
        <f>ROUND($I$126*$H$126,2)</f>
        <v>0</v>
      </c>
      <c r="K126" s="155"/>
      <c r="L126" s="43"/>
      <c r="M126" s="160"/>
      <c r="N126" s="161" t="s">
        <v>41</v>
      </c>
      <c r="O126" s="24"/>
      <c r="P126" s="162">
        <f>$O$126*$H$126</f>
        <v>0</v>
      </c>
      <c r="Q126" s="162">
        <v>0</v>
      </c>
      <c r="R126" s="162">
        <f>$Q$126*$H$126</f>
        <v>0</v>
      </c>
      <c r="S126" s="162">
        <v>0</v>
      </c>
      <c r="T126" s="163">
        <f>$S$126*$H$126</f>
        <v>0</v>
      </c>
      <c r="AR126" s="97" t="s">
        <v>88</v>
      </c>
      <c r="AT126" s="97" t="s">
        <v>132</v>
      </c>
      <c r="AU126" s="97" t="s">
        <v>79</v>
      </c>
      <c r="AY126" s="6" t="s">
        <v>130</v>
      </c>
      <c r="BE126" s="164">
        <f>IF($N$126="základní",$J$126,0)</f>
        <v>0</v>
      </c>
      <c r="BF126" s="164">
        <f>IF($N$126="snížená",$J$126,0)</f>
        <v>0</v>
      </c>
      <c r="BG126" s="164">
        <f>IF($N$126="zákl. přenesená",$J$126,0)</f>
        <v>0</v>
      </c>
      <c r="BH126" s="164">
        <f>IF($N$126="sníž. přenesená",$J$126,0)</f>
        <v>0</v>
      </c>
      <c r="BI126" s="164">
        <f>IF($N$126="nulová",$J$126,0)</f>
        <v>0</v>
      </c>
      <c r="BJ126" s="97" t="s">
        <v>21</v>
      </c>
      <c r="BK126" s="164">
        <f>ROUND($I$126*$H$126,2)</f>
        <v>0</v>
      </c>
      <c r="BL126" s="97" t="s">
        <v>88</v>
      </c>
      <c r="BM126" s="97" t="s">
        <v>356</v>
      </c>
    </row>
    <row r="127" spans="2:47" s="6" customFormat="1" ht="16.5" customHeight="1">
      <c r="B127" s="23"/>
      <c r="C127" s="24"/>
      <c r="D127" s="165" t="s">
        <v>138</v>
      </c>
      <c r="E127" s="24"/>
      <c r="F127" s="166" t="s">
        <v>357</v>
      </c>
      <c r="G127" s="24"/>
      <c r="H127" s="24"/>
      <c r="J127" s="24"/>
      <c r="K127" s="24"/>
      <c r="L127" s="43"/>
      <c r="M127" s="56"/>
      <c r="N127" s="24"/>
      <c r="O127" s="24"/>
      <c r="P127" s="24"/>
      <c r="Q127" s="24"/>
      <c r="R127" s="24"/>
      <c r="S127" s="24"/>
      <c r="T127" s="57"/>
      <c r="AT127" s="6" t="s">
        <v>138</v>
      </c>
      <c r="AU127" s="6" t="s">
        <v>79</v>
      </c>
    </row>
    <row r="128" spans="2:51" s="6" customFormat="1" ht="15.75" customHeight="1">
      <c r="B128" s="167"/>
      <c r="C128" s="168"/>
      <c r="D128" s="169" t="s">
        <v>183</v>
      </c>
      <c r="E128" s="168"/>
      <c r="F128" s="170" t="s">
        <v>358</v>
      </c>
      <c r="G128" s="168"/>
      <c r="H128" s="171">
        <v>704</v>
      </c>
      <c r="J128" s="168"/>
      <c r="K128" s="168"/>
      <c r="L128" s="172"/>
      <c r="M128" s="173"/>
      <c r="N128" s="168"/>
      <c r="O128" s="168"/>
      <c r="P128" s="168"/>
      <c r="Q128" s="168"/>
      <c r="R128" s="168"/>
      <c r="S128" s="168"/>
      <c r="T128" s="174"/>
      <c r="AT128" s="175" t="s">
        <v>183</v>
      </c>
      <c r="AU128" s="175" t="s">
        <v>79</v>
      </c>
      <c r="AV128" s="175" t="s">
        <v>79</v>
      </c>
      <c r="AW128" s="175" t="s">
        <v>108</v>
      </c>
      <c r="AX128" s="175" t="s">
        <v>21</v>
      </c>
      <c r="AY128" s="175" t="s">
        <v>130</v>
      </c>
    </row>
    <row r="129" spans="2:65" s="6" customFormat="1" ht="15.75" customHeight="1">
      <c r="B129" s="23"/>
      <c r="C129" s="176" t="s">
        <v>221</v>
      </c>
      <c r="D129" s="176" t="s">
        <v>202</v>
      </c>
      <c r="E129" s="177" t="s">
        <v>257</v>
      </c>
      <c r="F129" s="178" t="s">
        <v>258</v>
      </c>
      <c r="G129" s="179" t="s">
        <v>147</v>
      </c>
      <c r="H129" s="180">
        <v>704</v>
      </c>
      <c r="I129" s="181"/>
      <c r="J129" s="182">
        <f>ROUND($I$129*$H$129,2)</f>
        <v>0</v>
      </c>
      <c r="K129" s="178"/>
      <c r="L129" s="183"/>
      <c r="M129" s="184"/>
      <c r="N129" s="185" t="s">
        <v>41</v>
      </c>
      <c r="O129" s="24"/>
      <c r="P129" s="162">
        <f>$O$129*$H$129</f>
        <v>0</v>
      </c>
      <c r="Q129" s="162">
        <v>0.00025</v>
      </c>
      <c r="R129" s="162">
        <f>$Q$129*$H$129</f>
        <v>0.176</v>
      </c>
      <c r="S129" s="162">
        <v>0</v>
      </c>
      <c r="T129" s="163">
        <f>$S$129*$H$129</f>
        <v>0</v>
      </c>
      <c r="AR129" s="97" t="s">
        <v>169</v>
      </c>
      <c r="AT129" s="97" t="s">
        <v>202</v>
      </c>
      <c r="AU129" s="97" t="s">
        <v>79</v>
      </c>
      <c r="AY129" s="6" t="s">
        <v>130</v>
      </c>
      <c r="BE129" s="164">
        <f>IF($N$129="základní",$J$129,0)</f>
        <v>0</v>
      </c>
      <c r="BF129" s="164">
        <f>IF($N$129="snížená",$J$129,0)</f>
        <v>0</v>
      </c>
      <c r="BG129" s="164">
        <f>IF($N$129="zákl. přenesená",$J$129,0)</f>
        <v>0</v>
      </c>
      <c r="BH129" s="164">
        <f>IF($N$129="sníž. přenesená",$J$129,0)</f>
        <v>0</v>
      </c>
      <c r="BI129" s="164">
        <f>IF($N$129="nulová",$J$129,0)</f>
        <v>0</v>
      </c>
      <c r="BJ129" s="97" t="s">
        <v>21</v>
      </c>
      <c r="BK129" s="164">
        <f>ROUND($I$129*$H$129,2)</f>
        <v>0</v>
      </c>
      <c r="BL129" s="97" t="s">
        <v>88</v>
      </c>
      <c r="BM129" s="97" t="s">
        <v>259</v>
      </c>
    </row>
    <row r="130" spans="2:47" s="6" customFormat="1" ht="16.5" customHeight="1">
      <c r="B130" s="23"/>
      <c r="C130" s="24"/>
      <c r="D130" s="165" t="s">
        <v>138</v>
      </c>
      <c r="E130" s="24"/>
      <c r="F130" s="166" t="s">
        <v>359</v>
      </c>
      <c r="G130" s="24"/>
      <c r="H130" s="24"/>
      <c r="J130" s="24"/>
      <c r="K130" s="24"/>
      <c r="L130" s="43"/>
      <c r="M130" s="56"/>
      <c r="N130" s="24"/>
      <c r="O130" s="24"/>
      <c r="P130" s="24"/>
      <c r="Q130" s="24"/>
      <c r="R130" s="24"/>
      <c r="S130" s="24"/>
      <c r="T130" s="57"/>
      <c r="AT130" s="6" t="s">
        <v>138</v>
      </c>
      <c r="AU130" s="6" t="s">
        <v>79</v>
      </c>
    </row>
    <row r="131" spans="2:65" s="6" customFormat="1" ht="15.75" customHeight="1">
      <c r="B131" s="23"/>
      <c r="C131" s="153" t="s">
        <v>226</v>
      </c>
      <c r="D131" s="153" t="s">
        <v>132</v>
      </c>
      <c r="E131" s="154" t="s">
        <v>360</v>
      </c>
      <c r="F131" s="155" t="s">
        <v>361</v>
      </c>
      <c r="G131" s="156" t="s">
        <v>147</v>
      </c>
      <c r="H131" s="157">
        <v>3521</v>
      </c>
      <c r="I131" s="158"/>
      <c r="J131" s="159">
        <f>ROUND($I$131*$H$131,2)</f>
        <v>0</v>
      </c>
      <c r="K131" s="155" t="s">
        <v>136</v>
      </c>
      <c r="L131" s="43"/>
      <c r="M131" s="160"/>
      <c r="N131" s="161" t="s">
        <v>41</v>
      </c>
      <c r="O131" s="24"/>
      <c r="P131" s="162">
        <f>$O$131*$H$131</f>
        <v>0</v>
      </c>
      <c r="Q131" s="162">
        <v>0</v>
      </c>
      <c r="R131" s="162">
        <f>$Q$131*$H$131</f>
        <v>0</v>
      </c>
      <c r="S131" s="162">
        <v>0</v>
      </c>
      <c r="T131" s="163">
        <f>$S$131*$H$131</f>
        <v>0</v>
      </c>
      <c r="AR131" s="97" t="s">
        <v>88</v>
      </c>
      <c r="AT131" s="97" t="s">
        <v>132</v>
      </c>
      <c r="AU131" s="97" t="s">
        <v>79</v>
      </c>
      <c r="AY131" s="6" t="s">
        <v>130</v>
      </c>
      <c r="BE131" s="164">
        <f>IF($N$131="základní",$J$131,0)</f>
        <v>0</v>
      </c>
      <c r="BF131" s="164">
        <f>IF($N$131="snížená",$J$131,0)</f>
        <v>0</v>
      </c>
      <c r="BG131" s="164">
        <f>IF($N$131="zákl. přenesená",$J$131,0)</f>
        <v>0</v>
      </c>
      <c r="BH131" s="164">
        <f>IF($N$131="sníž. přenesená",$J$131,0)</f>
        <v>0</v>
      </c>
      <c r="BI131" s="164">
        <f>IF($N$131="nulová",$J$131,0)</f>
        <v>0</v>
      </c>
      <c r="BJ131" s="97" t="s">
        <v>21</v>
      </c>
      <c r="BK131" s="164">
        <f>ROUND($I$131*$H$131,2)</f>
        <v>0</v>
      </c>
      <c r="BL131" s="97" t="s">
        <v>88</v>
      </c>
      <c r="BM131" s="97" t="s">
        <v>362</v>
      </c>
    </row>
    <row r="132" spans="2:47" s="6" customFormat="1" ht="16.5" customHeight="1">
      <c r="B132" s="23"/>
      <c r="C132" s="24"/>
      <c r="D132" s="165" t="s">
        <v>138</v>
      </c>
      <c r="E132" s="24"/>
      <c r="F132" s="166" t="s">
        <v>363</v>
      </c>
      <c r="G132" s="24"/>
      <c r="H132" s="24"/>
      <c r="J132" s="24"/>
      <c r="K132" s="24"/>
      <c r="L132" s="43"/>
      <c r="M132" s="56"/>
      <c r="N132" s="24"/>
      <c r="O132" s="24"/>
      <c r="P132" s="24"/>
      <c r="Q132" s="24"/>
      <c r="R132" s="24"/>
      <c r="S132" s="24"/>
      <c r="T132" s="57"/>
      <c r="AT132" s="6" t="s">
        <v>138</v>
      </c>
      <c r="AU132" s="6" t="s">
        <v>79</v>
      </c>
    </row>
    <row r="133" spans="2:51" s="6" customFormat="1" ht="15.75" customHeight="1">
      <c r="B133" s="167"/>
      <c r="C133" s="168"/>
      <c r="D133" s="169" t="s">
        <v>183</v>
      </c>
      <c r="E133" s="168"/>
      <c r="F133" s="170" t="s">
        <v>255</v>
      </c>
      <c r="G133" s="168"/>
      <c r="H133" s="171">
        <v>3521</v>
      </c>
      <c r="J133" s="168"/>
      <c r="K133" s="168"/>
      <c r="L133" s="172"/>
      <c r="M133" s="173"/>
      <c r="N133" s="168"/>
      <c r="O133" s="168"/>
      <c r="P133" s="168"/>
      <c r="Q133" s="168"/>
      <c r="R133" s="168"/>
      <c r="S133" s="168"/>
      <c r="T133" s="174"/>
      <c r="AT133" s="175" t="s">
        <v>183</v>
      </c>
      <c r="AU133" s="175" t="s">
        <v>79</v>
      </c>
      <c r="AV133" s="175" t="s">
        <v>79</v>
      </c>
      <c r="AW133" s="175" t="s">
        <v>108</v>
      </c>
      <c r="AX133" s="175" t="s">
        <v>21</v>
      </c>
      <c r="AY133" s="175" t="s">
        <v>130</v>
      </c>
    </row>
    <row r="134" spans="2:65" s="6" customFormat="1" ht="15.75" customHeight="1">
      <c r="B134" s="23"/>
      <c r="C134" s="176" t="s">
        <v>231</v>
      </c>
      <c r="D134" s="176" t="s">
        <v>202</v>
      </c>
      <c r="E134" s="177" t="s">
        <v>217</v>
      </c>
      <c r="F134" s="178" t="s">
        <v>218</v>
      </c>
      <c r="G134" s="179" t="s">
        <v>219</v>
      </c>
      <c r="H134" s="180">
        <v>0.154</v>
      </c>
      <c r="I134" s="181"/>
      <c r="J134" s="182">
        <f>ROUND($I$134*$H$134,2)</f>
        <v>0</v>
      </c>
      <c r="K134" s="178"/>
      <c r="L134" s="183"/>
      <c r="M134" s="184"/>
      <c r="N134" s="185" t="s">
        <v>41</v>
      </c>
      <c r="O134" s="24"/>
      <c r="P134" s="162">
        <f>$O$134*$H$134</f>
        <v>0</v>
      </c>
      <c r="Q134" s="162">
        <v>1</v>
      </c>
      <c r="R134" s="162">
        <f>$Q$134*$H$134</f>
        <v>0.154</v>
      </c>
      <c r="S134" s="162">
        <v>0</v>
      </c>
      <c r="T134" s="163">
        <f>$S$134*$H$134</f>
        <v>0</v>
      </c>
      <c r="AR134" s="97" t="s">
        <v>364</v>
      </c>
      <c r="AT134" s="97" t="s">
        <v>202</v>
      </c>
      <c r="AU134" s="97" t="s">
        <v>79</v>
      </c>
      <c r="AY134" s="6" t="s">
        <v>130</v>
      </c>
      <c r="BE134" s="164">
        <f>IF($N$134="základní",$J$134,0)</f>
        <v>0</v>
      </c>
      <c r="BF134" s="164">
        <f>IF($N$134="snížená",$J$134,0)</f>
        <v>0</v>
      </c>
      <c r="BG134" s="164">
        <f>IF($N$134="zákl. přenesená",$J$134,0)</f>
        <v>0</v>
      </c>
      <c r="BH134" s="164">
        <f>IF($N$134="sníž. přenesená",$J$134,0)</f>
        <v>0</v>
      </c>
      <c r="BI134" s="164">
        <f>IF($N$134="nulová",$J$134,0)</f>
        <v>0</v>
      </c>
      <c r="BJ134" s="97" t="s">
        <v>21</v>
      </c>
      <c r="BK134" s="164">
        <f>ROUND($I$134*$H$134,2)</f>
        <v>0</v>
      </c>
      <c r="BL134" s="97" t="s">
        <v>364</v>
      </c>
      <c r="BM134" s="97" t="s">
        <v>365</v>
      </c>
    </row>
    <row r="135" spans="2:47" s="6" customFormat="1" ht="16.5" customHeight="1">
      <c r="B135" s="23"/>
      <c r="C135" s="24"/>
      <c r="D135" s="165" t="s">
        <v>138</v>
      </c>
      <c r="E135" s="24"/>
      <c r="F135" s="166" t="s">
        <v>218</v>
      </c>
      <c r="G135" s="24"/>
      <c r="H135" s="24"/>
      <c r="J135" s="24"/>
      <c r="K135" s="24"/>
      <c r="L135" s="43"/>
      <c r="M135" s="56"/>
      <c r="N135" s="24"/>
      <c r="O135" s="24"/>
      <c r="P135" s="24"/>
      <c r="Q135" s="24"/>
      <c r="R135" s="24"/>
      <c r="S135" s="24"/>
      <c r="T135" s="57"/>
      <c r="AT135" s="6" t="s">
        <v>138</v>
      </c>
      <c r="AU135" s="6" t="s">
        <v>79</v>
      </c>
    </row>
    <row r="136" spans="2:51" s="6" customFormat="1" ht="15.75" customHeight="1">
      <c r="B136" s="167"/>
      <c r="C136" s="168"/>
      <c r="D136" s="169" t="s">
        <v>183</v>
      </c>
      <c r="E136" s="168"/>
      <c r="F136" s="170" t="s">
        <v>366</v>
      </c>
      <c r="G136" s="168"/>
      <c r="H136" s="171">
        <v>0.14</v>
      </c>
      <c r="J136" s="168"/>
      <c r="K136" s="168"/>
      <c r="L136" s="172"/>
      <c r="M136" s="173"/>
      <c r="N136" s="168"/>
      <c r="O136" s="168"/>
      <c r="P136" s="168"/>
      <c r="Q136" s="168"/>
      <c r="R136" s="168"/>
      <c r="S136" s="168"/>
      <c r="T136" s="174"/>
      <c r="AT136" s="175" t="s">
        <v>183</v>
      </c>
      <c r="AU136" s="175" t="s">
        <v>79</v>
      </c>
      <c r="AV136" s="175" t="s">
        <v>79</v>
      </c>
      <c r="AW136" s="175" t="s">
        <v>108</v>
      </c>
      <c r="AX136" s="175" t="s">
        <v>21</v>
      </c>
      <c r="AY136" s="175" t="s">
        <v>130</v>
      </c>
    </row>
    <row r="137" spans="2:51" s="6" customFormat="1" ht="15.75" customHeight="1">
      <c r="B137" s="167"/>
      <c r="C137" s="168"/>
      <c r="D137" s="169" t="s">
        <v>183</v>
      </c>
      <c r="E137" s="168"/>
      <c r="F137" s="170" t="s">
        <v>367</v>
      </c>
      <c r="G137" s="168"/>
      <c r="H137" s="171">
        <v>0.154</v>
      </c>
      <c r="J137" s="168"/>
      <c r="K137" s="168"/>
      <c r="L137" s="172"/>
      <c r="M137" s="173"/>
      <c r="N137" s="168"/>
      <c r="O137" s="168"/>
      <c r="P137" s="168"/>
      <c r="Q137" s="168"/>
      <c r="R137" s="168"/>
      <c r="S137" s="168"/>
      <c r="T137" s="174"/>
      <c r="AT137" s="175" t="s">
        <v>183</v>
      </c>
      <c r="AU137" s="175" t="s">
        <v>79</v>
      </c>
      <c r="AV137" s="175" t="s">
        <v>79</v>
      </c>
      <c r="AW137" s="175" t="s">
        <v>70</v>
      </c>
      <c r="AX137" s="175" t="s">
        <v>21</v>
      </c>
      <c r="AY137" s="175" t="s">
        <v>130</v>
      </c>
    </row>
    <row r="138" spans="2:65" s="6" customFormat="1" ht="15.75" customHeight="1">
      <c r="B138" s="23"/>
      <c r="C138" s="176" t="s">
        <v>7</v>
      </c>
      <c r="D138" s="176" t="s">
        <v>202</v>
      </c>
      <c r="E138" s="177" t="s">
        <v>368</v>
      </c>
      <c r="F138" s="178" t="s">
        <v>369</v>
      </c>
      <c r="G138" s="179" t="s">
        <v>323</v>
      </c>
      <c r="H138" s="180">
        <v>2.31</v>
      </c>
      <c r="I138" s="181"/>
      <c r="J138" s="182">
        <f>ROUND($I$138*$H$138,2)</f>
        <v>0</v>
      </c>
      <c r="K138" s="178"/>
      <c r="L138" s="183"/>
      <c r="M138" s="184"/>
      <c r="N138" s="185" t="s">
        <v>41</v>
      </c>
      <c r="O138" s="24"/>
      <c r="P138" s="162">
        <f>$O$138*$H$138</f>
        <v>0</v>
      </c>
      <c r="Q138" s="162">
        <v>0.001</v>
      </c>
      <c r="R138" s="162">
        <f>$Q$138*$H$138</f>
        <v>0.00231</v>
      </c>
      <c r="S138" s="162">
        <v>0</v>
      </c>
      <c r="T138" s="163">
        <f>$S$138*$H$138</f>
        <v>0</v>
      </c>
      <c r="AR138" s="97" t="s">
        <v>364</v>
      </c>
      <c r="AT138" s="97" t="s">
        <v>202</v>
      </c>
      <c r="AU138" s="97" t="s">
        <v>79</v>
      </c>
      <c r="AY138" s="6" t="s">
        <v>130</v>
      </c>
      <c r="BE138" s="164">
        <f>IF($N$138="základní",$J$138,0)</f>
        <v>0</v>
      </c>
      <c r="BF138" s="164">
        <f>IF($N$138="snížená",$J$138,0)</f>
        <v>0</v>
      </c>
      <c r="BG138" s="164">
        <f>IF($N$138="zákl. přenesená",$J$138,0)</f>
        <v>0</v>
      </c>
      <c r="BH138" s="164">
        <f>IF($N$138="sníž. přenesená",$J$138,0)</f>
        <v>0</v>
      </c>
      <c r="BI138" s="164">
        <f>IF($N$138="nulová",$J$138,0)</f>
        <v>0</v>
      </c>
      <c r="BJ138" s="97" t="s">
        <v>21</v>
      </c>
      <c r="BK138" s="164">
        <f>ROUND($I$138*$H$138,2)</f>
        <v>0</v>
      </c>
      <c r="BL138" s="97" t="s">
        <v>364</v>
      </c>
      <c r="BM138" s="97" t="s">
        <v>370</v>
      </c>
    </row>
    <row r="139" spans="2:47" s="6" customFormat="1" ht="16.5" customHeight="1">
      <c r="B139" s="23"/>
      <c r="C139" s="24"/>
      <c r="D139" s="165" t="s">
        <v>138</v>
      </c>
      <c r="E139" s="24"/>
      <c r="F139" s="166" t="s">
        <v>369</v>
      </c>
      <c r="G139" s="24"/>
      <c r="H139" s="24"/>
      <c r="J139" s="24"/>
      <c r="K139" s="24"/>
      <c r="L139" s="43"/>
      <c r="M139" s="56"/>
      <c r="N139" s="24"/>
      <c r="O139" s="24"/>
      <c r="P139" s="24"/>
      <c r="Q139" s="24"/>
      <c r="R139" s="24"/>
      <c r="S139" s="24"/>
      <c r="T139" s="57"/>
      <c r="AT139" s="6" t="s">
        <v>138</v>
      </c>
      <c r="AU139" s="6" t="s">
        <v>79</v>
      </c>
    </row>
    <row r="140" spans="2:51" s="6" customFormat="1" ht="15.75" customHeight="1">
      <c r="B140" s="167"/>
      <c r="C140" s="168"/>
      <c r="D140" s="169" t="s">
        <v>183</v>
      </c>
      <c r="E140" s="168"/>
      <c r="F140" s="170" t="s">
        <v>371</v>
      </c>
      <c r="G140" s="168"/>
      <c r="H140" s="171">
        <v>2.1</v>
      </c>
      <c r="J140" s="168"/>
      <c r="K140" s="168"/>
      <c r="L140" s="172"/>
      <c r="M140" s="173"/>
      <c r="N140" s="168"/>
      <c r="O140" s="168"/>
      <c r="P140" s="168"/>
      <c r="Q140" s="168"/>
      <c r="R140" s="168"/>
      <c r="S140" s="168"/>
      <c r="T140" s="174"/>
      <c r="AT140" s="175" t="s">
        <v>183</v>
      </c>
      <c r="AU140" s="175" t="s">
        <v>79</v>
      </c>
      <c r="AV140" s="175" t="s">
        <v>79</v>
      </c>
      <c r="AW140" s="175" t="s">
        <v>108</v>
      </c>
      <c r="AX140" s="175" t="s">
        <v>21</v>
      </c>
      <c r="AY140" s="175" t="s">
        <v>130</v>
      </c>
    </row>
    <row r="141" spans="2:51" s="6" customFormat="1" ht="15.75" customHeight="1">
      <c r="B141" s="167"/>
      <c r="C141" s="168"/>
      <c r="D141" s="169" t="s">
        <v>183</v>
      </c>
      <c r="E141" s="168"/>
      <c r="F141" s="170" t="s">
        <v>372</v>
      </c>
      <c r="G141" s="168"/>
      <c r="H141" s="171">
        <v>2.31</v>
      </c>
      <c r="J141" s="168"/>
      <c r="K141" s="168"/>
      <c r="L141" s="172"/>
      <c r="M141" s="173"/>
      <c r="N141" s="168"/>
      <c r="O141" s="168"/>
      <c r="P141" s="168"/>
      <c r="Q141" s="168"/>
      <c r="R141" s="168"/>
      <c r="S141" s="168"/>
      <c r="T141" s="174"/>
      <c r="AT141" s="175" t="s">
        <v>183</v>
      </c>
      <c r="AU141" s="175" t="s">
        <v>79</v>
      </c>
      <c r="AV141" s="175" t="s">
        <v>79</v>
      </c>
      <c r="AW141" s="175" t="s">
        <v>70</v>
      </c>
      <c r="AX141" s="175" t="s">
        <v>21</v>
      </c>
      <c r="AY141" s="175" t="s">
        <v>130</v>
      </c>
    </row>
    <row r="142" spans="2:65" s="6" customFormat="1" ht="15.75" customHeight="1">
      <c r="B142" s="23"/>
      <c r="C142" s="153" t="s">
        <v>240</v>
      </c>
      <c r="D142" s="153" t="s">
        <v>132</v>
      </c>
      <c r="E142" s="154" t="s">
        <v>296</v>
      </c>
      <c r="F142" s="155" t="s">
        <v>297</v>
      </c>
      <c r="G142" s="156" t="s">
        <v>135</v>
      </c>
      <c r="H142" s="157">
        <v>0.33</v>
      </c>
      <c r="I142" s="158"/>
      <c r="J142" s="159">
        <f>ROUND($I$142*$H$142,2)</f>
        <v>0</v>
      </c>
      <c r="K142" s="155" t="s">
        <v>136</v>
      </c>
      <c r="L142" s="43"/>
      <c r="M142" s="160"/>
      <c r="N142" s="161" t="s">
        <v>41</v>
      </c>
      <c r="O142" s="24"/>
      <c r="P142" s="162">
        <f>$O$142*$H$142</f>
        <v>0</v>
      </c>
      <c r="Q142" s="162">
        <v>0</v>
      </c>
      <c r="R142" s="162">
        <f>$Q$142*$H$142</f>
        <v>0</v>
      </c>
      <c r="S142" s="162">
        <v>0</v>
      </c>
      <c r="T142" s="163">
        <f>$S$142*$H$142</f>
        <v>0</v>
      </c>
      <c r="AR142" s="97" t="s">
        <v>88</v>
      </c>
      <c r="AT142" s="97" t="s">
        <v>132</v>
      </c>
      <c r="AU142" s="97" t="s">
        <v>79</v>
      </c>
      <c r="AY142" s="6" t="s">
        <v>130</v>
      </c>
      <c r="BE142" s="164">
        <f>IF($N$142="základní",$J$142,0)</f>
        <v>0</v>
      </c>
      <c r="BF142" s="164">
        <f>IF($N$142="snížená",$J$142,0)</f>
        <v>0</v>
      </c>
      <c r="BG142" s="164">
        <f>IF($N$142="zákl. přenesená",$J$142,0)</f>
        <v>0</v>
      </c>
      <c r="BH142" s="164">
        <f>IF($N$142="sníž. přenesená",$J$142,0)</f>
        <v>0</v>
      </c>
      <c r="BI142" s="164">
        <f>IF($N$142="nulová",$J$142,0)</f>
        <v>0</v>
      </c>
      <c r="BJ142" s="97" t="s">
        <v>21</v>
      </c>
      <c r="BK142" s="164">
        <f>ROUND($I$142*$H$142,2)</f>
        <v>0</v>
      </c>
      <c r="BL142" s="97" t="s">
        <v>88</v>
      </c>
      <c r="BM142" s="97" t="s">
        <v>373</v>
      </c>
    </row>
    <row r="143" spans="2:47" s="6" customFormat="1" ht="27" customHeight="1">
      <c r="B143" s="23"/>
      <c r="C143" s="24"/>
      <c r="D143" s="165" t="s">
        <v>138</v>
      </c>
      <c r="E143" s="24"/>
      <c r="F143" s="166" t="s">
        <v>299</v>
      </c>
      <c r="G143" s="24"/>
      <c r="H143" s="24"/>
      <c r="J143" s="24"/>
      <c r="K143" s="24"/>
      <c r="L143" s="43"/>
      <c r="M143" s="56"/>
      <c r="N143" s="24"/>
      <c r="O143" s="24"/>
      <c r="P143" s="24"/>
      <c r="Q143" s="24"/>
      <c r="R143" s="24"/>
      <c r="S143" s="24"/>
      <c r="T143" s="57"/>
      <c r="AT143" s="6" t="s">
        <v>138</v>
      </c>
      <c r="AU143" s="6" t="s">
        <v>79</v>
      </c>
    </row>
    <row r="144" spans="2:65" s="6" customFormat="1" ht="15.75" customHeight="1">
      <c r="B144" s="23"/>
      <c r="C144" s="153" t="s">
        <v>245</v>
      </c>
      <c r="D144" s="153" t="s">
        <v>132</v>
      </c>
      <c r="E144" s="154" t="s">
        <v>301</v>
      </c>
      <c r="F144" s="155" t="s">
        <v>302</v>
      </c>
      <c r="G144" s="156" t="s">
        <v>142</v>
      </c>
      <c r="H144" s="157">
        <v>226.08</v>
      </c>
      <c r="I144" s="158"/>
      <c r="J144" s="159">
        <f>ROUND($I$144*$H$144,2)</f>
        <v>0</v>
      </c>
      <c r="K144" s="155" t="s">
        <v>136</v>
      </c>
      <c r="L144" s="43"/>
      <c r="M144" s="160"/>
      <c r="N144" s="161" t="s">
        <v>41</v>
      </c>
      <c r="O144" s="24"/>
      <c r="P144" s="162">
        <f>$O$144*$H$144</f>
        <v>0</v>
      </c>
      <c r="Q144" s="162">
        <v>0</v>
      </c>
      <c r="R144" s="162">
        <f>$Q$144*$H$144</f>
        <v>0</v>
      </c>
      <c r="S144" s="162">
        <v>0</v>
      </c>
      <c r="T144" s="163">
        <f>$S$144*$H$144</f>
        <v>0</v>
      </c>
      <c r="AR144" s="97" t="s">
        <v>88</v>
      </c>
      <c r="AT144" s="97" t="s">
        <v>132</v>
      </c>
      <c r="AU144" s="97" t="s">
        <v>79</v>
      </c>
      <c r="AY144" s="6" t="s">
        <v>130</v>
      </c>
      <c r="BE144" s="164">
        <f>IF($N$144="základní",$J$144,0)</f>
        <v>0</v>
      </c>
      <c r="BF144" s="164">
        <f>IF($N$144="snížená",$J$144,0)</f>
        <v>0</v>
      </c>
      <c r="BG144" s="164">
        <f>IF($N$144="zákl. přenesená",$J$144,0)</f>
        <v>0</v>
      </c>
      <c r="BH144" s="164">
        <f>IF($N$144="sníž. přenesená",$J$144,0)</f>
        <v>0</v>
      </c>
      <c r="BI144" s="164">
        <f>IF($N$144="nulová",$J$144,0)</f>
        <v>0</v>
      </c>
      <c r="BJ144" s="97" t="s">
        <v>21</v>
      </c>
      <c r="BK144" s="164">
        <f>ROUND($I$144*$H$144,2)</f>
        <v>0</v>
      </c>
      <c r="BL144" s="97" t="s">
        <v>88</v>
      </c>
      <c r="BM144" s="97" t="s">
        <v>303</v>
      </c>
    </row>
    <row r="145" spans="2:47" s="6" customFormat="1" ht="16.5" customHeight="1">
      <c r="B145" s="23"/>
      <c r="C145" s="24"/>
      <c r="D145" s="165" t="s">
        <v>138</v>
      </c>
      <c r="E145" s="24"/>
      <c r="F145" s="166" t="s">
        <v>304</v>
      </c>
      <c r="G145" s="24"/>
      <c r="H145" s="24"/>
      <c r="J145" s="24"/>
      <c r="K145" s="24"/>
      <c r="L145" s="43"/>
      <c r="M145" s="56"/>
      <c r="N145" s="24"/>
      <c r="O145" s="24"/>
      <c r="P145" s="24"/>
      <c r="Q145" s="24"/>
      <c r="R145" s="24"/>
      <c r="S145" s="24"/>
      <c r="T145" s="57"/>
      <c r="AT145" s="6" t="s">
        <v>138</v>
      </c>
      <c r="AU145" s="6" t="s">
        <v>79</v>
      </c>
    </row>
    <row r="146" spans="2:51" s="6" customFormat="1" ht="15.75" customHeight="1">
      <c r="B146" s="167"/>
      <c r="C146" s="168"/>
      <c r="D146" s="169" t="s">
        <v>183</v>
      </c>
      <c r="E146" s="168"/>
      <c r="F146" s="170" t="s">
        <v>374</v>
      </c>
      <c r="G146" s="168"/>
      <c r="H146" s="171">
        <v>226.08</v>
      </c>
      <c r="J146" s="168"/>
      <c r="K146" s="168"/>
      <c r="L146" s="172"/>
      <c r="M146" s="173"/>
      <c r="N146" s="168"/>
      <c r="O146" s="168"/>
      <c r="P146" s="168"/>
      <c r="Q146" s="168"/>
      <c r="R146" s="168"/>
      <c r="S146" s="168"/>
      <c r="T146" s="174"/>
      <c r="AT146" s="175" t="s">
        <v>183</v>
      </c>
      <c r="AU146" s="175" t="s">
        <v>79</v>
      </c>
      <c r="AV146" s="175" t="s">
        <v>79</v>
      </c>
      <c r="AW146" s="175" t="s">
        <v>108</v>
      </c>
      <c r="AX146" s="175" t="s">
        <v>21</v>
      </c>
      <c r="AY146" s="175" t="s">
        <v>130</v>
      </c>
    </row>
    <row r="147" spans="2:63" s="140" customFormat="1" ht="30.75" customHeight="1">
      <c r="B147" s="141"/>
      <c r="C147" s="142"/>
      <c r="D147" s="142" t="s">
        <v>69</v>
      </c>
      <c r="E147" s="151" t="s">
        <v>174</v>
      </c>
      <c r="F147" s="151" t="s">
        <v>306</v>
      </c>
      <c r="G147" s="142"/>
      <c r="H147" s="142"/>
      <c r="J147" s="152">
        <f>$BK$147</f>
        <v>0</v>
      </c>
      <c r="K147" s="142"/>
      <c r="L147" s="145"/>
      <c r="M147" s="146"/>
      <c r="N147" s="142"/>
      <c r="O147" s="142"/>
      <c r="P147" s="147">
        <f>SUM($P$148:$P$149)</f>
        <v>0</v>
      </c>
      <c r="Q147" s="142"/>
      <c r="R147" s="147">
        <f>SUM($R$148:$R$149)</f>
        <v>0</v>
      </c>
      <c r="S147" s="142"/>
      <c r="T147" s="148">
        <f>SUM($T$148:$T$149)</f>
        <v>0</v>
      </c>
      <c r="AR147" s="149" t="s">
        <v>21</v>
      </c>
      <c r="AT147" s="149" t="s">
        <v>69</v>
      </c>
      <c r="AU147" s="149" t="s">
        <v>21</v>
      </c>
      <c r="AY147" s="149" t="s">
        <v>130</v>
      </c>
      <c r="BK147" s="150">
        <f>SUM($BK$148:$BK$149)</f>
        <v>0</v>
      </c>
    </row>
    <row r="148" spans="2:65" s="6" customFormat="1" ht="15.75" customHeight="1">
      <c r="B148" s="23"/>
      <c r="C148" s="153" t="s">
        <v>250</v>
      </c>
      <c r="D148" s="153" t="s">
        <v>132</v>
      </c>
      <c r="E148" s="154" t="s">
        <v>310</v>
      </c>
      <c r="F148" s="155" t="s">
        <v>311</v>
      </c>
      <c r="G148" s="156" t="s">
        <v>219</v>
      </c>
      <c r="H148" s="157">
        <v>1.622</v>
      </c>
      <c r="I148" s="158"/>
      <c r="J148" s="159">
        <f>ROUND($I$148*$H$148,2)</f>
        <v>0</v>
      </c>
      <c r="K148" s="155" t="s">
        <v>136</v>
      </c>
      <c r="L148" s="43"/>
      <c r="M148" s="160"/>
      <c r="N148" s="161" t="s">
        <v>41</v>
      </c>
      <c r="O148" s="24"/>
      <c r="P148" s="162">
        <f>$O$148*$H$148</f>
        <v>0</v>
      </c>
      <c r="Q148" s="162">
        <v>0</v>
      </c>
      <c r="R148" s="162">
        <f>$Q$148*$H$148</f>
        <v>0</v>
      </c>
      <c r="S148" s="162">
        <v>0</v>
      </c>
      <c r="T148" s="163">
        <f>$S$148*$H$148</f>
        <v>0</v>
      </c>
      <c r="AR148" s="97" t="s">
        <v>88</v>
      </c>
      <c r="AT148" s="97" t="s">
        <v>132</v>
      </c>
      <c r="AU148" s="97" t="s">
        <v>79</v>
      </c>
      <c r="AY148" s="6" t="s">
        <v>130</v>
      </c>
      <c r="BE148" s="164">
        <f>IF($N$148="základní",$J$148,0)</f>
        <v>0</v>
      </c>
      <c r="BF148" s="164">
        <f>IF($N$148="snížená",$J$148,0)</f>
        <v>0</v>
      </c>
      <c r="BG148" s="164">
        <f>IF($N$148="zákl. přenesená",$J$148,0)</f>
        <v>0</v>
      </c>
      <c r="BH148" s="164">
        <f>IF($N$148="sníž. přenesená",$J$148,0)</f>
        <v>0</v>
      </c>
      <c r="BI148" s="164">
        <f>IF($N$148="nulová",$J$148,0)</f>
        <v>0</v>
      </c>
      <c r="BJ148" s="97" t="s">
        <v>21</v>
      </c>
      <c r="BK148" s="164">
        <f>ROUND($I$148*$H$148,2)</f>
        <v>0</v>
      </c>
      <c r="BL148" s="97" t="s">
        <v>88</v>
      </c>
      <c r="BM148" s="97" t="s">
        <v>312</v>
      </c>
    </row>
    <row r="149" spans="2:47" s="6" customFormat="1" ht="16.5" customHeight="1">
      <c r="B149" s="23"/>
      <c r="C149" s="24"/>
      <c r="D149" s="165" t="s">
        <v>138</v>
      </c>
      <c r="E149" s="24"/>
      <c r="F149" s="166" t="s">
        <v>313</v>
      </c>
      <c r="G149" s="24"/>
      <c r="H149" s="24"/>
      <c r="J149" s="24"/>
      <c r="K149" s="24"/>
      <c r="L149" s="43"/>
      <c r="M149" s="186"/>
      <c r="N149" s="187"/>
      <c r="O149" s="187"/>
      <c r="P149" s="187"/>
      <c r="Q149" s="187"/>
      <c r="R149" s="187"/>
      <c r="S149" s="187"/>
      <c r="T149" s="188"/>
      <c r="AT149" s="6" t="s">
        <v>138</v>
      </c>
      <c r="AU149" s="6" t="s">
        <v>79</v>
      </c>
    </row>
    <row r="150" spans="2:12" s="6" customFormat="1" ht="7.5" customHeight="1">
      <c r="B150" s="38"/>
      <c r="C150" s="39"/>
      <c r="D150" s="39"/>
      <c r="E150" s="39"/>
      <c r="F150" s="39"/>
      <c r="G150" s="39"/>
      <c r="H150" s="39"/>
      <c r="I150" s="110"/>
      <c r="J150" s="39"/>
      <c r="K150" s="39"/>
      <c r="L150" s="43"/>
    </row>
  </sheetData>
  <sheetProtection password="CC35" sheet="1" objects="1" scenarios="1" formatColumns="0" formatRows="0" sort="0" autoFilter="0"/>
  <autoFilter ref="C84:K84"/>
  <mergeCells count="12">
    <mergeCell ref="E47:H47"/>
    <mergeCell ref="E49:H49"/>
    <mergeCell ref="E51:H51"/>
    <mergeCell ref="E73:H73"/>
    <mergeCell ref="E75:H75"/>
    <mergeCell ref="E77:H77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97"/>
      <c r="C1" s="197"/>
      <c r="D1" s="196" t="s">
        <v>1</v>
      </c>
      <c r="E1" s="197"/>
      <c r="F1" s="189" t="s">
        <v>432</v>
      </c>
      <c r="G1" s="314" t="s">
        <v>433</v>
      </c>
      <c r="H1" s="314"/>
      <c r="I1" s="197"/>
      <c r="J1" s="189" t="s">
        <v>434</v>
      </c>
      <c r="K1" s="196" t="s">
        <v>98</v>
      </c>
      <c r="L1" s="189" t="s">
        <v>435</v>
      </c>
      <c r="M1" s="189"/>
      <c r="N1" s="189"/>
      <c r="O1" s="189"/>
      <c r="P1" s="189"/>
      <c r="Q1" s="189"/>
      <c r="R1" s="189"/>
      <c r="S1" s="189"/>
      <c r="T1" s="189"/>
      <c r="U1" s="194"/>
      <c r="V1" s="19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73"/>
      <c r="M2" s="274"/>
      <c r="N2" s="274"/>
      <c r="O2" s="274"/>
      <c r="P2" s="274"/>
      <c r="Q2" s="274"/>
      <c r="R2" s="274"/>
      <c r="S2" s="274"/>
      <c r="T2" s="274"/>
      <c r="U2" s="274"/>
      <c r="V2" s="274"/>
      <c r="AT2" s="2" t="s">
        <v>87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79</v>
      </c>
    </row>
    <row r="4" spans="2:46" s="2" customFormat="1" ht="37.5" customHeight="1">
      <c r="B4" s="10"/>
      <c r="C4" s="11"/>
      <c r="D4" s="12" t="s">
        <v>99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13" t="str">
        <f>'Rekapitulace stavby'!$K$6</f>
        <v>Zabrušany-Revitalizace prostoru Heřmanov,aktual 01-2013</v>
      </c>
      <c r="F7" s="306"/>
      <c r="G7" s="306"/>
      <c r="H7" s="306"/>
      <c r="J7" s="11"/>
      <c r="K7" s="13"/>
    </row>
    <row r="8" spans="2:11" s="2" customFormat="1" ht="15.75" customHeight="1">
      <c r="B8" s="10"/>
      <c r="C8" s="11"/>
      <c r="D8" s="19" t="s">
        <v>100</v>
      </c>
      <c r="E8" s="11"/>
      <c r="F8" s="11"/>
      <c r="G8" s="11"/>
      <c r="H8" s="11"/>
      <c r="J8" s="11"/>
      <c r="K8" s="13"/>
    </row>
    <row r="9" spans="2:11" s="97" customFormat="1" ht="16.5" customHeight="1">
      <c r="B9" s="98"/>
      <c r="C9" s="99"/>
      <c r="D9" s="99"/>
      <c r="E9" s="313" t="s">
        <v>101</v>
      </c>
      <c r="F9" s="315"/>
      <c r="G9" s="315"/>
      <c r="H9" s="315"/>
      <c r="J9" s="99"/>
      <c r="K9" s="100"/>
    </row>
    <row r="10" spans="2:11" s="6" customFormat="1" ht="15.75" customHeight="1">
      <c r="B10" s="23"/>
      <c r="C10" s="24"/>
      <c r="D10" s="19" t="s">
        <v>102</v>
      </c>
      <c r="E10" s="24"/>
      <c r="F10" s="24"/>
      <c r="G10" s="24"/>
      <c r="H10" s="24"/>
      <c r="J10" s="24"/>
      <c r="K10" s="27"/>
    </row>
    <row r="11" spans="2:11" s="6" customFormat="1" ht="37.5" customHeight="1">
      <c r="B11" s="23"/>
      <c r="C11" s="24"/>
      <c r="D11" s="24"/>
      <c r="E11" s="288" t="s">
        <v>375</v>
      </c>
      <c r="F11" s="291"/>
      <c r="G11" s="291"/>
      <c r="H11" s="291"/>
      <c r="J11" s="24"/>
      <c r="K11" s="27"/>
    </row>
    <row r="12" spans="2:11" s="6" customFormat="1" ht="14.25" customHeight="1">
      <c r="B12" s="23"/>
      <c r="C12" s="24"/>
      <c r="D12" s="24"/>
      <c r="E12" s="24"/>
      <c r="F12" s="24"/>
      <c r="G12" s="24"/>
      <c r="H12" s="24"/>
      <c r="J12" s="24"/>
      <c r="K12" s="27"/>
    </row>
    <row r="13" spans="2:11" s="6" customFormat="1" ht="15" customHeight="1">
      <c r="B13" s="23"/>
      <c r="C13" s="24"/>
      <c r="D13" s="19" t="s">
        <v>19</v>
      </c>
      <c r="E13" s="24"/>
      <c r="F13" s="17" t="s">
        <v>78</v>
      </c>
      <c r="G13" s="24"/>
      <c r="H13" s="24"/>
      <c r="I13" s="101" t="s">
        <v>20</v>
      </c>
      <c r="J13" s="17"/>
      <c r="K13" s="27"/>
    </row>
    <row r="14" spans="2:11" s="6" customFormat="1" ht="15" customHeight="1">
      <c r="B14" s="23"/>
      <c r="C14" s="24"/>
      <c r="D14" s="19" t="s">
        <v>22</v>
      </c>
      <c r="E14" s="24"/>
      <c r="F14" s="17" t="s">
        <v>23</v>
      </c>
      <c r="G14" s="24"/>
      <c r="H14" s="24"/>
      <c r="I14" s="101" t="s">
        <v>24</v>
      </c>
      <c r="J14" s="52" t="str">
        <f>'Rekapitulace stavby'!$AN$8</f>
        <v>30.01.2013</v>
      </c>
      <c r="K14" s="27"/>
    </row>
    <row r="15" spans="2:11" s="6" customFormat="1" ht="12" customHeight="1">
      <c r="B15" s="23"/>
      <c r="C15" s="24"/>
      <c r="D15" s="24"/>
      <c r="E15" s="24"/>
      <c r="F15" s="24"/>
      <c r="G15" s="24"/>
      <c r="H15" s="24"/>
      <c r="J15" s="24"/>
      <c r="K15" s="27"/>
    </row>
    <row r="16" spans="2:11" s="6" customFormat="1" ht="15" customHeight="1">
      <c r="B16" s="23"/>
      <c r="C16" s="24"/>
      <c r="D16" s="19" t="s">
        <v>28</v>
      </c>
      <c r="E16" s="24"/>
      <c r="F16" s="24"/>
      <c r="G16" s="24"/>
      <c r="H16" s="24"/>
      <c r="I16" s="101" t="s">
        <v>29</v>
      </c>
      <c r="J16" s="17">
        <f>IF('Rekapitulace stavby'!$AN$10="","",'Rekapitulace stavby'!$AN$10)</f>
      </c>
      <c r="K16" s="27"/>
    </row>
    <row r="17" spans="2:11" s="6" customFormat="1" ht="18.75" customHeight="1">
      <c r="B17" s="23"/>
      <c r="C17" s="24"/>
      <c r="D17" s="24"/>
      <c r="E17" s="17" t="str">
        <f>IF('Rekapitulace stavby'!$E$11="","",'Rekapitulace stavby'!$E$11)</f>
        <v> </v>
      </c>
      <c r="F17" s="24"/>
      <c r="G17" s="24"/>
      <c r="H17" s="24"/>
      <c r="I17" s="101" t="s">
        <v>30</v>
      </c>
      <c r="J17" s="17">
        <f>IF('Rekapitulace stavby'!$AN$11="","",'Rekapitulace stavby'!$AN$11)</f>
      </c>
      <c r="K17" s="27"/>
    </row>
    <row r="18" spans="2:11" s="6" customFormat="1" ht="7.5" customHeight="1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>
      <c r="B19" s="23"/>
      <c r="C19" s="24"/>
      <c r="D19" s="19" t="s">
        <v>31</v>
      </c>
      <c r="E19" s="24"/>
      <c r="F19" s="24"/>
      <c r="G19" s="24"/>
      <c r="H19" s="24"/>
      <c r="I19" s="101" t="s">
        <v>29</v>
      </c>
      <c r="J19" s="17">
        <f>IF('Rekapitulace stavby'!$AN$13="Vyplň údaj","",IF('Rekapitulace stavby'!$AN$13="","",'Rekapitulace stavby'!$AN$13))</f>
      </c>
      <c r="K19" s="27"/>
    </row>
    <row r="20" spans="2:11" s="6" customFormat="1" ht="18.75" customHeight="1">
      <c r="B20" s="23"/>
      <c r="C20" s="24"/>
      <c r="D20" s="24"/>
      <c r="E20" s="17">
        <f>IF('Rekapitulace stavby'!$E$14="Vyplň údaj","",IF('Rekapitulace stavby'!$E$14="","",'Rekapitulace stavby'!$E$14))</f>
      </c>
      <c r="F20" s="24"/>
      <c r="G20" s="24"/>
      <c r="H20" s="24"/>
      <c r="I20" s="101" t="s">
        <v>30</v>
      </c>
      <c r="J20" s="17">
        <f>IF('Rekapitulace stavby'!$AN$14="Vyplň údaj","",IF('Rekapitulace stavby'!$AN$14="","",'Rekapitulace stavby'!$AN$14))</f>
      </c>
      <c r="K20" s="27"/>
    </row>
    <row r="21" spans="2:11" s="6" customFormat="1" ht="7.5" customHeight="1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>
      <c r="B22" s="23"/>
      <c r="C22" s="24"/>
      <c r="D22" s="19" t="s">
        <v>33</v>
      </c>
      <c r="E22" s="24"/>
      <c r="F22" s="24"/>
      <c r="G22" s="24"/>
      <c r="H22" s="24"/>
      <c r="I22" s="101" t="s">
        <v>29</v>
      </c>
      <c r="J22" s="17">
        <f>IF('Rekapitulace stavby'!$AN$16="","",'Rekapitulace stavby'!$AN$16)</f>
      </c>
      <c r="K22" s="27"/>
    </row>
    <row r="23" spans="2:11" s="6" customFormat="1" ht="18.75" customHeight="1">
      <c r="B23" s="23"/>
      <c r="C23" s="24"/>
      <c r="D23" s="24"/>
      <c r="E23" s="17" t="str">
        <f>IF('Rekapitulace stavby'!$E$17="","",'Rekapitulace stavby'!$E$17)</f>
        <v> </v>
      </c>
      <c r="F23" s="24"/>
      <c r="G23" s="24"/>
      <c r="H23" s="24"/>
      <c r="I23" s="101" t="s">
        <v>30</v>
      </c>
      <c r="J23" s="17">
        <f>IF('Rekapitulace stavby'!$AN$17="","",'Rekapitulace stavby'!$AN$17)</f>
      </c>
      <c r="K23" s="27"/>
    </row>
    <row r="24" spans="2:11" s="6" customFormat="1" ht="7.5" customHeight="1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>
      <c r="B25" s="23"/>
      <c r="C25" s="24"/>
      <c r="D25" s="19" t="s">
        <v>35</v>
      </c>
      <c r="E25" s="24"/>
      <c r="F25" s="24"/>
      <c r="G25" s="24"/>
      <c r="H25" s="24"/>
      <c r="J25" s="24"/>
      <c r="K25" s="27"/>
    </row>
    <row r="26" spans="2:11" s="97" customFormat="1" ht="15.75" customHeight="1">
      <c r="B26" s="98"/>
      <c r="C26" s="99"/>
      <c r="D26" s="99"/>
      <c r="E26" s="309"/>
      <c r="F26" s="315"/>
      <c r="G26" s="315"/>
      <c r="H26" s="315"/>
      <c r="J26" s="99"/>
      <c r="K26" s="100"/>
    </row>
    <row r="27" spans="2:11" s="6" customFormat="1" ht="7.5" customHeight="1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102"/>
    </row>
    <row r="29" spans="2:11" s="6" customFormat="1" ht="26.25" customHeight="1">
      <c r="B29" s="23"/>
      <c r="C29" s="24"/>
      <c r="D29" s="103" t="s">
        <v>36</v>
      </c>
      <c r="E29" s="24"/>
      <c r="F29" s="24"/>
      <c r="G29" s="24"/>
      <c r="H29" s="24"/>
      <c r="J29" s="67">
        <f>ROUNDUP($J$85,2)</f>
        <v>0</v>
      </c>
      <c r="K29" s="27"/>
    </row>
    <row r="30" spans="2:11" s="6" customFormat="1" ht="7.5" customHeight="1">
      <c r="B30" s="23"/>
      <c r="C30" s="24"/>
      <c r="D30" s="64"/>
      <c r="E30" s="64"/>
      <c r="F30" s="64"/>
      <c r="G30" s="64"/>
      <c r="H30" s="64"/>
      <c r="I30" s="53"/>
      <c r="J30" s="64"/>
      <c r="K30" s="102"/>
    </row>
    <row r="31" spans="2:11" s="6" customFormat="1" ht="15" customHeight="1">
      <c r="B31" s="23"/>
      <c r="C31" s="24"/>
      <c r="D31" s="24"/>
      <c r="E31" s="24"/>
      <c r="F31" s="28" t="s">
        <v>38</v>
      </c>
      <c r="G31" s="24"/>
      <c r="H31" s="24"/>
      <c r="I31" s="104" t="s">
        <v>37</v>
      </c>
      <c r="J31" s="28" t="s">
        <v>39</v>
      </c>
      <c r="K31" s="27"/>
    </row>
    <row r="32" spans="2:11" s="6" customFormat="1" ht="15" customHeight="1">
      <c r="B32" s="23"/>
      <c r="C32" s="24"/>
      <c r="D32" s="30" t="s">
        <v>40</v>
      </c>
      <c r="E32" s="30" t="s">
        <v>41</v>
      </c>
      <c r="F32" s="105">
        <f>ROUNDUP(SUM($BE$85:$BE$124),2)</f>
        <v>0</v>
      </c>
      <c r="G32" s="24"/>
      <c r="H32" s="24"/>
      <c r="I32" s="106">
        <v>0.21</v>
      </c>
      <c r="J32" s="105">
        <f>ROUNDUP(ROUNDUP((SUM($BE$85:$BE$124)),2)*$I$32,1)</f>
        <v>0</v>
      </c>
      <c r="K32" s="27"/>
    </row>
    <row r="33" spans="2:11" s="6" customFormat="1" ht="15" customHeight="1">
      <c r="B33" s="23"/>
      <c r="C33" s="24"/>
      <c r="D33" s="24"/>
      <c r="E33" s="30" t="s">
        <v>42</v>
      </c>
      <c r="F33" s="105">
        <f>ROUNDUP(SUM($BF$85:$BF$124),2)</f>
        <v>0</v>
      </c>
      <c r="G33" s="24"/>
      <c r="H33" s="24"/>
      <c r="I33" s="106">
        <v>0.15</v>
      </c>
      <c r="J33" s="105">
        <f>ROUNDUP(ROUNDUP((SUM($BF$85:$BF$124)),2)*$I$33,1)</f>
        <v>0</v>
      </c>
      <c r="K33" s="27"/>
    </row>
    <row r="34" spans="2:11" s="6" customFormat="1" ht="15" customHeight="1" hidden="1">
      <c r="B34" s="23"/>
      <c r="C34" s="24"/>
      <c r="D34" s="24"/>
      <c r="E34" s="30" t="s">
        <v>43</v>
      </c>
      <c r="F34" s="105">
        <f>ROUNDUP(SUM($BG$85:$BG$124),2)</f>
        <v>0</v>
      </c>
      <c r="G34" s="24"/>
      <c r="H34" s="24"/>
      <c r="I34" s="106">
        <v>0.21</v>
      </c>
      <c r="J34" s="105">
        <v>0</v>
      </c>
      <c r="K34" s="27"/>
    </row>
    <row r="35" spans="2:11" s="6" customFormat="1" ht="15" customHeight="1" hidden="1">
      <c r="B35" s="23"/>
      <c r="C35" s="24"/>
      <c r="D35" s="24"/>
      <c r="E35" s="30" t="s">
        <v>44</v>
      </c>
      <c r="F35" s="105">
        <f>ROUNDUP(SUM($BH$85:$BH$124),2)</f>
        <v>0</v>
      </c>
      <c r="G35" s="24"/>
      <c r="H35" s="24"/>
      <c r="I35" s="106">
        <v>0.15</v>
      </c>
      <c r="J35" s="105">
        <v>0</v>
      </c>
      <c r="K35" s="27"/>
    </row>
    <row r="36" spans="2:11" s="6" customFormat="1" ht="15" customHeight="1" hidden="1">
      <c r="B36" s="23"/>
      <c r="C36" s="24"/>
      <c r="D36" s="24"/>
      <c r="E36" s="30" t="s">
        <v>45</v>
      </c>
      <c r="F36" s="105">
        <f>ROUNDUP(SUM($BI$85:$BI$124),2)</f>
        <v>0</v>
      </c>
      <c r="G36" s="24"/>
      <c r="H36" s="24"/>
      <c r="I36" s="106">
        <v>0</v>
      </c>
      <c r="J36" s="105">
        <v>0</v>
      </c>
      <c r="K36" s="27"/>
    </row>
    <row r="37" spans="2:11" s="6" customFormat="1" ht="7.5" customHeight="1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>
      <c r="B38" s="23"/>
      <c r="C38" s="32"/>
      <c r="D38" s="33" t="s">
        <v>46</v>
      </c>
      <c r="E38" s="34"/>
      <c r="F38" s="34"/>
      <c r="G38" s="107" t="s">
        <v>47</v>
      </c>
      <c r="H38" s="35" t="s">
        <v>48</v>
      </c>
      <c r="I38" s="108"/>
      <c r="J38" s="36">
        <f>SUM($J$29:$J$36)</f>
        <v>0</v>
      </c>
      <c r="K38" s="109"/>
    </row>
    <row r="39" spans="2:11" s="6" customFormat="1" ht="15" customHeight="1">
      <c r="B39" s="38"/>
      <c r="C39" s="39"/>
      <c r="D39" s="39"/>
      <c r="E39" s="39"/>
      <c r="F39" s="39"/>
      <c r="G39" s="39"/>
      <c r="H39" s="39"/>
      <c r="I39" s="110"/>
      <c r="J39" s="39"/>
      <c r="K39" s="40"/>
    </row>
    <row r="43" spans="2:11" s="6" customFormat="1" ht="7.5" customHeight="1">
      <c r="B43" s="111"/>
      <c r="C43" s="112"/>
      <c r="D43" s="112"/>
      <c r="E43" s="112"/>
      <c r="F43" s="112"/>
      <c r="G43" s="112"/>
      <c r="H43" s="112"/>
      <c r="I43" s="112"/>
      <c r="J43" s="112"/>
      <c r="K43" s="113"/>
    </row>
    <row r="44" spans="2:11" s="6" customFormat="1" ht="37.5" customHeight="1">
      <c r="B44" s="23"/>
      <c r="C44" s="12" t="s">
        <v>104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>
      <c r="B46" s="23"/>
      <c r="C46" s="19" t="s">
        <v>16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>
      <c r="B47" s="23"/>
      <c r="C47" s="24"/>
      <c r="D47" s="24"/>
      <c r="E47" s="313" t="str">
        <f>$E$7</f>
        <v>Zabrušany-Revitalizace prostoru Heřmanov,aktual 01-2013</v>
      </c>
      <c r="F47" s="291"/>
      <c r="G47" s="291"/>
      <c r="H47" s="291"/>
      <c r="J47" s="24"/>
      <c r="K47" s="27"/>
    </row>
    <row r="48" spans="2:11" s="2" customFormat="1" ht="15.75" customHeight="1">
      <c r="B48" s="10"/>
      <c r="C48" s="19" t="s">
        <v>100</v>
      </c>
      <c r="D48" s="11"/>
      <c r="E48" s="11"/>
      <c r="F48" s="11"/>
      <c r="G48" s="11"/>
      <c r="H48" s="11"/>
      <c r="J48" s="11"/>
      <c r="K48" s="13"/>
    </row>
    <row r="49" spans="2:11" s="6" customFormat="1" ht="16.5" customHeight="1">
      <c r="B49" s="23"/>
      <c r="C49" s="24"/>
      <c r="D49" s="24"/>
      <c r="E49" s="313" t="s">
        <v>101</v>
      </c>
      <c r="F49" s="291"/>
      <c r="G49" s="291"/>
      <c r="H49" s="291"/>
      <c r="J49" s="24"/>
      <c r="K49" s="27"/>
    </row>
    <row r="50" spans="2:11" s="6" customFormat="1" ht="15" customHeight="1">
      <c r="B50" s="23"/>
      <c r="C50" s="19" t="s">
        <v>102</v>
      </c>
      <c r="D50" s="24"/>
      <c r="E50" s="24"/>
      <c r="F50" s="24"/>
      <c r="G50" s="24"/>
      <c r="H50" s="24"/>
      <c r="J50" s="24"/>
      <c r="K50" s="27"/>
    </row>
    <row r="51" spans="2:11" s="6" customFormat="1" ht="19.5" customHeight="1">
      <c r="B51" s="23"/>
      <c r="C51" s="24"/>
      <c r="D51" s="24"/>
      <c r="E51" s="288" t="str">
        <f>$E$11</f>
        <v>3 - 3.ROK</v>
      </c>
      <c r="F51" s="291"/>
      <c r="G51" s="291"/>
      <c r="H51" s="291"/>
      <c r="J51" s="24"/>
      <c r="K51" s="27"/>
    </row>
    <row r="52" spans="2:11" s="6" customFormat="1" ht="7.5" customHeight="1">
      <c r="B52" s="23"/>
      <c r="C52" s="24"/>
      <c r="D52" s="24"/>
      <c r="E52" s="24"/>
      <c r="F52" s="24"/>
      <c r="G52" s="24"/>
      <c r="H52" s="24"/>
      <c r="J52" s="24"/>
      <c r="K52" s="27"/>
    </row>
    <row r="53" spans="2:11" s="6" customFormat="1" ht="18.75" customHeight="1">
      <c r="B53" s="23"/>
      <c r="C53" s="19" t="s">
        <v>22</v>
      </c>
      <c r="D53" s="24"/>
      <c r="E53" s="24"/>
      <c r="F53" s="17" t="str">
        <f>$F$14</f>
        <v> </v>
      </c>
      <c r="G53" s="24"/>
      <c r="H53" s="24"/>
      <c r="I53" s="101" t="s">
        <v>24</v>
      </c>
      <c r="J53" s="52" t="str">
        <f>IF($J$14="","",$J$14)</f>
        <v>30.01.2013</v>
      </c>
      <c r="K53" s="27"/>
    </row>
    <row r="54" spans="2:11" s="6" customFormat="1" ht="7.5" customHeight="1">
      <c r="B54" s="23"/>
      <c r="C54" s="24"/>
      <c r="D54" s="24"/>
      <c r="E54" s="24"/>
      <c r="F54" s="24"/>
      <c r="G54" s="24"/>
      <c r="H54" s="24"/>
      <c r="J54" s="24"/>
      <c r="K54" s="27"/>
    </row>
    <row r="55" spans="2:11" s="6" customFormat="1" ht="15.75" customHeight="1">
      <c r="B55" s="23"/>
      <c r="C55" s="19" t="s">
        <v>28</v>
      </c>
      <c r="D55" s="24"/>
      <c r="E55" s="24"/>
      <c r="F55" s="17" t="str">
        <f>$E$17</f>
        <v> </v>
      </c>
      <c r="G55" s="24"/>
      <c r="H55" s="24"/>
      <c r="I55" s="101" t="s">
        <v>33</v>
      </c>
      <c r="J55" s="17" t="str">
        <f>$E$23</f>
        <v> </v>
      </c>
      <c r="K55" s="27"/>
    </row>
    <row r="56" spans="2:11" s="6" customFormat="1" ht="15" customHeight="1">
      <c r="B56" s="23"/>
      <c r="C56" s="19" t="s">
        <v>31</v>
      </c>
      <c r="D56" s="24"/>
      <c r="E56" s="24"/>
      <c r="F56" s="17">
        <f>IF($E$20="","",$E$20)</f>
      </c>
      <c r="G56" s="24"/>
      <c r="H56" s="24"/>
      <c r="J56" s="24"/>
      <c r="K56" s="27"/>
    </row>
    <row r="57" spans="2:11" s="6" customFormat="1" ht="11.25" customHeight="1">
      <c r="B57" s="23"/>
      <c r="C57" s="24"/>
      <c r="D57" s="24"/>
      <c r="E57" s="24"/>
      <c r="F57" s="24"/>
      <c r="G57" s="24"/>
      <c r="H57" s="24"/>
      <c r="J57" s="24"/>
      <c r="K57" s="27"/>
    </row>
    <row r="58" spans="2:11" s="6" customFormat="1" ht="30" customHeight="1">
      <c r="B58" s="23"/>
      <c r="C58" s="114" t="s">
        <v>105</v>
      </c>
      <c r="D58" s="32"/>
      <c r="E58" s="32"/>
      <c r="F58" s="32"/>
      <c r="G58" s="32"/>
      <c r="H58" s="32"/>
      <c r="I58" s="115"/>
      <c r="J58" s="116" t="s">
        <v>106</v>
      </c>
      <c r="K58" s="37"/>
    </row>
    <row r="59" spans="2:11" s="6" customFormat="1" ht="11.2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>
      <c r="B60" s="23"/>
      <c r="C60" s="66" t="s">
        <v>107</v>
      </c>
      <c r="D60" s="24"/>
      <c r="E60" s="24"/>
      <c r="F60" s="24"/>
      <c r="G60" s="24"/>
      <c r="H60" s="24"/>
      <c r="J60" s="67">
        <f>$J$85</f>
        <v>0</v>
      </c>
      <c r="K60" s="27"/>
      <c r="AU60" s="6" t="s">
        <v>108</v>
      </c>
    </row>
    <row r="61" spans="2:11" s="73" customFormat="1" ht="25.5" customHeight="1">
      <c r="B61" s="117"/>
      <c r="C61" s="118"/>
      <c r="D61" s="119" t="s">
        <v>109</v>
      </c>
      <c r="E61" s="119"/>
      <c r="F61" s="119"/>
      <c r="G61" s="119"/>
      <c r="H61" s="119"/>
      <c r="I61" s="120"/>
      <c r="J61" s="121">
        <f>$J$86</f>
        <v>0</v>
      </c>
      <c r="K61" s="122"/>
    </row>
    <row r="62" spans="2:11" s="83" customFormat="1" ht="21" customHeight="1">
      <c r="B62" s="123"/>
      <c r="C62" s="85"/>
      <c r="D62" s="124" t="s">
        <v>110</v>
      </c>
      <c r="E62" s="124"/>
      <c r="F62" s="124"/>
      <c r="G62" s="124"/>
      <c r="H62" s="124"/>
      <c r="I62" s="125"/>
      <c r="J62" s="126">
        <f>$J$87</f>
        <v>0</v>
      </c>
      <c r="K62" s="127"/>
    </row>
    <row r="63" spans="2:11" s="83" customFormat="1" ht="21" customHeight="1">
      <c r="B63" s="123"/>
      <c r="C63" s="85"/>
      <c r="D63" s="124" t="s">
        <v>111</v>
      </c>
      <c r="E63" s="124"/>
      <c r="F63" s="124"/>
      <c r="G63" s="124"/>
      <c r="H63" s="124"/>
      <c r="I63" s="125"/>
      <c r="J63" s="126">
        <f>$J$122</f>
        <v>0</v>
      </c>
      <c r="K63" s="127"/>
    </row>
    <row r="64" spans="2:11" s="6" customFormat="1" ht="22.5" customHeight="1">
      <c r="B64" s="23"/>
      <c r="C64" s="24"/>
      <c r="D64" s="24"/>
      <c r="E64" s="24"/>
      <c r="F64" s="24"/>
      <c r="G64" s="24"/>
      <c r="H64" s="24"/>
      <c r="J64" s="24"/>
      <c r="K64" s="27"/>
    </row>
    <row r="65" spans="2:11" s="6" customFormat="1" ht="7.5" customHeight="1">
      <c r="B65" s="38"/>
      <c r="C65" s="39"/>
      <c r="D65" s="39"/>
      <c r="E65" s="39"/>
      <c r="F65" s="39"/>
      <c r="G65" s="39"/>
      <c r="H65" s="39"/>
      <c r="I65" s="110"/>
      <c r="J65" s="39"/>
      <c r="K65" s="40"/>
    </row>
    <row r="69" spans="2:12" s="6" customFormat="1" ht="7.5" customHeight="1">
      <c r="B69" s="41"/>
      <c r="C69" s="42"/>
      <c r="D69" s="42"/>
      <c r="E69" s="42"/>
      <c r="F69" s="42"/>
      <c r="G69" s="42"/>
      <c r="H69" s="42"/>
      <c r="I69" s="112"/>
      <c r="J69" s="42"/>
      <c r="K69" s="42"/>
      <c r="L69" s="43"/>
    </row>
    <row r="70" spans="2:12" s="6" customFormat="1" ht="37.5" customHeight="1">
      <c r="B70" s="23"/>
      <c r="C70" s="12" t="s">
        <v>113</v>
      </c>
      <c r="D70" s="24"/>
      <c r="E70" s="24"/>
      <c r="F70" s="24"/>
      <c r="G70" s="24"/>
      <c r="H70" s="24"/>
      <c r="J70" s="24"/>
      <c r="K70" s="24"/>
      <c r="L70" s="43"/>
    </row>
    <row r="71" spans="2:12" s="6" customFormat="1" ht="7.5" customHeight="1">
      <c r="B71" s="23"/>
      <c r="C71" s="24"/>
      <c r="D71" s="24"/>
      <c r="E71" s="24"/>
      <c r="F71" s="24"/>
      <c r="G71" s="24"/>
      <c r="H71" s="24"/>
      <c r="J71" s="24"/>
      <c r="K71" s="24"/>
      <c r="L71" s="43"/>
    </row>
    <row r="72" spans="2:12" s="6" customFormat="1" ht="15" customHeight="1">
      <c r="B72" s="23"/>
      <c r="C72" s="19" t="s">
        <v>16</v>
      </c>
      <c r="D72" s="24"/>
      <c r="E72" s="24"/>
      <c r="F72" s="24"/>
      <c r="G72" s="24"/>
      <c r="H72" s="24"/>
      <c r="J72" s="24"/>
      <c r="K72" s="24"/>
      <c r="L72" s="43"/>
    </row>
    <row r="73" spans="2:12" s="6" customFormat="1" ht="16.5" customHeight="1">
      <c r="B73" s="23"/>
      <c r="C73" s="24"/>
      <c r="D73" s="24"/>
      <c r="E73" s="313" t="str">
        <f>$E$7</f>
        <v>Zabrušany-Revitalizace prostoru Heřmanov,aktual 01-2013</v>
      </c>
      <c r="F73" s="291"/>
      <c r="G73" s="291"/>
      <c r="H73" s="291"/>
      <c r="J73" s="24"/>
      <c r="K73" s="24"/>
      <c r="L73" s="43"/>
    </row>
    <row r="74" spans="2:12" ht="15.75" customHeight="1">
      <c r="B74" s="10"/>
      <c r="C74" s="19" t="s">
        <v>100</v>
      </c>
      <c r="D74" s="11"/>
      <c r="E74" s="11"/>
      <c r="F74" s="11"/>
      <c r="G74" s="11"/>
      <c r="H74" s="11"/>
      <c r="J74" s="11"/>
      <c r="K74" s="11"/>
      <c r="L74" s="128"/>
    </row>
    <row r="75" spans="2:12" s="6" customFormat="1" ht="16.5" customHeight="1">
      <c r="B75" s="23"/>
      <c r="C75" s="24"/>
      <c r="D75" s="24"/>
      <c r="E75" s="313" t="s">
        <v>101</v>
      </c>
      <c r="F75" s="291"/>
      <c r="G75" s="291"/>
      <c r="H75" s="291"/>
      <c r="J75" s="24"/>
      <c r="K75" s="24"/>
      <c r="L75" s="43"/>
    </row>
    <row r="76" spans="2:12" s="6" customFormat="1" ht="15" customHeight="1">
      <c r="B76" s="23"/>
      <c r="C76" s="19" t="s">
        <v>102</v>
      </c>
      <c r="D76" s="24"/>
      <c r="E76" s="24"/>
      <c r="F76" s="24"/>
      <c r="G76" s="24"/>
      <c r="H76" s="24"/>
      <c r="J76" s="24"/>
      <c r="K76" s="24"/>
      <c r="L76" s="43"/>
    </row>
    <row r="77" spans="2:12" s="6" customFormat="1" ht="19.5" customHeight="1">
      <c r="B77" s="23"/>
      <c r="C77" s="24"/>
      <c r="D77" s="24"/>
      <c r="E77" s="288" t="str">
        <f>$E$11</f>
        <v>3 - 3.ROK</v>
      </c>
      <c r="F77" s="291"/>
      <c r="G77" s="291"/>
      <c r="H77" s="291"/>
      <c r="J77" s="24"/>
      <c r="K77" s="24"/>
      <c r="L77" s="43"/>
    </row>
    <row r="78" spans="2:12" s="6" customFormat="1" ht="7.5" customHeight="1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12" s="6" customFormat="1" ht="18.75" customHeight="1">
      <c r="B79" s="23"/>
      <c r="C79" s="19" t="s">
        <v>22</v>
      </c>
      <c r="D79" s="24"/>
      <c r="E79" s="24"/>
      <c r="F79" s="17" t="str">
        <f>$F$14</f>
        <v> </v>
      </c>
      <c r="G79" s="24"/>
      <c r="H79" s="24"/>
      <c r="I79" s="101" t="s">
        <v>24</v>
      </c>
      <c r="J79" s="52" t="str">
        <f>IF($J$14="","",$J$14)</f>
        <v>30.01.2013</v>
      </c>
      <c r="K79" s="24"/>
      <c r="L79" s="43"/>
    </row>
    <row r="80" spans="2:12" s="6" customFormat="1" ht="7.5" customHeight="1">
      <c r="B80" s="23"/>
      <c r="C80" s="24"/>
      <c r="D80" s="24"/>
      <c r="E80" s="24"/>
      <c r="F80" s="24"/>
      <c r="G80" s="24"/>
      <c r="H80" s="24"/>
      <c r="J80" s="24"/>
      <c r="K80" s="24"/>
      <c r="L80" s="43"/>
    </row>
    <row r="81" spans="2:12" s="6" customFormat="1" ht="15.75" customHeight="1">
      <c r="B81" s="23"/>
      <c r="C81" s="19" t="s">
        <v>28</v>
      </c>
      <c r="D81" s="24"/>
      <c r="E81" s="24"/>
      <c r="F81" s="17" t="str">
        <f>$E$17</f>
        <v> </v>
      </c>
      <c r="G81" s="24"/>
      <c r="H81" s="24"/>
      <c r="I81" s="101" t="s">
        <v>33</v>
      </c>
      <c r="J81" s="17" t="str">
        <f>$E$23</f>
        <v> </v>
      </c>
      <c r="K81" s="24"/>
      <c r="L81" s="43"/>
    </row>
    <row r="82" spans="2:12" s="6" customFormat="1" ht="15" customHeight="1">
      <c r="B82" s="23"/>
      <c r="C82" s="19" t="s">
        <v>31</v>
      </c>
      <c r="D82" s="24"/>
      <c r="E82" s="24"/>
      <c r="F82" s="17">
        <f>IF($E$20="","",$E$20)</f>
      </c>
      <c r="G82" s="24"/>
      <c r="H82" s="24"/>
      <c r="J82" s="24"/>
      <c r="K82" s="24"/>
      <c r="L82" s="43"/>
    </row>
    <row r="83" spans="2:12" s="6" customFormat="1" ht="11.25" customHeight="1">
      <c r="B83" s="23"/>
      <c r="C83" s="24"/>
      <c r="D83" s="24"/>
      <c r="E83" s="24"/>
      <c r="F83" s="24"/>
      <c r="G83" s="24"/>
      <c r="H83" s="24"/>
      <c r="J83" s="24"/>
      <c r="K83" s="24"/>
      <c r="L83" s="43"/>
    </row>
    <row r="84" spans="2:20" s="129" customFormat="1" ht="30" customHeight="1">
      <c r="B84" s="130"/>
      <c r="C84" s="131" t="s">
        <v>114</v>
      </c>
      <c r="D84" s="132" t="s">
        <v>55</v>
      </c>
      <c r="E84" s="132" t="s">
        <v>51</v>
      </c>
      <c r="F84" s="132" t="s">
        <v>115</v>
      </c>
      <c r="G84" s="132" t="s">
        <v>116</v>
      </c>
      <c r="H84" s="132" t="s">
        <v>117</v>
      </c>
      <c r="I84" s="133" t="s">
        <v>118</v>
      </c>
      <c r="J84" s="132" t="s">
        <v>119</v>
      </c>
      <c r="K84" s="134" t="s">
        <v>120</v>
      </c>
      <c r="L84" s="135"/>
      <c r="M84" s="59" t="s">
        <v>121</v>
      </c>
      <c r="N84" s="60" t="s">
        <v>40</v>
      </c>
      <c r="O84" s="60" t="s">
        <v>122</v>
      </c>
      <c r="P84" s="60" t="s">
        <v>123</v>
      </c>
      <c r="Q84" s="60" t="s">
        <v>124</v>
      </c>
      <c r="R84" s="60" t="s">
        <v>125</v>
      </c>
      <c r="S84" s="60" t="s">
        <v>126</v>
      </c>
      <c r="T84" s="61" t="s">
        <v>127</v>
      </c>
    </row>
    <row r="85" spans="2:63" s="6" customFormat="1" ht="30" customHeight="1">
      <c r="B85" s="23"/>
      <c r="C85" s="66" t="s">
        <v>107</v>
      </c>
      <c r="D85" s="24"/>
      <c r="E85" s="24"/>
      <c r="F85" s="24"/>
      <c r="G85" s="24"/>
      <c r="H85" s="24"/>
      <c r="J85" s="136">
        <f>$BK$85</f>
        <v>0</v>
      </c>
      <c r="K85" s="24"/>
      <c r="L85" s="43"/>
      <c r="M85" s="63"/>
      <c r="N85" s="64"/>
      <c r="O85" s="64"/>
      <c r="P85" s="137">
        <f>$P$86</f>
        <v>0</v>
      </c>
      <c r="Q85" s="64"/>
      <c r="R85" s="137">
        <f>$R$86</f>
        <v>0.8044</v>
      </c>
      <c r="S85" s="64"/>
      <c r="T85" s="138">
        <f>$T$86</f>
        <v>0</v>
      </c>
      <c r="AT85" s="6" t="s">
        <v>69</v>
      </c>
      <c r="AU85" s="6" t="s">
        <v>108</v>
      </c>
      <c r="BK85" s="139">
        <f>$BK$86</f>
        <v>0</v>
      </c>
    </row>
    <row r="86" spans="2:63" s="140" customFormat="1" ht="37.5" customHeight="1">
      <c r="B86" s="141"/>
      <c r="C86" s="142"/>
      <c r="D86" s="142" t="s">
        <v>69</v>
      </c>
      <c r="E86" s="143" t="s">
        <v>128</v>
      </c>
      <c r="F86" s="143" t="s">
        <v>129</v>
      </c>
      <c r="G86" s="142"/>
      <c r="H86" s="142"/>
      <c r="J86" s="144">
        <f>$BK$86</f>
        <v>0</v>
      </c>
      <c r="K86" s="142"/>
      <c r="L86" s="145"/>
      <c r="M86" s="146"/>
      <c r="N86" s="142"/>
      <c r="O86" s="142"/>
      <c r="P86" s="147">
        <f>$P$87+$P$122</f>
        <v>0</v>
      </c>
      <c r="Q86" s="142"/>
      <c r="R86" s="147">
        <f>$R$87+$R$122</f>
        <v>0.8044</v>
      </c>
      <c r="S86" s="142"/>
      <c r="T86" s="148">
        <f>$T$87+$T$122</f>
        <v>0</v>
      </c>
      <c r="AR86" s="149" t="s">
        <v>21</v>
      </c>
      <c r="AT86" s="149" t="s">
        <v>69</v>
      </c>
      <c r="AU86" s="149" t="s">
        <v>70</v>
      </c>
      <c r="AY86" s="149" t="s">
        <v>130</v>
      </c>
      <c r="BK86" s="150">
        <f>$BK$87+$BK$122</f>
        <v>0</v>
      </c>
    </row>
    <row r="87" spans="2:63" s="140" customFormat="1" ht="21" customHeight="1">
      <c r="B87" s="141"/>
      <c r="C87" s="142"/>
      <c r="D87" s="142" t="s">
        <v>69</v>
      </c>
      <c r="E87" s="151" t="s">
        <v>21</v>
      </c>
      <c r="F87" s="151" t="s">
        <v>131</v>
      </c>
      <c r="G87" s="142"/>
      <c r="H87" s="142"/>
      <c r="J87" s="152">
        <f>$BK$87</f>
        <v>0</v>
      </c>
      <c r="K87" s="142"/>
      <c r="L87" s="145"/>
      <c r="M87" s="146"/>
      <c r="N87" s="142"/>
      <c r="O87" s="142"/>
      <c r="P87" s="147">
        <f>SUM($P$88:$P$121)</f>
        <v>0</v>
      </c>
      <c r="Q87" s="142"/>
      <c r="R87" s="147">
        <f>SUM($R$88:$R$121)</f>
        <v>0.8044</v>
      </c>
      <c r="S87" s="142"/>
      <c r="T87" s="148">
        <f>SUM($T$88:$T$121)</f>
        <v>0</v>
      </c>
      <c r="AR87" s="149" t="s">
        <v>21</v>
      </c>
      <c r="AT87" s="149" t="s">
        <v>69</v>
      </c>
      <c r="AU87" s="149" t="s">
        <v>21</v>
      </c>
      <c r="AY87" s="149" t="s">
        <v>130</v>
      </c>
      <c r="BK87" s="150">
        <f>SUM($BK$88:$BK$121)</f>
        <v>0</v>
      </c>
    </row>
    <row r="88" spans="2:65" s="6" customFormat="1" ht="15.75" customHeight="1">
      <c r="B88" s="23"/>
      <c r="C88" s="153" t="s">
        <v>21</v>
      </c>
      <c r="D88" s="153" t="s">
        <v>132</v>
      </c>
      <c r="E88" s="154" t="s">
        <v>133</v>
      </c>
      <c r="F88" s="155" t="s">
        <v>134</v>
      </c>
      <c r="G88" s="156" t="s">
        <v>135</v>
      </c>
      <c r="H88" s="157">
        <v>0.33</v>
      </c>
      <c r="I88" s="158"/>
      <c r="J88" s="159">
        <f>ROUND($I$88*$H$88,2)</f>
        <v>0</v>
      </c>
      <c r="K88" s="155" t="s">
        <v>136</v>
      </c>
      <c r="L88" s="43"/>
      <c r="M88" s="160"/>
      <c r="N88" s="161" t="s">
        <v>41</v>
      </c>
      <c r="O88" s="24"/>
      <c r="P88" s="162">
        <f>$O$88*$H$88</f>
        <v>0</v>
      </c>
      <c r="Q88" s="162">
        <v>0</v>
      </c>
      <c r="R88" s="162">
        <f>$Q$88*$H$88</f>
        <v>0</v>
      </c>
      <c r="S88" s="162">
        <v>0</v>
      </c>
      <c r="T88" s="163">
        <f>$S$88*$H$88</f>
        <v>0</v>
      </c>
      <c r="AR88" s="97" t="s">
        <v>88</v>
      </c>
      <c r="AT88" s="97" t="s">
        <v>132</v>
      </c>
      <c r="AU88" s="97" t="s">
        <v>79</v>
      </c>
      <c r="AY88" s="6" t="s">
        <v>130</v>
      </c>
      <c r="BE88" s="164">
        <f>IF($N$88="základní",$J$88,0)</f>
        <v>0</v>
      </c>
      <c r="BF88" s="164">
        <f>IF($N$88="snížená",$J$88,0)</f>
        <v>0</v>
      </c>
      <c r="BG88" s="164">
        <f>IF($N$88="zákl. přenesená",$J$88,0)</f>
        <v>0</v>
      </c>
      <c r="BH88" s="164">
        <f>IF($N$88="sníž. přenesená",$J$88,0)</f>
        <v>0</v>
      </c>
      <c r="BI88" s="164">
        <f>IF($N$88="nulová",$J$88,0)</f>
        <v>0</v>
      </c>
      <c r="BJ88" s="97" t="s">
        <v>21</v>
      </c>
      <c r="BK88" s="164">
        <f>ROUND($I$88*$H$88,2)</f>
        <v>0</v>
      </c>
      <c r="BL88" s="97" t="s">
        <v>88</v>
      </c>
      <c r="BM88" s="97" t="s">
        <v>376</v>
      </c>
    </row>
    <row r="89" spans="2:47" s="6" customFormat="1" ht="16.5" customHeight="1">
      <c r="B89" s="23"/>
      <c r="C89" s="24"/>
      <c r="D89" s="165" t="s">
        <v>138</v>
      </c>
      <c r="E89" s="24"/>
      <c r="F89" s="166" t="s">
        <v>139</v>
      </c>
      <c r="G89" s="24"/>
      <c r="H89" s="24"/>
      <c r="J89" s="24"/>
      <c r="K89" s="24"/>
      <c r="L89" s="43"/>
      <c r="M89" s="56"/>
      <c r="N89" s="24"/>
      <c r="O89" s="24"/>
      <c r="P89" s="24"/>
      <c r="Q89" s="24"/>
      <c r="R89" s="24"/>
      <c r="S89" s="24"/>
      <c r="T89" s="57"/>
      <c r="AT89" s="6" t="s">
        <v>138</v>
      </c>
      <c r="AU89" s="6" t="s">
        <v>79</v>
      </c>
    </row>
    <row r="90" spans="2:65" s="6" customFormat="1" ht="15.75" customHeight="1">
      <c r="B90" s="23"/>
      <c r="C90" s="153" t="s">
        <v>79</v>
      </c>
      <c r="D90" s="153" t="s">
        <v>132</v>
      </c>
      <c r="E90" s="154" t="s">
        <v>207</v>
      </c>
      <c r="F90" s="155" t="s">
        <v>208</v>
      </c>
      <c r="G90" s="156" t="s">
        <v>147</v>
      </c>
      <c r="H90" s="157">
        <v>2</v>
      </c>
      <c r="I90" s="158"/>
      <c r="J90" s="159">
        <f>ROUND($I$90*$H$90,2)</f>
        <v>0</v>
      </c>
      <c r="K90" s="155" t="s">
        <v>136</v>
      </c>
      <c r="L90" s="43"/>
      <c r="M90" s="160"/>
      <c r="N90" s="161" t="s">
        <v>41</v>
      </c>
      <c r="O90" s="24"/>
      <c r="P90" s="162">
        <f>$O$90*$H$90</f>
        <v>0</v>
      </c>
      <c r="Q90" s="162">
        <v>0</v>
      </c>
      <c r="R90" s="162">
        <f>$Q$90*$H$90</f>
        <v>0</v>
      </c>
      <c r="S90" s="162">
        <v>0</v>
      </c>
      <c r="T90" s="163">
        <f>$S$90*$H$90</f>
        <v>0</v>
      </c>
      <c r="AR90" s="97" t="s">
        <v>88</v>
      </c>
      <c r="AT90" s="97" t="s">
        <v>132</v>
      </c>
      <c r="AU90" s="97" t="s">
        <v>79</v>
      </c>
      <c r="AY90" s="6" t="s">
        <v>130</v>
      </c>
      <c r="BE90" s="164">
        <f>IF($N$90="základní",$J$90,0)</f>
        <v>0</v>
      </c>
      <c r="BF90" s="164">
        <f>IF($N$90="snížená",$J$90,0)</f>
        <v>0</v>
      </c>
      <c r="BG90" s="164">
        <f>IF($N$90="zákl. přenesená",$J$90,0)</f>
        <v>0</v>
      </c>
      <c r="BH90" s="164">
        <f>IF($N$90="sníž. přenesená",$J$90,0)</f>
        <v>0</v>
      </c>
      <c r="BI90" s="164">
        <f>IF($N$90="nulová",$J$90,0)</f>
        <v>0</v>
      </c>
      <c r="BJ90" s="97" t="s">
        <v>21</v>
      </c>
      <c r="BK90" s="164">
        <f>ROUND($I$90*$H$90,2)</f>
        <v>0</v>
      </c>
      <c r="BL90" s="97" t="s">
        <v>88</v>
      </c>
      <c r="BM90" s="97" t="s">
        <v>209</v>
      </c>
    </row>
    <row r="91" spans="2:47" s="6" customFormat="1" ht="27" customHeight="1">
      <c r="B91" s="23"/>
      <c r="C91" s="24"/>
      <c r="D91" s="165" t="s">
        <v>138</v>
      </c>
      <c r="E91" s="24"/>
      <c r="F91" s="166" t="s">
        <v>210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138</v>
      </c>
      <c r="AU91" s="6" t="s">
        <v>79</v>
      </c>
    </row>
    <row r="92" spans="2:65" s="6" customFormat="1" ht="15.75" customHeight="1">
      <c r="B92" s="23"/>
      <c r="C92" s="153" t="s">
        <v>85</v>
      </c>
      <c r="D92" s="153" t="s">
        <v>132</v>
      </c>
      <c r="E92" s="154" t="s">
        <v>333</v>
      </c>
      <c r="F92" s="155" t="s">
        <v>334</v>
      </c>
      <c r="G92" s="156" t="s">
        <v>194</v>
      </c>
      <c r="H92" s="157">
        <v>3300</v>
      </c>
      <c r="I92" s="158"/>
      <c r="J92" s="159">
        <f>ROUND($I$92*$H$92,2)</f>
        <v>0</v>
      </c>
      <c r="K92" s="155" t="s">
        <v>136</v>
      </c>
      <c r="L92" s="43"/>
      <c r="M92" s="160"/>
      <c r="N92" s="161" t="s">
        <v>41</v>
      </c>
      <c r="O92" s="24"/>
      <c r="P92" s="162">
        <f>$O$92*$H$92</f>
        <v>0</v>
      </c>
      <c r="Q92" s="162">
        <v>0</v>
      </c>
      <c r="R92" s="162">
        <f>$Q$92*$H$92</f>
        <v>0</v>
      </c>
      <c r="S92" s="162">
        <v>0</v>
      </c>
      <c r="T92" s="163">
        <f>$S$92*$H$92</f>
        <v>0</v>
      </c>
      <c r="AR92" s="97" t="s">
        <v>88</v>
      </c>
      <c r="AT92" s="97" t="s">
        <v>132</v>
      </c>
      <c r="AU92" s="97" t="s">
        <v>79</v>
      </c>
      <c r="AY92" s="6" t="s">
        <v>130</v>
      </c>
      <c r="BE92" s="164">
        <f>IF($N$92="základní",$J$92,0)</f>
        <v>0</v>
      </c>
      <c r="BF92" s="164">
        <f>IF($N$92="snížená",$J$92,0)</f>
        <v>0</v>
      </c>
      <c r="BG92" s="164">
        <f>IF($N$92="zákl. přenesená",$J$92,0)</f>
        <v>0</v>
      </c>
      <c r="BH92" s="164">
        <f>IF($N$92="sníž. přenesená",$J$92,0)</f>
        <v>0</v>
      </c>
      <c r="BI92" s="164">
        <f>IF($N$92="nulová",$J$92,0)</f>
        <v>0</v>
      </c>
      <c r="BJ92" s="97" t="s">
        <v>21</v>
      </c>
      <c r="BK92" s="164">
        <f>ROUND($I$92*$H$92,2)</f>
        <v>0</v>
      </c>
      <c r="BL92" s="97" t="s">
        <v>88</v>
      </c>
      <c r="BM92" s="97" t="s">
        <v>377</v>
      </c>
    </row>
    <row r="93" spans="2:47" s="6" customFormat="1" ht="16.5" customHeight="1">
      <c r="B93" s="23"/>
      <c r="C93" s="24"/>
      <c r="D93" s="165" t="s">
        <v>138</v>
      </c>
      <c r="E93" s="24"/>
      <c r="F93" s="166" t="s">
        <v>336</v>
      </c>
      <c r="G93" s="24"/>
      <c r="H93" s="24"/>
      <c r="J93" s="24"/>
      <c r="K93" s="24"/>
      <c r="L93" s="43"/>
      <c r="M93" s="56"/>
      <c r="N93" s="24"/>
      <c r="O93" s="24"/>
      <c r="P93" s="24"/>
      <c r="Q93" s="24"/>
      <c r="R93" s="24"/>
      <c r="S93" s="24"/>
      <c r="T93" s="57"/>
      <c r="AT93" s="6" t="s">
        <v>138</v>
      </c>
      <c r="AU93" s="6" t="s">
        <v>79</v>
      </c>
    </row>
    <row r="94" spans="2:65" s="6" customFormat="1" ht="15.75" customHeight="1">
      <c r="B94" s="23"/>
      <c r="C94" s="153" t="s">
        <v>88</v>
      </c>
      <c r="D94" s="153" t="s">
        <v>132</v>
      </c>
      <c r="E94" s="154" t="s">
        <v>222</v>
      </c>
      <c r="F94" s="155" t="s">
        <v>223</v>
      </c>
      <c r="G94" s="156" t="s">
        <v>135</v>
      </c>
      <c r="H94" s="157">
        <v>0.33</v>
      </c>
      <c r="I94" s="158"/>
      <c r="J94" s="159">
        <f>ROUND($I$94*$H$94,2)</f>
        <v>0</v>
      </c>
      <c r="K94" s="155" t="s">
        <v>136</v>
      </c>
      <c r="L94" s="43"/>
      <c r="M94" s="160"/>
      <c r="N94" s="161" t="s">
        <v>41</v>
      </c>
      <c r="O94" s="24"/>
      <c r="P94" s="162">
        <f>$O$94*$H$94</f>
        <v>0</v>
      </c>
      <c r="Q94" s="162">
        <v>0</v>
      </c>
      <c r="R94" s="162">
        <f>$Q$94*$H$94</f>
        <v>0</v>
      </c>
      <c r="S94" s="162">
        <v>0</v>
      </c>
      <c r="T94" s="163">
        <f>$S$94*$H$94</f>
        <v>0</v>
      </c>
      <c r="AR94" s="97" t="s">
        <v>88</v>
      </c>
      <c r="AT94" s="97" t="s">
        <v>132</v>
      </c>
      <c r="AU94" s="97" t="s">
        <v>79</v>
      </c>
      <c r="AY94" s="6" t="s">
        <v>130</v>
      </c>
      <c r="BE94" s="164">
        <f>IF($N$94="základní",$J$94,0)</f>
        <v>0</v>
      </c>
      <c r="BF94" s="164">
        <f>IF($N$94="snížená",$J$94,0)</f>
        <v>0</v>
      </c>
      <c r="BG94" s="164">
        <f>IF($N$94="zákl. přenesená",$J$94,0)</f>
        <v>0</v>
      </c>
      <c r="BH94" s="164">
        <f>IF($N$94="sníž. přenesená",$J$94,0)</f>
        <v>0</v>
      </c>
      <c r="BI94" s="164">
        <f>IF($N$94="nulová",$J$94,0)</f>
        <v>0</v>
      </c>
      <c r="BJ94" s="97" t="s">
        <v>21</v>
      </c>
      <c r="BK94" s="164">
        <f>ROUND($I$94*$H$94,2)</f>
        <v>0</v>
      </c>
      <c r="BL94" s="97" t="s">
        <v>88</v>
      </c>
      <c r="BM94" s="97" t="s">
        <v>378</v>
      </c>
    </row>
    <row r="95" spans="2:47" s="6" customFormat="1" ht="16.5" customHeight="1">
      <c r="B95" s="23"/>
      <c r="C95" s="24"/>
      <c r="D95" s="165" t="s">
        <v>138</v>
      </c>
      <c r="E95" s="24"/>
      <c r="F95" s="166" t="s">
        <v>225</v>
      </c>
      <c r="G95" s="24"/>
      <c r="H95" s="24"/>
      <c r="J95" s="24"/>
      <c r="K95" s="24"/>
      <c r="L95" s="43"/>
      <c r="M95" s="56"/>
      <c r="N95" s="24"/>
      <c r="O95" s="24"/>
      <c r="P95" s="24"/>
      <c r="Q95" s="24"/>
      <c r="R95" s="24"/>
      <c r="S95" s="24"/>
      <c r="T95" s="57"/>
      <c r="AT95" s="6" t="s">
        <v>138</v>
      </c>
      <c r="AU95" s="6" t="s">
        <v>79</v>
      </c>
    </row>
    <row r="96" spans="2:65" s="6" customFormat="1" ht="15.75" customHeight="1">
      <c r="B96" s="23"/>
      <c r="C96" s="153" t="s">
        <v>91</v>
      </c>
      <c r="D96" s="153" t="s">
        <v>132</v>
      </c>
      <c r="E96" s="154" t="s">
        <v>227</v>
      </c>
      <c r="F96" s="155" t="s">
        <v>228</v>
      </c>
      <c r="G96" s="156" t="s">
        <v>147</v>
      </c>
      <c r="H96" s="157">
        <v>2</v>
      </c>
      <c r="I96" s="158"/>
      <c r="J96" s="159">
        <f>ROUND($I$96*$H$96,2)</f>
        <v>0</v>
      </c>
      <c r="K96" s="155" t="s">
        <v>136</v>
      </c>
      <c r="L96" s="43"/>
      <c r="M96" s="160"/>
      <c r="N96" s="161" t="s">
        <v>41</v>
      </c>
      <c r="O96" s="24"/>
      <c r="P96" s="162">
        <f>$O$96*$H$96</f>
        <v>0</v>
      </c>
      <c r="Q96" s="162">
        <v>0</v>
      </c>
      <c r="R96" s="162">
        <f>$Q$96*$H$96</f>
        <v>0</v>
      </c>
      <c r="S96" s="162">
        <v>0</v>
      </c>
      <c r="T96" s="163">
        <f>$S$96*$H$96</f>
        <v>0</v>
      </c>
      <c r="AR96" s="97" t="s">
        <v>88</v>
      </c>
      <c r="AT96" s="97" t="s">
        <v>132</v>
      </c>
      <c r="AU96" s="97" t="s">
        <v>79</v>
      </c>
      <c r="AY96" s="6" t="s">
        <v>130</v>
      </c>
      <c r="BE96" s="164">
        <f>IF($N$96="základní",$J$96,0)</f>
        <v>0</v>
      </c>
      <c r="BF96" s="164">
        <f>IF($N$96="snížená",$J$96,0)</f>
        <v>0</v>
      </c>
      <c r="BG96" s="164">
        <f>IF($N$96="zákl. přenesená",$J$96,0)</f>
        <v>0</v>
      </c>
      <c r="BH96" s="164">
        <f>IF($N$96="sníž. přenesená",$J$96,0)</f>
        <v>0</v>
      </c>
      <c r="BI96" s="164">
        <f>IF($N$96="nulová",$J$96,0)</f>
        <v>0</v>
      </c>
      <c r="BJ96" s="97" t="s">
        <v>21</v>
      </c>
      <c r="BK96" s="164">
        <f>ROUND($I$96*$H$96,2)</f>
        <v>0</v>
      </c>
      <c r="BL96" s="97" t="s">
        <v>88</v>
      </c>
      <c r="BM96" s="97" t="s">
        <v>229</v>
      </c>
    </row>
    <row r="97" spans="2:47" s="6" customFormat="1" ht="27" customHeight="1">
      <c r="B97" s="23"/>
      <c r="C97" s="24"/>
      <c r="D97" s="165" t="s">
        <v>138</v>
      </c>
      <c r="E97" s="24"/>
      <c r="F97" s="166" t="s">
        <v>230</v>
      </c>
      <c r="G97" s="24"/>
      <c r="H97" s="24"/>
      <c r="J97" s="24"/>
      <c r="K97" s="24"/>
      <c r="L97" s="43"/>
      <c r="M97" s="56"/>
      <c r="N97" s="24"/>
      <c r="O97" s="24"/>
      <c r="P97" s="24"/>
      <c r="Q97" s="24"/>
      <c r="R97" s="24"/>
      <c r="S97" s="24"/>
      <c r="T97" s="57"/>
      <c r="AT97" s="6" t="s">
        <v>138</v>
      </c>
      <c r="AU97" s="6" t="s">
        <v>79</v>
      </c>
    </row>
    <row r="98" spans="2:65" s="6" customFormat="1" ht="15.75" customHeight="1">
      <c r="B98" s="23"/>
      <c r="C98" s="176" t="s">
        <v>158</v>
      </c>
      <c r="D98" s="176" t="s">
        <v>202</v>
      </c>
      <c r="E98" s="177" t="s">
        <v>236</v>
      </c>
      <c r="F98" s="178" t="s">
        <v>343</v>
      </c>
      <c r="G98" s="179" t="s">
        <v>147</v>
      </c>
      <c r="H98" s="180">
        <v>2</v>
      </c>
      <c r="I98" s="181"/>
      <c r="J98" s="182">
        <f>ROUND($I$98*$H$98,2)</f>
        <v>0</v>
      </c>
      <c r="K98" s="178"/>
      <c r="L98" s="183"/>
      <c r="M98" s="184"/>
      <c r="N98" s="185" t="s">
        <v>41</v>
      </c>
      <c r="O98" s="24"/>
      <c r="P98" s="162">
        <f>$O$98*$H$98</f>
        <v>0</v>
      </c>
      <c r="Q98" s="162">
        <v>0.003</v>
      </c>
      <c r="R98" s="162">
        <f>$Q$98*$H$98</f>
        <v>0.006</v>
      </c>
      <c r="S98" s="162">
        <v>0</v>
      </c>
      <c r="T98" s="163">
        <f>$S$98*$H$98</f>
        <v>0</v>
      </c>
      <c r="AR98" s="97" t="s">
        <v>169</v>
      </c>
      <c r="AT98" s="97" t="s">
        <v>202</v>
      </c>
      <c r="AU98" s="97" t="s">
        <v>79</v>
      </c>
      <c r="AY98" s="6" t="s">
        <v>130</v>
      </c>
      <c r="BE98" s="164">
        <f>IF($N$98="základní",$J$98,0)</f>
        <v>0</v>
      </c>
      <c r="BF98" s="164">
        <f>IF($N$98="snížená",$J$98,0)</f>
        <v>0</v>
      </c>
      <c r="BG98" s="164">
        <f>IF($N$98="zákl. přenesená",$J$98,0)</f>
        <v>0</v>
      </c>
      <c r="BH98" s="164">
        <f>IF($N$98="sníž. přenesená",$J$98,0)</f>
        <v>0</v>
      </c>
      <c r="BI98" s="164">
        <f>IF($N$98="nulová",$J$98,0)</f>
        <v>0</v>
      </c>
      <c r="BJ98" s="97" t="s">
        <v>21</v>
      </c>
      <c r="BK98" s="164">
        <f>ROUND($I$98*$H$98,2)</f>
        <v>0</v>
      </c>
      <c r="BL98" s="97" t="s">
        <v>88</v>
      </c>
      <c r="BM98" s="97" t="s">
        <v>379</v>
      </c>
    </row>
    <row r="99" spans="2:47" s="6" customFormat="1" ht="16.5" customHeight="1">
      <c r="B99" s="23"/>
      <c r="C99" s="24"/>
      <c r="D99" s="165" t="s">
        <v>138</v>
      </c>
      <c r="E99" s="24"/>
      <c r="F99" s="166" t="s">
        <v>380</v>
      </c>
      <c r="G99" s="24"/>
      <c r="H99" s="24"/>
      <c r="J99" s="24"/>
      <c r="K99" s="24"/>
      <c r="L99" s="43"/>
      <c r="M99" s="56"/>
      <c r="N99" s="24"/>
      <c r="O99" s="24"/>
      <c r="P99" s="24"/>
      <c r="Q99" s="24"/>
      <c r="R99" s="24"/>
      <c r="S99" s="24"/>
      <c r="T99" s="57"/>
      <c r="AT99" s="6" t="s">
        <v>138</v>
      </c>
      <c r="AU99" s="6" t="s">
        <v>79</v>
      </c>
    </row>
    <row r="100" spans="2:65" s="6" customFormat="1" ht="15.75" customHeight="1">
      <c r="B100" s="23"/>
      <c r="C100" s="153" t="s">
        <v>164</v>
      </c>
      <c r="D100" s="153" t="s">
        <v>132</v>
      </c>
      <c r="E100" s="154" t="s">
        <v>346</v>
      </c>
      <c r="F100" s="155" t="s">
        <v>347</v>
      </c>
      <c r="G100" s="156" t="s">
        <v>348</v>
      </c>
      <c r="H100" s="157">
        <v>64</v>
      </c>
      <c r="I100" s="158"/>
      <c r="J100" s="159">
        <f>ROUND($I$100*$H$100,2)</f>
        <v>0</v>
      </c>
      <c r="K100" s="155"/>
      <c r="L100" s="43"/>
      <c r="M100" s="160"/>
      <c r="N100" s="161" t="s">
        <v>41</v>
      </c>
      <c r="O100" s="24"/>
      <c r="P100" s="162">
        <f>$O$100*$H$100</f>
        <v>0</v>
      </c>
      <c r="Q100" s="162">
        <v>0</v>
      </c>
      <c r="R100" s="162">
        <f>$Q$100*$H$100</f>
        <v>0</v>
      </c>
      <c r="S100" s="162">
        <v>0</v>
      </c>
      <c r="T100" s="163">
        <f>$S$100*$H$100</f>
        <v>0</v>
      </c>
      <c r="AR100" s="97" t="s">
        <v>88</v>
      </c>
      <c r="AT100" s="97" t="s">
        <v>132</v>
      </c>
      <c r="AU100" s="97" t="s">
        <v>79</v>
      </c>
      <c r="AY100" s="6" t="s">
        <v>130</v>
      </c>
      <c r="BE100" s="164">
        <f>IF($N$100="základní",$J$100,0)</f>
        <v>0</v>
      </c>
      <c r="BF100" s="164">
        <f>IF($N$100="snížená",$J$100,0)</f>
        <v>0</v>
      </c>
      <c r="BG100" s="164">
        <f>IF($N$100="zákl. přenesená",$J$100,0)</f>
        <v>0</v>
      </c>
      <c r="BH100" s="164">
        <f>IF($N$100="sníž. přenesená",$J$100,0)</f>
        <v>0</v>
      </c>
      <c r="BI100" s="164">
        <f>IF($N$100="nulová",$J$100,0)</f>
        <v>0</v>
      </c>
      <c r="BJ100" s="97" t="s">
        <v>21</v>
      </c>
      <c r="BK100" s="164">
        <f>ROUND($I$100*$H$100,2)</f>
        <v>0</v>
      </c>
      <c r="BL100" s="97" t="s">
        <v>88</v>
      </c>
      <c r="BM100" s="97" t="s">
        <v>349</v>
      </c>
    </row>
    <row r="101" spans="2:47" s="6" customFormat="1" ht="16.5" customHeight="1">
      <c r="B101" s="23"/>
      <c r="C101" s="24"/>
      <c r="D101" s="165" t="s">
        <v>138</v>
      </c>
      <c r="E101" s="24"/>
      <c r="F101" s="166" t="s">
        <v>350</v>
      </c>
      <c r="G101" s="24"/>
      <c r="H101" s="24"/>
      <c r="J101" s="24"/>
      <c r="K101" s="24"/>
      <c r="L101" s="43"/>
      <c r="M101" s="56"/>
      <c r="N101" s="24"/>
      <c r="O101" s="24"/>
      <c r="P101" s="24"/>
      <c r="Q101" s="24"/>
      <c r="R101" s="24"/>
      <c r="S101" s="24"/>
      <c r="T101" s="57"/>
      <c r="AT101" s="6" t="s">
        <v>138</v>
      </c>
      <c r="AU101" s="6" t="s">
        <v>79</v>
      </c>
    </row>
    <row r="102" spans="2:51" s="6" customFormat="1" ht="15.75" customHeight="1">
      <c r="B102" s="167"/>
      <c r="C102" s="168"/>
      <c r="D102" s="169" t="s">
        <v>183</v>
      </c>
      <c r="E102" s="168"/>
      <c r="F102" s="170" t="s">
        <v>351</v>
      </c>
      <c r="G102" s="168"/>
      <c r="H102" s="171">
        <v>64</v>
      </c>
      <c r="J102" s="168"/>
      <c r="K102" s="168"/>
      <c r="L102" s="172"/>
      <c r="M102" s="173"/>
      <c r="N102" s="168"/>
      <c r="O102" s="168"/>
      <c r="P102" s="168"/>
      <c r="Q102" s="168"/>
      <c r="R102" s="168"/>
      <c r="S102" s="168"/>
      <c r="T102" s="174"/>
      <c r="AT102" s="175" t="s">
        <v>183</v>
      </c>
      <c r="AU102" s="175" t="s">
        <v>79</v>
      </c>
      <c r="AV102" s="175" t="s">
        <v>79</v>
      </c>
      <c r="AW102" s="175" t="s">
        <v>108</v>
      </c>
      <c r="AX102" s="175" t="s">
        <v>21</v>
      </c>
      <c r="AY102" s="175" t="s">
        <v>130</v>
      </c>
    </row>
    <row r="103" spans="2:65" s="6" customFormat="1" ht="15.75" customHeight="1">
      <c r="B103" s="23"/>
      <c r="C103" s="153" t="s">
        <v>169</v>
      </c>
      <c r="D103" s="153" t="s">
        <v>132</v>
      </c>
      <c r="E103" s="154" t="s">
        <v>241</v>
      </c>
      <c r="F103" s="155" t="s">
        <v>242</v>
      </c>
      <c r="G103" s="156" t="s">
        <v>147</v>
      </c>
      <c r="H103" s="157">
        <v>350</v>
      </c>
      <c r="I103" s="158"/>
      <c r="J103" s="159">
        <f>ROUND($I$103*$H$103,2)</f>
        <v>0</v>
      </c>
      <c r="K103" s="155" t="s">
        <v>136</v>
      </c>
      <c r="L103" s="43"/>
      <c r="M103" s="160"/>
      <c r="N103" s="161" t="s">
        <v>41</v>
      </c>
      <c r="O103" s="24"/>
      <c r="P103" s="162">
        <f>$O$103*$H$103</f>
        <v>0</v>
      </c>
      <c r="Q103" s="162">
        <v>0</v>
      </c>
      <c r="R103" s="162">
        <f>$Q$103*$H$103</f>
        <v>0</v>
      </c>
      <c r="S103" s="162">
        <v>0</v>
      </c>
      <c r="T103" s="163">
        <f>$S$103*$H$103</f>
        <v>0</v>
      </c>
      <c r="AR103" s="97" t="s">
        <v>88</v>
      </c>
      <c r="AT103" s="97" t="s">
        <v>132</v>
      </c>
      <c r="AU103" s="97" t="s">
        <v>79</v>
      </c>
      <c r="AY103" s="6" t="s">
        <v>130</v>
      </c>
      <c r="BE103" s="164">
        <f>IF($N$103="základní",$J$103,0)</f>
        <v>0</v>
      </c>
      <c r="BF103" s="164">
        <f>IF($N$103="snížená",$J$103,0)</f>
        <v>0</v>
      </c>
      <c r="BG103" s="164">
        <f>IF($N$103="zákl. přenesená",$J$103,0)</f>
        <v>0</v>
      </c>
      <c r="BH103" s="164">
        <f>IF($N$103="sníž. přenesená",$J$103,0)</f>
        <v>0</v>
      </c>
      <c r="BI103" s="164">
        <f>IF($N$103="nulová",$J$103,0)</f>
        <v>0</v>
      </c>
      <c r="BJ103" s="97" t="s">
        <v>21</v>
      </c>
      <c r="BK103" s="164">
        <f>ROUND($I$103*$H$103,2)</f>
        <v>0</v>
      </c>
      <c r="BL103" s="97" t="s">
        <v>88</v>
      </c>
      <c r="BM103" s="97" t="s">
        <v>381</v>
      </c>
    </row>
    <row r="104" spans="2:47" s="6" customFormat="1" ht="16.5" customHeight="1">
      <c r="B104" s="23"/>
      <c r="C104" s="24"/>
      <c r="D104" s="165" t="s">
        <v>138</v>
      </c>
      <c r="E104" s="24"/>
      <c r="F104" s="166" t="s">
        <v>244</v>
      </c>
      <c r="G104" s="24"/>
      <c r="H104" s="24"/>
      <c r="J104" s="24"/>
      <c r="K104" s="24"/>
      <c r="L104" s="43"/>
      <c r="M104" s="56"/>
      <c r="N104" s="24"/>
      <c r="O104" s="24"/>
      <c r="P104" s="24"/>
      <c r="Q104" s="24"/>
      <c r="R104" s="24"/>
      <c r="S104" s="24"/>
      <c r="T104" s="57"/>
      <c r="AT104" s="6" t="s">
        <v>138</v>
      </c>
      <c r="AU104" s="6" t="s">
        <v>79</v>
      </c>
    </row>
    <row r="105" spans="2:65" s="6" customFormat="1" ht="15.75" customHeight="1">
      <c r="B105" s="23"/>
      <c r="C105" s="176" t="s">
        <v>174</v>
      </c>
      <c r="D105" s="176" t="s">
        <v>202</v>
      </c>
      <c r="E105" s="177" t="s">
        <v>246</v>
      </c>
      <c r="F105" s="178" t="s">
        <v>247</v>
      </c>
      <c r="G105" s="179" t="s">
        <v>147</v>
      </c>
      <c r="H105" s="180">
        <v>350</v>
      </c>
      <c r="I105" s="181"/>
      <c r="J105" s="182">
        <f>ROUND($I$105*$H$105,2)</f>
        <v>0</v>
      </c>
      <c r="K105" s="178"/>
      <c r="L105" s="183"/>
      <c r="M105" s="184"/>
      <c r="N105" s="185" t="s">
        <v>41</v>
      </c>
      <c r="O105" s="24"/>
      <c r="P105" s="162">
        <f>$O$105*$H$105</f>
        <v>0</v>
      </c>
      <c r="Q105" s="162">
        <v>0.002</v>
      </c>
      <c r="R105" s="162">
        <f>$Q$105*$H$105</f>
        <v>0.7000000000000001</v>
      </c>
      <c r="S105" s="162">
        <v>0</v>
      </c>
      <c r="T105" s="163">
        <f>$S$105*$H$105</f>
        <v>0</v>
      </c>
      <c r="AR105" s="97" t="s">
        <v>169</v>
      </c>
      <c r="AT105" s="97" t="s">
        <v>202</v>
      </c>
      <c r="AU105" s="97" t="s">
        <v>79</v>
      </c>
      <c r="AY105" s="6" t="s">
        <v>130</v>
      </c>
      <c r="BE105" s="164">
        <f>IF($N$105="základní",$J$105,0)</f>
        <v>0</v>
      </c>
      <c r="BF105" s="164">
        <f>IF($N$105="snížená",$J$105,0)</f>
        <v>0</v>
      </c>
      <c r="BG105" s="164">
        <f>IF($N$105="zákl. přenesená",$J$105,0)</f>
        <v>0</v>
      </c>
      <c r="BH105" s="164">
        <f>IF($N$105="sníž. přenesená",$J$105,0)</f>
        <v>0</v>
      </c>
      <c r="BI105" s="164">
        <f>IF($N$105="nulová",$J$105,0)</f>
        <v>0</v>
      </c>
      <c r="BJ105" s="97" t="s">
        <v>21</v>
      </c>
      <c r="BK105" s="164">
        <f>ROUND($I$105*$H$105,2)</f>
        <v>0</v>
      </c>
      <c r="BL105" s="97" t="s">
        <v>88</v>
      </c>
      <c r="BM105" s="97" t="s">
        <v>248</v>
      </c>
    </row>
    <row r="106" spans="2:47" s="6" customFormat="1" ht="16.5" customHeight="1">
      <c r="B106" s="23"/>
      <c r="C106" s="24"/>
      <c r="D106" s="165" t="s">
        <v>138</v>
      </c>
      <c r="E106" s="24"/>
      <c r="F106" s="166" t="s">
        <v>353</v>
      </c>
      <c r="G106" s="24"/>
      <c r="H106" s="24"/>
      <c r="J106" s="24"/>
      <c r="K106" s="24"/>
      <c r="L106" s="43"/>
      <c r="M106" s="56"/>
      <c r="N106" s="24"/>
      <c r="O106" s="24"/>
      <c r="P106" s="24"/>
      <c r="Q106" s="24"/>
      <c r="R106" s="24"/>
      <c r="S106" s="24"/>
      <c r="T106" s="57"/>
      <c r="AT106" s="6" t="s">
        <v>138</v>
      </c>
      <c r="AU106" s="6" t="s">
        <v>79</v>
      </c>
    </row>
    <row r="107" spans="2:65" s="6" customFormat="1" ht="15.75" customHeight="1">
      <c r="B107" s="23"/>
      <c r="C107" s="153" t="s">
        <v>26</v>
      </c>
      <c r="D107" s="153" t="s">
        <v>132</v>
      </c>
      <c r="E107" s="154" t="s">
        <v>275</v>
      </c>
      <c r="F107" s="155" t="s">
        <v>276</v>
      </c>
      <c r="G107" s="156" t="s">
        <v>147</v>
      </c>
      <c r="H107" s="157">
        <v>4</v>
      </c>
      <c r="I107" s="158"/>
      <c r="J107" s="159">
        <f>ROUND($I$107*$H$107,2)</f>
        <v>0</v>
      </c>
      <c r="K107" s="155" t="s">
        <v>136</v>
      </c>
      <c r="L107" s="43"/>
      <c r="M107" s="160"/>
      <c r="N107" s="161" t="s">
        <v>41</v>
      </c>
      <c r="O107" s="24"/>
      <c r="P107" s="162">
        <f>$O$107*$H$107</f>
        <v>0</v>
      </c>
      <c r="Q107" s="162">
        <v>0.0026</v>
      </c>
      <c r="R107" s="162">
        <f>$Q$107*$H$107</f>
        <v>0.0104</v>
      </c>
      <c r="S107" s="162">
        <v>0</v>
      </c>
      <c r="T107" s="163">
        <f>$S$107*$H$107</f>
        <v>0</v>
      </c>
      <c r="AR107" s="97" t="s">
        <v>88</v>
      </c>
      <c r="AT107" s="97" t="s">
        <v>132</v>
      </c>
      <c r="AU107" s="97" t="s">
        <v>79</v>
      </c>
      <c r="AY107" s="6" t="s">
        <v>130</v>
      </c>
      <c r="BE107" s="164">
        <f>IF($N$107="základní",$J$107,0)</f>
        <v>0</v>
      </c>
      <c r="BF107" s="164">
        <f>IF($N$107="snížená",$J$107,0)</f>
        <v>0</v>
      </c>
      <c r="BG107" s="164">
        <f>IF($N$107="zákl. přenesená",$J$107,0)</f>
        <v>0</v>
      </c>
      <c r="BH107" s="164">
        <f>IF($N$107="sníž. přenesená",$J$107,0)</f>
        <v>0</v>
      </c>
      <c r="BI107" s="164">
        <f>IF($N$107="nulová",$J$107,0)</f>
        <v>0</v>
      </c>
      <c r="BJ107" s="97" t="s">
        <v>21</v>
      </c>
      <c r="BK107" s="164">
        <f>ROUND($I$107*$H$107,2)</f>
        <v>0</v>
      </c>
      <c r="BL107" s="97" t="s">
        <v>88</v>
      </c>
      <c r="BM107" s="97" t="s">
        <v>382</v>
      </c>
    </row>
    <row r="108" spans="2:47" s="6" customFormat="1" ht="16.5" customHeight="1">
      <c r="B108" s="23"/>
      <c r="C108" s="24"/>
      <c r="D108" s="165" t="s">
        <v>138</v>
      </c>
      <c r="E108" s="24"/>
      <c r="F108" s="166" t="s">
        <v>278</v>
      </c>
      <c r="G108" s="24"/>
      <c r="H108" s="24"/>
      <c r="J108" s="24"/>
      <c r="K108" s="24"/>
      <c r="L108" s="43"/>
      <c r="M108" s="56"/>
      <c r="N108" s="24"/>
      <c r="O108" s="24"/>
      <c r="P108" s="24"/>
      <c r="Q108" s="24"/>
      <c r="R108" s="24"/>
      <c r="S108" s="24"/>
      <c r="T108" s="57"/>
      <c r="AT108" s="6" t="s">
        <v>138</v>
      </c>
      <c r="AU108" s="6" t="s">
        <v>79</v>
      </c>
    </row>
    <row r="109" spans="2:51" s="6" customFormat="1" ht="15.75" customHeight="1">
      <c r="B109" s="167"/>
      <c r="C109" s="168"/>
      <c r="D109" s="169" t="s">
        <v>183</v>
      </c>
      <c r="E109" s="168"/>
      <c r="F109" s="170" t="s">
        <v>383</v>
      </c>
      <c r="G109" s="168"/>
      <c r="H109" s="171">
        <v>4</v>
      </c>
      <c r="J109" s="168"/>
      <c r="K109" s="168"/>
      <c r="L109" s="172"/>
      <c r="M109" s="173"/>
      <c r="N109" s="168"/>
      <c r="O109" s="168"/>
      <c r="P109" s="168"/>
      <c r="Q109" s="168"/>
      <c r="R109" s="168"/>
      <c r="S109" s="168"/>
      <c r="T109" s="174"/>
      <c r="AT109" s="175" t="s">
        <v>183</v>
      </c>
      <c r="AU109" s="175" t="s">
        <v>79</v>
      </c>
      <c r="AV109" s="175" t="s">
        <v>79</v>
      </c>
      <c r="AW109" s="175" t="s">
        <v>108</v>
      </c>
      <c r="AX109" s="175" t="s">
        <v>21</v>
      </c>
      <c r="AY109" s="175" t="s">
        <v>130</v>
      </c>
    </row>
    <row r="110" spans="2:65" s="6" customFormat="1" ht="15.75" customHeight="1">
      <c r="B110" s="23"/>
      <c r="C110" s="176" t="s">
        <v>185</v>
      </c>
      <c r="D110" s="176" t="s">
        <v>202</v>
      </c>
      <c r="E110" s="177" t="s">
        <v>281</v>
      </c>
      <c r="F110" s="178" t="s">
        <v>282</v>
      </c>
      <c r="G110" s="179" t="s">
        <v>147</v>
      </c>
      <c r="H110" s="180">
        <v>4</v>
      </c>
      <c r="I110" s="181"/>
      <c r="J110" s="182">
        <f>ROUND($I$110*$H$110,2)</f>
        <v>0</v>
      </c>
      <c r="K110" s="178"/>
      <c r="L110" s="183"/>
      <c r="M110" s="184"/>
      <c r="N110" s="185" t="s">
        <v>41</v>
      </c>
      <c r="O110" s="24"/>
      <c r="P110" s="162">
        <f>$O$110*$H$110</f>
        <v>0</v>
      </c>
      <c r="Q110" s="162">
        <v>0</v>
      </c>
      <c r="R110" s="162">
        <f>$Q$110*$H$110</f>
        <v>0</v>
      </c>
      <c r="S110" s="162">
        <v>0</v>
      </c>
      <c r="T110" s="163">
        <f>$S$110*$H$110</f>
        <v>0</v>
      </c>
      <c r="AR110" s="97" t="s">
        <v>169</v>
      </c>
      <c r="AT110" s="97" t="s">
        <v>202</v>
      </c>
      <c r="AU110" s="97" t="s">
        <v>79</v>
      </c>
      <c r="AY110" s="6" t="s">
        <v>130</v>
      </c>
      <c r="BE110" s="164">
        <f>IF($N$110="základní",$J$110,0)</f>
        <v>0</v>
      </c>
      <c r="BF110" s="164">
        <f>IF($N$110="snížená",$J$110,0)</f>
        <v>0</v>
      </c>
      <c r="BG110" s="164">
        <f>IF($N$110="zákl. přenesená",$J$110,0)</f>
        <v>0</v>
      </c>
      <c r="BH110" s="164">
        <f>IF($N$110="sníž. přenesená",$J$110,0)</f>
        <v>0</v>
      </c>
      <c r="BI110" s="164">
        <f>IF($N$110="nulová",$J$110,0)</f>
        <v>0</v>
      </c>
      <c r="BJ110" s="97" t="s">
        <v>21</v>
      </c>
      <c r="BK110" s="164">
        <f>ROUND($I$110*$H$110,2)</f>
        <v>0</v>
      </c>
      <c r="BL110" s="97" t="s">
        <v>88</v>
      </c>
      <c r="BM110" s="97" t="s">
        <v>283</v>
      </c>
    </row>
    <row r="111" spans="2:47" s="6" customFormat="1" ht="16.5" customHeight="1">
      <c r="B111" s="23"/>
      <c r="C111" s="24"/>
      <c r="D111" s="165" t="s">
        <v>138</v>
      </c>
      <c r="E111" s="24"/>
      <c r="F111" s="166" t="s">
        <v>282</v>
      </c>
      <c r="G111" s="24"/>
      <c r="H111" s="24"/>
      <c r="J111" s="24"/>
      <c r="K111" s="24"/>
      <c r="L111" s="43"/>
      <c r="M111" s="56"/>
      <c r="N111" s="24"/>
      <c r="O111" s="24"/>
      <c r="P111" s="24"/>
      <c r="Q111" s="24"/>
      <c r="R111" s="24"/>
      <c r="S111" s="24"/>
      <c r="T111" s="57"/>
      <c r="AT111" s="6" t="s">
        <v>138</v>
      </c>
      <c r="AU111" s="6" t="s">
        <v>79</v>
      </c>
    </row>
    <row r="112" spans="2:65" s="6" customFormat="1" ht="15.75" customHeight="1">
      <c r="B112" s="23"/>
      <c r="C112" s="153" t="s">
        <v>191</v>
      </c>
      <c r="D112" s="153" t="s">
        <v>132</v>
      </c>
      <c r="E112" s="154" t="s">
        <v>251</v>
      </c>
      <c r="F112" s="155" t="s">
        <v>252</v>
      </c>
      <c r="G112" s="156" t="s">
        <v>147</v>
      </c>
      <c r="H112" s="157">
        <v>352</v>
      </c>
      <c r="I112" s="158"/>
      <c r="J112" s="159">
        <f>ROUND($I$112*$H$112,2)</f>
        <v>0</v>
      </c>
      <c r="K112" s="155"/>
      <c r="L112" s="43"/>
      <c r="M112" s="160"/>
      <c r="N112" s="161" t="s">
        <v>41</v>
      </c>
      <c r="O112" s="24"/>
      <c r="P112" s="162">
        <f>$O$112*$H$112</f>
        <v>0</v>
      </c>
      <c r="Q112" s="162">
        <v>0</v>
      </c>
      <c r="R112" s="162">
        <f>$Q$112*$H$112</f>
        <v>0</v>
      </c>
      <c r="S112" s="162">
        <v>0</v>
      </c>
      <c r="T112" s="163">
        <f>$S$112*$H$112</f>
        <v>0</v>
      </c>
      <c r="AR112" s="97" t="s">
        <v>88</v>
      </c>
      <c r="AT112" s="97" t="s">
        <v>132</v>
      </c>
      <c r="AU112" s="97" t="s">
        <v>79</v>
      </c>
      <c r="AY112" s="6" t="s">
        <v>130</v>
      </c>
      <c r="BE112" s="164">
        <f>IF($N$112="základní",$J$112,0)</f>
        <v>0</v>
      </c>
      <c r="BF112" s="164">
        <f>IF($N$112="snížená",$J$112,0)</f>
        <v>0</v>
      </c>
      <c r="BG112" s="164">
        <f>IF($N$112="zákl. přenesená",$J$112,0)</f>
        <v>0</v>
      </c>
      <c r="BH112" s="164">
        <f>IF($N$112="sníž. přenesená",$J$112,0)</f>
        <v>0</v>
      </c>
      <c r="BI112" s="164">
        <f>IF($N$112="nulová",$J$112,0)</f>
        <v>0</v>
      </c>
      <c r="BJ112" s="97" t="s">
        <v>21</v>
      </c>
      <c r="BK112" s="164">
        <f>ROUND($I$112*$H$112,2)</f>
        <v>0</v>
      </c>
      <c r="BL112" s="97" t="s">
        <v>88</v>
      </c>
      <c r="BM112" s="97" t="s">
        <v>384</v>
      </c>
    </row>
    <row r="113" spans="2:47" s="6" customFormat="1" ht="16.5" customHeight="1">
      <c r="B113" s="23"/>
      <c r="C113" s="24"/>
      <c r="D113" s="165" t="s">
        <v>138</v>
      </c>
      <c r="E113" s="24"/>
      <c r="F113" s="166" t="s">
        <v>252</v>
      </c>
      <c r="G113" s="24"/>
      <c r="H113" s="24"/>
      <c r="J113" s="24"/>
      <c r="K113" s="24"/>
      <c r="L113" s="43"/>
      <c r="M113" s="56"/>
      <c r="N113" s="24"/>
      <c r="O113" s="24"/>
      <c r="P113" s="24"/>
      <c r="Q113" s="24"/>
      <c r="R113" s="24"/>
      <c r="S113" s="24"/>
      <c r="T113" s="57"/>
      <c r="AT113" s="6" t="s">
        <v>138</v>
      </c>
      <c r="AU113" s="6" t="s">
        <v>79</v>
      </c>
    </row>
    <row r="114" spans="2:51" s="6" customFormat="1" ht="15.75" customHeight="1">
      <c r="B114" s="167"/>
      <c r="C114" s="168"/>
      <c r="D114" s="169" t="s">
        <v>183</v>
      </c>
      <c r="E114" s="168"/>
      <c r="F114" s="170" t="s">
        <v>385</v>
      </c>
      <c r="G114" s="168"/>
      <c r="H114" s="171">
        <v>352</v>
      </c>
      <c r="J114" s="168"/>
      <c r="K114" s="168"/>
      <c r="L114" s="172"/>
      <c r="M114" s="173"/>
      <c r="N114" s="168"/>
      <c r="O114" s="168"/>
      <c r="P114" s="168"/>
      <c r="Q114" s="168"/>
      <c r="R114" s="168"/>
      <c r="S114" s="168"/>
      <c r="T114" s="174"/>
      <c r="AT114" s="175" t="s">
        <v>183</v>
      </c>
      <c r="AU114" s="175" t="s">
        <v>79</v>
      </c>
      <c r="AV114" s="175" t="s">
        <v>79</v>
      </c>
      <c r="AW114" s="175" t="s">
        <v>108</v>
      </c>
      <c r="AX114" s="175" t="s">
        <v>21</v>
      </c>
      <c r="AY114" s="175" t="s">
        <v>130</v>
      </c>
    </row>
    <row r="115" spans="2:65" s="6" customFormat="1" ht="15.75" customHeight="1">
      <c r="B115" s="23"/>
      <c r="C115" s="176" t="s">
        <v>197</v>
      </c>
      <c r="D115" s="176" t="s">
        <v>202</v>
      </c>
      <c r="E115" s="177" t="s">
        <v>257</v>
      </c>
      <c r="F115" s="178" t="s">
        <v>258</v>
      </c>
      <c r="G115" s="179" t="s">
        <v>147</v>
      </c>
      <c r="H115" s="180">
        <v>352</v>
      </c>
      <c r="I115" s="181"/>
      <c r="J115" s="182">
        <f>ROUND($I$115*$H$115,2)</f>
        <v>0</v>
      </c>
      <c r="K115" s="178"/>
      <c r="L115" s="183"/>
      <c r="M115" s="184"/>
      <c r="N115" s="185" t="s">
        <v>41</v>
      </c>
      <c r="O115" s="24"/>
      <c r="P115" s="162">
        <f>$O$115*$H$115</f>
        <v>0</v>
      </c>
      <c r="Q115" s="162">
        <v>0.00025</v>
      </c>
      <c r="R115" s="162">
        <f>$Q$115*$H$115</f>
        <v>0.088</v>
      </c>
      <c r="S115" s="162">
        <v>0</v>
      </c>
      <c r="T115" s="163">
        <f>$S$115*$H$115</f>
        <v>0</v>
      </c>
      <c r="AR115" s="97" t="s">
        <v>169</v>
      </c>
      <c r="AT115" s="97" t="s">
        <v>202</v>
      </c>
      <c r="AU115" s="97" t="s">
        <v>79</v>
      </c>
      <c r="AY115" s="6" t="s">
        <v>130</v>
      </c>
      <c r="BE115" s="164">
        <f>IF($N$115="základní",$J$115,0)</f>
        <v>0</v>
      </c>
      <c r="BF115" s="164">
        <f>IF($N$115="snížená",$J$115,0)</f>
        <v>0</v>
      </c>
      <c r="BG115" s="164">
        <f>IF($N$115="zákl. přenesená",$J$115,0)</f>
        <v>0</v>
      </c>
      <c r="BH115" s="164">
        <f>IF($N$115="sníž. přenesená",$J$115,0)</f>
        <v>0</v>
      </c>
      <c r="BI115" s="164">
        <f>IF($N$115="nulová",$J$115,0)</f>
        <v>0</v>
      </c>
      <c r="BJ115" s="97" t="s">
        <v>21</v>
      </c>
      <c r="BK115" s="164">
        <f>ROUND($I$115*$H$115,2)</f>
        <v>0</v>
      </c>
      <c r="BL115" s="97" t="s">
        <v>88</v>
      </c>
      <c r="BM115" s="97" t="s">
        <v>259</v>
      </c>
    </row>
    <row r="116" spans="2:47" s="6" customFormat="1" ht="16.5" customHeight="1">
      <c r="B116" s="23"/>
      <c r="C116" s="24"/>
      <c r="D116" s="165" t="s">
        <v>138</v>
      </c>
      <c r="E116" s="24"/>
      <c r="F116" s="166" t="s">
        <v>359</v>
      </c>
      <c r="G116" s="24"/>
      <c r="H116" s="24"/>
      <c r="J116" s="24"/>
      <c r="K116" s="24"/>
      <c r="L116" s="43"/>
      <c r="M116" s="56"/>
      <c r="N116" s="24"/>
      <c r="O116" s="24"/>
      <c r="P116" s="24"/>
      <c r="Q116" s="24"/>
      <c r="R116" s="24"/>
      <c r="S116" s="24"/>
      <c r="T116" s="57"/>
      <c r="AT116" s="6" t="s">
        <v>138</v>
      </c>
      <c r="AU116" s="6" t="s">
        <v>79</v>
      </c>
    </row>
    <row r="117" spans="2:65" s="6" customFormat="1" ht="15.75" customHeight="1">
      <c r="B117" s="23"/>
      <c r="C117" s="153" t="s">
        <v>201</v>
      </c>
      <c r="D117" s="153" t="s">
        <v>132</v>
      </c>
      <c r="E117" s="154" t="s">
        <v>296</v>
      </c>
      <c r="F117" s="155" t="s">
        <v>297</v>
      </c>
      <c r="G117" s="156" t="s">
        <v>135</v>
      </c>
      <c r="H117" s="157">
        <v>0.33</v>
      </c>
      <c r="I117" s="158"/>
      <c r="J117" s="159">
        <f>ROUND($I$117*$H$117,2)</f>
        <v>0</v>
      </c>
      <c r="K117" s="155" t="s">
        <v>136</v>
      </c>
      <c r="L117" s="43"/>
      <c r="M117" s="160"/>
      <c r="N117" s="161" t="s">
        <v>41</v>
      </c>
      <c r="O117" s="24"/>
      <c r="P117" s="162">
        <f>$O$117*$H$117</f>
        <v>0</v>
      </c>
      <c r="Q117" s="162">
        <v>0</v>
      </c>
      <c r="R117" s="162">
        <f>$Q$117*$H$117</f>
        <v>0</v>
      </c>
      <c r="S117" s="162">
        <v>0</v>
      </c>
      <c r="T117" s="163">
        <f>$S$117*$H$117</f>
        <v>0</v>
      </c>
      <c r="AR117" s="97" t="s">
        <v>88</v>
      </c>
      <c r="AT117" s="97" t="s">
        <v>132</v>
      </c>
      <c r="AU117" s="97" t="s">
        <v>79</v>
      </c>
      <c r="AY117" s="6" t="s">
        <v>130</v>
      </c>
      <c r="BE117" s="164">
        <f>IF($N$117="základní",$J$117,0)</f>
        <v>0</v>
      </c>
      <c r="BF117" s="164">
        <f>IF($N$117="snížená",$J$117,0)</f>
        <v>0</v>
      </c>
      <c r="BG117" s="164">
        <f>IF($N$117="zákl. přenesená",$J$117,0)</f>
        <v>0</v>
      </c>
      <c r="BH117" s="164">
        <f>IF($N$117="sníž. přenesená",$J$117,0)</f>
        <v>0</v>
      </c>
      <c r="BI117" s="164">
        <f>IF($N$117="nulová",$J$117,0)</f>
        <v>0</v>
      </c>
      <c r="BJ117" s="97" t="s">
        <v>21</v>
      </c>
      <c r="BK117" s="164">
        <f>ROUND($I$117*$H$117,2)</f>
        <v>0</v>
      </c>
      <c r="BL117" s="97" t="s">
        <v>88</v>
      </c>
      <c r="BM117" s="97" t="s">
        <v>386</v>
      </c>
    </row>
    <row r="118" spans="2:47" s="6" customFormat="1" ht="27" customHeight="1">
      <c r="B118" s="23"/>
      <c r="C118" s="24"/>
      <c r="D118" s="165" t="s">
        <v>138</v>
      </c>
      <c r="E118" s="24"/>
      <c r="F118" s="166" t="s">
        <v>299</v>
      </c>
      <c r="G118" s="24"/>
      <c r="H118" s="24"/>
      <c r="J118" s="24"/>
      <c r="K118" s="24"/>
      <c r="L118" s="43"/>
      <c r="M118" s="56"/>
      <c r="N118" s="24"/>
      <c r="O118" s="24"/>
      <c r="P118" s="24"/>
      <c r="Q118" s="24"/>
      <c r="R118" s="24"/>
      <c r="S118" s="24"/>
      <c r="T118" s="57"/>
      <c r="AT118" s="6" t="s">
        <v>138</v>
      </c>
      <c r="AU118" s="6" t="s">
        <v>79</v>
      </c>
    </row>
    <row r="119" spans="2:65" s="6" customFormat="1" ht="15.75" customHeight="1">
      <c r="B119" s="23"/>
      <c r="C119" s="153" t="s">
        <v>8</v>
      </c>
      <c r="D119" s="153" t="s">
        <v>132</v>
      </c>
      <c r="E119" s="154" t="s">
        <v>301</v>
      </c>
      <c r="F119" s="155" t="s">
        <v>302</v>
      </c>
      <c r="G119" s="156" t="s">
        <v>142</v>
      </c>
      <c r="H119" s="157">
        <v>226.08</v>
      </c>
      <c r="I119" s="158"/>
      <c r="J119" s="159">
        <f>ROUND($I$119*$H$119,2)</f>
        <v>0</v>
      </c>
      <c r="K119" s="155" t="s">
        <v>136</v>
      </c>
      <c r="L119" s="43"/>
      <c r="M119" s="160"/>
      <c r="N119" s="161" t="s">
        <v>41</v>
      </c>
      <c r="O119" s="24"/>
      <c r="P119" s="162">
        <f>$O$119*$H$119</f>
        <v>0</v>
      </c>
      <c r="Q119" s="162">
        <v>0</v>
      </c>
      <c r="R119" s="162">
        <f>$Q$119*$H$119</f>
        <v>0</v>
      </c>
      <c r="S119" s="162">
        <v>0</v>
      </c>
      <c r="T119" s="163">
        <f>$S$119*$H$119</f>
        <v>0</v>
      </c>
      <c r="AR119" s="97" t="s">
        <v>88</v>
      </c>
      <c r="AT119" s="97" t="s">
        <v>132</v>
      </c>
      <c r="AU119" s="97" t="s">
        <v>79</v>
      </c>
      <c r="AY119" s="6" t="s">
        <v>130</v>
      </c>
      <c r="BE119" s="164">
        <f>IF($N$119="základní",$J$119,0)</f>
        <v>0</v>
      </c>
      <c r="BF119" s="164">
        <f>IF($N$119="snížená",$J$119,0)</f>
        <v>0</v>
      </c>
      <c r="BG119" s="164">
        <f>IF($N$119="zákl. přenesená",$J$119,0)</f>
        <v>0</v>
      </c>
      <c r="BH119" s="164">
        <f>IF($N$119="sníž. přenesená",$J$119,0)</f>
        <v>0</v>
      </c>
      <c r="BI119" s="164">
        <f>IF($N$119="nulová",$J$119,0)</f>
        <v>0</v>
      </c>
      <c r="BJ119" s="97" t="s">
        <v>21</v>
      </c>
      <c r="BK119" s="164">
        <f>ROUND($I$119*$H$119,2)</f>
        <v>0</v>
      </c>
      <c r="BL119" s="97" t="s">
        <v>88</v>
      </c>
      <c r="BM119" s="97" t="s">
        <v>303</v>
      </c>
    </row>
    <row r="120" spans="2:47" s="6" customFormat="1" ht="16.5" customHeight="1">
      <c r="B120" s="23"/>
      <c r="C120" s="24"/>
      <c r="D120" s="165" t="s">
        <v>138</v>
      </c>
      <c r="E120" s="24"/>
      <c r="F120" s="166" t="s">
        <v>304</v>
      </c>
      <c r="G120" s="24"/>
      <c r="H120" s="24"/>
      <c r="J120" s="24"/>
      <c r="K120" s="24"/>
      <c r="L120" s="43"/>
      <c r="M120" s="56"/>
      <c r="N120" s="24"/>
      <c r="O120" s="24"/>
      <c r="P120" s="24"/>
      <c r="Q120" s="24"/>
      <c r="R120" s="24"/>
      <c r="S120" s="24"/>
      <c r="T120" s="57"/>
      <c r="AT120" s="6" t="s">
        <v>138</v>
      </c>
      <c r="AU120" s="6" t="s">
        <v>79</v>
      </c>
    </row>
    <row r="121" spans="2:51" s="6" customFormat="1" ht="15.75" customHeight="1">
      <c r="B121" s="167"/>
      <c r="C121" s="168"/>
      <c r="D121" s="169" t="s">
        <v>183</v>
      </c>
      <c r="E121" s="168"/>
      <c r="F121" s="170" t="s">
        <v>305</v>
      </c>
      <c r="G121" s="168"/>
      <c r="H121" s="171">
        <v>226.08</v>
      </c>
      <c r="J121" s="168"/>
      <c r="K121" s="168"/>
      <c r="L121" s="172"/>
      <c r="M121" s="173"/>
      <c r="N121" s="168"/>
      <c r="O121" s="168"/>
      <c r="P121" s="168"/>
      <c r="Q121" s="168"/>
      <c r="R121" s="168"/>
      <c r="S121" s="168"/>
      <c r="T121" s="174"/>
      <c r="AT121" s="175" t="s">
        <v>183</v>
      </c>
      <c r="AU121" s="175" t="s">
        <v>79</v>
      </c>
      <c r="AV121" s="175" t="s">
        <v>79</v>
      </c>
      <c r="AW121" s="175" t="s">
        <v>108</v>
      </c>
      <c r="AX121" s="175" t="s">
        <v>21</v>
      </c>
      <c r="AY121" s="175" t="s">
        <v>130</v>
      </c>
    </row>
    <row r="122" spans="2:63" s="140" customFormat="1" ht="30.75" customHeight="1">
      <c r="B122" s="141"/>
      <c r="C122" s="142"/>
      <c r="D122" s="142" t="s">
        <v>69</v>
      </c>
      <c r="E122" s="151" t="s">
        <v>174</v>
      </c>
      <c r="F122" s="151" t="s">
        <v>306</v>
      </c>
      <c r="G122" s="142"/>
      <c r="H122" s="142"/>
      <c r="J122" s="152">
        <f>$BK$122</f>
        <v>0</v>
      </c>
      <c r="K122" s="142"/>
      <c r="L122" s="145"/>
      <c r="M122" s="146"/>
      <c r="N122" s="142"/>
      <c r="O122" s="142"/>
      <c r="P122" s="147">
        <f>SUM($P$123:$P$124)</f>
        <v>0</v>
      </c>
      <c r="Q122" s="142"/>
      <c r="R122" s="147">
        <f>SUM($R$123:$R$124)</f>
        <v>0</v>
      </c>
      <c r="S122" s="142"/>
      <c r="T122" s="148">
        <f>SUM($T$123:$T$124)</f>
        <v>0</v>
      </c>
      <c r="AR122" s="149" t="s">
        <v>21</v>
      </c>
      <c r="AT122" s="149" t="s">
        <v>69</v>
      </c>
      <c r="AU122" s="149" t="s">
        <v>21</v>
      </c>
      <c r="AY122" s="149" t="s">
        <v>130</v>
      </c>
      <c r="BK122" s="150">
        <f>SUM($BK$123:$BK$124)</f>
        <v>0</v>
      </c>
    </row>
    <row r="123" spans="2:65" s="6" customFormat="1" ht="15.75" customHeight="1">
      <c r="B123" s="23"/>
      <c r="C123" s="153" t="s">
        <v>211</v>
      </c>
      <c r="D123" s="153" t="s">
        <v>132</v>
      </c>
      <c r="E123" s="154" t="s">
        <v>310</v>
      </c>
      <c r="F123" s="155" t="s">
        <v>311</v>
      </c>
      <c r="G123" s="156" t="s">
        <v>219</v>
      </c>
      <c r="H123" s="157">
        <v>0.804</v>
      </c>
      <c r="I123" s="158"/>
      <c r="J123" s="159">
        <f>ROUND($I$123*$H$123,2)</f>
        <v>0</v>
      </c>
      <c r="K123" s="155" t="s">
        <v>136</v>
      </c>
      <c r="L123" s="43"/>
      <c r="M123" s="160"/>
      <c r="N123" s="161" t="s">
        <v>41</v>
      </c>
      <c r="O123" s="24"/>
      <c r="P123" s="162">
        <f>$O$123*$H$123</f>
        <v>0</v>
      </c>
      <c r="Q123" s="162">
        <v>0</v>
      </c>
      <c r="R123" s="162">
        <f>$Q$123*$H$123</f>
        <v>0</v>
      </c>
      <c r="S123" s="162">
        <v>0</v>
      </c>
      <c r="T123" s="163">
        <f>$S$123*$H$123</f>
        <v>0</v>
      </c>
      <c r="AR123" s="97" t="s">
        <v>88</v>
      </c>
      <c r="AT123" s="97" t="s">
        <v>132</v>
      </c>
      <c r="AU123" s="97" t="s">
        <v>79</v>
      </c>
      <c r="AY123" s="6" t="s">
        <v>130</v>
      </c>
      <c r="BE123" s="164">
        <f>IF($N$123="základní",$J$123,0)</f>
        <v>0</v>
      </c>
      <c r="BF123" s="164">
        <f>IF($N$123="snížená",$J$123,0)</f>
        <v>0</v>
      </c>
      <c r="BG123" s="164">
        <f>IF($N$123="zákl. přenesená",$J$123,0)</f>
        <v>0</v>
      </c>
      <c r="BH123" s="164">
        <f>IF($N$123="sníž. přenesená",$J$123,0)</f>
        <v>0</v>
      </c>
      <c r="BI123" s="164">
        <f>IF($N$123="nulová",$J$123,0)</f>
        <v>0</v>
      </c>
      <c r="BJ123" s="97" t="s">
        <v>21</v>
      </c>
      <c r="BK123" s="164">
        <f>ROUND($I$123*$H$123,2)</f>
        <v>0</v>
      </c>
      <c r="BL123" s="97" t="s">
        <v>88</v>
      </c>
      <c r="BM123" s="97" t="s">
        <v>312</v>
      </c>
    </row>
    <row r="124" spans="2:47" s="6" customFormat="1" ht="16.5" customHeight="1">
      <c r="B124" s="23"/>
      <c r="C124" s="24"/>
      <c r="D124" s="165" t="s">
        <v>138</v>
      </c>
      <c r="E124" s="24"/>
      <c r="F124" s="166" t="s">
        <v>313</v>
      </c>
      <c r="G124" s="24"/>
      <c r="H124" s="24"/>
      <c r="J124" s="24"/>
      <c r="K124" s="24"/>
      <c r="L124" s="43"/>
      <c r="M124" s="186"/>
      <c r="N124" s="187"/>
      <c r="O124" s="187"/>
      <c r="P124" s="187"/>
      <c r="Q124" s="187"/>
      <c r="R124" s="187"/>
      <c r="S124" s="187"/>
      <c r="T124" s="188"/>
      <c r="AT124" s="6" t="s">
        <v>138</v>
      </c>
      <c r="AU124" s="6" t="s">
        <v>79</v>
      </c>
    </row>
    <row r="125" spans="2:12" s="6" customFormat="1" ht="7.5" customHeight="1">
      <c r="B125" s="38"/>
      <c r="C125" s="39"/>
      <c r="D125" s="39"/>
      <c r="E125" s="39"/>
      <c r="F125" s="39"/>
      <c r="G125" s="39"/>
      <c r="H125" s="39"/>
      <c r="I125" s="110"/>
      <c r="J125" s="39"/>
      <c r="K125" s="39"/>
      <c r="L125" s="43"/>
    </row>
  </sheetData>
  <sheetProtection password="CC35" sheet="1" objects="1" scenarios="1" formatColumns="0" formatRows="0" sort="0" autoFilter="0"/>
  <autoFilter ref="C84:K84"/>
  <mergeCells count="12">
    <mergeCell ref="E47:H47"/>
    <mergeCell ref="E49:H49"/>
    <mergeCell ref="E51:H51"/>
    <mergeCell ref="E73:H73"/>
    <mergeCell ref="E75:H75"/>
    <mergeCell ref="E77:H77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97"/>
      <c r="C1" s="197"/>
      <c r="D1" s="196" t="s">
        <v>1</v>
      </c>
      <c r="E1" s="197"/>
      <c r="F1" s="189" t="s">
        <v>432</v>
      </c>
      <c r="G1" s="314" t="s">
        <v>433</v>
      </c>
      <c r="H1" s="314"/>
      <c r="I1" s="197"/>
      <c r="J1" s="189" t="s">
        <v>434</v>
      </c>
      <c r="K1" s="196" t="s">
        <v>98</v>
      </c>
      <c r="L1" s="189" t="s">
        <v>435</v>
      </c>
      <c r="M1" s="189"/>
      <c r="N1" s="189"/>
      <c r="O1" s="189"/>
      <c r="P1" s="189"/>
      <c r="Q1" s="189"/>
      <c r="R1" s="189"/>
      <c r="S1" s="189"/>
      <c r="T1" s="189"/>
      <c r="U1" s="194"/>
      <c r="V1" s="19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73"/>
      <c r="M2" s="274"/>
      <c r="N2" s="274"/>
      <c r="O2" s="274"/>
      <c r="P2" s="274"/>
      <c r="Q2" s="274"/>
      <c r="R2" s="274"/>
      <c r="S2" s="274"/>
      <c r="T2" s="274"/>
      <c r="U2" s="274"/>
      <c r="V2" s="274"/>
      <c r="AT2" s="2" t="s">
        <v>90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79</v>
      </c>
    </row>
    <row r="4" spans="2:46" s="2" customFormat="1" ht="37.5" customHeight="1">
      <c r="B4" s="10"/>
      <c r="C4" s="11"/>
      <c r="D4" s="12" t="s">
        <v>99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13" t="str">
        <f>'Rekapitulace stavby'!$K$6</f>
        <v>Zabrušany-Revitalizace prostoru Heřmanov,aktual 01-2013</v>
      </c>
      <c r="F7" s="306"/>
      <c r="G7" s="306"/>
      <c r="H7" s="306"/>
      <c r="J7" s="11"/>
      <c r="K7" s="13"/>
    </row>
    <row r="8" spans="2:11" s="2" customFormat="1" ht="15.75" customHeight="1">
      <c r="B8" s="10"/>
      <c r="C8" s="11"/>
      <c r="D8" s="19" t="s">
        <v>100</v>
      </c>
      <c r="E8" s="11"/>
      <c r="F8" s="11"/>
      <c r="G8" s="11"/>
      <c r="H8" s="11"/>
      <c r="J8" s="11"/>
      <c r="K8" s="13"/>
    </row>
    <row r="9" spans="2:11" s="97" customFormat="1" ht="16.5" customHeight="1">
      <c r="B9" s="98"/>
      <c r="C9" s="99"/>
      <c r="D9" s="99"/>
      <c r="E9" s="313" t="s">
        <v>101</v>
      </c>
      <c r="F9" s="315"/>
      <c r="G9" s="315"/>
      <c r="H9" s="315"/>
      <c r="J9" s="99"/>
      <c r="K9" s="100"/>
    </row>
    <row r="10" spans="2:11" s="6" customFormat="1" ht="15.75" customHeight="1">
      <c r="B10" s="23"/>
      <c r="C10" s="24"/>
      <c r="D10" s="19" t="s">
        <v>102</v>
      </c>
      <c r="E10" s="24"/>
      <c r="F10" s="24"/>
      <c r="G10" s="24"/>
      <c r="H10" s="24"/>
      <c r="J10" s="24"/>
      <c r="K10" s="27"/>
    </row>
    <row r="11" spans="2:11" s="6" customFormat="1" ht="37.5" customHeight="1">
      <c r="B11" s="23"/>
      <c r="C11" s="24"/>
      <c r="D11" s="24"/>
      <c r="E11" s="288" t="s">
        <v>387</v>
      </c>
      <c r="F11" s="291"/>
      <c r="G11" s="291"/>
      <c r="H11" s="291"/>
      <c r="J11" s="24"/>
      <c r="K11" s="27"/>
    </row>
    <row r="12" spans="2:11" s="6" customFormat="1" ht="14.25" customHeight="1">
      <c r="B12" s="23"/>
      <c r="C12" s="24"/>
      <c r="D12" s="24"/>
      <c r="E12" s="24"/>
      <c r="F12" s="24"/>
      <c r="G12" s="24"/>
      <c r="H12" s="24"/>
      <c r="J12" s="24"/>
      <c r="K12" s="27"/>
    </row>
    <row r="13" spans="2:11" s="6" customFormat="1" ht="15" customHeight="1">
      <c r="B13" s="23"/>
      <c r="C13" s="24"/>
      <c r="D13" s="19" t="s">
        <v>19</v>
      </c>
      <c r="E13" s="24"/>
      <c r="F13" s="17" t="s">
        <v>78</v>
      </c>
      <c r="G13" s="24"/>
      <c r="H13" s="24"/>
      <c r="I13" s="101" t="s">
        <v>20</v>
      </c>
      <c r="J13" s="17"/>
      <c r="K13" s="27"/>
    </row>
    <row r="14" spans="2:11" s="6" customFormat="1" ht="15" customHeight="1">
      <c r="B14" s="23"/>
      <c r="C14" s="24"/>
      <c r="D14" s="19" t="s">
        <v>22</v>
      </c>
      <c r="E14" s="24"/>
      <c r="F14" s="17" t="s">
        <v>23</v>
      </c>
      <c r="G14" s="24"/>
      <c r="H14" s="24"/>
      <c r="I14" s="101" t="s">
        <v>24</v>
      </c>
      <c r="J14" s="52" t="str">
        <f>'Rekapitulace stavby'!$AN$8</f>
        <v>30.01.2013</v>
      </c>
      <c r="K14" s="27"/>
    </row>
    <row r="15" spans="2:11" s="6" customFormat="1" ht="12" customHeight="1">
      <c r="B15" s="23"/>
      <c r="C15" s="24"/>
      <c r="D15" s="24"/>
      <c r="E15" s="24"/>
      <c r="F15" s="24"/>
      <c r="G15" s="24"/>
      <c r="H15" s="24"/>
      <c r="J15" s="24"/>
      <c r="K15" s="27"/>
    </row>
    <row r="16" spans="2:11" s="6" customFormat="1" ht="15" customHeight="1">
      <c r="B16" s="23"/>
      <c r="C16" s="24"/>
      <c r="D16" s="19" t="s">
        <v>28</v>
      </c>
      <c r="E16" s="24"/>
      <c r="F16" s="24"/>
      <c r="G16" s="24"/>
      <c r="H16" s="24"/>
      <c r="I16" s="101" t="s">
        <v>29</v>
      </c>
      <c r="J16" s="17">
        <f>IF('Rekapitulace stavby'!$AN$10="","",'Rekapitulace stavby'!$AN$10)</f>
      </c>
      <c r="K16" s="27"/>
    </row>
    <row r="17" spans="2:11" s="6" customFormat="1" ht="18.75" customHeight="1">
      <c r="B17" s="23"/>
      <c r="C17" s="24"/>
      <c r="D17" s="24"/>
      <c r="E17" s="17" t="str">
        <f>IF('Rekapitulace stavby'!$E$11="","",'Rekapitulace stavby'!$E$11)</f>
        <v> </v>
      </c>
      <c r="F17" s="24"/>
      <c r="G17" s="24"/>
      <c r="H17" s="24"/>
      <c r="I17" s="101" t="s">
        <v>30</v>
      </c>
      <c r="J17" s="17">
        <f>IF('Rekapitulace stavby'!$AN$11="","",'Rekapitulace stavby'!$AN$11)</f>
      </c>
      <c r="K17" s="27"/>
    </row>
    <row r="18" spans="2:11" s="6" customFormat="1" ht="7.5" customHeight="1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>
      <c r="B19" s="23"/>
      <c r="C19" s="24"/>
      <c r="D19" s="19" t="s">
        <v>31</v>
      </c>
      <c r="E19" s="24"/>
      <c r="F19" s="24"/>
      <c r="G19" s="24"/>
      <c r="H19" s="24"/>
      <c r="I19" s="101" t="s">
        <v>29</v>
      </c>
      <c r="J19" s="17">
        <f>IF('Rekapitulace stavby'!$AN$13="Vyplň údaj","",IF('Rekapitulace stavby'!$AN$13="","",'Rekapitulace stavby'!$AN$13))</f>
      </c>
      <c r="K19" s="27"/>
    </row>
    <row r="20" spans="2:11" s="6" customFormat="1" ht="18.75" customHeight="1">
      <c r="B20" s="23"/>
      <c r="C20" s="24"/>
      <c r="D20" s="24"/>
      <c r="E20" s="17">
        <f>IF('Rekapitulace stavby'!$E$14="Vyplň údaj","",IF('Rekapitulace stavby'!$E$14="","",'Rekapitulace stavby'!$E$14))</f>
      </c>
      <c r="F20" s="24"/>
      <c r="G20" s="24"/>
      <c r="H20" s="24"/>
      <c r="I20" s="101" t="s">
        <v>30</v>
      </c>
      <c r="J20" s="17">
        <f>IF('Rekapitulace stavby'!$AN$14="Vyplň údaj","",IF('Rekapitulace stavby'!$AN$14="","",'Rekapitulace stavby'!$AN$14))</f>
      </c>
      <c r="K20" s="27"/>
    </row>
    <row r="21" spans="2:11" s="6" customFormat="1" ht="7.5" customHeight="1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>
      <c r="B22" s="23"/>
      <c r="C22" s="24"/>
      <c r="D22" s="19" t="s">
        <v>33</v>
      </c>
      <c r="E22" s="24"/>
      <c r="F22" s="24"/>
      <c r="G22" s="24"/>
      <c r="H22" s="24"/>
      <c r="I22" s="101" t="s">
        <v>29</v>
      </c>
      <c r="J22" s="17">
        <f>IF('Rekapitulace stavby'!$AN$16="","",'Rekapitulace stavby'!$AN$16)</f>
      </c>
      <c r="K22" s="27"/>
    </row>
    <row r="23" spans="2:11" s="6" customFormat="1" ht="18.75" customHeight="1">
      <c r="B23" s="23"/>
      <c r="C23" s="24"/>
      <c r="D23" s="24"/>
      <c r="E23" s="17" t="str">
        <f>IF('Rekapitulace stavby'!$E$17="","",'Rekapitulace stavby'!$E$17)</f>
        <v> </v>
      </c>
      <c r="F23" s="24"/>
      <c r="G23" s="24"/>
      <c r="H23" s="24"/>
      <c r="I23" s="101" t="s">
        <v>30</v>
      </c>
      <c r="J23" s="17">
        <f>IF('Rekapitulace stavby'!$AN$17="","",'Rekapitulace stavby'!$AN$17)</f>
      </c>
      <c r="K23" s="27"/>
    </row>
    <row r="24" spans="2:11" s="6" customFormat="1" ht="7.5" customHeight="1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>
      <c r="B25" s="23"/>
      <c r="C25" s="24"/>
      <c r="D25" s="19" t="s">
        <v>35</v>
      </c>
      <c r="E25" s="24"/>
      <c r="F25" s="24"/>
      <c r="G25" s="24"/>
      <c r="H25" s="24"/>
      <c r="J25" s="24"/>
      <c r="K25" s="27"/>
    </row>
    <row r="26" spans="2:11" s="97" customFormat="1" ht="15.75" customHeight="1">
      <c r="B26" s="98"/>
      <c r="C26" s="99"/>
      <c r="D26" s="99"/>
      <c r="E26" s="309"/>
      <c r="F26" s="315"/>
      <c r="G26" s="315"/>
      <c r="H26" s="315"/>
      <c r="J26" s="99"/>
      <c r="K26" s="100"/>
    </row>
    <row r="27" spans="2:11" s="6" customFormat="1" ht="7.5" customHeight="1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102"/>
    </row>
    <row r="29" spans="2:11" s="6" customFormat="1" ht="26.25" customHeight="1">
      <c r="B29" s="23"/>
      <c r="C29" s="24"/>
      <c r="D29" s="103" t="s">
        <v>36</v>
      </c>
      <c r="E29" s="24"/>
      <c r="F29" s="24"/>
      <c r="G29" s="24"/>
      <c r="H29" s="24"/>
      <c r="J29" s="67">
        <f>ROUNDUP($J$85,2)</f>
        <v>0</v>
      </c>
      <c r="K29" s="27"/>
    </row>
    <row r="30" spans="2:11" s="6" customFormat="1" ht="7.5" customHeight="1">
      <c r="B30" s="23"/>
      <c r="C30" s="24"/>
      <c r="D30" s="64"/>
      <c r="E30" s="64"/>
      <c r="F30" s="64"/>
      <c r="G30" s="64"/>
      <c r="H30" s="64"/>
      <c r="I30" s="53"/>
      <c r="J30" s="64"/>
      <c r="K30" s="102"/>
    </row>
    <row r="31" spans="2:11" s="6" customFormat="1" ht="15" customHeight="1">
      <c r="B31" s="23"/>
      <c r="C31" s="24"/>
      <c r="D31" s="24"/>
      <c r="E31" s="24"/>
      <c r="F31" s="28" t="s">
        <v>38</v>
      </c>
      <c r="G31" s="24"/>
      <c r="H31" s="24"/>
      <c r="I31" s="104" t="s">
        <v>37</v>
      </c>
      <c r="J31" s="28" t="s">
        <v>39</v>
      </c>
      <c r="K31" s="27"/>
    </row>
    <row r="32" spans="2:11" s="6" customFormat="1" ht="15" customHeight="1">
      <c r="B32" s="23"/>
      <c r="C32" s="24"/>
      <c r="D32" s="30" t="s">
        <v>40</v>
      </c>
      <c r="E32" s="30" t="s">
        <v>41</v>
      </c>
      <c r="F32" s="105">
        <f>ROUNDUP(SUM($BE$85:$BE$113),2)</f>
        <v>0</v>
      </c>
      <c r="G32" s="24"/>
      <c r="H32" s="24"/>
      <c r="I32" s="106">
        <v>0.21</v>
      </c>
      <c r="J32" s="105">
        <f>ROUNDUP(ROUNDUP((SUM($BE$85:$BE$113)),2)*$I$32,1)</f>
        <v>0</v>
      </c>
      <c r="K32" s="27"/>
    </row>
    <row r="33" spans="2:11" s="6" customFormat="1" ht="15" customHeight="1">
      <c r="B33" s="23"/>
      <c r="C33" s="24"/>
      <c r="D33" s="24"/>
      <c r="E33" s="30" t="s">
        <v>42</v>
      </c>
      <c r="F33" s="105">
        <f>ROUNDUP(SUM($BF$85:$BF$113),2)</f>
        <v>0</v>
      </c>
      <c r="G33" s="24"/>
      <c r="H33" s="24"/>
      <c r="I33" s="106">
        <v>0.15</v>
      </c>
      <c r="J33" s="105">
        <f>ROUNDUP(ROUNDUP((SUM($BF$85:$BF$113)),2)*$I$33,1)</f>
        <v>0</v>
      </c>
      <c r="K33" s="27"/>
    </row>
    <row r="34" spans="2:11" s="6" customFormat="1" ht="15" customHeight="1" hidden="1">
      <c r="B34" s="23"/>
      <c r="C34" s="24"/>
      <c r="D34" s="24"/>
      <c r="E34" s="30" t="s">
        <v>43</v>
      </c>
      <c r="F34" s="105">
        <f>ROUNDUP(SUM($BG$85:$BG$113),2)</f>
        <v>0</v>
      </c>
      <c r="G34" s="24"/>
      <c r="H34" s="24"/>
      <c r="I34" s="106">
        <v>0.21</v>
      </c>
      <c r="J34" s="105">
        <v>0</v>
      </c>
      <c r="K34" s="27"/>
    </row>
    <row r="35" spans="2:11" s="6" customFormat="1" ht="15" customHeight="1" hidden="1">
      <c r="B35" s="23"/>
      <c r="C35" s="24"/>
      <c r="D35" s="24"/>
      <c r="E35" s="30" t="s">
        <v>44</v>
      </c>
      <c r="F35" s="105">
        <f>ROUNDUP(SUM($BH$85:$BH$113),2)</f>
        <v>0</v>
      </c>
      <c r="G35" s="24"/>
      <c r="H35" s="24"/>
      <c r="I35" s="106">
        <v>0.15</v>
      </c>
      <c r="J35" s="105">
        <v>0</v>
      </c>
      <c r="K35" s="27"/>
    </row>
    <row r="36" spans="2:11" s="6" customFormat="1" ht="15" customHeight="1" hidden="1">
      <c r="B36" s="23"/>
      <c r="C36" s="24"/>
      <c r="D36" s="24"/>
      <c r="E36" s="30" t="s">
        <v>45</v>
      </c>
      <c r="F36" s="105">
        <f>ROUNDUP(SUM($BI$85:$BI$113),2)</f>
        <v>0</v>
      </c>
      <c r="G36" s="24"/>
      <c r="H36" s="24"/>
      <c r="I36" s="106">
        <v>0</v>
      </c>
      <c r="J36" s="105">
        <v>0</v>
      </c>
      <c r="K36" s="27"/>
    </row>
    <row r="37" spans="2:11" s="6" customFormat="1" ht="7.5" customHeight="1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>
      <c r="B38" s="23"/>
      <c r="C38" s="32"/>
      <c r="D38" s="33" t="s">
        <v>46</v>
      </c>
      <c r="E38" s="34"/>
      <c r="F38" s="34"/>
      <c r="G38" s="107" t="s">
        <v>47</v>
      </c>
      <c r="H38" s="35" t="s">
        <v>48</v>
      </c>
      <c r="I38" s="108"/>
      <c r="J38" s="36">
        <f>SUM($J$29:$J$36)</f>
        <v>0</v>
      </c>
      <c r="K38" s="109"/>
    </row>
    <row r="39" spans="2:11" s="6" customFormat="1" ht="15" customHeight="1">
      <c r="B39" s="38"/>
      <c r="C39" s="39"/>
      <c r="D39" s="39"/>
      <c r="E39" s="39"/>
      <c r="F39" s="39"/>
      <c r="G39" s="39"/>
      <c r="H39" s="39"/>
      <c r="I39" s="110"/>
      <c r="J39" s="39"/>
      <c r="K39" s="40"/>
    </row>
    <row r="43" spans="2:11" s="6" customFormat="1" ht="7.5" customHeight="1">
      <c r="B43" s="111"/>
      <c r="C43" s="112"/>
      <c r="D43" s="112"/>
      <c r="E43" s="112"/>
      <c r="F43" s="112"/>
      <c r="G43" s="112"/>
      <c r="H43" s="112"/>
      <c r="I43" s="112"/>
      <c r="J43" s="112"/>
      <c r="K43" s="113"/>
    </row>
    <row r="44" spans="2:11" s="6" customFormat="1" ht="37.5" customHeight="1">
      <c r="B44" s="23"/>
      <c r="C44" s="12" t="s">
        <v>104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>
      <c r="B46" s="23"/>
      <c r="C46" s="19" t="s">
        <v>16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>
      <c r="B47" s="23"/>
      <c r="C47" s="24"/>
      <c r="D47" s="24"/>
      <c r="E47" s="313" t="str">
        <f>$E$7</f>
        <v>Zabrušany-Revitalizace prostoru Heřmanov,aktual 01-2013</v>
      </c>
      <c r="F47" s="291"/>
      <c r="G47" s="291"/>
      <c r="H47" s="291"/>
      <c r="J47" s="24"/>
      <c r="K47" s="27"/>
    </row>
    <row r="48" spans="2:11" s="2" customFormat="1" ht="15.75" customHeight="1">
      <c r="B48" s="10"/>
      <c r="C48" s="19" t="s">
        <v>100</v>
      </c>
      <c r="D48" s="11"/>
      <c r="E48" s="11"/>
      <c r="F48" s="11"/>
      <c r="G48" s="11"/>
      <c r="H48" s="11"/>
      <c r="J48" s="11"/>
      <c r="K48" s="13"/>
    </row>
    <row r="49" spans="2:11" s="6" customFormat="1" ht="16.5" customHeight="1">
      <c r="B49" s="23"/>
      <c r="C49" s="24"/>
      <c r="D49" s="24"/>
      <c r="E49" s="313" t="s">
        <v>101</v>
      </c>
      <c r="F49" s="291"/>
      <c r="G49" s="291"/>
      <c r="H49" s="291"/>
      <c r="J49" s="24"/>
      <c r="K49" s="27"/>
    </row>
    <row r="50" spans="2:11" s="6" customFormat="1" ht="15" customHeight="1">
      <c r="B50" s="23"/>
      <c r="C50" s="19" t="s">
        <v>102</v>
      </c>
      <c r="D50" s="24"/>
      <c r="E50" s="24"/>
      <c r="F50" s="24"/>
      <c r="G50" s="24"/>
      <c r="H50" s="24"/>
      <c r="J50" s="24"/>
      <c r="K50" s="27"/>
    </row>
    <row r="51" spans="2:11" s="6" customFormat="1" ht="19.5" customHeight="1">
      <c r="B51" s="23"/>
      <c r="C51" s="24"/>
      <c r="D51" s="24"/>
      <c r="E51" s="288" t="str">
        <f>$E$11</f>
        <v>4 - 4.ROK</v>
      </c>
      <c r="F51" s="291"/>
      <c r="G51" s="291"/>
      <c r="H51" s="291"/>
      <c r="J51" s="24"/>
      <c r="K51" s="27"/>
    </row>
    <row r="52" spans="2:11" s="6" customFormat="1" ht="7.5" customHeight="1">
      <c r="B52" s="23"/>
      <c r="C52" s="24"/>
      <c r="D52" s="24"/>
      <c r="E52" s="24"/>
      <c r="F52" s="24"/>
      <c r="G52" s="24"/>
      <c r="H52" s="24"/>
      <c r="J52" s="24"/>
      <c r="K52" s="27"/>
    </row>
    <row r="53" spans="2:11" s="6" customFormat="1" ht="18.75" customHeight="1">
      <c r="B53" s="23"/>
      <c r="C53" s="19" t="s">
        <v>22</v>
      </c>
      <c r="D53" s="24"/>
      <c r="E53" s="24"/>
      <c r="F53" s="17" t="str">
        <f>$F$14</f>
        <v> </v>
      </c>
      <c r="G53" s="24"/>
      <c r="H53" s="24"/>
      <c r="I53" s="101" t="s">
        <v>24</v>
      </c>
      <c r="J53" s="52" t="str">
        <f>IF($J$14="","",$J$14)</f>
        <v>30.01.2013</v>
      </c>
      <c r="K53" s="27"/>
    </row>
    <row r="54" spans="2:11" s="6" customFormat="1" ht="7.5" customHeight="1">
      <c r="B54" s="23"/>
      <c r="C54" s="24"/>
      <c r="D54" s="24"/>
      <c r="E54" s="24"/>
      <c r="F54" s="24"/>
      <c r="G54" s="24"/>
      <c r="H54" s="24"/>
      <c r="J54" s="24"/>
      <c r="K54" s="27"/>
    </row>
    <row r="55" spans="2:11" s="6" customFormat="1" ht="15.75" customHeight="1">
      <c r="B55" s="23"/>
      <c r="C55" s="19" t="s">
        <v>28</v>
      </c>
      <c r="D55" s="24"/>
      <c r="E55" s="24"/>
      <c r="F55" s="17" t="str">
        <f>$E$17</f>
        <v> </v>
      </c>
      <c r="G55" s="24"/>
      <c r="H55" s="24"/>
      <c r="I55" s="101" t="s">
        <v>33</v>
      </c>
      <c r="J55" s="17" t="str">
        <f>$E$23</f>
        <v> </v>
      </c>
      <c r="K55" s="27"/>
    </row>
    <row r="56" spans="2:11" s="6" customFormat="1" ht="15" customHeight="1">
      <c r="B56" s="23"/>
      <c r="C56" s="19" t="s">
        <v>31</v>
      </c>
      <c r="D56" s="24"/>
      <c r="E56" s="24"/>
      <c r="F56" s="17">
        <f>IF($E$20="","",$E$20)</f>
      </c>
      <c r="G56" s="24"/>
      <c r="H56" s="24"/>
      <c r="J56" s="24"/>
      <c r="K56" s="27"/>
    </row>
    <row r="57" spans="2:11" s="6" customFormat="1" ht="11.25" customHeight="1">
      <c r="B57" s="23"/>
      <c r="C57" s="24"/>
      <c r="D57" s="24"/>
      <c r="E57" s="24"/>
      <c r="F57" s="24"/>
      <c r="G57" s="24"/>
      <c r="H57" s="24"/>
      <c r="J57" s="24"/>
      <c r="K57" s="27"/>
    </row>
    <row r="58" spans="2:11" s="6" customFormat="1" ht="30" customHeight="1">
      <c r="B58" s="23"/>
      <c r="C58" s="114" t="s">
        <v>105</v>
      </c>
      <c r="D58" s="32"/>
      <c r="E58" s="32"/>
      <c r="F58" s="32"/>
      <c r="G58" s="32"/>
      <c r="H58" s="32"/>
      <c r="I58" s="115"/>
      <c r="J58" s="116" t="s">
        <v>106</v>
      </c>
      <c r="K58" s="37"/>
    </row>
    <row r="59" spans="2:11" s="6" customFormat="1" ht="11.2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>
      <c r="B60" s="23"/>
      <c r="C60" s="66" t="s">
        <v>107</v>
      </c>
      <c r="D60" s="24"/>
      <c r="E60" s="24"/>
      <c r="F60" s="24"/>
      <c r="G60" s="24"/>
      <c r="H60" s="24"/>
      <c r="J60" s="67">
        <f>$J$85</f>
        <v>0</v>
      </c>
      <c r="K60" s="27"/>
      <c r="AU60" s="6" t="s">
        <v>108</v>
      </c>
    </row>
    <row r="61" spans="2:11" s="73" customFormat="1" ht="25.5" customHeight="1">
      <c r="B61" s="117"/>
      <c r="C61" s="118"/>
      <c r="D61" s="119" t="s">
        <v>109</v>
      </c>
      <c r="E61" s="119"/>
      <c r="F61" s="119"/>
      <c r="G61" s="119"/>
      <c r="H61" s="119"/>
      <c r="I61" s="120"/>
      <c r="J61" s="121">
        <f>$J$86</f>
        <v>0</v>
      </c>
      <c r="K61" s="122"/>
    </row>
    <row r="62" spans="2:11" s="83" customFormat="1" ht="21" customHeight="1">
      <c r="B62" s="123"/>
      <c r="C62" s="85"/>
      <c r="D62" s="124" t="s">
        <v>110</v>
      </c>
      <c r="E62" s="124"/>
      <c r="F62" s="124"/>
      <c r="G62" s="124"/>
      <c r="H62" s="124"/>
      <c r="I62" s="125"/>
      <c r="J62" s="126">
        <f>$J$87</f>
        <v>0</v>
      </c>
      <c r="K62" s="127"/>
    </row>
    <row r="63" spans="2:11" s="83" customFormat="1" ht="21" customHeight="1">
      <c r="B63" s="123"/>
      <c r="C63" s="85"/>
      <c r="D63" s="124" t="s">
        <v>111</v>
      </c>
      <c r="E63" s="124"/>
      <c r="F63" s="124"/>
      <c r="G63" s="124"/>
      <c r="H63" s="124"/>
      <c r="I63" s="125"/>
      <c r="J63" s="126">
        <f>$J$111</f>
        <v>0</v>
      </c>
      <c r="K63" s="127"/>
    </row>
    <row r="64" spans="2:11" s="6" customFormat="1" ht="22.5" customHeight="1">
      <c r="B64" s="23"/>
      <c r="C64" s="24"/>
      <c r="D64" s="24"/>
      <c r="E64" s="24"/>
      <c r="F64" s="24"/>
      <c r="G64" s="24"/>
      <c r="H64" s="24"/>
      <c r="J64" s="24"/>
      <c r="K64" s="27"/>
    </row>
    <row r="65" spans="2:11" s="6" customFormat="1" ht="7.5" customHeight="1">
      <c r="B65" s="38"/>
      <c r="C65" s="39"/>
      <c r="D65" s="39"/>
      <c r="E65" s="39"/>
      <c r="F65" s="39"/>
      <c r="G65" s="39"/>
      <c r="H65" s="39"/>
      <c r="I65" s="110"/>
      <c r="J65" s="39"/>
      <c r="K65" s="40"/>
    </row>
    <row r="69" spans="2:12" s="6" customFormat="1" ht="7.5" customHeight="1">
      <c r="B69" s="41"/>
      <c r="C69" s="42"/>
      <c r="D69" s="42"/>
      <c r="E69" s="42"/>
      <c r="F69" s="42"/>
      <c r="G69" s="42"/>
      <c r="H69" s="42"/>
      <c r="I69" s="112"/>
      <c r="J69" s="42"/>
      <c r="K69" s="42"/>
      <c r="L69" s="43"/>
    </row>
    <row r="70" spans="2:12" s="6" customFormat="1" ht="37.5" customHeight="1">
      <c r="B70" s="23"/>
      <c r="C70" s="12" t="s">
        <v>113</v>
      </c>
      <c r="D70" s="24"/>
      <c r="E70" s="24"/>
      <c r="F70" s="24"/>
      <c r="G70" s="24"/>
      <c r="H70" s="24"/>
      <c r="J70" s="24"/>
      <c r="K70" s="24"/>
      <c r="L70" s="43"/>
    </row>
    <row r="71" spans="2:12" s="6" customFormat="1" ht="7.5" customHeight="1">
      <c r="B71" s="23"/>
      <c r="C71" s="24"/>
      <c r="D71" s="24"/>
      <c r="E71" s="24"/>
      <c r="F71" s="24"/>
      <c r="G71" s="24"/>
      <c r="H71" s="24"/>
      <c r="J71" s="24"/>
      <c r="K71" s="24"/>
      <c r="L71" s="43"/>
    </row>
    <row r="72" spans="2:12" s="6" customFormat="1" ht="15" customHeight="1">
      <c r="B72" s="23"/>
      <c r="C72" s="19" t="s">
        <v>16</v>
      </c>
      <c r="D72" s="24"/>
      <c r="E72" s="24"/>
      <c r="F72" s="24"/>
      <c r="G72" s="24"/>
      <c r="H72" s="24"/>
      <c r="J72" s="24"/>
      <c r="K72" s="24"/>
      <c r="L72" s="43"/>
    </row>
    <row r="73" spans="2:12" s="6" customFormat="1" ht="16.5" customHeight="1">
      <c r="B73" s="23"/>
      <c r="C73" s="24"/>
      <c r="D73" s="24"/>
      <c r="E73" s="313" t="str">
        <f>$E$7</f>
        <v>Zabrušany-Revitalizace prostoru Heřmanov,aktual 01-2013</v>
      </c>
      <c r="F73" s="291"/>
      <c r="G73" s="291"/>
      <c r="H73" s="291"/>
      <c r="J73" s="24"/>
      <c r="K73" s="24"/>
      <c r="L73" s="43"/>
    </row>
    <row r="74" spans="2:12" ht="15.75" customHeight="1">
      <c r="B74" s="10"/>
      <c r="C74" s="19" t="s">
        <v>100</v>
      </c>
      <c r="D74" s="11"/>
      <c r="E74" s="11"/>
      <c r="F74" s="11"/>
      <c r="G74" s="11"/>
      <c r="H74" s="11"/>
      <c r="J74" s="11"/>
      <c r="K74" s="11"/>
      <c r="L74" s="128"/>
    </row>
    <row r="75" spans="2:12" s="6" customFormat="1" ht="16.5" customHeight="1">
      <c r="B75" s="23"/>
      <c r="C75" s="24"/>
      <c r="D75" s="24"/>
      <c r="E75" s="313" t="s">
        <v>101</v>
      </c>
      <c r="F75" s="291"/>
      <c r="G75" s="291"/>
      <c r="H75" s="291"/>
      <c r="J75" s="24"/>
      <c r="K75" s="24"/>
      <c r="L75" s="43"/>
    </row>
    <row r="76" spans="2:12" s="6" customFormat="1" ht="15" customHeight="1">
      <c r="B76" s="23"/>
      <c r="C76" s="19" t="s">
        <v>102</v>
      </c>
      <c r="D76" s="24"/>
      <c r="E76" s="24"/>
      <c r="F76" s="24"/>
      <c r="G76" s="24"/>
      <c r="H76" s="24"/>
      <c r="J76" s="24"/>
      <c r="K76" s="24"/>
      <c r="L76" s="43"/>
    </row>
    <row r="77" spans="2:12" s="6" customFormat="1" ht="19.5" customHeight="1">
      <c r="B77" s="23"/>
      <c r="C77" s="24"/>
      <c r="D77" s="24"/>
      <c r="E77" s="288" t="str">
        <f>$E$11</f>
        <v>4 - 4.ROK</v>
      </c>
      <c r="F77" s="291"/>
      <c r="G77" s="291"/>
      <c r="H77" s="291"/>
      <c r="J77" s="24"/>
      <c r="K77" s="24"/>
      <c r="L77" s="43"/>
    </row>
    <row r="78" spans="2:12" s="6" customFormat="1" ht="7.5" customHeight="1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12" s="6" customFormat="1" ht="18.75" customHeight="1">
      <c r="B79" s="23"/>
      <c r="C79" s="19" t="s">
        <v>22</v>
      </c>
      <c r="D79" s="24"/>
      <c r="E79" s="24"/>
      <c r="F79" s="17" t="str">
        <f>$F$14</f>
        <v> </v>
      </c>
      <c r="G79" s="24"/>
      <c r="H79" s="24"/>
      <c r="I79" s="101" t="s">
        <v>24</v>
      </c>
      <c r="J79" s="52" t="str">
        <f>IF($J$14="","",$J$14)</f>
        <v>30.01.2013</v>
      </c>
      <c r="K79" s="24"/>
      <c r="L79" s="43"/>
    </row>
    <row r="80" spans="2:12" s="6" customFormat="1" ht="7.5" customHeight="1">
      <c r="B80" s="23"/>
      <c r="C80" s="24"/>
      <c r="D80" s="24"/>
      <c r="E80" s="24"/>
      <c r="F80" s="24"/>
      <c r="G80" s="24"/>
      <c r="H80" s="24"/>
      <c r="J80" s="24"/>
      <c r="K80" s="24"/>
      <c r="L80" s="43"/>
    </row>
    <row r="81" spans="2:12" s="6" customFormat="1" ht="15.75" customHeight="1">
      <c r="B81" s="23"/>
      <c r="C81" s="19" t="s">
        <v>28</v>
      </c>
      <c r="D81" s="24"/>
      <c r="E81" s="24"/>
      <c r="F81" s="17" t="str">
        <f>$E$17</f>
        <v> </v>
      </c>
      <c r="G81" s="24"/>
      <c r="H81" s="24"/>
      <c r="I81" s="101" t="s">
        <v>33</v>
      </c>
      <c r="J81" s="17" t="str">
        <f>$E$23</f>
        <v> </v>
      </c>
      <c r="K81" s="24"/>
      <c r="L81" s="43"/>
    </row>
    <row r="82" spans="2:12" s="6" customFormat="1" ht="15" customHeight="1">
      <c r="B82" s="23"/>
      <c r="C82" s="19" t="s">
        <v>31</v>
      </c>
      <c r="D82" s="24"/>
      <c r="E82" s="24"/>
      <c r="F82" s="17">
        <f>IF($E$20="","",$E$20)</f>
      </c>
      <c r="G82" s="24"/>
      <c r="H82" s="24"/>
      <c r="J82" s="24"/>
      <c r="K82" s="24"/>
      <c r="L82" s="43"/>
    </row>
    <row r="83" spans="2:12" s="6" customFormat="1" ht="11.25" customHeight="1">
      <c r="B83" s="23"/>
      <c r="C83" s="24"/>
      <c r="D83" s="24"/>
      <c r="E83" s="24"/>
      <c r="F83" s="24"/>
      <c r="G83" s="24"/>
      <c r="H83" s="24"/>
      <c r="J83" s="24"/>
      <c r="K83" s="24"/>
      <c r="L83" s="43"/>
    </row>
    <row r="84" spans="2:20" s="129" customFormat="1" ht="30" customHeight="1">
      <c r="B84" s="130"/>
      <c r="C84" s="131" t="s">
        <v>114</v>
      </c>
      <c r="D84" s="132" t="s">
        <v>55</v>
      </c>
      <c r="E84" s="132" t="s">
        <v>51</v>
      </c>
      <c r="F84" s="132" t="s">
        <v>115</v>
      </c>
      <c r="G84" s="132" t="s">
        <v>116</v>
      </c>
      <c r="H84" s="132" t="s">
        <v>117</v>
      </c>
      <c r="I84" s="133" t="s">
        <v>118</v>
      </c>
      <c r="J84" s="132" t="s">
        <v>119</v>
      </c>
      <c r="K84" s="134" t="s">
        <v>120</v>
      </c>
      <c r="L84" s="135"/>
      <c r="M84" s="59" t="s">
        <v>121</v>
      </c>
      <c r="N84" s="60" t="s">
        <v>40</v>
      </c>
      <c r="O84" s="60" t="s">
        <v>122</v>
      </c>
      <c r="P84" s="60" t="s">
        <v>123</v>
      </c>
      <c r="Q84" s="60" t="s">
        <v>124</v>
      </c>
      <c r="R84" s="60" t="s">
        <v>125</v>
      </c>
      <c r="S84" s="60" t="s">
        <v>126</v>
      </c>
      <c r="T84" s="61" t="s">
        <v>127</v>
      </c>
    </row>
    <row r="85" spans="2:63" s="6" customFormat="1" ht="30" customHeight="1">
      <c r="B85" s="23"/>
      <c r="C85" s="66" t="s">
        <v>107</v>
      </c>
      <c r="D85" s="24"/>
      <c r="E85" s="24"/>
      <c r="F85" s="24"/>
      <c r="G85" s="24"/>
      <c r="H85" s="24"/>
      <c r="J85" s="136">
        <f>$BK$85</f>
        <v>0</v>
      </c>
      <c r="K85" s="24"/>
      <c r="L85" s="43"/>
      <c r="M85" s="63"/>
      <c r="N85" s="64"/>
      <c r="O85" s="64"/>
      <c r="P85" s="137">
        <f>$P$86</f>
        <v>0</v>
      </c>
      <c r="Q85" s="64"/>
      <c r="R85" s="137">
        <f>$R$86</f>
        <v>0.073</v>
      </c>
      <c r="S85" s="64"/>
      <c r="T85" s="138">
        <f>$T$86</f>
        <v>0</v>
      </c>
      <c r="AT85" s="6" t="s">
        <v>69</v>
      </c>
      <c r="AU85" s="6" t="s">
        <v>108</v>
      </c>
      <c r="BK85" s="139">
        <f>$BK$86</f>
        <v>0</v>
      </c>
    </row>
    <row r="86" spans="2:63" s="140" customFormat="1" ht="37.5" customHeight="1">
      <c r="B86" s="141"/>
      <c r="C86" s="142"/>
      <c r="D86" s="142" t="s">
        <v>69</v>
      </c>
      <c r="E86" s="143" t="s">
        <v>128</v>
      </c>
      <c r="F86" s="143" t="s">
        <v>129</v>
      </c>
      <c r="G86" s="142"/>
      <c r="H86" s="142"/>
      <c r="J86" s="144">
        <f>$BK$86</f>
        <v>0</v>
      </c>
      <c r="K86" s="142"/>
      <c r="L86" s="145"/>
      <c r="M86" s="146"/>
      <c r="N86" s="142"/>
      <c r="O86" s="142"/>
      <c r="P86" s="147">
        <f>$P$87+$P$111</f>
        <v>0</v>
      </c>
      <c r="Q86" s="142"/>
      <c r="R86" s="147">
        <f>$R$87+$R$111</f>
        <v>0.073</v>
      </c>
      <c r="S86" s="142"/>
      <c r="T86" s="148">
        <f>$T$87+$T$111</f>
        <v>0</v>
      </c>
      <c r="AR86" s="149" t="s">
        <v>21</v>
      </c>
      <c r="AT86" s="149" t="s">
        <v>69</v>
      </c>
      <c r="AU86" s="149" t="s">
        <v>70</v>
      </c>
      <c r="AY86" s="149" t="s">
        <v>130</v>
      </c>
      <c r="BK86" s="150">
        <f>$BK$87+$BK$111</f>
        <v>0</v>
      </c>
    </row>
    <row r="87" spans="2:63" s="140" customFormat="1" ht="21" customHeight="1">
      <c r="B87" s="141"/>
      <c r="C87" s="142"/>
      <c r="D87" s="142" t="s">
        <v>69</v>
      </c>
      <c r="E87" s="151" t="s">
        <v>21</v>
      </c>
      <c r="F87" s="151" t="s">
        <v>131</v>
      </c>
      <c r="G87" s="142"/>
      <c r="H87" s="142"/>
      <c r="J87" s="152">
        <f>$BK$87</f>
        <v>0</v>
      </c>
      <c r="K87" s="142"/>
      <c r="L87" s="145"/>
      <c r="M87" s="146"/>
      <c r="N87" s="142"/>
      <c r="O87" s="142"/>
      <c r="P87" s="147">
        <f>SUM($P$88:$P$110)</f>
        <v>0</v>
      </c>
      <c r="Q87" s="142"/>
      <c r="R87" s="147">
        <f>SUM($R$88:$R$110)</f>
        <v>0.073</v>
      </c>
      <c r="S87" s="142"/>
      <c r="T87" s="148">
        <f>SUM($T$88:$T$110)</f>
        <v>0</v>
      </c>
      <c r="AR87" s="149" t="s">
        <v>21</v>
      </c>
      <c r="AT87" s="149" t="s">
        <v>69</v>
      </c>
      <c r="AU87" s="149" t="s">
        <v>21</v>
      </c>
      <c r="AY87" s="149" t="s">
        <v>130</v>
      </c>
      <c r="BK87" s="150">
        <f>SUM($BK$88:$BK$110)</f>
        <v>0</v>
      </c>
    </row>
    <row r="88" spans="2:65" s="6" customFormat="1" ht="15.75" customHeight="1">
      <c r="B88" s="23"/>
      <c r="C88" s="153" t="s">
        <v>21</v>
      </c>
      <c r="D88" s="153" t="s">
        <v>132</v>
      </c>
      <c r="E88" s="154" t="s">
        <v>133</v>
      </c>
      <c r="F88" s="155" t="s">
        <v>134</v>
      </c>
      <c r="G88" s="156" t="s">
        <v>135</v>
      </c>
      <c r="H88" s="157">
        <v>0.33</v>
      </c>
      <c r="I88" s="158"/>
      <c r="J88" s="159">
        <f>ROUND($I$88*$H$88,2)</f>
        <v>0</v>
      </c>
      <c r="K88" s="155" t="s">
        <v>136</v>
      </c>
      <c r="L88" s="43"/>
      <c r="M88" s="160"/>
      <c r="N88" s="161" t="s">
        <v>41</v>
      </c>
      <c r="O88" s="24"/>
      <c r="P88" s="162">
        <f>$O$88*$H$88</f>
        <v>0</v>
      </c>
      <c r="Q88" s="162">
        <v>0</v>
      </c>
      <c r="R88" s="162">
        <f>$Q$88*$H$88</f>
        <v>0</v>
      </c>
      <c r="S88" s="162">
        <v>0</v>
      </c>
      <c r="T88" s="163">
        <f>$S$88*$H$88</f>
        <v>0</v>
      </c>
      <c r="AR88" s="97" t="s">
        <v>88</v>
      </c>
      <c r="AT88" s="97" t="s">
        <v>132</v>
      </c>
      <c r="AU88" s="97" t="s">
        <v>79</v>
      </c>
      <c r="AY88" s="6" t="s">
        <v>130</v>
      </c>
      <c r="BE88" s="164">
        <f>IF($N$88="základní",$J$88,0)</f>
        <v>0</v>
      </c>
      <c r="BF88" s="164">
        <f>IF($N$88="snížená",$J$88,0)</f>
        <v>0</v>
      </c>
      <c r="BG88" s="164">
        <f>IF($N$88="zákl. přenesená",$J$88,0)</f>
        <v>0</v>
      </c>
      <c r="BH88" s="164">
        <f>IF($N$88="sníž. přenesená",$J$88,0)</f>
        <v>0</v>
      </c>
      <c r="BI88" s="164">
        <f>IF($N$88="nulová",$J$88,0)</f>
        <v>0</v>
      </c>
      <c r="BJ88" s="97" t="s">
        <v>21</v>
      </c>
      <c r="BK88" s="164">
        <f>ROUND($I$88*$H$88,2)</f>
        <v>0</v>
      </c>
      <c r="BL88" s="97" t="s">
        <v>88</v>
      </c>
      <c r="BM88" s="97" t="s">
        <v>388</v>
      </c>
    </row>
    <row r="89" spans="2:47" s="6" customFormat="1" ht="16.5" customHeight="1">
      <c r="B89" s="23"/>
      <c r="C89" s="24"/>
      <c r="D89" s="165" t="s">
        <v>138</v>
      </c>
      <c r="E89" s="24"/>
      <c r="F89" s="166" t="s">
        <v>139</v>
      </c>
      <c r="G89" s="24"/>
      <c r="H89" s="24"/>
      <c r="J89" s="24"/>
      <c r="K89" s="24"/>
      <c r="L89" s="43"/>
      <c r="M89" s="56"/>
      <c r="N89" s="24"/>
      <c r="O89" s="24"/>
      <c r="P89" s="24"/>
      <c r="Q89" s="24"/>
      <c r="R89" s="24"/>
      <c r="S89" s="24"/>
      <c r="T89" s="57"/>
      <c r="AT89" s="6" t="s">
        <v>138</v>
      </c>
      <c r="AU89" s="6" t="s">
        <v>79</v>
      </c>
    </row>
    <row r="90" spans="2:65" s="6" customFormat="1" ht="15.75" customHeight="1">
      <c r="B90" s="23"/>
      <c r="C90" s="153" t="s">
        <v>79</v>
      </c>
      <c r="D90" s="153" t="s">
        <v>132</v>
      </c>
      <c r="E90" s="154" t="s">
        <v>140</v>
      </c>
      <c r="F90" s="155" t="s">
        <v>141</v>
      </c>
      <c r="G90" s="156" t="s">
        <v>142</v>
      </c>
      <c r="H90" s="157">
        <v>15</v>
      </c>
      <c r="I90" s="158"/>
      <c r="J90" s="159">
        <f>ROUND($I$90*$H$90,2)</f>
        <v>0</v>
      </c>
      <c r="K90" s="155" t="s">
        <v>136</v>
      </c>
      <c r="L90" s="43"/>
      <c r="M90" s="160"/>
      <c r="N90" s="161" t="s">
        <v>41</v>
      </c>
      <c r="O90" s="24"/>
      <c r="P90" s="162">
        <f>$O$90*$H$90</f>
        <v>0</v>
      </c>
      <c r="Q90" s="162">
        <v>0</v>
      </c>
      <c r="R90" s="162">
        <f>$Q$90*$H$90</f>
        <v>0</v>
      </c>
      <c r="S90" s="162">
        <v>0</v>
      </c>
      <c r="T90" s="163">
        <f>$S$90*$H$90</f>
        <v>0</v>
      </c>
      <c r="AR90" s="97" t="s">
        <v>88</v>
      </c>
      <c r="AT90" s="97" t="s">
        <v>132</v>
      </c>
      <c r="AU90" s="97" t="s">
        <v>79</v>
      </c>
      <c r="AY90" s="6" t="s">
        <v>130</v>
      </c>
      <c r="BE90" s="164">
        <f>IF($N$90="základní",$J$90,0)</f>
        <v>0</v>
      </c>
      <c r="BF90" s="164">
        <f>IF($N$90="snížená",$J$90,0)</f>
        <v>0</v>
      </c>
      <c r="BG90" s="164">
        <f>IF($N$90="zákl. přenesená",$J$90,0)</f>
        <v>0</v>
      </c>
      <c r="BH90" s="164">
        <f>IF($N$90="sníž. přenesená",$J$90,0)</f>
        <v>0</v>
      </c>
      <c r="BI90" s="164">
        <f>IF($N$90="nulová",$J$90,0)</f>
        <v>0</v>
      </c>
      <c r="BJ90" s="97" t="s">
        <v>21</v>
      </c>
      <c r="BK90" s="164">
        <f>ROUND($I$90*$H$90,2)</f>
        <v>0</v>
      </c>
      <c r="BL90" s="97" t="s">
        <v>88</v>
      </c>
      <c r="BM90" s="97" t="s">
        <v>389</v>
      </c>
    </row>
    <row r="91" spans="2:47" s="6" customFormat="1" ht="16.5" customHeight="1">
      <c r="B91" s="23"/>
      <c r="C91" s="24"/>
      <c r="D91" s="165" t="s">
        <v>138</v>
      </c>
      <c r="E91" s="24"/>
      <c r="F91" s="166" t="s">
        <v>144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138</v>
      </c>
      <c r="AU91" s="6" t="s">
        <v>79</v>
      </c>
    </row>
    <row r="92" spans="2:65" s="6" customFormat="1" ht="15.75" customHeight="1">
      <c r="B92" s="23"/>
      <c r="C92" s="153" t="s">
        <v>85</v>
      </c>
      <c r="D92" s="153" t="s">
        <v>132</v>
      </c>
      <c r="E92" s="154" t="s">
        <v>333</v>
      </c>
      <c r="F92" s="155" t="s">
        <v>334</v>
      </c>
      <c r="G92" s="156" t="s">
        <v>194</v>
      </c>
      <c r="H92" s="157">
        <v>3300</v>
      </c>
      <c r="I92" s="158"/>
      <c r="J92" s="159">
        <f>ROUND($I$92*$H$92,2)</f>
        <v>0</v>
      </c>
      <c r="K92" s="155" t="s">
        <v>136</v>
      </c>
      <c r="L92" s="43"/>
      <c r="M92" s="160"/>
      <c r="N92" s="161" t="s">
        <v>41</v>
      </c>
      <c r="O92" s="24"/>
      <c r="P92" s="162">
        <f>$O$92*$H$92</f>
        <v>0</v>
      </c>
      <c r="Q92" s="162">
        <v>0</v>
      </c>
      <c r="R92" s="162">
        <f>$Q$92*$H$92</f>
        <v>0</v>
      </c>
      <c r="S92" s="162">
        <v>0</v>
      </c>
      <c r="T92" s="163">
        <f>$S$92*$H$92</f>
        <v>0</v>
      </c>
      <c r="AR92" s="97" t="s">
        <v>88</v>
      </c>
      <c r="AT92" s="97" t="s">
        <v>132</v>
      </c>
      <c r="AU92" s="97" t="s">
        <v>79</v>
      </c>
      <c r="AY92" s="6" t="s">
        <v>130</v>
      </c>
      <c r="BE92" s="164">
        <f>IF($N$92="základní",$J$92,0)</f>
        <v>0</v>
      </c>
      <c r="BF92" s="164">
        <f>IF($N$92="snížená",$J$92,0)</f>
        <v>0</v>
      </c>
      <c r="BG92" s="164">
        <f>IF($N$92="zákl. přenesená",$J$92,0)</f>
        <v>0</v>
      </c>
      <c r="BH92" s="164">
        <f>IF($N$92="sníž. přenesená",$J$92,0)</f>
        <v>0</v>
      </c>
      <c r="BI92" s="164">
        <f>IF($N$92="nulová",$J$92,0)</f>
        <v>0</v>
      </c>
      <c r="BJ92" s="97" t="s">
        <v>21</v>
      </c>
      <c r="BK92" s="164">
        <f>ROUND($I$92*$H$92,2)</f>
        <v>0</v>
      </c>
      <c r="BL92" s="97" t="s">
        <v>88</v>
      </c>
      <c r="BM92" s="97" t="s">
        <v>390</v>
      </c>
    </row>
    <row r="93" spans="2:47" s="6" customFormat="1" ht="16.5" customHeight="1">
      <c r="B93" s="23"/>
      <c r="C93" s="24"/>
      <c r="D93" s="165" t="s">
        <v>138</v>
      </c>
      <c r="E93" s="24"/>
      <c r="F93" s="166" t="s">
        <v>336</v>
      </c>
      <c r="G93" s="24"/>
      <c r="H93" s="24"/>
      <c r="J93" s="24"/>
      <c r="K93" s="24"/>
      <c r="L93" s="43"/>
      <c r="M93" s="56"/>
      <c r="N93" s="24"/>
      <c r="O93" s="24"/>
      <c r="P93" s="24"/>
      <c r="Q93" s="24"/>
      <c r="R93" s="24"/>
      <c r="S93" s="24"/>
      <c r="T93" s="57"/>
      <c r="AT93" s="6" t="s">
        <v>138</v>
      </c>
      <c r="AU93" s="6" t="s">
        <v>79</v>
      </c>
    </row>
    <row r="94" spans="2:65" s="6" customFormat="1" ht="15.75" customHeight="1">
      <c r="B94" s="23"/>
      <c r="C94" s="153" t="s">
        <v>88</v>
      </c>
      <c r="D94" s="153" t="s">
        <v>132</v>
      </c>
      <c r="E94" s="154" t="s">
        <v>212</v>
      </c>
      <c r="F94" s="155" t="s">
        <v>213</v>
      </c>
      <c r="G94" s="156" t="s">
        <v>135</v>
      </c>
      <c r="H94" s="157">
        <v>0.33</v>
      </c>
      <c r="I94" s="158"/>
      <c r="J94" s="159">
        <f>ROUND($I$94*$H$94,2)</f>
        <v>0</v>
      </c>
      <c r="K94" s="155" t="s">
        <v>136</v>
      </c>
      <c r="L94" s="43"/>
      <c r="M94" s="160"/>
      <c r="N94" s="161" t="s">
        <v>41</v>
      </c>
      <c r="O94" s="24"/>
      <c r="P94" s="162">
        <f>$O$94*$H$94</f>
        <v>0</v>
      </c>
      <c r="Q94" s="162">
        <v>0</v>
      </c>
      <c r="R94" s="162">
        <f>$Q$94*$H$94</f>
        <v>0</v>
      </c>
      <c r="S94" s="162">
        <v>0</v>
      </c>
      <c r="T94" s="163">
        <f>$S$94*$H$94</f>
        <v>0</v>
      </c>
      <c r="AR94" s="97" t="s">
        <v>88</v>
      </c>
      <c r="AT94" s="97" t="s">
        <v>132</v>
      </c>
      <c r="AU94" s="97" t="s">
        <v>79</v>
      </c>
      <c r="AY94" s="6" t="s">
        <v>130</v>
      </c>
      <c r="BE94" s="164">
        <f>IF($N$94="základní",$J$94,0)</f>
        <v>0</v>
      </c>
      <c r="BF94" s="164">
        <f>IF($N$94="snížená",$J$94,0)</f>
        <v>0</v>
      </c>
      <c r="BG94" s="164">
        <f>IF($N$94="zákl. přenesená",$J$94,0)</f>
        <v>0</v>
      </c>
      <c r="BH94" s="164">
        <f>IF($N$94="sníž. přenesená",$J$94,0)</f>
        <v>0</v>
      </c>
      <c r="BI94" s="164">
        <f>IF($N$94="nulová",$J$94,0)</f>
        <v>0</v>
      </c>
      <c r="BJ94" s="97" t="s">
        <v>21</v>
      </c>
      <c r="BK94" s="164">
        <f>ROUND($I$94*$H$94,2)</f>
        <v>0</v>
      </c>
      <c r="BL94" s="97" t="s">
        <v>88</v>
      </c>
      <c r="BM94" s="97" t="s">
        <v>391</v>
      </c>
    </row>
    <row r="95" spans="2:47" s="6" customFormat="1" ht="16.5" customHeight="1">
      <c r="B95" s="23"/>
      <c r="C95" s="24"/>
      <c r="D95" s="165" t="s">
        <v>138</v>
      </c>
      <c r="E95" s="24"/>
      <c r="F95" s="166" t="s">
        <v>215</v>
      </c>
      <c r="G95" s="24"/>
      <c r="H95" s="24"/>
      <c r="J95" s="24"/>
      <c r="K95" s="24"/>
      <c r="L95" s="43"/>
      <c r="M95" s="56"/>
      <c r="N95" s="24"/>
      <c r="O95" s="24"/>
      <c r="P95" s="24"/>
      <c r="Q95" s="24"/>
      <c r="R95" s="24"/>
      <c r="S95" s="24"/>
      <c r="T95" s="57"/>
      <c r="AT95" s="6" t="s">
        <v>138</v>
      </c>
      <c r="AU95" s="6" t="s">
        <v>79</v>
      </c>
    </row>
    <row r="96" spans="2:65" s="6" customFormat="1" ht="15.75" customHeight="1">
      <c r="B96" s="23"/>
      <c r="C96" s="176" t="s">
        <v>91</v>
      </c>
      <c r="D96" s="176" t="s">
        <v>202</v>
      </c>
      <c r="E96" s="177" t="s">
        <v>217</v>
      </c>
      <c r="F96" s="178" t="s">
        <v>218</v>
      </c>
      <c r="G96" s="179" t="s">
        <v>219</v>
      </c>
      <c r="H96" s="180">
        <v>0.073</v>
      </c>
      <c r="I96" s="181"/>
      <c r="J96" s="182">
        <f>ROUND($I$96*$H$96,2)</f>
        <v>0</v>
      </c>
      <c r="K96" s="178"/>
      <c r="L96" s="183"/>
      <c r="M96" s="184"/>
      <c r="N96" s="185" t="s">
        <v>41</v>
      </c>
      <c r="O96" s="24"/>
      <c r="P96" s="162">
        <f>$O$96*$H$96</f>
        <v>0</v>
      </c>
      <c r="Q96" s="162">
        <v>1</v>
      </c>
      <c r="R96" s="162">
        <f>$Q$96*$H$96</f>
        <v>0.073</v>
      </c>
      <c r="S96" s="162">
        <v>0</v>
      </c>
      <c r="T96" s="163">
        <f>$S$96*$H$96</f>
        <v>0</v>
      </c>
      <c r="AR96" s="97" t="s">
        <v>169</v>
      </c>
      <c r="AT96" s="97" t="s">
        <v>202</v>
      </c>
      <c r="AU96" s="97" t="s">
        <v>79</v>
      </c>
      <c r="AY96" s="6" t="s">
        <v>130</v>
      </c>
      <c r="BE96" s="164">
        <f>IF($N$96="základní",$J$96,0)</f>
        <v>0</v>
      </c>
      <c r="BF96" s="164">
        <f>IF($N$96="snížená",$J$96,0)</f>
        <v>0</v>
      </c>
      <c r="BG96" s="164">
        <f>IF($N$96="zákl. přenesená",$J$96,0)</f>
        <v>0</v>
      </c>
      <c r="BH96" s="164">
        <f>IF($N$96="sníž. přenesená",$J$96,0)</f>
        <v>0</v>
      </c>
      <c r="BI96" s="164">
        <f>IF($N$96="nulová",$J$96,0)</f>
        <v>0</v>
      </c>
      <c r="BJ96" s="97" t="s">
        <v>21</v>
      </c>
      <c r="BK96" s="164">
        <f>ROUND($I$96*$H$96,2)</f>
        <v>0</v>
      </c>
      <c r="BL96" s="97" t="s">
        <v>88</v>
      </c>
      <c r="BM96" s="97" t="s">
        <v>392</v>
      </c>
    </row>
    <row r="97" spans="2:47" s="6" customFormat="1" ht="16.5" customHeight="1">
      <c r="B97" s="23"/>
      <c r="C97" s="24"/>
      <c r="D97" s="165" t="s">
        <v>138</v>
      </c>
      <c r="E97" s="24"/>
      <c r="F97" s="166" t="s">
        <v>218</v>
      </c>
      <c r="G97" s="24"/>
      <c r="H97" s="24"/>
      <c r="J97" s="24"/>
      <c r="K97" s="24"/>
      <c r="L97" s="43"/>
      <c r="M97" s="56"/>
      <c r="N97" s="24"/>
      <c r="O97" s="24"/>
      <c r="P97" s="24"/>
      <c r="Q97" s="24"/>
      <c r="R97" s="24"/>
      <c r="S97" s="24"/>
      <c r="T97" s="57"/>
      <c r="AT97" s="6" t="s">
        <v>138</v>
      </c>
      <c r="AU97" s="6" t="s">
        <v>79</v>
      </c>
    </row>
    <row r="98" spans="2:51" s="6" customFormat="1" ht="15.75" customHeight="1">
      <c r="B98" s="167"/>
      <c r="C98" s="168"/>
      <c r="D98" s="169" t="s">
        <v>183</v>
      </c>
      <c r="E98" s="168"/>
      <c r="F98" s="170" t="s">
        <v>393</v>
      </c>
      <c r="G98" s="168"/>
      <c r="H98" s="171">
        <v>0.073</v>
      </c>
      <c r="J98" s="168"/>
      <c r="K98" s="168"/>
      <c r="L98" s="172"/>
      <c r="M98" s="173"/>
      <c r="N98" s="168"/>
      <c r="O98" s="168"/>
      <c r="P98" s="168"/>
      <c r="Q98" s="168"/>
      <c r="R98" s="168"/>
      <c r="S98" s="168"/>
      <c r="T98" s="174"/>
      <c r="AT98" s="175" t="s">
        <v>183</v>
      </c>
      <c r="AU98" s="175" t="s">
        <v>79</v>
      </c>
      <c r="AV98" s="175" t="s">
        <v>79</v>
      </c>
      <c r="AW98" s="175" t="s">
        <v>70</v>
      </c>
      <c r="AX98" s="175" t="s">
        <v>21</v>
      </c>
      <c r="AY98" s="175" t="s">
        <v>130</v>
      </c>
    </row>
    <row r="99" spans="2:65" s="6" customFormat="1" ht="15.75" customHeight="1">
      <c r="B99" s="23"/>
      <c r="C99" s="153" t="s">
        <v>158</v>
      </c>
      <c r="D99" s="153" t="s">
        <v>132</v>
      </c>
      <c r="E99" s="154" t="s">
        <v>222</v>
      </c>
      <c r="F99" s="155" t="s">
        <v>223</v>
      </c>
      <c r="G99" s="156" t="s">
        <v>135</v>
      </c>
      <c r="H99" s="157">
        <v>0.33</v>
      </c>
      <c r="I99" s="158"/>
      <c r="J99" s="159">
        <f>ROUND($I$99*$H$99,2)</f>
        <v>0</v>
      </c>
      <c r="K99" s="155" t="s">
        <v>136</v>
      </c>
      <c r="L99" s="43"/>
      <c r="M99" s="160"/>
      <c r="N99" s="161" t="s">
        <v>41</v>
      </c>
      <c r="O99" s="24"/>
      <c r="P99" s="162">
        <f>$O$99*$H$99</f>
        <v>0</v>
      </c>
      <c r="Q99" s="162">
        <v>0</v>
      </c>
      <c r="R99" s="162">
        <f>$Q$99*$H$99</f>
        <v>0</v>
      </c>
      <c r="S99" s="162">
        <v>0</v>
      </c>
      <c r="T99" s="163">
        <f>$S$99*$H$99</f>
        <v>0</v>
      </c>
      <c r="AR99" s="97" t="s">
        <v>88</v>
      </c>
      <c r="AT99" s="97" t="s">
        <v>132</v>
      </c>
      <c r="AU99" s="97" t="s">
        <v>79</v>
      </c>
      <c r="AY99" s="6" t="s">
        <v>130</v>
      </c>
      <c r="BE99" s="164">
        <f>IF($N$99="základní",$J$99,0)</f>
        <v>0</v>
      </c>
      <c r="BF99" s="164">
        <f>IF($N$99="snížená",$J$99,0)</f>
        <v>0</v>
      </c>
      <c r="BG99" s="164">
        <f>IF($N$99="zákl. přenesená",$J$99,0)</f>
        <v>0</v>
      </c>
      <c r="BH99" s="164">
        <f>IF($N$99="sníž. přenesená",$J$99,0)</f>
        <v>0</v>
      </c>
      <c r="BI99" s="164">
        <f>IF($N$99="nulová",$J$99,0)</f>
        <v>0</v>
      </c>
      <c r="BJ99" s="97" t="s">
        <v>21</v>
      </c>
      <c r="BK99" s="164">
        <f>ROUND($I$99*$H$99,2)</f>
        <v>0</v>
      </c>
      <c r="BL99" s="97" t="s">
        <v>88</v>
      </c>
      <c r="BM99" s="97" t="s">
        <v>394</v>
      </c>
    </row>
    <row r="100" spans="2:47" s="6" customFormat="1" ht="16.5" customHeight="1">
      <c r="B100" s="23"/>
      <c r="C100" s="24"/>
      <c r="D100" s="165" t="s">
        <v>138</v>
      </c>
      <c r="E100" s="24"/>
      <c r="F100" s="166" t="s">
        <v>225</v>
      </c>
      <c r="G100" s="24"/>
      <c r="H100" s="24"/>
      <c r="J100" s="24"/>
      <c r="K100" s="24"/>
      <c r="L100" s="43"/>
      <c r="M100" s="56"/>
      <c r="N100" s="24"/>
      <c r="O100" s="24"/>
      <c r="P100" s="24"/>
      <c r="Q100" s="24"/>
      <c r="R100" s="24"/>
      <c r="S100" s="24"/>
      <c r="T100" s="57"/>
      <c r="AT100" s="6" t="s">
        <v>138</v>
      </c>
      <c r="AU100" s="6" t="s">
        <v>79</v>
      </c>
    </row>
    <row r="101" spans="2:65" s="6" customFormat="1" ht="15.75" customHeight="1">
      <c r="B101" s="23"/>
      <c r="C101" s="153" t="s">
        <v>164</v>
      </c>
      <c r="D101" s="153" t="s">
        <v>132</v>
      </c>
      <c r="E101" s="154" t="s">
        <v>346</v>
      </c>
      <c r="F101" s="155" t="s">
        <v>347</v>
      </c>
      <c r="G101" s="156" t="s">
        <v>348</v>
      </c>
      <c r="H101" s="157">
        <v>64</v>
      </c>
      <c r="I101" s="158"/>
      <c r="J101" s="159">
        <f>ROUND($I$101*$H$101,2)</f>
        <v>0</v>
      </c>
      <c r="K101" s="155"/>
      <c r="L101" s="43"/>
      <c r="M101" s="160"/>
      <c r="N101" s="161" t="s">
        <v>41</v>
      </c>
      <c r="O101" s="24"/>
      <c r="P101" s="162">
        <f>$O$101*$H$101</f>
        <v>0</v>
      </c>
      <c r="Q101" s="162">
        <v>0</v>
      </c>
      <c r="R101" s="162">
        <f>$Q$101*$H$101</f>
        <v>0</v>
      </c>
      <c r="S101" s="162">
        <v>0</v>
      </c>
      <c r="T101" s="163">
        <f>$S$101*$H$101</f>
        <v>0</v>
      </c>
      <c r="AR101" s="97" t="s">
        <v>88</v>
      </c>
      <c r="AT101" s="97" t="s">
        <v>132</v>
      </c>
      <c r="AU101" s="97" t="s">
        <v>79</v>
      </c>
      <c r="AY101" s="6" t="s">
        <v>130</v>
      </c>
      <c r="BE101" s="164">
        <f>IF($N$101="základní",$J$101,0)</f>
        <v>0</v>
      </c>
      <c r="BF101" s="164">
        <f>IF($N$101="snížená",$J$101,0)</f>
        <v>0</v>
      </c>
      <c r="BG101" s="164">
        <f>IF($N$101="zákl. přenesená",$J$101,0)</f>
        <v>0</v>
      </c>
      <c r="BH101" s="164">
        <f>IF($N$101="sníž. přenesená",$J$101,0)</f>
        <v>0</v>
      </c>
      <c r="BI101" s="164">
        <f>IF($N$101="nulová",$J$101,0)</f>
        <v>0</v>
      </c>
      <c r="BJ101" s="97" t="s">
        <v>21</v>
      </c>
      <c r="BK101" s="164">
        <f>ROUND($I$101*$H$101,2)</f>
        <v>0</v>
      </c>
      <c r="BL101" s="97" t="s">
        <v>88</v>
      </c>
      <c r="BM101" s="97" t="s">
        <v>349</v>
      </c>
    </row>
    <row r="102" spans="2:47" s="6" customFormat="1" ht="16.5" customHeight="1">
      <c r="B102" s="23"/>
      <c r="C102" s="24"/>
      <c r="D102" s="165" t="s">
        <v>138</v>
      </c>
      <c r="E102" s="24"/>
      <c r="F102" s="166" t="s">
        <v>350</v>
      </c>
      <c r="G102" s="24"/>
      <c r="H102" s="24"/>
      <c r="J102" s="24"/>
      <c r="K102" s="24"/>
      <c r="L102" s="43"/>
      <c r="M102" s="56"/>
      <c r="N102" s="24"/>
      <c r="O102" s="24"/>
      <c r="P102" s="24"/>
      <c r="Q102" s="24"/>
      <c r="R102" s="24"/>
      <c r="S102" s="24"/>
      <c r="T102" s="57"/>
      <c r="AT102" s="6" t="s">
        <v>138</v>
      </c>
      <c r="AU102" s="6" t="s">
        <v>79</v>
      </c>
    </row>
    <row r="103" spans="2:51" s="6" customFormat="1" ht="15.75" customHeight="1">
      <c r="B103" s="167"/>
      <c r="C103" s="168"/>
      <c r="D103" s="169" t="s">
        <v>183</v>
      </c>
      <c r="E103" s="168"/>
      <c r="F103" s="170" t="s">
        <v>351</v>
      </c>
      <c r="G103" s="168"/>
      <c r="H103" s="171">
        <v>64</v>
      </c>
      <c r="J103" s="168"/>
      <c r="K103" s="168"/>
      <c r="L103" s="172"/>
      <c r="M103" s="173"/>
      <c r="N103" s="168"/>
      <c r="O103" s="168"/>
      <c r="P103" s="168"/>
      <c r="Q103" s="168"/>
      <c r="R103" s="168"/>
      <c r="S103" s="168"/>
      <c r="T103" s="174"/>
      <c r="AT103" s="175" t="s">
        <v>183</v>
      </c>
      <c r="AU103" s="175" t="s">
        <v>79</v>
      </c>
      <c r="AV103" s="175" t="s">
        <v>79</v>
      </c>
      <c r="AW103" s="175" t="s">
        <v>108</v>
      </c>
      <c r="AX103" s="175" t="s">
        <v>21</v>
      </c>
      <c r="AY103" s="175" t="s">
        <v>130</v>
      </c>
    </row>
    <row r="104" spans="2:65" s="6" customFormat="1" ht="15.75" customHeight="1">
      <c r="B104" s="23"/>
      <c r="C104" s="153" t="s">
        <v>169</v>
      </c>
      <c r="D104" s="153" t="s">
        <v>132</v>
      </c>
      <c r="E104" s="154" t="s">
        <v>395</v>
      </c>
      <c r="F104" s="155" t="s">
        <v>396</v>
      </c>
      <c r="G104" s="156" t="s">
        <v>264</v>
      </c>
      <c r="H104" s="157">
        <v>238</v>
      </c>
      <c r="I104" s="158"/>
      <c r="J104" s="159">
        <f>ROUND($I$104*$H$104,2)</f>
        <v>0</v>
      </c>
      <c r="K104" s="155" t="s">
        <v>136</v>
      </c>
      <c r="L104" s="43"/>
      <c r="M104" s="160"/>
      <c r="N104" s="161" t="s">
        <v>41</v>
      </c>
      <c r="O104" s="24"/>
      <c r="P104" s="162">
        <f>$O$104*$H$104</f>
        <v>0</v>
      </c>
      <c r="Q104" s="162">
        <v>0</v>
      </c>
      <c r="R104" s="162">
        <f>$Q$104*$H$104</f>
        <v>0</v>
      </c>
      <c r="S104" s="162">
        <v>0</v>
      </c>
      <c r="T104" s="163">
        <f>$S$104*$H$104</f>
        <v>0</v>
      </c>
      <c r="AR104" s="97" t="s">
        <v>88</v>
      </c>
      <c r="AT104" s="97" t="s">
        <v>132</v>
      </c>
      <c r="AU104" s="97" t="s">
        <v>79</v>
      </c>
      <c r="AY104" s="6" t="s">
        <v>130</v>
      </c>
      <c r="BE104" s="164">
        <f>IF($N$104="základní",$J$104,0)</f>
        <v>0</v>
      </c>
      <c r="BF104" s="164">
        <f>IF($N$104="snížená",$J$104,0)</f>
        <v>0</v>
      </c>
      <c r="BG104" s="164">
        <f>IF($N$104="zákl. přenesená",$J$104,0)</f>
        <v>0</v>
      </c>
      <c r="BH104" s="164">
        <f>IF($N$104="sníž. přenesená",$J$104,0)</f>
        <v>0</v>
      </c>
      <c r="BI104" s="164">
        <f>IF($N$104="nulová",$J$104,0)</f>
        <v>0</v>
      </c>
      <c r="BJ104" s="97" t="s">
        <v>21</v>
      </c>
      <c r="BK104" s="164">
        <f>ROUND($I$104*$H$104,2)</f>
        <v>0</v>
      </c>
      <c r="BL104" s="97" t="s">
        <v>88</v>
      </c>
      <c r="BM104" s="97" t="s">
        <v>397</v>
      </c>
    </row>
    <row r="105" spans="2:47" s="6" customFormat="1" ht="27" customHeight="1">
      <c r="B105" s="23"/>
      <c r="C105" s="24"/>
      <c r="D105" s="165" t="s">
        <v>138</v>
      </c>
      <c r="E105" s="24"/>
      <c r="F105" s="166" t="s">
        <v>398</v>
      </c>
      <c r="G105" s="24"/>
      <c r="H105" s="24"/>
      <c r="J105" s="24"/>
      <c r="K105" s="24"/>
      <c r="L105" s="43"/>
      <c r="M105" s="56"/>
      <c r="N105" s="24"/>
      <c r="O105" s="24"/>
      <c r="P105" s="24"/>
      <c r="Q105" s="24"/>
      <c r="R105" s="24"/>
      <c r="S105" s="24"/>
      <c r="T105" s="57"/>
      <c r="AT105" s="6" t="s">
        <v>138</v>
      </c>
      <c r="AU105" s="6" t="s">
        <v>79</v>
      </c>
    </row>
    <row r="106" spans="2:51" s="6" customFormat="1" ht="15.75" customHeight="1">
      <c r="B106" s="167"/>
      <c r="C106" s="168"/>
      <c r="D106" s="169" t="s">
        <v>183</v>
      </c>
      <c r="E106" s="168"/>
      <c r="F106" s="170" t="s">
        <v>267</v>
      </c>
      <c r="G106" s="168"/>
      <c r="H106" s="171">
        <v>238</v>
      </c>
      <c r="J106" s="168"/>
      <c r="K106" s="168"/>
      <c r="L106" s="172"/>
      <c r="M106" s="173"/>
      <c r="N106" s="168"/>
      <c r="O106" s="168"/>
      <c r="P106" s="168"/>
      <c r="Q106" s="168"/>
      <c r="R106" s="168"/>
      <c r="S106" s="168"/>
      <c r="T106" s="174"/>
      <c r="AT106" s="175" t="s">
        <v>183</v>
      </c>
      <c r="AU106" s="175" t="s">
        <v>79</v>
      </c>
      <c r="AV106" s="175" t="s">
        <v>79</v>
      </c>
      <c r="AW106" s="175" t="s">
        <v>70</v>
      </c>
      <c r="AX106" s="175" t="s">
        <v>21</v>
      </c>
      <c r="AY106" s="175" t="s">
        <v>130</v>
      </c>
    </row>
    <row r="107" spans="2:65" s="6" customFormat="1" ht="15.75" customHeight="1">
      <c r="B107" s="23"/>
      <c r="C107" s="153" t="s">
        <v>174</v>
      </c>
      <c r="D107" s="153" t="s">
        <v>132</v>
      </c>
      <c r="E107" s="154" t="s">
        <v>269</v>
      </c>
      <c r="F107" s="155" t="s">
        <v>270</v>
      </c>
      <c r="G107" s="156" t="s">
        <v>147</v>
      </c>
      <c r="H107" s="157">
        <v>21</v>
      </c>
      <c r="I107" s="158"/>
      <c r="J107" s="159">
        <f>ROUND($I$107*$H$107,2)</f>
        <v>0</v>
      </c>
      <c r="K107" s="155" t="s">
        <v>136</v>
      </c>
      <c r="L107" s="43"/>
      <c r="M107" s="160"/>
      <c r="N107" s="161" t="s">
        <v>41</v>
      </c>
      <c r="O107" s="24"/>
      <c r="P107" s="162">
        <f>$O$107*$H$107</f>
        <v>0</v>
      </c>
      <c r="Q107" s="162">
        <v>0</v>
      </c>
      <c r="R107" s="162">
        <f>$Q$107*$H$107</f>
        <v>0</v>
      </c>
      <c r="S107" s="162">
        <v>0</v>
      </c>
      <c r="T107" s="163">
        <f>$S$107*$H$107</f>
        <v>0</v>
      </c>
      <c r="AR107" s="97" t="s">
        <v>88</v>
      </c>
      <c r="AT107" s="97" t="s">
        <v>132</v>
      </c>
      <c r="AU107" s="97" t="s">
        <v>79</v>
      </c>
      <c r="AY107" s="6" t="s">
        <v>130</v>
      </c>
      <c r="BE107" s="164">
        <f>IF($N$107="základní",$J$107,0)</f>
        <v>0</v>
      </c>
      <c r="BF107" s="164">
        <f>IF($N$107="snížená",$J$107,0)</f>
        <v>0</v>
      </c>
      <c r="BG107" s="164">
        <f>IF($N$107="zákl. přenesená",$J$107,0)</f>
        <v>0</v>
      </c>
      <c r="BH107" s="164">
        <f>IF($N$107="sníž. přenesená",$J$107,0)</f>
        <v>0</v>
      </c>
      <c r="BI107" s="164">
        <f>IF($N$107="nulová",$J$107,0)</f>
        <v>0</v>
      </c>
      <c r="BJ107" s="97" t="s">
        <v>21</v>
      </c>
      <c r="BK107" s="164">
        <f>ROUND($I$107*$H$107,2)</f>
        <v>0</v>
      </c>
      <c r="BL107" s="97" t="s">
        <v>88</v>
      </c>
      <c r="BM107" s="97" t="s">
        <v>399</v>
      </c>
    </row>
    <row r="108" spans="2:47" s="6" customFormat="1" ht="16.5" customHeight="1">
      <c r="B108" s="23"/>
      <c r="C108" s="24"/>
      <c r="D108" s="165" t="s">
        <v>138</v>
      </c>
      <c r="E108" s="24"/>
      <c r="F108" s="166" t="s">
        <v>272</v>
      </c>
      <c r="G108" s="24"/>
      <c r="H108" s="24"/>
      <c r="J108" s="24"/>
      <c r="K108" s="24"/>
      <c r="L108" s="43"/>
      <c r="M108" s="56"/>
      <c r="N108" s="24"/>
      <c r="O108" s="24"/>
      <c r="P108" s="24"/>
      <c r="Q108" s="24"/>
      <c r="R108" s="24"/>
      <c r="S108" s="24"/>
      <c r="T108" s="57"/>
      <c r="AT108" s="6" t="s">
        <v>138</v>
      </c>
      <c r="AU108" s="6" t="s">
        <v>79</v>
      </c>
    </row>
    <row r="109" spans="2:65" s="6" customFormat="1" ht="15.75" customHeight="1">
      <c r="B109" s="23"/>
      <c r="C109" s="153" t="s">
        <v>26</v>
      </c>
      <c r="D109" s="153" t="s">
        <v>132</v>
      </c>
      <c r="E109" s="154" t="s">
        <v>296</v>
      </c>
      <c r="F109" s="155" t="s">
        <v>297</v>
      </c>
      <c r="G109" s="156" t="s">
        <v>135</v>
      </c>
      <c r="H109" s="157">
        <v>0.33</v>
      </c>
      <c r="I109" s="158"/>
      <c r="J109" s="159">
        <f>ROUND($I$109*$H$109,2)</f>
        <v>0</v>
      </c>
      <c r="K109" s="155" t="s">
        <v>136</v>
      </c>
      <c r="L109" s="43"/>
      <c r="M109" s="160"/>
      <c r="N109" s="161" t="s">
        <v>41</v>
      </c>
      <c r="O109" s="24"/>
      <c r="P109" s="162">
        <f>$O$109*$H$109</f>
        <v>0</v>
      </c>
      <c r="Q109" s="162">
        <v>0</v>
      </c>
      <c r="R109" s="162">
        <f>$Q$109*$H$109</f>
        <v>0</v>
      </c>
      <c r="S109" s="162">
        <v>0</v>
      </c>
      <c r="T109" s="163">
        <f>$S$109*$H$109</f>
        <v>0</v>
      </c>
      <c r="AR109" s="97" t="s">
        <v>88</v>
      </c>
      <c r="AT109" s="97" t="s">
        <v>132</v>
      </c>
      <c r="AU109" s="97" t="s">
        <v>79</v>
      </c>
      <c r="AY109" s="6" t="s">
        <v>130</v>
      </c>
      <c r="BE109" s="164">
        <f>IF($N$109="základní",$J$109,0)</f>
        <v>0</v>
      </c>
      <c r="BF109" s="164">
        <f>IF($N$109="snížená",$J$109,0)</f>
        <v>0</v>
      </c>
      <c r="BG109" s="164">
        <f>IF($N$109="zákl. přenesená",$J$109,0)</f>
        <v>0</v>
      </c>
      <c r="BH109" s="164">
        <f>IF($N$109="sníž. přenesená",$J$109,0)</f>
        <v>0</v>
      </c>
      <c r="BI109" s="164">
        <f>IF($N$109="nulová",$J$109,0)</f>
        <v>0</v>
      </c>
      <c r="BJ109" s="97" t="s">
        <v>21</v>
      </c>
      <c r="BK109" s="164">
        <f>ROUND($I$109*$H$109,2)</f>
        <v>0</v>
      </c>
      <c r="BL109" s="97" t="s">
        <v>88</v>
      </c>
      <c r="BM109" s="97" t="s">
        <v>400</v>
      </c>
    </row>
    <row r="110" spans="2:47" s="6" customFormat="1" ht="27" customHeight="1">
      <c r="B110" s="23"/>
      <c r="C110" s="24"/>
      <c r="D110" s="165" t="s">
        <v>138</v>
      </c>
      <c r="E110" s="24"/>
      <c r="F110" s="166" t="s">
        <v>299</v>
      </c>
      <c r="G110" s="24"/>
      <c r="H110" s="24"/>
      <c r="J110" s="24"/>
      <c r="K110" s="24"/>
      <c r="L110" s="43"/>
      <c r="M110" s="56"/>
      <c r="N110" s="24"/>
      <c r="O110" s="24"/>
      <c r="P110" s="24"/>
      <c r="Q110" s="24"/>
      <c r="R110" s="24"/>
      <c r="S110" s="24"/>
      <c r="T110" s="57"/>
      <c r="AT110" s="6" t="s">
        <v>138</v>
      </c>
      <c r="AU110" s="6" t="s">
        <v>79</v>
      </c>
    </row>
    <row r="111" spans="2:63" s="140" customFormat="1" ht="30.75" customHeight="1">
      <c r="B111" s="141"/>
      <c r="C111" s="142"/>
      <c r="D111" s="142" t="s">
        <v>69</v>
      </c>
      <c r="E111" s="151" t="s">
        <v>174</v>
      </c>
      <c r="F111" s="151" t="s">
        <v>306</v>
      </c>
      <c r="G111" s="142"/>
      <c r="H111" s="142"/>
      <c r="J111" s="152">
        <f>$BK$111</f>
        <v>0</v>
      </c>
      <c r="K111" s="142"/>
      <c r="L111" s="145"/>
      <c r="M111" s="146"/>
      <c r="N111" s="142"/>
      <c r="O111" s="142"/>
      <c r="P111" s="147">
        <f>SUM($P$112:$P$113)</f>
        <v>0</v>
      </c>
      <c r="Q111" s="142"/>
      <c r="R111" s="147">
        <f>SUM($R$112:$R$113)</f>
        <v>0</v>
      </c>
      <c r="S111" s="142"/>
      <c r="T111" s="148">
        <f>SUM($T$112:$T$113)</f>
        <v>0</v>
      </c>
      <c r="AR111" s="149" t="s">
        <v>21</v>
      </c>
      <c r="AT111" s="149" t="s">
        <v>69</v>
      </c>
      <c r="AU111" s="149" t="s">
        <v>21</v>
      </c>
      <c r="AY111" s="149" t="s">
        <v>130</v>
      </c>
      <c r="BK111" s="150">
        <f>SUM($BK$112:$BK$113)</f>
        <v>0</v>
      </c>
    </row>
    <row r="112" spans="2:65" s="6" customFormat="1" ht="15.75" customHeight="1">
      <c r="B112" s="23"/>
      <c r="C112" s="153" t="s">
        <v>185</v>
      </c>
      <c r="D112" s="153" t="s">
        <v>132</v>
      </c>
      <c r="E112" s="154" t="s">
        <v>310</v>
      </c>
      <c r="F112" s="155" t="s">
        <v>311</v>
      </c>
      <c r="G112" s="156" t="s">
        <v>219</v>
      </c>
      <c r="H112" s="157">
        <v>0.073</v>
      </c>
      <c r="I112" s="158"/>
      <c r="J112" s="159">
        <f>ROUND($I$112*$H$112,2)</f>
        <v>0</v>
      </c>
      <c r="K112" s="155" t="s">
        <v>136</v>
      </c>
      <c r="L112" s="43"/>
      <c r="M112" s="160"/>
      <c r="N112" s="161" t="s">
        <v>41</v>
      </c>
      <c r="O112" s="24"/>
      <c r="P112" s="162">
        <f>$O$112*$H$112</f>
        <v>0</v>
      </c>
      <c r="Q112" s="162">
        <v>0</v>
      </c>
      <c r="R112" s="162">
        <f>$Q$112*$H$112</f>
        <v>0</v>
      </c>
      <c r="S112" s="162">
        <v>0</v>
      </c>
      <c r="T112" s="163">
        <f>$S$112*$H$112</f>
        <v>0</v>
      </c>
      <c r="AR112" s="97" t="s">
        <v>88</v>
      </c>
      <c r="AT112" s="97" t="s">
        <v>132</v>
      </c>
      <c r="AU112" s="97" t="s">
        <v>79</v>
      </c>
      <c r="AY112" s="6" t="s">
        <v>130</v>
      </c>
      <c r="BE112" s="164">
        <f>IF($N$112="základní",$J$112,0)</f>
        <v>0</v>
      </c>
      <c r="BF112" s="164">
        <f>IF($N$112="snížená",$J$112,0)</f>
        <v>0</v>
      </c>
      <c r="BG112" s="164">
        <f>IF($N$112="zákl. přenesená",$J$112,0)</f>
        <v>0</v>
      </c>
      <c r="BH112" s="164">
        <f>IF($N$112="sníž. přenesená",$J$112,0)</f>
        <v>0</v>
      </c>
      <c r="BI112" s="164">
        <f>IF($N$112="nulová",$J$112,0)</f>
        <v>0</v>
      </c>
      <c r="BJ112" s="97" t="s">
        <v>21</v>
      </c>
      <c r="BK112" s="164">
        <f>ROUND($I$112*$H$112,2)</f>
        <v>0</v>
      </c>
      <c r="BL112" s="97" t="s">
        <v>88</v>
      </c>
      <c r="BM112" s="97" t="s">
        <v>312</v>
      </c>
    </row>
    <row r="113" spans="2:47" s="6" customFormat="1" ht="16.5" customHeight="1">
      <c r="B113" s="23"/>
      <c r="C113" s="24"/>
      <c r="D113" s="165" t="s">
        <v>138</v>
      </c>
      <c r="E113" s="24"/>
      <c r="F113" s="166" t="s">
        <v>313</v>
      </c>
      <c r="G113" s="24"/>
      <c r="H113" s="24"/>
      <c r="J113" s="24"/>
      <c r="K113" s="24"/>
      <c r="L113" s="43"/>
      <c r="M113" s="186"/>
      <c r="N113" s="187"/>
      <c r="O113" s="187"/>
      <c r="P113" s="187"/>
      <c r="Q113" s="187"/>
      <c r="R113" s="187"/>
      <c r="S113" s="187"/>
      <c r="T113" s="188"/>
      <c r="AT113" s="6" t="s">
        <v>138</v>
      </c>
      <c r="AU113" s="6" t="s">
        <v>79</v>
      </c>
    </row>
    <row r="114" spans="2:12" s="6" customFormat="1" ht="7.5" customHeight="1">
      <c r="B114" s="38"/>
      <c r="C114" s="39"/>
      <c r="D114" s="39"/>
      <c r="E114" s="39"/>
      <c r="F114" s="39"/>
      <c r="G114" s="39"/>
      <c r="H114" s="39"/>
      <c r="I114" s="110"/>
      <c r="J114" s="39"/>
      <c r="K114" s="39"/>
      <c r="L114" s="43"/>
    </row>
  </sheetData>
  <sheetProtection password="CC35" sheet="1" objects="1" scenarios="1" formatColumns="0" formatRows="0" sort="0" autoFilter="0"/>
  <autoFilter ref="C84:K84"/>
  <mergeCells count="12">
    <mergeCell ref="E47:H47"/>
    <mergeCell ref="E49:H49"/>
    <mergeCell ref="E51:H51"/>
    <mergeCell ref="E73:H73"/>
    <mergeCell ref="E75:H75"/>
    <mergeCell ref="E77:H77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97"/>
      <c r="C1" s="197"/>
      <c r="D1" s="196" t="s">
        <v>1</v>
      </c>
      <c r="E1" s="197"/>
      <c r="F1" s="189" t="s">
        <v>432</v>
      </c>
      <c r="G1" s="314" t="s">
        <v>433</v>
      </c>
      <c r="H1" s="314"/>
      <c r="I1" s="197"/>
      <c r="J1" s="189" t="s">
        <v>434</v>
      </c>
      <c r="K1" s="196" t="s">
        <v>98</v>
      </c>
      <c r="L1" s="189" t="s">
        <v>435</v>
      </c>
      <c r="M1" s="189"/>
      <c r="N1" s="189"/>
      <c r="O1" s="189"/>
      <c r="P1" s="189"/>
      <c r="Q1" s="189"/>
      <c r="R1" s="189"/>
      <c r="S1" s="189"/>
      <c r="T1" s="189"/>
      <c r="U1" s="194"/>
      <c r="V1" s="19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73"/>
      <c r="M2" s="274"/>
      <c r="N2" s="274"/>
      <c r="O2" s="274"/>
      <c r="P2" s="274"/>
      <c r="Q2" s="274"/>
      <c r="R2" s="274"/>
      <c r="S2" s="274"/>
      <c r="T2" s="274"/>
      <c r="U2" s="274"/>
      <c r="V2" s="274"/>
      <c r="AT2" s="2" t="s">
        <v>93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79</v>
      </c>
    </row>
    <row r="4" spans="2:46" s="2" customFormat="1" ht="37.5" customHeight="1">
      <c r="B4" s="10"/>
      <c r="C4" s="11"/>
      <c r="D4" s="12" t="s">
        <v>99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13" t="str">
        <f>'Rekapitulace stavby'!$K$6</f>
        <v>Zabrušany-Revitalizace prostoru Heřmanov,aktual 01-2013</v>
      </c>
      <c r="F7" s="306"/>
      <c r="G7" s="306"/>
      <c r="H7" s="306"/>
      <c r="J7" s="11"/>
      <c r="K7" s="13"/>
    </row>
    <row r="8" spans="2:11" s="2" customFormat="1" ht="15.75" customHeight="1">
      <c r="B8" s="10"/>
      <c r="C8" s="11"/>
      <c r="D8" s="19" t="s">
        <v>100</v>
      </c>
      <c r="E8" s="11"/>
      <c r="F8" s="11"/>
      <c r="G8" s="11"/>
      <c r="H8" s="11"/>
      <c r="J8" s="11"/>
      <c r="K8" s="13"/>
    </row>
    <row r="9" spans="2:11" s="97" customFormat="1" ht="16.5" customHeight="1">
      <c r="B9" s="98"/>
      <c r="C9" s="99"/>
      <c r="D9" s="99"/>
      <c r="E9" s="313" t="s">
        <v>101</v>
      </c>
      <c r="F9" s="315"/>
      <c r="G9" s="315"/>
      <c r="H9" s="315"/>
      <c r="J9" s="99"/>
      <c r="K9" s="100"/>
    </row>
    <row r="10" spans="2:11" s="6" customFormat="1" ht="15.75" customHeight="1">
      <c r="B10" s="23"/>
      <c r="C10" s="24"/>
      <c r="D10" s="19" t="s">
        <v>102</v>
      </c>
      <c r="E10" s="24"/>
      <c r="F10" s="24"/>
      <c r="G10" s="24"/>
      <c r="H10" s="24"/>
      <c r="J10" s="24"/>
      <c r="K10" s="27"/>
    </row>
    <row r="11" spans="2:11" s="6" customFormat="1" ht="37.5" customHeight="1">
      <c r="B11" s="23"/>
      <c r="C11" s="24"/>
      <c r="D11" s="24"/>
      <c r="E11" s="288" t="s">
        <v>401</v>
      </c>
      <c r="F11" s="291"/>
      <c r="G11" s="291"/>
      <c r="H11" s="291"/>
      <c r="J11" s="24"/>
      <c r="K11" s="27"/>
    </row>
    <row r="12" spans="2:11" s="6" customFormat="1" ht="14.25" customHeight="1">
      <c r="B12" s="23"/>
      <c r="C12" s="24"/>
      <c r="D12" s="24"/>
      <c r="E12" s="24"/>
      <c r="F12" s="24"/>
      <c r="G12" s="24"/>
      <c r="H12" s="24"/>
      <c r="J12" s="24"/>
      <c r="K12" s="27"/>
    </row>
    <row r="13" spans="2:11" s="6" customFormat="1" ht="15" customHeight="1">
      <c r="B13" s="23"/>
      <c r="C13" s="24"/>
      <c r="D13" s="19" t="s">
        <v>19</v>
      </c>
      <c r="E13" s="24"/>
      <c r="F13" s="17" t="s">
        <v>78</v>
      </c>
      <c r="G13" s="24"/>
      <c r="H13" s="24"/>
      <c r="I13" s="101" t="s">
        <v>20</v>
      </c>
      <c r="J13" s="17"/>
      <c r="K13" s="27"/>
    </row>
    <row r="14" spans="2:11" s="6" customFormat="1" ht="15" customHeight="1">
      <c r="B14" s="23"/>
      <c r="C14" s="24"/>
      <c r="D14" s="19" t="s">
        <v>22</v>
      </c>
      <c r="E14" s="24"/>
      <c r="F14" s="17" t="s">
        <v>23</v>
      </c>
      <c r="G14" s="24"/>
      <c r="H14" s="24"/>
      <c r="I14" s="101" t="s">
        <v>24</v>
      </c>
      <c r="J14" s="52" t="str">
        <f>'Rekapitulace stavby'!$AN$8</f>
        <v>30.01.2013</v>
      </c>
      <c r="K14" s="27"/>
    </row>
    <row r="15" spans="2:11" s="6" customFormat="1" ht="12" customHeight="1">
      <c r="B15" s="23"/>
      <c r="C15" s="24"/>
      <c r="D15" s="24"/>
      <c r="E15" s="24"/>
      <c r="F15" s="24"/>
      <c r="G15" s="24"/>
      <c r="H15" s="24"/>
      <c r="J15" s="24"/>
      <c r="K15" s="27"/>
    </row>
    <row r="16" spans="2:11" s="6" customFormat="1" ht="15" customHeight="1">
      <c r="B16" s="23"/>
      <c r="C16" s="24"/>
      <c r="D16" s="19" t="s">
        <v>28</v>
      </c>
      <c r="E16" s="24"/>
      <c r="F16" s="24"/>
      <c r="G16" s="24"/>
      <c r="H16" s="24"/>
      <c r="I16" s="101" t="s">
        <v>29</v>
      </c>
      <c r="J16" s="17">
        <f>IF('Rekapitulace stavby'!$AN$10="","",'Rekapitulace stavby'!$AN$10)</f>
      </c>
      <c r="K16" s="27"/>
    </row>
    <row r="17" spans="2:11" s="6" customFormat="1" ht="18.75" customHeight="1">
      <c r="B17" s="23"/>
      <c r="C17" s="24"/>
      <c r="D17" s="24"/>
      <c r="E17" s="17" t="str">
        <f>IF('Rekapitulace stavby'!$E$11="","",'Rekapitulace stavby'!$E$11)</f>
        <v> </v>
      </c>
      <c r="F17" s="24"/>
      <c r="G17" s="24"/>
      <c r="H17" s="24"/>
      <c r="I17" s="101" t="s">
        <v>30</v>
      </c>
      <c r="J17" s="17">
        <f>IF('Rekapitulace stavby'!$AN$11="","",'Rekapitulace stavby'!$AN$11)</f>
      </c>
      <c r="K17" s="27"/>
    </row>
    <row r="18" spans="2:11" s="6" customFormat="1" ht="7.5" customHeight="1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>
      <c r="B19" s="23"/>
      <c r="C19" s="24"/>
      <c r="D19" s="19" t="s">
        <v>31</v>
      </c>
      <c r="E19" s="24"/>
      <c r="F19" s="24"/>
      <c r="G19" s="24"/>
      <c r="H19" s="24"/>
      <c r="I19" s="101" t="s">
        <v>29</v>
      </c>
      <c r="J19" s="17">
        <f>IF('Rekapitulace stavby'!$AN$13="Vyplň údaj","",IF('Rekapitulace stavby'!$AN$13="","",'Rekapitulace stavby'!$AN$13))</f>
      </c>
      <c r="K19" s="27"/>
    </row>
    <row r="20" spans="2:11" s="6" customFormat="1" ht="18.75" customHeight="1">
      <c r="B20" s="23"/>
      <c r="C20" s="24"/>
      <c r="D20" s="24"/>
      <c r="E20" s="17">
        <f>IF('Rekapitulace stavby'!$E$14="Vyplň údaj","",IF('Rekapitulace stavby'!$E$14="","",'Rekapitulace stavby'!$E$14))</f>
      </c>
      <c r="F20" s="24"/>
      <c r="G20" s="24"/>
      <c r="H20" s="24"/>
      <c r="I20" s="101" t="s">
        <v>30</v>
      </c>
      <c r="J20" s="17">
        <f>IF('Rekapitulace stavby'!$AN$14="Vyplň údaj","",IF('Rekapitulace stavby'!$AN$14="","",'Rekapitulace stavby'!$AN$14))</f>
      </c>
      <c r="K20" s="27"/>
    </row>
    <row r="21" spans="2:11" s="6" customFormat="1" ht="7.5" customHeight="1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>
      <c r="B22" s="23"/>
      <c r="C22" s="24"/>
      <c r="D22" s="19" t="s">
        <v>33</v>
      </c>
      <c r="E22" s="24"/>
      <c r="F22" s="24"/>
      <c r="G22" s="24"/>
      <c r="H22" s="24"/>
      <c r="I22" s="101" t="s">
        <v>29</v>
      </c>
      <c r="J22" s="17">
        <f>IF('Rekapitulace stavby'!$AN$16="","",'Rekapitulace stavby'!$AN$16)</f>
      </c>
      <c r="K22" s="27"/>
    </row>
    <row r="23" spans="2:11" s="6" customFormat="1" ht="18.75" customHeight="1">
      <c r="B23" s="23"/>
      <c r="C23" s="24"/>
      <c r="D23" s="24"/>
      <c r="E23" s="17" t="str">
        <f>IF('Rekapitulace stavby'!$E$17="","",'Rekapitulace stavby'!$E$17)</f>
        <v> </v>
      </c>
      <c r="F23" s="24"/>
      <c r="G23" s="24"/>
      <c r="H23" s="24"/>
      <c r="I23" s="101" t="s">
        <v>30</v>
      </c>
      <c r="J23" s="17">
        <f>IF('Rekapitulace stavby'!$AN$17="","",'Rekapitulace stavby'!$AN$17)</f>
      </c>
      <c r="K23" s="27"/>
    </row>
    <row r="24" spans="2:11" s="6" customFormat="1" ht="7.5" customHeight="1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>
      <c r="B25" s="23"/>
      <c r="C25" s="24"/>
      <c r="D25" s="19" t="s">
        <v>35</v>
      </c>
      <c r="E25" s="24"/>
      <c r="F25" s="24"/>
      <c r="G25" s="24"/>
      <c r="H25" s="24"/>
      <c r="J25" s="24"/>
      <c r="K25" s="27"/>
    </row>
    <row r="26" spans="2:11" s="97" customFormat="1" ht="15.75" customHeight="1">
      <c r="B26" s="98"/>
      <c r="C26" s="99"/>
      <c r="D26" s="99"/>
      <c r="E26" s="309"/>
      <c r="F26" s="315"/>
      <c r="G26" s="315"/>
      <c r="H26" s="315"/>
      <c r="J26" s="99"/>
      <c r="K26" s="100"/>
    </row>
    <row r="27" spans="2:11" s="6" customFormat="1" ht="7.5" customHeight="1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102"/>
    </row>
    <row r="29" spans="2:11" s="6" customFormat="1" ht="26.25" customHeight="1">
      <c r="B29" s="23"/>
      <c r="C29" s="24"/>
      <c r="D29" s="103" t="s">
        <v>36</v>
      </c>
      <c r="E29" s="24"/>
      <c r="F29" s="24"/>
      <c r="G29" s="24"/>
      <c r="H29" s="24"/>
      <c r="J29" s="67">
        <f>ROUNDUP($J$85,2)</f>
        <v>0</v>
      </c>
      <c r="K29" s="27"/>
    </row>
    <row r="30" spans="2:11" s="6" customFormat="1" ht="7.5" customHeight="1">
      <c r="B30" s="23"/>
      <c r="C30" s="24"/>
      <c r="D30" s="64"/>
      <c r="E30" s="64"/>
      <c r="F30" s="64"/>
      <c r="G30" s="64"/>
      <c r="H30" s="64"/>
      <c r="I30" s="53"/>
      <c r="J30" s="64"/>
      <c r="K30" s="102"/>
    </row>
    <row r="31" spans="2:11" s="6" customFormat="1" ht="15" customHeight="1">
      <c r="B31" s="23"/>
      <c r="C31" s="24"/>
      <c r="D31" s="24"/>
      <c r="E31" s="24"/>
      <c r="F31" s="28" t="s">
        <v>38</v>
      </c>
      <c r="G31" s="24"/>
      <c r="H31" s="24"/>
      <c r="I31" s="104" t="s">
        <v>37</v>
      </c>
      <c r="J31" s="28" t="s">
        <v>39</v>
      </c>
      <c r="K31" s="27"/>
    </row>
    <row r="32" spans="2:11" s="6" customFormat="1" ht="15" customHeight="1">
      <c r="B32" s="23"/>
      <c r="C32" s="24"/>
      <c r="D32" s="30" t="s">
        <v>40</v>
      </c>
      <c r="E32" s="30" t="s">
        <v>41</v>
      </c>
      <c r="F32" s="105">
        <f>ROUNDUP(SUM($BE$85:$BE$105),2)</f>
        <v>0</v>
      </c>
      <c r="G32" s="24"/>
      <c r="H32" s="24"/>
      <c r="I32" s="106">
        <v>0.21</v>
      </c>
      <c r="J32" s="105">
        <f>ROUNDUP(ROUNDUP((SUM($BE$85:$BE$105)),2)*$I$32,1)</f>
        <v>0</v>
      </c>
      <c r="K32" s="27"/>
    </row>
    <row r="33" spans="2:11" s="6" customFormat="1" ht="15" customHeight="1">
      <c r="B33" s="23"/>
      <c r="C33" s="24"/>
      <c r="D33" s="24"/>
      <c r="E33" s="30" t="s">
        <v>42</v>
      </c>
      <c r="F33" s="105">
        <f>ROUNDUP(SUM($BF$85:$BF$105),2)</f>
        <v>0</v>
      </c>
      <c r="G33" s="24"/>
      <c r="H33" s="24"/>
      <c r="I33" s="106">
        <v>0.15</v>
      </c>
      <c r="J33" s="105">
        <f>ROUNDUP(ROUNDUP((SUM($BF$85:$BF$105)),2)*$I$33,1)</f>
        <v>0</v>
      </c>
      <c r="K33" s="27"/>
    </row>
    <row r="34" spans="2:11" s="6" customFormat="1" ht="15" customHeight="1" hidden="1">
      <c r="B34" s="23"/>
      <c r="C34" s="24"/>
      <c r="D34" s="24"/>
      <c r="E34" s="30" t="s">
        <v>43</v>
      </c>
      <c r="F34" s="105">
        <f>ROUNDUP(SUM($BG$85:$BG$105),2)</f>
        <v>0</v>
      </c>
      <c r="G34" s="24"/>
      <c r="H34" s="24"/>
      <c r="I34" s="106">
        <v>0.21</v>
      </c>
      <c r="J34" s="105">
        <v>0</v>
      </c>
      <c r="K34" s="27"/>
    </row>
    <row r="35" spans="2:11" s="6" customFormat="1" ht="15" customHeight="1" hidden="1">
      <c r="B35" s="23"/>
      <c r="C35" s="24"/>
      <c r="D35" s="24"/>
      <c r="E35" s="30" t="s">
        <v>44</v>
      </c>
      <c r="F35" s="105">
        <f>ROUNDUP(SUM($BH$85:$BH$105),2)</f>
        <v>0</v>
      </c>
      <c r="G35" s="24"/>
      <c r="H35" s="24"/>
      <c r="I35" s="106">
        <v>0.15</v>
      </c>
      <c r="J35" s="105">
        <v>0</v>
      </c>
      <c r="K35" s="27"/>
    </row>
    <row r="36" spans="2:11" s="6" customFormat="1" ht="15" customHeight="1" hidden="1">
      <c r="B36" s="23"/>
      <c r="C36" s="24"/>
      <c r="D36" s="24"/>
      <c r="E36" s="30" t="s">
        <v>45</v>
      </c>
      <c r="F36" s="105">
        <f>ROUNDUP(SUM($BI$85:$BI$105),2)</f>
        <v>0</v>
      </c>
      <c r="G36" s="24"/>
      <c r="H36" s="24"/>
      <c r="I36" s="106">
        <v>0</v>
      </c>
      <c r="J36" s="105">
        <v>0</v>
      </c>
      <c r="K36" s="27"/>
    </row>
    <row r="37" spans="2:11" s="6" customFormat="1" ht="7.5" customHeight="1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>
      <c r="B38" s="23"/>
      <c r="C38" s="32"/>
      <c r="D38" s="33" t="s">
        <v>46</v>
      </c>
      <c r="E38" s="34"/>
      <c r="F38" s="34"/>
      <c r="G38" s="107" t="s">
        <v>47</v>
      </c>
      <c r="H38" s="35" t="s">
        <v>48</v>
      </c>
      <c r="I38" s="108"/>
      <c r="J38" s="36">
        <f>SUM($J$29:$J$36)</f>
        <v>0</v>
      </c>
      <c r="K38" s="109"/>
    </row>
    <row r="39" spans="2:11" s="6" customFormat="1" ht="15" customHeight="1">
      <c r="B39" s="38"/>
      <c r="C39" s="39"/>
      <c r="D39" s="39"/>
      <c r="E39" s="39"/>
      <c r="F39" s="39"/>
      <c r="G39" s="39"/>
      <c r="H39" s="39"/>
      <c r="I39" s="110"/>
      <c r="J39" s="39"/>
      <c r="K39" s="40"/>
    </row>
    <row r="43" spans="2:11" s="6" customFormat="1" ht="7.5" customHeight="1">
      <c r="B43" s="111"/>
      <c r="C43" s="112"/>
      <c r="D43" s="112"/>
      <c r="E43" s="112"/>
      <c r="F43" s="112"/>
      <c r="G43" s="112"/>
      <c r="H43" s="112"/>
      <c r="I43" s="112"/>
      <c r="J43" s="112"/>
      <c r="K43" s="113"/>
    </row>
    <row r="44" spans="2:11" s="6" customFormat="1" ht="37.5" customHeight="1">
      <c r="B44" s="23"/>
      <c r="C44" s="12" t="s">
        <v>104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>
      <c r="B46" s="23"/>
      <c r="C46" s="19" t="s">
        <v>16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>
      <c r="B47" s="23"/>
      <c r="C47" s="24"/>
      <c r="D47" s="24"/>
      <c r="E47" s="313" t="str">
        <f>$E$7</f>
        <v>Zabrušany-Revitalizace prostoru Heřmanov,aktual 01-2013</v>
      </c>
      <c r="F47" s="291"/>
      <c r="G47" s="291"/>
      <c r="H47" s="291"/>
      <c r="J47" s="24"/>
      <c r="K47" s="27"/>
    </row>
    <row r="48" spans="2:11" s="2" customFormat="1" ht="15.75" customHeight="1">
      <c r="B48" s="10"/>
      <c r="C48" s="19" t="s">
        <v>100</v>
      </c>
      <c r="D48" s="11"/>
      <c r="E48" s="11"/>
      <c r="F48" s="11"/>
      <c r="G48" s="11"/>
      <c r="H48" s="11"/>
      <c r="J48" s="11"/>
      <c r="K48" s="13"/>
    </row>
    <row r="49" spans="2:11" s="6" customFormat="1" ht="16.5" customHeight="1">
      <c r="B49" s="23"/>
      <c r="C49" s="24"/>
      <c r="D49" s="24"/>
      <c r="E49" s="313" t="s">
        <v>101</v>
      </c>
      <c r="F49" s="291"/>
      <c r="G49" s="291"/>
      <c r="H49" s="291"/>
      <c r="J49" s="24"/>
      <c r="K49" s="27"/>
    </row>
    <row r="50" spans="2:11" s="6" customFormat="1" ht="15" customHeight="1">
      <c r="B50" s="23"/>
      <c r="C50" s="19" t="s">
        <v>102</v>
      </c>
      <c r="D50" s="24"/>
      <c r="E50" s="24"/>
      <c r="F50" s="24"/>
      <c r="G50" s="24"/>
      <c r="H50" s="24"/>
      <c r="J50" s="24"/>
      <c r="K50" s="27"/>
    </row>
    <row r="51" spans="2:11" s="6" customFormat="1" ht="19.5" customHeight="1">
      <c r="B51" s="23"/>
      <c r="C51" s="24"/>
      <c r="D51" s="24"/>
      <c r="E51" s="288" t="str">
        <f>$E$11</f>
        <v>5 - 5.ROK</v>
      </c>
      <c r="F51" s="291"/>
      <c r="G51" s="291"/>
      <c r="H51" s="291"/>
      <c r="J51" s="24"/>
      <c r="K51" s="27"/>
    </row>
    <row r="52" spans="2:11" s="6" customFormat="1" ht="7.5" customHeight="1">
      <c r="B52" s="23"/>
      <c r="C52" s="24"/>
      <c r="D52" s="24"/>
      <c r="E52" s="24"/>
      <c r="F52" s="24"/>
      <c r="G52" s="24"/>
      <c r="H52" s="24"/>
      <c r="J52" s="24"/>
      <c r="K52" s="27"/>
    </row>
    <row r="53" spans="2:11" s="6" customFormat="1" ht="18.75" customHeight="1">
      <c r="B53" s="23"/>
      <c r="C53" s="19" t="s">
        <v>22</v>
      </c>
      <c r="D53" s="24"/>
      <c r="E53" s="24"/>
      <c r="F53" s="17" t="str">
        <f>$F$14</f>
        <v> </v>
      </c>
      <c r="G53" s="24"/>
      <c r="H53" s="24"/>
      <c r="I53" s="101" t="s">
        <v>24</v>
      </c>
      <c r="J53" s="52" t="str">
        <f>IF($J$14="","",$J$14)</f>
        <v>30.01.2013</v>
      </c>
      <c r="K53" s="27"/>
    </row>
    <row r="54" spans="2:11" s="6" customFormat="1" ht="7.5" customHeight="1">
      <c r="B54" s="23"/>
      <c r="C54" s="24"/>
      <c r="D54" s="24"/>
      <c r="E54" s="24"/>
      <c r="F54" s="24"/>
      <c r="G54" s="24"/>
      <c r="H54" s="24"/>
      <c r="J54" s="24"/>
      <c r="K54" s="27"/>
    </row>
    <row r="55" spans="2:11" s="6" customFormat="1" ht="15.75" customHeight="1">
      <c r="B55" s="23"/>
      <c r="C55" s="19" t="s">
        <v>28</v>
      </c>
      <c r="D55" s="24"/>
      <c r="E55" s="24"/>
      <c r="F55" s="17" t="str">
        <f>$E$17</f>
        <v> </v>
      </c>
      <c r="G55" s="24"/>
      <c r="H55" s="24"/>
      <c r="I55" s="101" t="s">
        <v>33</v>
      </c>
      <c r="J55" s="17" t="str">
        <f>$E$23</f>
        <v> </v>
      </c>
      <c r="K55" s="27"/>
    </row>
    <row r="56" spans="2:11" s="6" customFormat="1" ht="15" customHeight="1">
      <c r="B56" s="23"/>
      <c r="C56" s="19" t="s">
        <v>31</v>
      </c>
      <c r="D56" s="24"/>
      <c r="E56" s="24"/>
      <c r="F56" s="17">
        <f>IF($E$20="","",$E$20)</f>
      </c>
      <c r="G56" s="24"/>
      <c r="H56" s="24"/>
      <c r="J56" s="24"/>
      <c r="K56" s="27"/>
    </row>
    <row r="57" spans="2:11" s="6" customFormat="1" ht="11.25" customHeight="1">
      <c r="B57" s="23"/>
      <c r="C57" s="24"/>
      <c r="D57" s="24"/>
      <c r="E57" s="24"/>
      <c r="F57" s="24"/>
      <c r="G57" s="24"/>
      <c r="H57" s="24"/>
      <c r="J57" s="24"/>
      <c r="K57" s="27"/>
    </row>
    <row r="58" spans="2:11" s="6" customFormat="1" ht="30" customHeight="1">
      <c r="B58" s="23"/>
      <c r="C58" s="114" t="s">
        <v>105</v>
      </c>
      <c r="D58" s="32"/>
      <c r="E58" s="32"/>
      <c r="F58" s="32"/>
      <c r="G58" s="32"/>
      <c r="H58" s="32"/>
      <c r="I58" s="115"/>
      <c r="J58" s="116" t="s">
        <v>106</v>
      </c>
      <c r="K58" s="37"/>
    </row>
    <row r="59" spans="2:11" s="6" customFormat="1" ht="11.2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>
      <c r="B60" s="23"/>
      <c r="C60" s="66" t="s">
        <v>107</v>
      </c>
      <c r="D60" s="24"/>
      <c r="E60" s="24"/>
      <c r="F60" s="24"/>
      <c r="G60" s="24"/>
      <c r="H60" s="24"/>
      <c r="J60" s="67">
        <f>$J$85</f>
        <v>0</v>
      </c>
      <c r="K60" s="27"/>
      <c r="AU60" s="6" t="s">
        <v>108</v>
      </c>
    </row>
    <row r="61" spans="2:11" s="73" customFormat="1" ht="25.5" customHeight="1">
      <c r="B61" s="117"/>
      <c r="C61" s="118"/>
      <c r="D61" s="119" t="s">
        <v>109</v>
      </c>
      <c r="E61" s="119"/>
      <c r="F61" s="119"/>
      <c r="G61" s="119"/>
      <c r="H61" s="119"/>
      <c r="I61" s="120"/>
      <c r="J61" s="121">
        <f>$J$86</f>
        <v>0</v>
      </c>
      <c r="K61" s="122"/>
    </row>
    <row r="62" spans="2:11" s="83" customFormat="1" ht="21" customHeight="1">
      <c r="B62" s="123"/>
      <c r="C62" s="85"/>
      <c r="D62" s="124" t="s">
        <v>110</v>
      </c>
      <c r="E62" s="124"/>
      <c r="F62" s="124"/>
      <c r="G62" s="124"/>
      <c r="H62" s="124"/>
      <c r="I62" s="125"/>
      <c r="J62" s="126">
        <f>$J$87</f>
        <v>0</v>
      </c>
      <c r="K62" s="127"/>
    </row>
    <row r="63" spans="2:11" s="83" customFormat="1" ht="21" customHeight="1">
      <c r="B63" s="123"/>
      <c r="C63" s="85"/>
      <c r="D63" s="124" t="s">
        <v>111</v>
      </c>
      <c r="E63" s="124"/>
      <c r="F63" s="124"/>
      <c r="G63" s="124"/>
      <c r="H63" s="124"/>
      <c r="I63" s="125"/>
      <c r="J63" s="126">
        <f>$J$103</f>
        <v>0</v>
      </c>
      <c r="K63" s="127"/>
    </row>
    <row r="64" spans="2:11" s="6" customFormat="1" ht="22.5" customHeight="1">
      <c r="B64" s="23"/>
      <c r="C64" s="24"/>
      <c r="D64" s="24"/>
      <c r="E64" s="24"/>
      <c r="F64" s="24"/>
      <c r="G64" s="24"/>
      <c r="H64" s="24"/>
      <c r="J64" s="24"/>
      <c r="K64" s="27"/>
    </row>
    <row r="65" spans="2:11" s="6" customFormat="1" ht="7.5" customHeight="1">
      <c r="B65" s="38"/>
      <c r="C65" s="39"/>
      <c r="D65" s="39"/>
      <c r="E65" s="39"/>
      <c r="F65" s="39"/>
      <c r="G65" s="39"/>
      <c r="H65" s="39"/>
      <c r="I65" s="110"/>
      <c r="J65" s="39"/>
      <c r="K65" s="40"/>
    </row>
    <row r="69" spans="2:12" s="6" customFormat="1" ht="7.5" customHeight="1">
      <c r="B69" s="41"/>
      <c r="C69" s="42"/>
      <c r="D69" s="42"/>
      <c r="E69" s="42"/>
      <c r="F69" s="42"/>
      <c r="G69" s="42"/>
      <c r="H69" s="42"/>
      <c r="I69" s="112"/>
      <c r="J69" s="42"/>
      <c r="K69" s="42"/>
      <c r="L69" s="43"/>
    </row>
    <row r="70" spans="2:12" s="6" customFormat="1" ht="37.5" customHeight="1">
      <c r="B70" s="23"/>
      <c r="C70" s="12" t="s">
        <v>113</v>
      </c>
      <c r="D70" s="24"/>
      <c r="E70" s="24"/>
      <c r="F70" s="24"/>
      <c r="G70" s="24"/>
      <c r="H70" s="24"/>
      <c r="J70" s="24"/>
      <c r="K70" s="24"/>
      <c r="L70" s="43"/>
    </row>
    <row r="71" spans="2:12" s="6" customFormat="1" ht="7.5" customHeight="1">
      <c r="B71" s="23"/>
      <c r="C71" s="24"/>
      <c r="D71" s="24"/>
      <c r="E71" s="24"/>
      <c r="F71" s="24"/>
      <c r="G71" s="24"/>
      <c r="H71" s="24"/>
      <c r="J71" s="24"/>
      <c r="K71" s="24"/>
      <c r="L71" s="43"/>
    </row>
    <row r="72" spans="2:12" s="6" customFormat="1" ht="15" customHeight="1">
      <c r="B72" s="23"/>
      <c r="C72" s="19" t="s">
        <v>16</v>
      </c>
      <c r="D72" s="24"/>
      <c r="E72" s="24"/>
      <c r="F72" s="24"/>
      <c r="G72" s="24"/>
      <c r="H72" s="24"/>
      <c r="J72" s="24"/>
      <c r="K72" s="24"/>
      <c r="L72" s="43"/>
    </row>
    <row r="73" spans="2:12" s="6" customFormat="1" ht="16.5" customHeight="1">
      <c r="B73" s="23"/>
      <c r="C73" s="24"/>
      <c r="D73" s="24"/>
      <c r="E73" s="313" t="str">
        <f>$E$7</f>
        <v>Zabrušany-Revitalizace prostoru Heřmanov,aktual 01-2013</v>
      </c>
      <c r="F73" s="291"/>
      <c r="G73" s="291"/>
      <c r="H73" s="291"/>
      <c r="J73" s="24"/>
      <c r="K73" s="24"/>
      <c r="L73" s="43"/>
    </row>
    <row r="74" spans="2:12" ht="15.75" customHeight="1">
      <c r="B74" s="10"/>
      <c r="C74" s="19" t="s">
        <v>100</v>
      </c>
      <c r="D74" s="11"/>
      <c r="E74" s="11"/>
      <c r="F74" s="11"/>
      <c r="G74" s="11"/>
      <c r="H74" s="11"/>
      <c r="J74" s="11"/>
      <c r="K74" s="11"/>
      <c r="L74" s="128"/>
    </row>
    <row r="75" spans="2:12" s="6" customFormat="1" ht="16.5" customHeight="1">
      <c r="B75" s="23"/>
      <c r="C75" s="24"/>
      <c r="D75" s="24"/>
      <c r="E75" s="313" t="s">
        <v>101</v>
      </c>
      <c r="F75" s="291"/>
      <c r="G75" s="291"/>
      <c r="H75" s="291"/>
      <c r="J75" s="24"/>
      <c r="K75" s="24"/>
      <c r="L75" s="43"/>
    </row>
    <row r="76" spans="2:12" s="6" customFormat="1" ht="15" customHeight="1">
      <c r="B76" s="23"/>
      <c r="C76" s="19" t="s">
        <v>102</v>
      </c>
      <c r="D76" s="24"/>
      <c r="E76" s="24"/>
      <c r="F76" s="24"/>
      <c r="G76" s="24"/>
      <c r="H76" s="24"/>
      <c r="J76" s="24"/>
      <c r="K76" s="24"/>
      <c r="L76" s="43"/>
    </row>
    <row r="77" spans="2:12" s="6" customFormat="1" ht="19.5" customHeight="1">
      <c r="B77" s="23"/>
      <c r="C77" s="24"/>
      <c r="D77" s="24"/>
      <c r="E77" s="288" t="str">
        <f>$E$11</f>
        <v>5 - 5.ROK</v>
      </c>
      <c r="F77" s="291"/>
      <c r="G77" s="291"/>
      <c r="H77" s="291"/>
      <c r="J77" s="24"/>
      <c r="K77" s="24"/>
      <c r="L77" s="43"/>
    </row>
    <row r="78" spans="2:12" s="6" customFormat="1" ht="7.5" customHeight="1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12" s="6" customFormat="1" ht="18.75" customHeight="1">
      <c r="B79" s="23"/>
      <c r="C79" s="19" t="s">
        <v>22</v>
      </c>
      <c r="D79" s="24"/>
      <c r="E79" s="24"/>
      <c r="F79" s="17" t="str">
        <f>$F$14</f>
        <v> </v>
      </c>
      <c r="G79" s="24"/>
      <c r="H79" s="24"/>
      <c r="I79" s="101" t="s">
        <v>24</v>
      </c>
      <c r="J79" s="52" t="str">
        <f>IF($J$14="","",$J$14)</f>
        <v>30.01.2013</v>
      </c>
      <c r="K79" s="24"/>
      <c r="L79" s="43"/>
    </row>
    <row r="80" spans="2:12" s="6" customFormat="1" ht="7.5" customHeight="1">
      <c r="B80" s="23"/>
      <c r="C80" s="24"/>
      <c r="D80" s="24"/>
      <c r="E80" s="24"/>
      <c r="F80" s="24"/>
      <c r="G80" s="24"/>
      <c r="H80" s="24"/>
      <c r="J80" s="24"/>
      <c r="K80" s="24"/>
      <c r="L80" s="43"/>
    </row>
    <row r="81" spans="2:12" s="6" customFormat="1" ht="15.75" customHeight="1">
      <c r="B81" s="23"/>
      <c r="C81" s="19" t="s">
        <v>28</v>
      </c>
      <c r="D81" s="24"/>
      <c r="E81" s="24"/>
      <c r="F81" s="17" t="str">
        <f>$E$17</f>
        <v> </v>
      </c>
      <c r="G81" s="24"/>
      <c r="H81" s="24"/>
      <c r="I81" s="101" t="s">
        <v>33</v>
      </c>
      <c r="J81" s="17" t="str">
        <f>$E$23</f>
        <v> </v>
      </c>
      <c r="K81" s="24"/>
      <c r="L81" s="43"/>
    </row>
    <row r="82" spans="2:12" s="6" customFormat="1" ht="15" customHeight="1">
      <c r="B82" s="23"/>
      <c r="C82" s="19" t="s">
        <v>31</v>
      </c>
      <c r="D82" s="24"/>
      <c r="E82" s="24"/>
      <c r="F82" s="17">
        <f>IF($E$20="","",$E$20)</f>
      </c>
      <c r="G82" s="24"/>
      <c r="H82" s="24"/>
      <c r="J82" s="24"/>
      <c r="K82" s="24"/>
      <c r="L82" s="43"/>
    </row>
    <row r="83" spans="2:12" s="6" customFormat="1" ht="11.25" customHeight="1">
      <c r="B83" s="23"/>
      <c r="C83" s="24"/>
      <c r="D83" s="24"/>
      <c r="E83" s="24"/>
      <c r="F83" s="24"/>
      <c r="G83" s="24"/>
      <c r="H83" s="24"/>
      <c r="J83" s="24"/>
      <c r="K83" s="24"/>
      <c r="L83" s="43"/>
    </row>
    <row r="84" spans="2:20" s="129" customFormat="1" ht="30" customHeight="1">
      <c r="B84" s="130"/>
      <c r="C84" s="131" t="s">
        <v>114</v>
      </c>
      <c r="D84" s="132" t="s">
        <v>55</v>
      </c>
      <c r="E84" s="132" t="s">
        <v>51</v>
      </c>
      <c r="F84" s="132" t="s">
        <v>115</v>
      </c>
      <c r="G84" s="132" t="s">
        <v>116</v>
      </c>
      <c r="H84" s="132" t="s">
        <v>117</v>
      </c>
      <c r="I84" s="133" t="s">
        <v>118</v>
      </c>
      <c r="J84" s="132" t="s">
        <v>119</v>
      </c>
      <c r="K84" s="134" t="s">
        <v>120</v>
      </c>
      <c r="L84" s="135"/>
      <c r="M84" s="59" t="s">
        <v>121</v>
      </c>
      <c r="N84" s="60" t="s">
        <v>40</v>
      </c>
      <c r="O84" s="60" t="s">
        <v>122</v>
      </c>
      <c r="P84" s="60" t="s">
        <v>123</v>
      </c>
      <c r="Q84" s="60" t="s">
        <v>124</v>
      </c>
      <c r="R84" s="60" t="s">
        <v>125</v>
      </c>
      <c r="S84" s="60" t="s">
        <v>126</v>
      </c>
      <c r="T84" s="61" t="s">
        <v>127</v>
      </c>
    </row>
    <row r="85" spans="2:63" s="6" customFormat="1" ht="30" customHeight="1">
      <c r="B85" s="23"/>
      <c r="C85" s="66" t="s">
        <v>107</v>
      </c>
      <c r="D85" s="24"/>
      <c r="E85" s="24"/>
      <c r="F85" s="24"/>
      <c r="G85" s="24"/>
      <c r="H85" s="24"/>
      <c r="J85" s="136">
        <f>$BK$85</f>
        <v>0</v>
      </c>
      <c r="K85" s="24"/>
      <c r="L85" s="43"/>
      <c r="M85" s="63"/>
      <c r="N85" s="64"/>
      <c r="O85" s="64"/>
      <c r="P85" s="137">
        <f>$P$86</f>
        <v>0</v>
      </c>
      <c r="Q85" s="64"/>
      <c r="R85" s="137">
        <f>$R$86</f>
        <v>0.385</v>
      </c>
      <c r="S85" s="64"/>
      <c r="T85" s="138">
        <f>$T$86</f>
        <v>0</v>
      </c>
      <c r="AT85" s="6" t="s">
        <v>69</v>
      </c>
      <c r="AU85" s="6" t="s">
        <v>108</v>
      </c>
      <c r="BK85" s="139">
        <f>$BK$86</f>
        <v>0</v>
      </c>
    </row>
    <row r="86" spans="2:63" s="140" customFormat="1" ht="37.5" customHeight="1">
      <c r="B86" s="141"/>
      <c r="C86" s="142"/>
      <c r="D86" s="142" t="s">
        <v>69</v>
      </c>
      <c r="E86" s="143" t="s">
        <v>128</v>
      </c>
      <c r="F86" s="143" t="s">
        <v>129</v>
      </c>
      <c r="G86" s="142"/>
      <c r="H86" s="142"/>
      <c r="J86" s="144">
        <f>$BK$86</f>
        <v>0</v>
      </c>
      <c r="K86" s="142"/>
      <c r="L86" s="145"/>
      <c r="M86" s="146"/>
      <c r="N86" s="142"/>
      <c r="O86" s="142"/>
      <c r="P86" s="147">
        <f>$P$87+$P$103</f>
        <v>0</v>
      </c>
      <c r="Q86" s="142"/>
      <c r="R86" s="147">
        <f>$R$87+$R$103</f>
        <v>0.385</v>
      </c>
      <c r="S86" s="142"/>
      <c r="T86" s="148">
        <f>$T$87+$T$103</f>
        <v>0</v>
      </c>
      <c r="AR86" s="149" t="s">
        <v>21</v>
      </c>
      <c r="AT86" s="149" t="s">
        <v>69</v>
      </c>
      <c r="AU86" s="149" t="s">
        <v>70</v>
      </c>
      <c r="AY86" s="149" t="s">
        <v>130</v>
      </c>
      <c r="BK86" s="150">
        <f>$BK$87+$BK$103</f>
        <v>0</v>
      </c>
    </row>
    <row r="87" spans="2:63" s="140" customFormat="1" ht="21" customHeight="1">
      <c r="B87" s="141"/>
      <c r="C87" s="142"/>
      <c r="D87" s="142" t="s">
        <v>69</v>
      </c>
      <c r="E87" s="151" t="s">
        <v>21</v>
      </c>
      <c r="F87" s="151" t="s">
        <v>131</v>
      </c>
      <c r="G87" s="142"/>
      <c r="H87" s="142"/>
      <c r="J87" s="152">
        <f>$BK$87</f>
        <v>0</v>
      </c>
      <c r="K87" s="142"/>
      <c r="L87" s="145"/>
      <c r="M87" s="146"/>
      <c r="N87" s="142"/>
      <c r="O87" s="142"/>
      <c r="P87" s="147">
        <f>SUM($P$88:$P$102)</f>
        <v>0</v>
      </c>
      <c r="Q87" s="142"/>
      <c r="R87" s="147">
        <f>SUM($R$88:$R$102)</f>
        <v>0.385</v>
      </c>
      <c r="S87" s="142"/>
      <c r="T87" s="148">
        <f>SUM($T$88:$T$102)</f>
        <v>0</v>
      </c>
      <c r="AR87" s="149" t="s">
        <v>21</v>
      </c>
      <c r="AT87" s="149" t="s">
        <v>69</v>
      </c>
      <c r="AU87" s="149" t="s">
        <v>21</v>
      </c>
      <c r="AY87" s="149" t="s">
        <v>130</v>
      </c>
      <c r="BK87" s="150">
        <f>SUM($BK$88:$BK$102)</f>
        <v>0</v>
      </c>
    </row>
    <row r="88" spans="2:65" s="6" customFormat="1" ht="15.75" customHeight="1">
      <c r="B88" s="23"/>
      <c r="C88" s="153" t="s">
        <v>21</v>
      </c>
      <c r="D88" s="153" t="s">
        <v>132</v>
      </c>
      <c r="E88" s="154" t="s">
        <v>133</v>
      </c>
      <c r="F88" s="155" t="s">
        <v>134</v>
      </c>
      <c r="G88" s="156" t="s">
        <v>135</v>
      </c>
      <c r="H88" s="157">
        <v>0.33</v>
      </c>
      <c r="I88" s="158"/>
      <c r="J88" s="159">
        <f>ROUND($I$88*$H$88,2)</f>
        <v>0</v>
      </c>
      <c r="K88" s="155" t="s">
        <v>136</v>
      </c>
      <c r="L88" s="43"/>
      <c r="M88" s="160"/>
      <c r="N88" s="161" t="s">
        <v>41</v>
      </c>
      <c r="O88" s="24"/>
      <c r="P88" s="162">
        <f>$O$88*$H$88</f>
        <v>0</v>
      </c>
      <c r="Q88" s="162">
        <v>0</v>
      </c>
      <c r="R88" s="162">
        <f>$Q$88*$H$88</f>
        <v>0</v>
      </c>
      <c r="S88" s="162">
        <v>0</v>
      </c>
      <c r="T88" s="163">
        <f>$S$88*$H$88</f>
        <v>0</v>
      </c>
      <c r="AR88" s="97" t="s">
        <v>88</v>
      </c>
      <c r="AT88" s="97" t="s">
        <v>132</v>
      </c>
      <c r="AU88" s="97" t="s">
        <v>79</v>
      </c>
      <c r="AY88" s="6" t="s">
        <v>130</v>
      </c>
      <c r="BE88" s="164">
        <f>IF($N$88="základní",$J$88,0)</f>
        <v>0</v>
      </c>
      <c r="BF88" s="164">
        <f>IF($N$88="snížená",$J$88,0)</f>
        <v>0</v>
      </c>
      <c r="BG88" s="164">
        <f>IF($N$88="zákl. přenesená",$J$88,0)</f>
        <v>0</v>
      </c>
      <c r="BH88" s="164">
        <f>IF($N$88="sníž. přenesená",$J$88,0)</f>
        <v>0</v>
      </c>
      <c r="BI88" s="164">
        <f>IF($N$88="nulová",$J$88,0)</f>
        <v>0</v>
      </c>
      <c r="BJ88" s="97" t="s">
        <v>21</v>
      </c>
      <c r="BK88" s="164">
        <f>ROUND($I$88*$H$88,2)</f>
        <v>0</v>
      </c>
      <c r="BL88" s="97" t="s">
        <v>88</v>
      </c>
      <c r="BM88" s="97" t="s">
        <v>402</v>
      </c>
    </row>
    <row r="89" spans="2:47" s="6" customFormat="1" ht="16.5" customHeight="1">
      <c r="B89" s="23"/>
      <c r="C89" s="24"/>
      <c r="D89" s="165" t="s">
        <v>138</v>
      </c>
      <c r="E89" s="24"/>
      <c r="F89" s="166" t="s">
        <v>139</v>
      </c>
      <c r="G89" s="24"/>
      <c r="H89" s="24"/>
      <c r="J89" s="24"/>
      <c r="K89" s="24"/>
      <c r="L89" s="43"/>
      <c r="M89" s="56"/>
      <c r="N89" s="24"/>
      <c r="O89" s="24"/>
      <c r="P89" s="24"/>
      <c r="Q89" s="24"/>
      <c r="R89" s="24"/>
      <c r="S89" s="24"/>
      <c r="T89" s="57"/>
      <c r="AT89" s="6" t="s">
        <v>138</v>
      </c>
      <c r="AU89" s="6" t="s">
        <v>79</v>
      </c>
    </row>
    <row r="90" spans="2:65" s="6" customFormat="1" ht="15.75" customHeight="1">
      <c r="B90" s="23"/>
      <c r="C90" s="153" t="s">
        <v>79</v>
      </c>
      <c r="D90" s="153" t="s">
        <v>132</v>
      </c>
      <c r="E90" s="154" t="s">
        <v>333</v>
      </c>
      <c r="F90" s="155" t="s">
        <v>334</v>
      </c>
      <c r="G90" s="156" t="s">
        <v>194</v>
      </c>
      <c r="H90" s="157">
        <v>3300</v>
      </c>
      <c r="I90" s="158"/>
      <c r="J90" s="159">
        <f>ROUND($I$90*$H$90,2)</f>
        <v>0</v>
      </c>
      <c r="K90" s="155" t="s">
        <v>136</v>
      </c>
      <c r="L90" s="43"/>
      <c r="M90" s="160"/>
      <c r="N90" s="161" t="s">
        <v>41</v>
      </c>
      <c r="O90" s="24"/>
      <c r="P90" s="162">
        <f>$O$90*$H$90</f>
        <v>0</v>
      </c>
      <c r="Q90" s="162">
        <v>0</v>
      </c>
      <c r="R90" s="162">
        <f>$Q$90*$H$90</f>
        <v>0</v>
      </c>
      <c r="S90" s="162">
        <v>0</v>
      </c>
      <c r="T90" s="163">
        <f>$S$90*$H$90</f>
        <v>0</v>
      </c>
      <c r="AR90" s="97" t="s">
        <v>88</v>
      </c>
      <c r="AT90" s="97" t="s">
        <v>132</v>
      </c>
      <c r="AU90" s="97" t="s">
        <v>79</v>
      </c>
      <c r="AY90" s="6" t="s">
        <v>130</v>
      </c>
      <c r="BE90" s="164">
        <f>IF($N$90="základní",$J$90,0)</f>
        <v>0</v>
      </c>
      <c r="BF90" s="164">
        <f>IF($N$90="snížená",$J$90,0)</f>
        <v>0</v>
      </c>
      <c r="BG90" s="164">
        <f>IF($N$90="zákl. přenesená",$J$90,0)</f>
        <v>0</v>
      </c>
      <c r="BH90" s="164">
        <f>IF($N$90="sníž. přenesená",$J$90,0)</f>
        <v>0</v>
      </c>
      <c r="BI90" s="164">
        <f>IF($N$90="nulová",$J$90,0)</f>
        <v>0</v>
      </c>
      <c r="BJ90" s="97" t="s">
        <v>21</v>
      </c>
      <c r="BK90" s="164">
        <f>ROUND($I$90*$H$90,2)</f>
        <v>0</v>
      </c>
      <c r="BL90" s="97" t="s">
        <v>88</v>
      </c>
      <c r="BM90" s="97" t="s">
        <v>403</v>
      </c>
    </row>
    <row r="91" spans="2:47" s="6" customFormat="1" ht="16.5" customHeight="1">
      <c r="B91" s="23"/>
      <c r="C91" s="24"/>
      <c r="D91" s="165" t="s">
        <v>138</v>
      </c>
      <c r="E91" s="24"/>
      <c r="F91" s="166" t="s">
        <v>336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138</v>
      </c>
      <c r="AU91" s="6" t="s">
        <v>79</v>
      </c>
    </row>
    <row r="92" spans="2:65" s="6" customFormat="1" ht="15.75" customHeight="1">
      <c r="B92" s="23"/>
      <c r="C92" s="153" t="s">
        <v>85</v>
      </c>
      <c r="D92" s="153" t="s">
        <v>132</v>
      </c>
      <c r="E92" s="154" t="s">
        <v>222</v>
      </c>
      <c r="F92" s="155" t="s">
        <v>223</v>
      </c>
      <c r="G92" s="156" t="s">
        <v>135</v>
      </c>
      <c r="H92" s="157">
        <v>0.33</v>
      </c>
      <c r="I92" s="158"/>
      <c r="J92" s="159">
        <f>ROUND($I$92*$H$92,2)</f>
        <v>0</v>
      </c>
      <c r="K92" s="155" t="s">
        <v>136</v>
      </c>
      <c r="L92" s="43"/>
      <c r="M92" s="160"/>
      <c r="N92" s="161" t="s">
        <v>41</v>
      </c>
      <c r="O92" s="24"/>
      <c r="P92" s="162">
        <f>$O$92*$H$92</f>
        <v>0</v>
      </c>
      <c r="Q92" s="162">
        <v>0</v>
      </c>
      <c r="R92" s="162">
        <f>$Q$92*$H$92</f>
        <v>0</v>
      </c>
      <c r="S92" s="162">
        <v>0</v>
      </c>
      <c r="T92" s="163">
        <f>$S$92*$H$92</f>
        <v>0</v>
      </c>
      <c r="AR92" s="97" t="s">
        <v>88</v>
      </c>
      <c r="AT92" s="97" t="s">
        <v>132</v>
      </c>
      <c r="AU92" s="97" t="s">
        <v>79</v>
      </c>
      <c r="AY92" s="6" t="s">
        <v>130</v>
      </c>
      <c r="BE92" s="164">
        <f>IF($N$92="základní",$J$92,0)</f>
        <v>0</v>
      </c>
      <c r="BF92" s="164">
        <f>IF($N$92="snížená",$J$92,0)</f>
        <v>0</v>
      </c>
      <c r="BG92" s="164">
        <f>IF($N$92="zákl. přenesená",$J$92,0)</f>
        <v>0</v>
      </c>
      <c r="BH92" s="164">
        <f>IF($N$92="sníž. přenesená",$J$92,0)</f>
        <v>0</v>
      </c>
      <c r="BI92" s="164">
        <f>IF($N$92="nulová",$J$92,0)</f>
        <v>0</v>
      </c>
      <c r="BJ92" s="97" t="s">
        <v>21</v>
      </c>
      <c r="BK92" s="164">
        <f>ROUND($I$92*$H$92,2)</f>
        <v>0</v>
      </c>
      <c r="BL92" s="97" t="s">
        <v>88</v>
      </c>
      <c r="BM92" s="97" t="s">
        <v>404</v>
      </c>
    </row>
    <row r="93" spans="2:47" s="6" customFormat="1" ht="16.5" customHeight="1">
      <c r="B93" s="23"/>
      <c r="C93" s="24"/>
      <c r="D93" s="165" t="s">
        <v>138</v>
      </c>
      <c r="E93" s="24"/>
      <c r="F93" s="166" t="s">
        <v>225</v>
      </c>
      <c r="G93" s="24"/>
      <c r="H93" s="24"/>
      <c r="J93" s="24"/>
      <c r="K93" s="24"/>
      <c r="L93" s="43"/>
      <c r="M93" s="56"/>
      <c r="N93" s="24"/>
      <c r="O93" s="24"/>
      <c r="P93" s="24"/>
      <c r="Q93" s="24"/>
      <c r="R93" s="24"/>
      <c r="S93" s="24"/>
      <c r="T93" s="57"/>
      <c r="AT93" s="6" t="s">
        <v>138</v>
      </c>
      <c r="AU93" s="6" t="s">
        <v>79</v>
      </c>
    </row>
    <row r="94" spans="2:65" s="6" customFormat="1" ht="15.75" customHeight="1">
      <c r="B94" s="23"/>
      <c r="C94" s="153" t="s">
        <v>88</v>
      </c>
      <c r="D94" s="153" t="s">
        <v>132</v>
      </c>
      <c r="E94" s="154" t="s">
        <v>405</v>
      </c>
      <c r="F94" s="155" t="s">
        <v>406</v>
      </c>
      <c r="G94" s="156" t="s">
        <v>147</v>
      </c>
      <c r="H94" s="157">
        <v>3500</v>
      </c>
      <c r="I94" s="158"/>
      <c r="J94" s="159">
        <f>ROUND($I$94*$H$94,2)</f>
        <v>0</v>
      </c>
      <c r="K94" s="155" t="s">
        <v>136</v>
      </c>
      <c r="L94" s="43"/>
      <c r="M94" s="160"/>
      <c r="N94" s="161" t="s">
        <v>41</v>
      </c>
      <c r="O94" s="24"/>
      <c r="P94" s="162">
        <f>$O$94*$H$94</f>
        <v>0</v>
      </c>
      <c r="Q94" s="162">
        <v>0</v>
      </c>
      <c r="R94" s="162">
        <f>$Q$94*$H$94</f>
        <v>0</v>
      </c>
      <c r="S94" s="162">
        <v>0</v>
      </c>
      <c r="T94" s="163">
        <f>$S$94*$H$94</f>
        <v>0</v>
      </c>
      <c r="AR94" s="97" t="s">
        <v>88</v>
      </c>
      <c r="AT94" s="97" t="s">
        <v>132</v>
      </c>
      <c r="AU94" s="97" t="s">
        <v>79</v>
      </c>
      <c r="AY94" s="6" t="s">
        <v>130</v>
      </c>
      <c r="BE94" s="164">
        <f>IF($N$94="základní",$J$94,0)</f>
        <v>0</v>
      </c>
      <c r="BF94" s="164">
        <f>IF($N$94="snížená",$J$94,0)</f>
        <v>0</v>
      </c>
      <c r="BG94" s="164">
        <f>IF($N$94="zákl. přenesená",$J$94,0)</f>
        <v>0</v>
      </c>
      <c r="BH94" s="164">
        <f>IF($N$94="sníž. přenesená",$J$94,0)</f>
        <v>0</v>
      </c>
      <c r="BI94" s="164">
        <f>IF($N$94="nulová",$J$94,0)</f>
        <v>0</v>
      </c>
      <c r="BJ94" s="97" t="s">
        <v>21</v>
      </c>
      <c r="BK94" s="164">
        <f>ROUND($I$94*$H$94,2)</f>
        <v>0</v>
      </c>
      <c r="BL94" s="97" t="s">
        <v>88</v>
      </c>
      <c r="BM94" s="97" t="s">
        <v>407</v>
      </c>
    </row>
    <row r="95" spans="2:47" s="6" customFormat="1" ht="16.5" customHeight="1">
      <c r="B95" s="23"/>
      <c r="C95" s="24"/>
      <c r="D95" s="165" t="s">
        <v>138</v>
      </c>
      <c r="E95" s="24"/>
      <c r="F95" s="166" t="s">
        <v>408</v>
      </c>
      <c r="G95" s="24"/>
      <c r="H95" s="24"/>
      <c r="J95" s="24"/>
      <c r="K95" s="24"/>
      <c r="L95" s="43"/>
      <c r="M95" s="56"/>
      <c r="N95" s="24"/>
      <c r="O95" s="24"/>
      <c r="P95" s="24"/>
      <c r="Q95" s="24"/>
      <c r="R95" s="24"/>
      <c r="S95" s="24"/>
      <c r="T95" s="57"/>
      <c r="AT95" s="6" t="s">
        <v>138</v>
      </c>
      <c r="AU95" s="6" t="s">
        <v>79</v>
      </c>
    </row>
    <row r="96" spans="2:65" s="6" customFormat="1" ht="15.75" customHeight="1">
      <c r="B96" s="23"/>
      <c r="C96" s="176" t="s">
        <v>91</v>
      </c>
      <c r="D96" s="176" t="s">
        <v>202</v>
      </c>
      <c r="E96" s="177" t="s">
        <v>409</v>
      </c>
      <c r="F96" s="178" t="s">
        <v>410</v>
      </c>
      <c r="G96" s="179" t="s">
        <v>323</v>
      </c>
      <c r="H96" s="180">
        <v>385</v>
      </c>
      <c r="I96" s="181"/>
      <c r="J96" s="182">
        <f>ROUND($I$96*$H$96,2)</f>
        <v>0</v>
      </c>
      <c r="K96" s="178"/>
      <c r="L96" s="183"/>
      <c r="M96" s="184"/>
      <c r="N96" s="185" t="s">
        <v>41</v>
      </c>
      <c r="O96" s="24"/>
      <c r="P96" s="162">
        <f>$O$96*$H$96</f>
        <v>0</v>
      </c>
      <c r="Q96" s="162">
        <v>0.001</v>
      </c>
      <c r="R96" s="162">
        <f>$Q$96*$H$96</f>
        <v>0.385</v>
      </c>
      <c r="S96" s="162">
        <v>0</v>
      </c>
      <c r="T96" s="163">
        <f>$S$96*$H$96</f>
        <v>0</v>
      </c>
      <c r="AR96" s="97" t="s">
        <v>169</v>
      </c>
      <c r="AT96" s="97" t="s">
        <v>202</v>
      </c>
      <c r="AU96" s="97" t="s">
        <v>79</v>
      </c>
      <c r="AY96" s="6" t="s">
        <v>130</v>
      </c>
      <c r="BE96" s="164">
        <f>IF($N$96="základní",$J$96,0)</f>
        <v>0</v>
      </c>
      <c r="BF96" s="164">
        <f>IF($N$96="snížená",$J$96,0)</f>
        <v>0</v>
      </c>
      <c r="BG96" s="164">
        <f>IF($N$96="zákl. přenesená",$J$96,0)</f>
        <v>0</v>
      </c>
      <c r="BH96" s="164">
        <f>IF($N$96="sníž. přenesená",$J$96,0)</f>
        <v>0</v>
      </c>
      <c r="BI96" s="164">
        <f>IF($N$96="nulová",$J$96,0)</f>
        <v>0</v>
      </c>
      <c r="BJ96" s="97" t="s">
        <v>21</v>
      </c>
      <c r="BK96" s="164">
        <f>ROUND($I$96*$H$96,2)</f>
        <v>0</v>
      </c>
      <c r="BL96" s="97" t="s">
        <v>88</v>
      </c>
      <c r="BM96" s="97" t="s">
        <v>411</v>
      </c>
    </row>
    <row r="97" spans="2:47" s="6" customFormat="1" ht="16.5" customHeight="1">
      <c r="B97" s="23"/>
      <c r="C97" s="24"/>
      <c r="D97" s="165" t="s">
        <v>138</v>
      </c>
      <c r="E97" s="24"/>
      <c r="F97" s="166" t="s">
        <v>410</v>
      </c>
      <c r="G97" s="24"/>
      <c r="H97" s="24"/>
      <c r="J97" s="24"/>
      <c r="K97" s="24"/>
      <c r="L97" s="43"/>
      <c r="M97" s="56"/>
      <c r="N97" s="24"/>
      <c r="O97" s="24"/>
      <c r="P97" s="24"/>
      <c r="Q97" s="24"/>
      <c r="R97" s="24"/>
      <c r="S97" s="24"/>
      <c r="T97" s="57"/>
      <c r="AT97" s="6" t="s">
        <v>138</v>
      </c>
      <c r="AU97" s="6" t="s">
        <v>79</v>
      </c>
    </row>
    <row r="98" spans="2:51" s="6" customFormat="1" ht="15.75" customHeight="1">
      <c r="B98" s="167"/>
      <c r="C98" s="168"/>
      <c r="D98" s="169" t="s">
        <v>183</v>
      </c>
      <c r="E98" s="168"/>
      <c r="F98" s="170" t="s">
        <v>412</v>
      </c>
      <c r="G98" s="168"/>
      <c r="H98" s="171">
        <v>385</v>
      </c>
      <c r="J98" s="168"/>
      <c r="K98" s="168"/>
      <c r="L98" s="172"/>
      <c r="M98" s="173"/>
      <c r="N98" s="168"/>
      <c r="O98" s="168"/>
      <c r="P98" s="168"/>
      <c r="Q98" s="168"/>
      <c r="R98" s="168"/>
      <c r="S98" s="168"/>
      <c r="T98" s="174"/>
      <c r="AT98" s="175" t="s">
        <v>183</v>
      </c>
      <c r="AU98" s="175" t="s">
        <v>79</v>
      </c>
      <c r="AV98" s="175" t="s">
        <v>79</v>
      </c>
      <c r="AW98" s="175" t="s">
        <v>70</v>
      </c>
      <c r="AX98" s="175" t="s">
        <v>21</v>
      </c>
      <c r="AY98" s="175" t="s">
        <v>130</v>
      </c>
    </row>
    <row r="99" spans="2:65" s="6" customFormat="1" ht="15.75" customHeight="1">
      <c r="B99" s="23"/>
      <c r="C99" s="153" t="s">
        <v>158</v>
      </c>
      <c r="D99" s="153" t="s">
        <v>132</v>
      </c>
      <c r="E99" s="154" t="s">
        <v>413</v>
      </c>
      <c r="F99" s="155" t="s">
        <v>414</v>
      </c>
      <c r="G99" s="156" t="s">
        <v>147</v>
      </c>
      <c r="H99" s="157">
        <v>3500</v>
      </c>
      <c r="I99" s="158"/>
      <c r="J99" s="159">
        <f>ROUND($I$99*$H$99,2)</f>
        <v>0</v>
      </c>
      <c r="K99" s="155" t="s">
        <v>136</v>
      </c>
      <c r="L99" s="43"/>
      <c r="M99" s="160"/>
      <c r="N99" s="161" t="s">
        <v>41</v>
      </c>
      <c r="O99" s="24"/>
      <c r="P99" s="162">
        <f>$O$99*$H$99</f>
        <v>0</v>
      </c>
      <c r="Q99" s="162">
        <v>0</v>
      </c>
      <c r="R99" s="162">
        <f>$Q$99*$H$99</f>
        <v>0</v>
      </c>
      <c r="S99" s="162">
        <v>0</v>
      </c>
      <c r="T99" s="163">
        <f>$S$99*$H$99</f>
        <v>0</v>
      </c>
      <c r="AR99" s="97" t="s">
        <v>88</v>
      </c>
      <c r="AT99" s="97" t="s">
        <v>132</v>
      </c>
      <c r="AU99" s="97" t="s">
        <v>79</v>
      </c>
      <c r="AY99" s="6" t="s">
        <v>130</v>
      </c>
      <c r="BE99" s="164">
        <f>IF($N$99="základní",$J$99,0)</f>
        <v>0</v>
      </c>
      <c r="BF99" s="164">
        <f>IF($N$99="snížená",$J$99,0)</f>
        <v>0</v>
      </c>
      <c r="BG99" s="164">
        <f>IF($N$99="zákl. přenesená",$J$99,0)</f>
        <v>0</v>
      </c>
      <c r="BH99" s="164">
        <f>IF($N$99="sníž. přenesená",$J$99,0)</f>
        <v>0</v>
      </c>
      <c r="BI99" s="164">
        <f>IF($N$99="nulová",$J$99,0)</f>
        <v>0</v>
      </c>
      <c r="BJ99" s="97" t="s">
        <v>21</v>
      </c>
      <c r="BK99" s="164">
        <f>ROUND($I$99*$H$99,2)</f>
        <v>0</v>
      </c>
      <c r="BL99" s="97" t="s">
        <v>88</v>
      </c>
      <c r="BM99" s="97" t="s">
        <v>415</v>
      </c>
    </row>
    <row r="100" spans="2:47" s="6" customFormat="1" ht="16.5" customHeight="1">
      <c r="B100" s="23"/>
      <c r="C100" s="24"/>
      <c r="D100" s="165" t="s">
        <v>138</v>
      </c>
      <c r="E100" s="24"/>
      <c r="F100" s="166" t="s">
        <v>416</v>
      </c>
      <c r="G100" s="24"/>
      <c r="H100" s="24"/>
      <c r="J100" s="24"/>
      <c r="K100" s="24"/>
      <c r="L100" s="43"/>
      <c r="M100" s="56"/>
      <c r="N100" s="24"/>
      <c r="O100" s="24"/>
      <c r="P100" s="24"/>
      <c r="Q100" s="24"/>
      <c r="R100" s="24"/>
      <c r="S100" s="24"/>
      <c r="T100" s="57"/>
      <c r="AT100" s="6" t="s">
        <v>138</v>
      </c>
      <c r="AU100" s="6" t="s">
        <v>79</v>
      </c>
    </row>
    <row r="101" spans="2:65" s="6" customFormat="1" ht="15.75" customHeight="1">
      <c r="B101" s="23"/>
      <c r="C101" s="153" t="s">
        <v>164</v>
      </c>
      <c r="D101" s="153" t="s">
        <v>132</v>
      </c>
      <c r="E101" s="154" t="s">
        <v>296</v>
      </c>
      <c r="F101" s="155" t="s">
        <v>297</v>
      </c>
      <c r="G101" s="156" t="s">
        <v>135</v>
      </c>
      <c r="H101" s="157">
        <v>0.33</v>
      </c>
      <c r="I101" s="158"/>
      <c r="J101" s="159">
        <f>ROUND($I$101*$H$101,2)</f>
        <v>0</v>
      </c>
      <c r="K101" s="155" t="s">
        <v>136</v>
      </c>
      <c r="L101" s="43"/>
      <c r="M101" s="160"/>
      <c r="N101" s="161" t="s">
        <v>41</v>
      </c>
      <c r="O101" s="24"/>
      <c r="P101" s="162">
        <f>$O$101*$H$101</f>
        <v>0</v>
      </c>
      <c r="Q101" s="162">
        <v>0</v>
      </c>
      <c r="R101" s="162">
        <f>$Q$101*$H$101</f>
        <v>0</v>
      </c>
      <c r="S101" s="162">
        <v>0</v>
      </c>
      <c r="T101" s="163">
        <f>$S$101*$H$101</f>
        <v>0</v>
      </c>
      <c r="AR101" s="97" t="s">
        <v>88</v>
      </c>
      <c r="AT101" s="97" t="s">
        <v>132</v>
      </c>
      <c r="AU101" s="97" t="s">
        <v>79</v>
      </c>
      <c r="AY101" s="6" t="s">
        <v>130</v>
      </c>
      <c r="BE101" s="164">
        <f>IF($N$101="základní",$J$101,0)</f>
        <v>0</v>
      </c>
      <c r="BF101" s="164">
        <f>IF($N$101="snížená",$J$101,0)</f>
        <v>0</v>
      </c>
      <c r="BG101" s="164">
        <f>IF($N$101="zákl. přenesená",$J$101,0)</f>
        <v>0</v>
      </c>
      <c r="BH101" s="164">
        <f>IF($N$101="sníž. přenesená",$J$101,0)</f>
        <v>0</v>
      </c>
      <c r="BI101" s="164">
        <f>IF($N$101="nulová",$J$101,0)</f>
        <v>0</v>
      </c>
      <c r="BJ101" s="97" t="s">
        <v>21</v>
      </c>
      <c r="BK101" s="164">
        <f>ROUND($I$101*$H$101,2)</f>
        <v>0</v>
      </c>
      <c r="BL101" s="97" t="s">
        <v>88</v>
      </c>
      <c r="BM101" s="97" t="s">
        <v>417</v>
      </c>
    </row>
    <row r="102" spans="2:47" s="6" customFormat="1" ht="27" customHeight="1">
      <c r="B102" s="23"/>
      <c r="C102" s="24"/>
      <c r="D102" s="165" t="s">
        <v>138</v>
      </c>
      <c r="E102" s="24"/>
      <c r="F102" s="166" t="s">
        <v>299</v>
      </c>
      <c r="G102" s="24"/>
      <c r="H102" s="24"/>
      <c r="J102" s="24"/>
      <c r="K102" s="24"/>
      <c r="L102" s="43"/>
      <c r="M102" s="56"/>
      <c r="N102" s="24"/>
      <c r="O102" s="24"/>
      <c r="P102" s="24"/>
      <c r="Q102" s="24"/>
      <c r="R102" s="24"/>
      <c r="S102" s="24"/>
      <c r="T102" s="57"/>
      <c r="AT102" s="6" t="s">
        <v>138</v>
      </c>
      <c r="AU102" s="6" t="s">
        <v>79</v>
      </c>
    </row>
    <row r="103" spans="2:63" s="140" customFormat="1" ht="30.75" customHeight="1">
      <c r="B103" s="141"/>
      <c r="C103" s="142"/>
      <c r="D103" s="142" t="s">
        <v>69</v>
      </c>
      <c r="E103" s="151" t="s">
        <v>174</v>
      </c>
      <c r="F103" s="151" t="s">
        <v>306</v>
      </c>
      <c r="G103" s="142"/>
      <c r="H103" s="142"/>
      <c r="J103" s="152">
        <f>$BK$103</f>
        <v>0</v>
      </c>
      <c r="K103" s="142"/>
      <c r="L103" s="145"/>
      <c r="M103" s="146"/>
      <c r="N103" s="142"/>
      <c r="O103" s="142"/>
      <c r="P103" s="147">
        <f>SUM($P$104:$P$105)</f>
        <v>0</v>
      </c>
      <c r="Q103" s="142"/>
      <c r="R103" s="147">
        <f>SUM($R$104:$R$105)</f>
        <v>0</v>
      </c>
      <c r="S103" s="142"/>
      <c r="T103" s="148">
        <f>SUM($T$104:$T$105)</f>
        <v>0</v>
      </c>
      <c r="AR103" s="149" t="s">
        <v>21</v>
      </c>
      <c r="AT103" s="149" t="s">
        <v>69</v>
      </c>
      <c r="AU103" s="149" t="s">
        <v>21</v>
      </c>
      <c r="AY103" s="149" t="s">
        <v>130</v>
      </c>
      <c r="BK103" s="150">
        <f>SUM($BK$104:$BK$105)</f>
        <v>0</v>
      </c>
    </row>
    <row r="104" spans="2:65" s="6" customFormat="1" ht="15.75" customHeight="1">
      <c r="B104" s="23"/>
      <c r="C104" s="153" t="s">
        <v>169</v>
      </c>
      <c r="D104" s="153" t="s">
        <v>132</v>
      </c>
      <c r="E104" s="154" t="s">
        <v>310</v>
      </c>
      <c r="F104" s="155" t="s">
        <v>311</v>
      </c>
      <c r="G104" s="156" t="s">
        <v>219</v>
      </c>
      <c r="H104" s="157">
        <v>0.385</v>
      </c>
      <c r="I104" s="158"/>
      <c r="J104" s="159">
        <f>ROUND($I$104*$H$104,2)</f>
        <v>0</v>
      </c>
      <c r="K104" s="155" t="s">
        <v>136</v>
      </c>
      <c r="L104" s="43"/>
      <c r="M104" s="160"/>
      <c r="N104" s="161" t="s">
        <v>41</v>
      </c>
      <c r="O104" s="24"/>
      <c r="P104" s="162">
        <f>$O$104*$H$104</f>
        <v>0</v>
      </c>
      <c r="Q104" s="162">
        <v>0</v>
      </c>
      <c r="R104" s="162">
        <f>$Q$104*$H$104</f>
        <v>0</v>
      </c>
      <c r="S104" s="162">
        <v>0</v>
      </c>
      <c r="T104" s="163">
        <f>$S$104*$H$104</f>
        <v>0</v>
      </c>
      <c r="AR104" s="97" t="s">
        <v>88</v>
      </c>
      <c r="AT104" s="97" t="s">
        <v>132</v>
      </c>
      <c r="AU104" s="97" t="s">
        <v>79</v>
      </c>
      <c r="AY104" s="6" t="s">
        <v>130</v>
      </c>
      <c r="BE104" s="164">
        <f>IF($N$104="základní",$J$104,0)</f>
        <v>0</v>
      </c>
      <c r="BF104" s="164">
        <f>IF($N$104="snížená",$J$104,0)</f>
        <v>0</v>
      </c>
      <c r="BG104" s="164">
        <f>IF($N$104="zákl. přenesená",$J$104,0)</f>
        <v>0</v>
      </c>
      <c r="BH104" s="164">
        <f>IF($N$104="sníž. přenesená",$J$104,0)</f>
        <v>0</v>
      </c>
      <c r="BI104" s="164">
        <f>IF($N$104="nulová",$J$104,0)</f>
        <v>0</v>
      </c>
      <c r="BJ104" s="97" t="s">
        <v>21</v>
      </c>
      <c r="BK104" s="164">
        <f>ROUND($I$104*$H$104,2)</f>
        <v>0</v>
      </c>
      <c r="BL104" s="97" t="s">
        <v>88</v>
      </c>
      <c r="BM104" s="97" t="s">
        <v>312</v>
      </c>
    </row>
    <row r="105" spans="2:47" s="6" customFormat="1" ht="16.5" customHeight="1">
      <c r="B105" s="23"/>
      <c r="C105" s="24"/>
      <c r="D105" s="165" t="s">
        <v>138</v>
      </c>
      <c r="E105" s="24"/>
      <c r="F105" s="166" t="s">
        <v>313</v>
      </c>
      <c r="G105" s="24"/>
      <c r="H105" s="24"/>
      <c r="J105" s="24"/>
      <c r="K105" s="24"/>
      <c r="L105" s="43"/>
      <c r="M105" s="186"/>
      <c r="N105" s="187"/>
      <c r="O105" s="187"/>
      <c r="P105" s="187"/>
      <c r="Q105" s="187"/>
      <c r="R105" s="187"/>
      <c r="S105" s="187"/>
      <c r="T105" s="188"/>
      <c r="AT105" s="6" t="s">
        <v>138</v>
      </c>
      <c r="AU105" s="6" t="s">
        <v>79</v>
      </c>
    </row>
    <row r="106" spans="2:12" s="6" customFormat="1" ht="7.5" customHeight="1">
      <c r="B106" s="38"/>
      <c r="C106" s="39"/>
      <c r="D106" s="39"/>
      <c r="E106" s="39"/>
      <c r="F106" s="39"/>
      <c r="G106" s="39"/>
      <c r="H106" s="39"/>
      <c r="I106" s="110"/>
      <c r="J106" s="39"/>
      <c r="K106" s="39"/>
      <c r="L106" s="43"/>
    </row>
  </sheetData>
  <sheetProtection password="CC35" sheet="1" objects="1" scenarios="1" formatColumns="0" formatRows="0" sort="0" autoFilter="0"/>
  <autoFilter ref="C84:K84"/>
  <mergeCells count="12">
    <mergeCell ref="E47:H47"/>
    <mergeCell ref="E49:H49"/>
    <mergeCell ref="E51:H51"/>
    <mergeCell ref="E73:H73"/>
    <mergeCell ref="E75:H75"/>
    <mergeCell ref="E77:H77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97"/>
      <c r="C1" s="197"/>
      <c r="D1" s="196" t="s">
        <v>1</v>
      </c>
      <c r="E1" s="197"/>
      <c r="F1" s="189" t="s">
        <v>432</v>
      </c>
      <c r="G1" s="314" t="s">
        <v>433</v>
      </c>
      <c r="H1" s="314"/>
      <c r="I1" s="197"/>
      <c r="J1" s="189" t="s">
        <v>434</v>
      </c>
      <c r="K1" s="196" t="s">
        <v>98</v>
      </c>
      <c r="L1" s="189" t="s">
        <v>435</v>
      </c>
      <c r="M1" s="189"/>
      <c r="N1" s="189"/>
      <c r="O1" s="189"/>
      <c r="P1" s="189"/>
      <c r="Q1" s="189"/>
      <c r="R1" s="189"/>
      <c r="S1" s="189"/>
      <c r="T1" s="189"/>
      <c r="U1" s="194"/>
      <c r="V1" s="19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73"/>
      <c r="M2" s="274"/>
      <c r="N2" s="274"/>
      <c r="O2" s="274"/>
      <c r="P2" s="274"/>
      <c r="Q2" s="274"/>
      <c r="R2" s="274"/>
      <c r="S2" s="274"/>
      <c r="T2" s="274"/>
      <c r="U2" s="274"/>
      <c r="V2" s="274"/>
      <c r="AT2" s="2" t="s">
        <v>97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79</v>
      </c>
    </row>
    <row r="4" spans="2:46" s="2" customFormat="1" ht="37.5" customHeight="1">
      <c r="B4" s="10"/>
      <c r="C4" s="11"/>
      <c r="D4" s="12" t="s">
        <v>99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13" t="str">
        <f>'Rekapitulace stavby'!$K$6</f>
        <v>Zabrušany-Revitalizace prostoru Heřmanov,aktual 01-2013</v>
      </c>
      <c r="F7" s="306"/>
      <c r="G7" s="306"/>
      <c r="H7" s="306"/>
      <c r="J7" s="11"/>
      <c r="K7" s="13"/>
    </row>
    <row r="8" spans="2:11" s="6" customFormat="1" ht="15.75" customHeight="1">
      <c r="B8" s="23"/>
      <c r="C8" s="24"/>
      <c r="D8" s="19" t="s">
        <v>100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88" t="s">
        <v>418</v>
      </c>
      <c r="F9" s="291"/>
      <c r="G9" s="291"/>
      <c r="H9" s="291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 t="s">
        <v>78</v>
      </c>
      <c r="G11" s="24"/>
      <c r="H11" s="24"/>
      <c r="I11" s="101" t="s">
        <v>20</v>
      </c>
      <c r="J11" s="17"/>
      <c r="K11" s="27"/>
    </row>
    <row r="12" spans="2:11" s="6" customFormat="1" ht="15" customHeight="1">
      <c r="B12" s="23"/>
      <c r="C12" s="24"/>
      <c r="D12" s="19" t="s">
        <v>22</v>
      </c>
      <c r="E12" s="24"/>
      <c r="F12" s="17" t="s">
        <v>23</v>
      </c>
      <c r="G12" s="24"/>
      <c r="H12" s="24"/>
      <c r="I12" s="101" t="s">
        <v>24</v>
      </c>
      <c r="J12" s="52" t="str">
        <f>'Rekapitulace stavby'!$AN$8</f>
        <v>30.01.2013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28</v>
      </c>
      <c r="E14" s="24"/>
      <c r="F14" s="24"/>
      <c r="G14" s="24"/>
      <c r="H14" s="24"/>
      <c r="I14" s="101" t="s">
        <v>29</v>
      </c>
      <c r="J14" s="17">
        <f>IF('Rekapitulace stavby'!$AN$10="","",'Rekapitulace stavby'!$AN$10)</f>
      </c>
      <c r="K14" s="27"/>
    </row>
    <row r="15" spans="2:11" s="6" customFormat="1" ht="18.75" customHeight="1">
      <c r="B15" s="23"/>
      <c r="C15" s="24"/>
      <c r="D15" s="24"/>
      <c r="E15" s="17" t="str">
        <f>IF('Rekapitulace stavby'!$E$11="","",'Rekapitulace stavby'!$E$11)</f>
        <v> </v>
      </c>
      <c r="F15" s="24"/>
      <c r="G15" s="24"/>
      <c r="H15" s="24"/>
      <c r="I15" s="101" t="s">
        <v>30</v>
      </c>
      <c r="J15" s="17">
        <f>IF('Rekapitulace stavby'!$AN$11="","",'Rekapitulace stavby'!$AN$11)</f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31</v>
      </c>
      <c r="E17" s="24"/>
      <c r="F17" s="24"/>
      <c r="G17" s="24"/>
      <c r="H17" s="24"/>
      <c r="I17" s="101" t="s">
        <v>29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101" t="s">
        <v>30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33</v>
      </c>
      <c r="E20" s="24"/>
      <c r="F20" s="24"/>
      <c r="G20" s="24"/>
      <c r="H20" s="24"/>
      <c r="I20" s="101" t="s">
        <v>29</v>
      </c>
      <c r="J20" s="17"/>
      <c r="K20" s="27"/>
    </row>
    <row r="21" spans="2:11" s="6" customFormat="1" ht="18.75" customHeight="1">
      <c r="B21" s="23"/>
      <c r="C21" s="24"/>
      <c r="D21" s="24"/>
      <c r="E21" s="17" t="s">
        <v>419</v>
      </c>
      <c r="F21" s="24"/>
      <c r="G21" s="24"/>
      <c r="H21" s="24"/>
      <c r="I21" s="101" t="s">
        <v>30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35</v>
      </c>
      <c r="E23" s="24"/>
      <c r="F23" s="24"/>
      <c r="G23" s="24"/>
      <c r="H23" s="24"/>
      <c r="J23" s="24"/>
      <c r="K23" s="27"/>
    </row>
    <row r="24" spans="2:11" s="97" customFormat="1" ht="15.75" customHeight="1">
      <c r="B24" s="98"/>
      <c r="C24" s="99"/>
      <c r="D24" s="99"/>
      <c r="E24" s="309"/>
      <c r="F24" s="315"/>
      <c r="G24" s="315"/>
      <c r="H24" s="315"/>
      <c r="J24" s="99"/>
      <c r="K24" s="100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102"/>
    </row>
    <row r="27" spans="2:11" s="6" customFormat="1" ht="26.25" customHeight="1">
      <c r="B27" s="23"/>
      <c r="C27" s="24"/>
      <c r="D27" s="103" t="s">
        <v>36</v>
      </c>
      <c r="E27" s="24"/>
      <c r="F27" s="24"/>
      <c r="G27" s="24"/>
      <c r="H27" s="24"/>
      <c r="J27" s="67">
        <f>ROUNDUP($J$77,2)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102"/>
    </row>
    <row r="29" spans="2:11" s="6" customFormat="1" ht="15" customHeight="1">
      <c r="B29" s="23"/>
      <c r="C29" s="24"/>
      <c r="D29" s="24"/>
      <c r="E29" s="24"/>
      <c r="F29" s="28" t="s">
        <v>38</v>
      </c>
      <c r="G29" s="24"/>
      <c r="H29" s="24"/>
      <c r="I29" s="104" t="s">
        <v>37</v>
      </c>
      <c r="J29" s="28" t="s">
        <v>39</v>
      </c>
      <c r="K29" s="27"/>
    </row>
    <row r="30" spans="2:11" s="6" customFormat="1" ht="15" customHeight="1">
      <c r="B30" s="23"/>
      <c r="C30" s="24"/>
      <c r="D30" s="30" t="s">
        <v>40</v>
      </c>
      <c r="E30" s="30" t="s">
        <v>41</v>
      </c>
      <c r="F30" s="105">
        <f>ROUNDUP(SUM($BE$77:$BE$80),2)</f>
        <v>0</v>
      </c>
      <c r="G30" s="24"/>
      <c r="H30" s="24"/>
      <c r="I30" s="106">
        <v>0.21</v>
      </c>
      <c r="J30" s="105">
        <f>ROUNDUP(ROUNDUP((SUM($BE$77:$BE$80)),2)*$I$30,1)</f>
        <v>0</v>
      </c>
      <c r="K30" s="27"/>
    </row>
    <row r="31" spans="2:11" s="6" customFormat="1" ht="15" customHeight="1">
      <c r="B31" s="23"/>
      <c r="C31" s="24"/>
      <c r="D31" s="24"/>
      <c r="E31" s="30" t="s">
        <v>42</v>
      </c>
      <c r="F31" s="105">
        <f>ROUNDUP(SUM($BF$77:$BF$80),2)</f>
        <v>0</v>
      </c>
      <c r="G31" s="24"/>
      <c r="H31" s="24"/>
      <c r="I31" s="106">
        <v>0.15</v>
      </c>
      <c r="J31" s="105">
        <f>ROUNDUP(ROUNDUP((SUM($BF$77:$BF$80)),2)*$I$31,1)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43</v>
      </c>
      <c r="F32" s="105">
        <f>ROUNDUP(SUM($BG$77:$BG$80),2)</f>
        <v>0</v>
      </c>
      <c r="G32" s="24"/>
      <c r="H32" s="24"/>
      <c r="I32" s="106">
        <v>0.21</v>
      </c>
      <c r="J32" s="105">
        <v>0</v>
      </c>
      <c r="K32" s="27"/>
    </row>
    <row r="33" spans="2:11" s="6" customFormat="1" ht="15" customHeight="1" hidden="1">
      <c r="B33" s="23"/>
      <c r="C33" s="24"/>
      <c r="D33" s="24"/>
      <c r="E33" s="30" t="s">
        <v>44</v>
      </c>
      <c r="F33" s="105">
        <f>ROUNDUP(SUM($BH$77:$BH$80),2)</f>
        <v>0</v>
      </c>
      <c r="G33" s="24"/>
      <c r="H33" s="24"/>
      <c r="I33" s="106">
        <v>0.15</v>
      </c>
      <c r="J33" s="105">
        <v>0</v>
      </c>
      <c r="K33" s="27"/>
    </row>
    <row r="34" spans="2:11" s="6" customFormat="1" ht="15" customHeight="1" hidden="1">
      <c r="B34" s="23"/>
      <c r="C34" s="24"/>
      <c r="D34" s="24"/>
      <c r="E34" s="30" t="s">
        <v>45</v>
      </c>
      <c r="F34" s="105">
        <f>ROUNDUP(SUM($BI$77:$BI$80),2)</f>
        <v>0</v>
      </c>
      <c r="G34" s="24"/>
      <c r="H34" s="24"/>
      <c r="I34" s="106">
        <v>0</v>
      </c>
      <c r="J34" s="105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46</v>
      </c>
      <c r="E36" s="34"/>
      <c r="F36" s="34"/>
      <c r="G36" s="107" t="s">
        <v>47</v>
      </c>
      <c r="H36" s="35" t="s">
        <v>48</v>
      </c>
      <c r="I36" s="108"/>
      <c r="J36" s="36">
        <f>SUM($J$27:$J$34)</f>
        <v>0</v>
      </c>
      <c r="K36" s="109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10"/>
      <c r="J37" s="39"/>
      <c r="K37" s="40"/>
    </row>
    <row r="41" spans="2:11" s="6" customFormat="1" ht="7.5" customHeight="1">
      <c r="B41" s="111"/>
      <c r="C41" s="112"/>
      <c r="D41" s="112"/>
      <c r="E41" s="112"/>
      <c r="F41" s="112"/>
      <c r="G41" s="112"/>
      <c r="H41" s="112"/>
      <c r="I41" s="112"/>
      <c r="J41" s="112"/>
      <c r="K41" s="113"/>
    </row>
    <row r="42" spans="2:11" s="6" customFormat="1" ht="37.5" customHeight="1">
      <c r="B42" s="23"/>
      <c r="C42" s="12" t="s">
        <v>104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13" t="str">
        <f>$E$7</f>
        <v>Zabrušany-Revitalizace prostoru Heřmanov,aktual 01-2013</v>
      </c>
      <c r="F45" s="291"/>
      <c r="G45" s="291"/>
      <c r="H45" s="291"/>
      <c r="J45" s="24"/>
      <c r="K45" s="27"/>
    </row>
    <row r="46" spans="2:11" s="6" customFormat="1" ht="15" customHeight="1">
      <c r="B46" s="23"/>
      <c r="C46" s="19" t="s">
        <v>100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88" t="str">
        <f>$E$9</f>
        <v>SO 2a - SO 2 Vedlejší náklady</v>
      </c>
      <c r="F47" s="291"/>
      <c r="G47" s="291"/>
      <c r="H47" s="291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22</v>
      </c>
      <c r="D49" s="24"/>
      <c r="E49" s="24"/>
      <c r="F49" s="17" t="str">
        <f>$F$12</f>
        <v> </v>
      </c>
      <c r="G49" s="24"/>
      <c r="H49" s="24"/>
      <c r="I49" s="101" t="s">
        <v>24</v>
      </c>
      <c r="J49" s="52" t="str">
        <f>IF($J$12="","",$J$12)</f>
        <v>30.01.2013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28</v>
      </c>
      <c r="D51" s="24"/>
      <c r="E51" s="24"/>
      <c r="F51" s="17" t="str">
        <f>$E$15</f>
        <v> </v>
      </c>
      <c r="G51" s="24"/>
      <c r="H51" s="24"/>
      <c r="I51" s="101" t="s">
        <v>33</v>
      </c>
      <c r="J51" s="17" t="str">
        <f>$E$21</f>
        <v>Báňské projekty Teplice a.s.</v>
      </c>
      <c r="K51" s="27"/>
    </row>
    <row r="52" spans="2:11" s="6" customFormat="1" ht="15" customHeight="1">
      <c r="B52" s="23"/>
      <c r="C52" s="19" t="s">
        <v>31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14" t="s">
        <v>105</v>
      </c>
      <c r="D54" s="32"/>
      <c r="E54" s="32"/>
      <c r="F54" s="32"/>
      <c r="G54" s="32"/>
      <c r="H54" s="32"/>
      <c r="I54" s="115"/>
      <c r="J54" s="116" t="s">
        <v>106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107</v>
      </c>
      <c r="D56" s="24"/>
      <c r="E56" s="24"/>
      <c r="F56" s="24"/>
      <c r="G56" s="24"/>
      <c r="H56" s="24"/>
      <c r="J56" s="67">
        <f>$J$77</f>
        <v>0</v>
      </c>
      <c r="K56" s="27"/>
      <c r="AU56" s="6" t="s">
        <v>108</v>
      </c>
    </row>
    <row r="57" spans="2:11" s="73" customFormat="1" ht="25.5" customHeight="1">
      <c r="B57" s="117"/>
      <c r="C57" s="118"/>
      <c r="D57" s="119" t="s">
        <v>420</v>
      </c>
      <c r="E57" s="119"/>
      <c r="F57" s="119"/>
      <c r="G57" s="119"/>
      <c r="H57" s="119"/>
      <c r="I57" s="120"/>
      <c r="J57" s="121">
        <f>$J$78</f>
        <v>0</v>
      </c>
      <c r="K57" s="122"/>
    </row>
    <row r="58" spans="2:11" s="6" customFormat="1" ht="22.5" customHeight="1">
      <c r="B58" s="23"/>
      <c r="C58" s="24"/>
      <c r="D58" s="24"/>
      <c r="E58" s="24"/>
      <c r="F58" s="24"/>
      <c r="G58" s="24"/>
      <c r="H58" s="24"/>
      <c r="J58" s="24"/>
      <c r="K58" s="27"/>
    </row>
    <row r="59" spans="2:11" s="6" customFormat="1" ht="7.5" customHeight="1">
      <c r="B59" s="38"/>
      <c r="C59" s="39"/>
      <c r="D59" s="39"/>
      <c r="E59" s="39"/>
      <c r="F59" s="39"/>
      <c r="G59" s="39"/>
      <c r="H59" s="39"/>
      <c r="I59" s="110"/>
      <c r="J59" s="39"/>
      <c r="K59" s="40"/>
    </row>
    <row r="63" spans="2:12" s="6" customFormat="1" ht="7.5" customHeight="1">
      <c r="B63" s="41"/>
      <c r="C63" s="42"/>
      <c r="D63" s="42"/>
      <c r="E63" s="42"/>
      <c r="F63" s="42"/>
      <c r="G63" s="42"/>
      <c r="H63" s="42"/>
      <c r="I63" s="112"/>
      <c r="J63" s="42"/>
      <c r="K63" s="42"/>
      <c r="L63" s="43"/>
    </row>
    <row r="64" spans="2:12" s="6" customFormat="1" ht="37.5" customHeight="1">
      <c r="B64" s="23"/>
      <c r="C64" s="12" t="s">
        <v>113</v>
      </c>
      <c r="D64" s="24"/>
      <c r="E64" s="24"/>
      <c r="F64" s="24"/>
      <c r="G64" s="24"/>
      <c r="H64" s="24"/>
      <c r="J64" s="24"/>
      <c r="K64" s="24"/>
      <c r="L64" s="43"/>
    </row>
    <row r="65" spans="2:12" s="6" customFormat="1" ht="7.5" customHeight="1">
      <c r="B65" s="23"/>
      <c r="C65" s="24"/>
      <c r="D65" s="24"/>
      <c r="E65" s="24"/>
      <c r="F65" s="24"/>
      <c r="G65" s="24"/>
      <c r="H65" s="24"/>
      <c r="J65" s="24"/>
      <c r="K65" s="24"/>
      <c r="L65" s="43"/>
    </row>
    <row r="66" spans="2:12" s="6" customFormat="1" ht="15" customHeight="1">
      <c r="B66" s="23"/>
      <c r="C66" s="19" t="s">
        <v>16</v>
      </c>
      <c r="D66" s="24"/>
      <c r="E66" s="24"/>
      <c r="F66" s="24"/>
      <c r="G66" s="24"/>
      <c r="H66" s="24"/>
      <c r="J66" s="24"/>
      <c r="K66" s="24"/>
      <c r="L66" s="43"/>
    </row>
    <row r="67" spans="2:12" s="6" customFormat="1" ht="16.5" customHeight="1">
      <c r="B67" s="23"/>
      <c r="C67" s="24"/>
      <c r="D67" s="24"/>
      <c r="E67" s="313" t="str">
        <f>$E$7</f>
        <v>Zabrušany-Revitalizace prostoru Heřmanov,aktual 01-2013</v>
      </c>
      <c r="F67" s="291"/>
      <c r="G67" s="291"/>
      <c r="H67" s="291"/>
      <c r="J67" s="24"/>
      <c r="K67" s="24"/>
      <c r="L67" s="43"/>
    </row>
    <row r="68" spans="2:12" s="6" customFormat="1" ht="15" customHeight="1">
      <c r="B68" s="23"/>
      <c r="C68" s="19" t="s">
        <v>100</v>
      </c>
      <c r="D68" s="24"/>
      <c r="E68" s="24"/>
      <c r="F68" s="24"/>
      <c r="G68" s="24"/>
      <c r="H68" s="24"/>
      <c r="J68" s="24"/>
      <c r="K68" s="24"/>
      <c r="L68" s="43"/>
    </row>
    <row r="69" spans="2:12" s="6" customFormat="1" ht="19.5" customHeight="1">
      <c r="B69" s="23"/>
      <c r="C69" s="24"/>
      <c r="D69" s="24"/>
      <c r="E69" s="288" t="str">
        <f>$E$9</f>
        <v>SO 2a - SO 2 Vedlejší náklady</v>
      </c>
      <c r="F69" s="291"/>
      <c r="G69" s="291"/>
      <c r="H69" s="291"/>
      <c r="J69" s="24"/>
      <c r="K69" s="24"/>
      <c r="L69" s="43"/>
    </row>
    <row r="70" spans="2:12" s="6" customFormat="1" ht="7.5" customHeight="1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12" s="6" customFormat="1" ht="18.75" customHeight="1">
      <c r="B71" s="23"/>
      <c r="C71" s="19" t="s">
        <v>22</v>
      </c>
      <c r="D71" s="24"/>
      <c r="E71" s="24"/>
      <c r="F71" s="17" t="str">
        <f>$F$12</f>
        <v> </v>
      </c>
      <c r="G71" s="24"/>
      <c r="H71" s="24"/>
      <c r="I71" s="101" t="s">
        <v>24</v>
      </c>
      <c r="J71" s="52" t="str">
        <f>IF($J$12="","",$J$12)</f>
        <v>30.01.2013</v>
      </c>
      <c r="K71" s="24"/>
      <c r="L71" s="43"/>
    </row>
    <row r="72" spans="2:12" s="6" customFormat="1" ht="7.5" customHeight="1">
      <c r="B72" s="23"/>
      <c r="C72" s="24"/>
      <c r="D72" s="24"/>
      <c r="E72" s="24"/>
      <c r="F72" s="24"/>
      <c r="G72" s="24"/>
      <c r="H72" s="24"/>
      <c r="J72" s="24"/>
      <c r="K72" s="24"/>
      <c r="L72" s="43"/>
    </row>
    <row r="73" spans="2:12" s="6" customFormat="1" ht="15.75" customHeight="1">
      <c r="B73" s="23"/>
      <c r="C73" s="19" t="s">
        <v>28</v>
      </c>
      <c r="D73" s="24"/>
      <c r="E73" s="24"/>
      <c r="F73" s="17" t="str">
        <f>$E$15</f>
        <v> </v>
      </c>
      <c r="G73" s="24"/>
      <c r="H73" s="24"/>
      <c r="I73" s="101" t="s">
        <v>33</v>
      </c>
      <c r="J73" s="17" t="str">
        <f>$E$21</f>
        <v>Báňské projekty Teplice a.s.</v>
      </c>
      <c r="K73" s="24"/>
      <c r="L73" s="43"/>
    </row>
    <row r="74" spans="2:12" s="6" customFormat="1" ht="15" customHeight="1">
      <c r="B74" s="23"/>
      <c r="C74" s="19" t="s">
        <v>31</v>
      </c>
      <c r="D74" s="24"/>
      <c r="E74" s="24"/>
      <c r="F74" s="17">
        <f>IF($E$18="","",$E$18)</f>
      </c>
      <c r="G74" s="24"/>
      <c r="H74" s="24"/>
      <c r="J74" s="24"/>
      <c r="K74" s="24"/>
      <c r="L74" s="43"/>
    </row>
    <row r="75" spans="2:12" s="6" customFormat="1" ht="11.25" customHeight="1">
      <c r="B75" s="23"/>
      <c r="C75" s="24"/>
      <c r="D75" s="24"/>
      <c r="E75" s="24"/>
      <c r="F75" s="24"/>
      <c r="G75" s="24"/>
      <c r="H75" s="24"/>
      <c r="J75" s="24"/>
      <c r="K75" s="24"/>
      <c r="L75" s="43"/>
    </row>
    <row r="76" spans="2:20" s="129" customFormat="1" ht="30" customHeight="1">
      <c r="B76" s="130"/>
      <c r="C76" s="131" t="s">
        <v>114</v>
      </c>
      <c r="D76" s="132" t="s">
        <v>55</v>
      </c>
      <c r="E76" s="132" t="s">
        <v>51</v>
      </c>
      <c r="F76" s="132" t="s">
        <v>115</v>
      </c>
      <c r="G76" s="132" t="s">
        <v>116</v>
      </c>
      <c r="H76" s="132" t="s">
        <v>117</v>
      </c>
      <c r="I76" s="133" t="s">
        <v>118</v>
      </c>
      <c r="J76" s="132" t="s">
        <v>119</v>
      </c>
      <c r="K76" s="134" t="s">
        <v>120</v>
      </c>
      <c r="L76" s="135"/>
      <c r="M76" s="59" t="s">
        <v>121</v>
      </c>
      <c r="N76" s="60" t="s">
        <v>40</v>
      </c>
      <c r="O76" s="60" t="s">
        <v>122</v>
      </c>
      <c r="P76" s="60" t="s">
        <v>123</v>
      </c>
      <c r="Q76" s="60" t="s">
        <v>124</v>
      </c>
      <c r="R76" s="60" t="s">
        <v>125</v>
      </c>
      <c r="S76" s="60" t="s">
        <v>126</v>
      </c>
      <c r="T76" s="61" t="s">
        <v>127</v>
      </c>
    </row>
    <row r="77" spans="2:63" s="6" customFormat="1" ht="30" customHeight="1">
      <c r="B77" s="23"/>
      <c r="C77" s="66" t="s">
        <v>107</v>
      </c>
      <c r="D77" s="24"/>
      <c r="E77" s="24"/>
      <c r="F77" s="24"/>
      <c r="G77" s="24"/>
      <c r="H77" s="24"/>
      <c r="J77" s="136">
        <f>$BK$77</f>
        <v>0</v>
      </c>
      <c r="K77" s="24"/>
      <c r="L77" s="43"/>
      <c r="M77" s="63"/>
      <c r="N77" s="64"/>
      <c r="O77" s="64"/>
      <c r="P77" s="137">
        <f>$P$78</f>
        <v>0</v>
      </c>
      <c r="Q77" s="64"/>
      <c r="R77" s="137">
        <f>$R$78</f>
        <v>0</v>
      </c>
      <c r="S77" s="64"/>
      <c r="T77" s="138">
        <f>$T$78</f>
        <v>0</v>
      </c>
      <c r="AT77" s="6" t="s">
        <v>69</v>
      </c>
      <c r="AU77" s="6" t="s">
        <v>108</v>
      </c>
      <c r="BK77" s="139">
        <f>$BK$78</f>
        <v>0</v>
      </c>
    </row>
    <row r="78" spans="2:63" s="140" customFormat="1" ht="37.5" customHeight="1">
      <c r="B78" s="141"/>
      <c r="C78" s="142"/>
      <c r="D78" s="142" t="s">
        <v>69</v>
      </c>
      <c r="E78" s="143" t="s">
        <v>421</v>
      </c>
      <c r="F78" s="143" t="s">
        <v>422</v>
      </c>
      <c r="G78" s="142"/>
      <c r="H78" s="142"/>
      <c r="J78" s="144">
        <f>$BK$78</f>
        <v>0</v>
      </c>
      <c r="K78" s="142"/>
      <c r="L78" s="145"/>
      <c r="M78" s="146"/>
      <c r="N78" s="142"/>
      <c r="O78" s="142"/>
      <c r="P78" s="147">
        <f>SUM($P$79:$P$80)</f>
        <v>0</v>
      </c>
      <c r="Q78" s="142"/>
      <c r="R78" s="147">
        <f>SUM($R$79:$R$80)</f>
        <v>0</v>
      </c>
      <c r="S78" s="142"/>
      <c r="T78" s="148">
        <f>SUM($T$79:$T$80)</f>
        <v>0</v>
      </c>
      <c r="AR78" s="149" t="s">
        <v>91</v>
      </c>
      <c r="AT78" s="149" t="s">
        <v>69</v>
      </c>
      <c r="AU78" s="149" t="s">
        <v>70</v>
      </c>
      <c r="AY78" s="149" t="s">
        <v>130</v>
      </c>
      <c r="BK78" s="150">
        <f>SUM($BK$79:$BK$80)</f>
        <v>0</v>
      </c>
    </row>
    <row r="79" spans="2:65" s="6" customFormat="1" ht="15.75" customHeight="1">
      <c r="B79" s="23"/>
      <c r="C79" s="153" t="s">
        <v>21</v>
      </c>
      <c r="D79" s="153" t="s">
        <v>132</v>
      </c>
      <c r="E79" s="154" t="s">
        <v>423</v>
      </c>
      <c r="F79" s="155" t="s">
        <v>424</v>
      </c>
      <c r="G79" s="156" t="s">
        <v>425</v>
      </c>
      <c r="H79" s="157">
        <v>1</v>
      </c>
      <c r="I79" s="158"/>
      <c r="J79" s="159">
        <f>ROUND($I$79*$H$79,2)</f>
        <v>0</v>
      </c>
      <c r="K79" s="155" t="s">
        <v>136</v>
      </c>
      <c r="L79" s="43"/>
      <c r="M79" s="160"/>
      <c r="N79" s="161" t="s">
        <v>41</v>
      </c>
      <c r="O79" s="24"/>
      <c r="P79" s="162">
        <f>$O$79*$H$79</f>
        <v>0</v>
      </c>
      <c r="Q79" s="162">
        <v>0</v>
      </c>
      <c r="R79" s="162">
        <f>$Q$79*$H$79</f>
        <v>0</v>
      </c>
      <c r="S79" s="162">
        <v>0</v>
      </c>
      <c r="T79" s="163">
        <f>$S$79*$H$79</f>
        <v>0</v>
      </c>
      <c r="AR79" s="97" t="s">
        <v>426</v>
      </c>
      <c r="AT79" s="97" t="s">
        <v>132</v>
      </c>
      <c r="AU79" s="97" t="s">
        <v>21</v>
      </c>
      <c r="AY79" s="6" t="s">
        <v>130</v>
      </c>
      <c r="BE79" s="164">
        <f>IF($N$79="základní",$J$79,0)</f>
        <v>0</v>
      </c>
      <c r="BF79" s="164">
        <f>IF($N$79="snížená",$J$79,0)</f>
        <v>0</v>
      </c>
      <c r="BG79" s="164">
        <f>IF($N$79="zákl. přenesená",$J$79,0)</f>
        <v>0</v>
      </c>
      <c r="BH79" s="164">
        <f>IF($N$79="sníž. přenesená",$J$79,0)</f>
        <v>0</v>
      </c>
      <c r="BI79" s="164">
        <f>IF($N$79="nulová",$J$79,0)</f>
        <v>0</v>
      </c>
      <c r="BJ79" s="97" t="s">
        <v>21</v>
      </c>
      <c r="BK79" s="164">
        <f>ROUND($I$79*$H$79,2)</f>
        <v>0</v>
      </c>
      <c r="BL79" s="97" t="s">
        <v>426</v>
      </c>
      <c r="BM79" s="97" t="s">
        <v>427</v>
      </c>
    </row>
    <row r="80" spans="2:47" s="6" customFormat="1" ht="16.5" customHeight="1">
      <c r="B80" s="23"/>
      <c r="C80" s="24"/>
      <c r="D80" s="165" t="s">
        <v>138</v>
      </c>
      <c r="E80" s="24"/>
      <c r="F80" s="166" t="s">
        <v>428</v>
      </c>
      <c r="G80" s="24"/>
      <c r="H80" s="24"/>
      <c r="J80" s="24"/>
      <c r="K80" s="24"/>
      <c r="L80" s="43"/>
      <c r="M80" s="186"/>
      <c r="N80" s="187"/>
      <c r="O80" s="187"/>
      <c r="P80" s="187"/>
      <c r="Q80" s="187"/>
      <c r="R80" s="187"/>
      <c r="S80" s="187"/>
      <c r="T80" s="188"/>
      <c r="AT80" s="6" t="s">
        <v>138</v>
      </c>
      <c r="AU80" s="6" t="s">
        <v>21</v>
      </c>
    </row>
    <row r="81" spans="2:12" s="6" customFormat="1" ht="7.5" customHeight="1">
      <c r="B81" s="38"/>
      <c r="C81" s="39"/>
      <c r="D81" s="39"/>
      <c r="E81" s="39"/>
      <c r="F81" s="39"/>
      <c r="G81" s="39"/>
      <c r="H81" s="39"/>
      <c r="I81" s="110"/>
      <c r="J81" s="39"/>
      <c r="K81" s="39"/>
      <c r="L81" s="43"/>
    </row>
  </sheetData>
  <sheetProtection password="CC35" sheet="1" objects="1" scenarios="1" formatColumns="0" formatRows="0" sort="0" autoFilter="0"/>
  <autoFilter ref="C76:K76"/>
  <mergeCells count="9">
    <mergeCell ref="E69:H69"/>
    <mergeCell ref="G1:H1"/>
    <mergeCell ref="L2:V2"/>
    <mergeCell ref="E7:H7"/>
    <mergeCell ref="E9:H9"/>
    <mergeCell ref="E24:H24"/>
    <mergeCell ref="E45:H45"/>
    <mergeCell ref="E47:H47"/>
    <mergeCell ref="E67:H67"/>
  </mergeCells>
  <hyperlinks>
    <hyperlink ref="F1:G1" location="C2" tooltip="Krycí list soupisu" display="1) Krycí list soupisu"/>
    <hyperlink ref="G1:H1" location="C54" tooltip="Rekapitulace" display="2) Rekapitulace"/>
    <hyperlink ref="J1" location="C76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02"/>
      <c r="C2" s="203"/>
      <c r="D2" s="203"/>
      <c r="E2" s="203"/>
      <c r="F2" s="203"/>
      <c r="G2" s="203"/>
      <c r="H2" s="203"/>
      <c r="I2" s="203"/>
      <c r="J2" s="203"/>
      <c r="K2" s="204"/>
    </row>
    <row r="3" spans="2:11" s="207" customFormat="1" ht="45" customHeight="1">
      <c r="B3" s="205"/>
      <c r="C3" s="321" t="s">
        <v>436</v>
      </c>
      <c r="D3" s="321"/>
      <c r="E3" s="321"/>
      <c r="F3" s="321"/>
      <c r="G3" s="321"/>
      <c r="H3" s="321"/>
      <c r="I3" s="321"/>
      <c r="J3" s="321"/>
      <c r="K3" s="206"/>
    </row>
    <row r="4" spans="2:11" ht="25.5" customHeight="1">
      <c r="B4" s="208"/>
      <c r="C4" s="323" t="s">
        <v>437</v>
      </c>
      <c r="D4" s="323"/>
      <c r="E4" s="323"/>
      <c r="F4" s="323"/>
      <c r="G4" s="323"/>
      <c r="H4" s="323"/>
      <c r="I4" s="323"/>
      <c r="J4" s="323"/>
      <c r="K4" s="209"/>
    </row>
    <row r="5" spans="2:11" ht="5.25" customHeight="1">
      <c r="B5" s="208"/>
      <c r="C5" s="210"/>
      <c r="D5" s="210"/>
      <c r="E5" s="210"/>
      <c r="F5" s="210"/>
      <c r="G5" s="210"/>
      <c r="H5" s="210"/>
      <c r="I5" s="210"/>
      <c r="J5" s="210"/>
      <c r="K5" s="209"/>
    </row>
    <row r="6" spans="2:11" ht="15" customHeight="1">
      <c r="B6" s="208"/>
      <c r="C6" s="319" t="s">
        <v>438</v>
      </c>
      <c r="D6" s="319"/>
      <c r="E6" s="319"/>
      <c r="F6" s="319"/>
      <c r="G6" s="319"/>
      <c r="H6" s="319"/>
      <c r="I6" s="319"/>
      <c r="J6" s="319"/>
      <c r="K6" s="209"/>
    </row>
    <row r="7" spans="2:11" ht="15" customHeight="1">
      <c r="B7" s="211"/>
      <c r="C7" s="319" t="s">
        <v>439</v>
      </c>
      <c r="D7" s="319"/>
      <c r="E7" s="319"/>
      <c r="F7" s="319"/>
      <c r="G7" s="319"/>
      <c r="H7" s="319"/>
      <c r="I7" s="319"/>
      <c r="J7" s="319"/>
      <c r="K7" s="209"/>
    </row>
    <row r="8" spans="2:11" ht="12.75" customHeight="1">
      <c r="B8" s="211"/>
      <c r="C8" s="193"/>
      <c r="D8" s="193"/>
      <c r="E8" s="193"/>
      <c r="F8" s="193"/>
      <c r="G8" s="193"/>
      <c r="H8" s="193"/>
      <c r="I8" s="193"/>
      <c r="J8" s="193"/>
      <c r="K8" s="209"/>
    </row>
    <row r="9" spans="2:11" ht="15" customHeight="1">
      <c r="B9" s="211"/>
      <c r="C9" s="319" t="s">
        <v>440</v>
      </c>
      <c r="D9" s="319"/>
      <c r="E9" s="319"/>
      <c r="F9" s="319"/>
      <c r="G9" s="319"/>
      <c r="H9" s="319"/>
      <c r="I9" s="319"/>
      <c r="J9" s="319"/>
      <c r="K9" s="209"/>
    </row>
    <row r="10" spans="2:11" ht="15" customHeight="1">
      <c r="B10" s="211"/>
      <c r="C10" s="193"/>
      <c r="D10" s="319" t="s">
        <v>441</v>
      </c>
      <c r="E10" s="319"/>
      <c r="F10" s="319"/>
      <c r="G10" s="319"/>
      <c r="H10" s="319"/>
      <c r="I10" s="319"/>
      <c r="J10" s="319"/>
      <c r="K10" s="209"/>
    </row>
    <row r="11" spans="2:11" ht="15" customHeight="1">
      <c r="B11" s="211"/>
      <c r="C11" s="212"/>
      <c r="D11" s="319" t="s">
        <v>442</v>
      </c>
      <c r="E11" s="319"/>
      <c r="F11" s="319"/>
      <c r="G11" s="319"/>
      <c r="H11" s="319"/>
      <c r="I11" s="319"/>
      <c r="J11" s="319"/>
      <c r="K11" s="209"/>
    </row>
    <row r="12" spans="2:11" ht="12.75" customHeight="1">
      <c r="B12" s="211"/>
      <c r="C12" s="212"/>
      <c r="D12" s="212"/>
      <c r="E12" s="212"/>
      <c r="F12" s="212"/>
      <c r="G12" s="212"/>
      <c r="H12" s="212"/>
      <c r="I12" s="212"/>
      <c r="J12" s="212"/>
      <c r="K12" s="209"/>
    </row>
    <row r="13" spans="2:11" ht="15" customHeight="1">
      <c r="B13" s="211"/>
      <c r="C13" s="212"/>
      <c r="D13" s="319" t="s">
        <v>443</v>
      </c>
      <c r="E13" s="319"/>
      <c r="F13" s="319"/>
      <c r="G13" s="319"/>
      <c r="H13" s="319"/>
      <c r="I13" s="319"/>
      <c r="J13" s="319"/>
      <c r="K13" s="209"/>
    </row>
    <row r="14" spans="2:11" ht="15" customHeight="1">
      <c r="B14" s="211"/>
      <c r="C14" s="212"/>
      <c r="D14" s="319" t="s">
        <v>444</v>
      </c>
      <c r="E14" s="319"/>
      <c r="F14" s="319"/>
      <c r="G14" s="319"/>
      <c r="H14" s="319"/>
      <c r="I14" s="319"/>
      <c r="J14" s="319"/>
      <c r="K14" s="209"/>
    </row>
    <row r="15" spans="2:11" ht="15" customHeight="1">
      <c r="B15" s="211"/>
      <c r="C15" s="212"/>
      <c r="D15" s="319" t="s">
        <v>445</v>
      </c>
      <c r="E15" s="319"/>
      <c r="F15" s="319"/>
      <c r="G15" s="319"/>
      <c r="H15" s="319"/>
      <c r="I15" s="319"/>
      <c r="J15" s="319"/>
      <c r="K15" s="209"/>
    </row>
    <row r="16" spans="2:11" ht="15" customHeight="1">
      <c r="B16" s="211"/>
      <c r="C16" s="212"/>
      <c r="D16" s="212"/>
      <c r="E16" s="213" t="s">
        <v>76</v>
      </c>
      <c r="F16" s="319" t="s">
        <v>446</v>
      </c>
      <c r="G16" s="319"/>
      <c r="H16" s="319"/>
      <c r="I16" s="319"/>
      <c r="J16" s="319"/>
      <c r="K16" s="209"/>
    </row>
    <row r="17" spans="2:11" ht="15" customHeight="1">
      <c r="B17" s="211"/>
      <c r="C17" s="212"/>
      <c r="D17" s="212"/>
      <c r="E17" s="213" t="s">
        <v>447</v>
      </c>
      <c r="F17" s="319" t="s">
        <v>448</v>
      </c>
      <c r="G17" s="319"/>
      <c r="H17" s="319"/>
      <c r="I17" s="319"/>
      <c r="J17" s="319"/>
      <c r="K17" s="209"/>
    </row>
    <row r="18" spans="2:11" ht="15" customHeight="1">
      <c r="B18" s="211"/>
      <c r="C18" s="212"/>
      <c r="D18" s="212"/>
      <c r="E18" s="213" t="s">
        <v>449</v>
      </c>
      <c r="F18" s="319" t="s">
        <v>450</v>
      </c>
      <c r="G18" s="319"/>
      <c r="H18" s="319"/>
      <c r="I18" s="319"/>
      <c r="J18" s="319"/>
      <c r="K18" s="209"/>
    </row>
    <row r="19" spans="2:11" ht="15" customHeight="1">
      <c r="B19" s="211"/>
      <c r="C19" s="212"/>
      <c r="D19" s="212"/>
      <c r="E19" s="213" t="s">
        <v>96</v>
      </c>
      <c r="F19" s="319" t="s">
        <v>451</v>
      </c>
      <c r="G19" s="319"/>
      <c r="H19" s="319"/>
      <c r="I19" s="319"/>
      <c r="J19" s="319"/>
      <c r="K19" s="209"/>
    </row>
    <row r="20" spans="2:11" ht="15" customHeight="1">
      <c r="B20" s="211"/>
      <c r="C20" s="212"/>
      <c r="D20" s="212"/>
      <c r="E20" s="213" t="s">
        <v>452</v>
      </c>
      <c r="F20" s="319" t="s">
        <v>453</v>
      </c>
      <c r="G20" s="319"/>
      <c r="H20" s="319"/>
      <c r="I20" s="319"/>
      <c r="J20" s="319"/>
      <c r="K20" s="209"/>
    </row>
    <row r="21" spans="2:11" ht="15" customHeight="1">
      <c r="B21" s="211"/>
      <c r="C21" s="212"/>
      <c r="D21" s="212"/>
      <c r="E21" s="213" t="s">
        <v>81</v>
      </c>
      <c r="F21" s="319" t="s">
        <v>454</v>
      </c>
      <c r="G21" s="319"/>
      <c r="H21" s="319"/>
      <c r="I21" s="319"/>
      <c r="J21" s="319"/>
      <c r="K21" s="209"/>
    </row>
    <row r="22" spans="2:11" ht="12.75" customHeight="1">
      <c r="B22" s="211"/>
      <c r="C22" s="212"/>
      <c r="D22" s="212"/>
      <c r="E22" s="212"/>
      <c r="F22" s="212"/>
      <c r="G22" s="212"/>
      <c r="H22" s="212"/>
      <c r="I22" s="212"/>
      <c r="J22" s="212"/>
      <c r="K22" s="209"/>
    </row>
    <row r="23" spans="2:11" ht="15" customHeight="1">
      <c r="B23" s="211"/>
      <c r="C23" s="319" t="s">
        <v>455</v>
      </c>
      <c r="D23" s="319"/>
      <c r="E23" s="319"/>
      <c r="F23" s="319"/>
      <c r="G23" s="319"/>
      <c r="H23" s="319"/>
      <c r="I23" s="319"/>
      <c r="J23" s="319"/>
      <c r="K23" s="209"/>
    </row>
    <row r="24" spans="2:11" ht="15" customHeight="1">
      <c r="B24" s="211"/>
      <c r="C24" s="319" t="s">
        <v>456</v>
      </c>
      <c r="D24" s="319"/>
      <c r="E24" s="319"/>
      <c r="F24" s="319"/>
      <c r="G24" s="319"/>
      <c r="H24" s="319"/>
      <c r="I24" s="319"/>
      <c r="J24" s="319"/>
      <c r="K24" s="209"/>
    </row>
    <row r="25" spans="2:11" ht="15" customHeight="1">
      <c r="B25" s="211"/>
      <c r="C25" s="193"/>
      <c r="D25" s="319" t="s">
        <v>457</v>
      </c>
      <c r="E25" s="319"/>
      <c r="F25" s="319"/>
      <c r="G25" s="319"/>
      <c r="H25" s="319"/>
      <c r="I25" s="319"/>
      <c r="J25" s="319"/>
      <c r="K25" s="209"/>
    </row>
    <row r="26" spans="2:11" ht="15" customHeight="1">
      <c r="B26" s="211"/>
      <c r="C26" s="212"/>
      <c r="D26" s="319" t="s">
        <v>458</v>
      </c>
      <c r="E26" s="319"/>
      <c r="F26" s="319"/>
      <c r="G26" s="319"/>
      <c r="H26" s="319"/>
      <c r="I26" s="319"/>
      <c r="J26" s="319"/>
      <c r="K26" s="209"/>
    </row>
    <row r="27" spans="2:11" ht="12.75" customHeight="1">
      <c r="B27" s="211"/>
      <c r="C27" s="212"/>
      <c r="D27" s="212"/>
      <c r="E27" s="212"/>
      <c r="F27" s="212"/>
      <c r="G27" s="212"/>
      <c r="H27" s="212"/>
      <c r="I27" s="212"/>
      <c r="J27" s="212"/>
      <c r="K27" s="209"/>
    </row>
    <row r="28" spans="2:11" ht="15" customHeight="1">
      <c r="B28" s="211"/>
      <c r="C28" s="212"/>
      <c r="D28" s="319" t="s">
        <v>459</v>
      </c>
      <c r="E28" s="319"/>
      <c r="F28" s="319"/>
      <c r="G28" s="319"/>
      <c r="H28" s="319"/>
      <c r="I28" s="319"/>
      <c r="J28" s="319"/>
      <c r="K28" s="209"/>
    </row>
    <row r="29" spans="2:11" ht="15" customHeight="1">
      <c r="B29" s="211"/>
      <c r="C29" s="212"/>
      <c r="D29" s="319" t="s">
        <v>460</v>
      </c>
      <c r="E29" s="319"/>
      <c r="F29" s="319"/>
      <c r="G29" s="319"/>
      <c r="H29" s="319"/>
      <c r="I29" s="319"/>
      <c r="J29" s="319"/>
      <c r="K29" s="209"/>
    </row>
    <row r="30" spans="2:11" ht="12.75" customHeight="1">
      <c r="B30" s="211"/>
      <c r="C30" s="212"/>
      <c r="D30" s="212"/>
      <c r="E30" s="212"/>
      <c r="F30" s="212"/>
      <c r="G30" s="212"/>
      <c r="H30" s="212"/>
      <c r="I30" s="212"/>
      <c r="J30" s="212"/>
      <c r="K30" s="209"/>
    </row>
    <row r="31" spans="2:11" ht="15" customHeight="1">
      <c r="B31" s="211"/>
      <c r="C31" s="212"/>
      <c r="D31" s="319" t="s">
        <v>461</v>
      </c>
      <c r="E31" s="319"/>
      <c r="F31" s="319"/>
      <c r="G31" s="319"/>
      <c r="H31" s="319"/>
      <c r="I31" s="319"/>
      <c r="J31" s="319"/>
      <c r="K31" s="209"/>
    </row>
    <row r="32" spans="2:11" ht="15" customHeight="1">
      <c r="B32" s="211"/>
      <c r="C32" s="212"/>
      <c r="D32" s="319" t="s">
        <v>462</v>
      </c>
      <c r="E32" s="319"/>
      <c r="F32" s="319"/>
      <c r="G32" s="319"/>
      <c r="H32" s="319"/>
      <c r="I32" s="319"/>
      <c r="J32" s="319"/>
      <c r="K32" s="209"/>
    </row>
    <row r="33" spans="2:11" ht="15" customHeight="1">
      <c r="B33" s="211"/>
      <c r="C33" s="212"/>
      <c r="D33" s="319" t="s">
        <v>463</v>
      </c>
      <c r="E33" s="319"/>
      <c r="F33" s="319"/>
      <c r="G33" s="319"/>
      <c r="H33" s="319"/>
      <c r="I33" s="319"/>
      <c r="J33" s="319"/>
      <c r="K33" s="209"/>
    </row>
    <row r="34" spans="2:11" ht="15" customHeight="1">
      <c r="B34" s="211"/>
      <c r="C34" s="212"/>
      <c r="D34" s="193"/>
      <c r="E34" s="191" t="s">
        <v>114</v>
      </c>
      <c r="F34" s="193"/>
      <c r="G34" s="319" t="s">
        <v>464</v>
      </c>
      <c r="H34" s="319"/>
      <c r="I34" s="319"/>
      <c r="J34" s="319"/>
      <c r="K34" s="209"/>
    </row>
    <row r="35" spans="2:11" ht="30.75" customHeight="1">
      <c r="B35" s="211"/>
      <c r="C35" s="212"/>
      <c r="D35" s="193"/>
      <c r="E35" s="191" t="s">
        <v>465</v>
      </c>
      <c r="F35" s="193"/>
      <c r="G35" s="319" t="s">
        <v>466</v>
      </c>
      <c r="H35" s="319"/>
      <c r="I35" s="319"/>
      <c r="J35" s="319"/>
      <c r="K35" s="209"/>
    </row>
    <row r="36" spans="2:11" ht="15" customHeight="1">
      <c r="B36" s="211"/>
      <c r="C36" s="212"/>
      <c r="D36" s="193"/>
      <c r="E36" s="191" t="s">
        <v>51</v>
      </c>
      <c r="F36" s="193"/>
      <c r="G36" s="319" t="s">
        <v>467</v>
      </c>
      <c r="H36" s="319"/>
      <c r="I36" s="319"/>
      <c r="J36" s="319"/>
      <c r="K36" s="209"/>
    </row>
    <row r="37" spans="2:11" ht="15" customHeight="1">
      <c r="B37" s="211"/>
      <c r="C37" s="212"/>
      <c r="D37" s="193"/>
      <c r="E37" s="191" t="s">
        <v>115</v>
      </c>
      <c r="F37" s="193"/>
      <c r="G37" s="319" t="s">
        <v>468</v>
      </c>
      <c r="H37" s="319"/>
      <c r="I37" s="319"/>
      <c r="J37" s="319"/>
      <c r="K37" s="209"/>
    </row>
    <row r="38" spans="2:11" ht="15" customHeight="1">
      <c r="B38" s="211"/>
      <c r="C38" s="212"/>
      <c r="D38" s="193"/>
      <c r="E38" s="191" t="s">
        <v>116</v>
      </c>
      <c r="F38" s="193"/>
      <c r="G38" s="319" t="s">
        <v>469</v>
      </c>
      <c r="H38" s="319"/>
      <c r="I38" s="319"/>
      <c r="J38" s="319"/>
      <c r="K38" s="209"/>
    </row>
    <row r="39" spans="2:11" ht="15" customHeight="1">
      <c r="B39" s="211"/>
      <c r="C39" s="212"/>
      <c r="D39" s="193"/>
      <c r="E39" s="191" t="s">
        <v>117</v>
      </c>
      <c r="F39" s="193"/>
      <c r="G39" s="319" t="s">
        <v>470</v>
      </c>
      <c r="H39" s="319"/>
      <c r="I39" s="319"/>
      <c r="J39" s="319"/>
      <c r="K39" s="209"/>
    </row>
    <row r="40" spans="2:11" ht="15" customHeight="1">
      <c r="B40" s="211"/>
      <c r="C40" s="212"/>
      <c r="D40" s="193"/>
      <c r="E40" s="191" t="s">
        <v>471</v>
      </c>
      <c r="F40" s="193"/>
      <c r="G40" s="319" t="s">
        <v>472</v>
      </c>
      <c r="H40" s="319"/>
      <c r="I40" s="319"/>
      <c r="J40" s="319"/>
      <c r="K40" s="209"/>
    </row>
    <row r="41" spans="2:11" ht="15" customHeight="1">
      <c r="B41" s="211"/>
      <c r="C41" s="212"/>
      <c r="D41" s="193"/>
      <c r="E41" s="191"/>
      <c r="F41" s="193"/>
      <c r="G41" s="319" t="s">
        <v>473</v>
      </c>
      <c r="H41" s="319"/>
      <c r="I41" s="319"/>
      <c r="J41" s="319"/>
      <c r="K41" s="209"/>
    </row>
    <row r="42" spans="2:11" ht="15" customHeight="1">
      <c r="B42" s="211"/>
      <c r="C42" s="212"/>
      <c r="D42" s="193"/>
      <c r="E42" s="191" t="s">
        <v>474</v>
      </c>
      <c r="F42" s="193"/>
      <c r="G42" s="319" t="s">
        <v>475</v>
      </c>
      <c r="H42" s="319"/>
      <c r="I42" s="319"/>
      <c r="J42" s="319"/>
      <c r="K42" s="209"/>
    </row>
    <row r="43" spans="2:11" ht="15" customHeight="1">
      <c r="B43" s="211"/>
      <c r="C43" s="212"/>
      <c r="D43" s="193"/>
      <c r="E43" s="191" t="s">
        <v>120</v>
      </c>
      <c r="F43" s="193"/>
      <c r="G43" s="319" t="s">
        <v>476</v>
      </c>
      <c r="H43" s="319"/>
      <c r="I43" s="319"/>
      <c r="J43" s="319"/>
      <c r="K43" s="209"/>
    </row>
    <row r="44" spans="2:11" ht="12.75" customHeight="1">
      <c r="B44" s="211"/>
      <c r="C44" s="212"/>
      <c r="D44" s="193"/>
      <c r="E44" s="193"/>
      <c r="F44" s="193"/>
      <c r="G44" s="193"/>
      <c r="H44" s="193"/>
      <c r="I44" s="193"/>
      <c r="J44" s="193"/>
      <c r="K44" s="209"/>
    </row>
    <row r="45" spans="2:11" ht="15" customHeight="1">
      <c r="B45" s="211"/>
      <c r="C45" s="212"/>
      <c r="D45" s="319" t="s">
        <v>477</v>
      </c>
      <c r="E45" s="319"/>
      <c r="F45" s="319"/>
      <c r="G45" s="319"/>
      <c r="H45" s="319"/>
      <c r="I45" s="319"/>
      <c r="J45" s="319"/>
      <c r="K45" s="209"/>
    </row>
    <row r="46" spans="2:11" ht="15" customHeight="1">
      <c r="B46" s="211"/>
      <c r="C46" s="212"/>
      <c r="D46" s="212"/>
      <c r="E46" s="319" t="s">
        <v>478</v>
      </c>
      <c r="F46" s="319"/>
      <c r="G46" s="319"/>
      <c r="H46" s="319"/>
      <c r="I46" s="319"/>
      <c r="J46" s="319"/>
      <c r="K46" s="209"/>
    </row>
    <row r="47" spans="2:11" ht="15" customHeight="1">
      <c r="B47" s="211"/>
      <c r="C47" s="212"/>
      <c r="D47" s="212"/>
      <c r="E47" s="319" t="s">
        <v>479</v>
      </c>
      <c r="F47" s="319"/>
      <c r="G47" s="319"/>
      <c r="H47" s="319"/>
      <c r="I47" s="319"/>
      <c r="J47" s="319"/>
      <c r="K47" s="209"/>
    </row>
    <row r="48" spans="2:11" ht="15" customHeight="1">
      <c r="B48" s="211"/>
      <c r="C48" s="212"/>
      <c r="D48" s="212"/>
      <c r="E48" s="319" t="s">
        <v>480</v>
      </c>
      <c r="F48" s="319"/>
      <c r="G48" s="319"/>
      <c r="H48" s="319"/>
      <c r="I48" s="319"/>
      <c r="J48" s="319"/>
      <c r="K48" s="209"/>
    </row>
    <row r="49" spans="2:11" ht="15" customHeight="1">
      <c r="B49" s="211"/>
      <c r="C49" s="212"/>
      <c r="D49" s="319" t="s">
        <v>481</v>
      </c>
      <c r="E49" s="319"/>
      <c r="F49" s="319"/>
      <c r="G49" s="319"/>
      <c r="H49" s="319"/>
      <c r="I49" s="319"/>
      <c r="J49" s="319"/>
      <c r="K49" s="209"/>
    </row>
    <row r="50" spans="2:11" ht="25.5" customHeight="1">
      <c r="B50" s="208"/>
      <c r="C50" s="323" t="s">
        <v>482</v>
      </c>
      <c r="D50" s="323"/>
      <c r="E50" s="323"/>
      <c r="F50" s="323"/>
      <c r="G50" s="323"/>
      <c r="H50" s="323"/>
      <c r="I50" s="323"/>
      <c r="J50" s="323"/>
      <c r="K50" s="209"/>
    </row>
    <row r="51" spans="2:11" ht="5.25" customHeight="1">
      <c r="B51" s="208"/>
      <c r="C51" s="210"/>
      <c r="D51" s="210"/>
      <c r="E51" s="210"/>
      <c r="F51" s="210"/>
      <c r="G51" s="210"/>
      <c r="H51" s="210"/>
      <c r="I51" s="210"/>
      <c r="J51" s="210"/>
      <c r="K51" s="209"/>
    </row>
    <row r="52" spans="2:11" ht="15" customHeight="1">
      <c r="B52" s="208"/>
      <c r="C52" s="319" t="s">
        <v>483</v>
      </c>
      <c r="D52" s="319"/>
      <c r="E52" s="319"/>
      <c r="F52" s="319"/>
      <c r="G52" s="319"/>
      <c r="H52" s="319"/>
      <c r="I52" s="319"/>
      <c r="J52" s="319"/>
      <c r="K52" s="209"/>
    </row>
    <row r="53" spans="2:11" ht="15" customHeight="1">
      <c r="B53" s="208"/>
      <c r="C53" s="319" t="s">
        <v>484</v>
      </c>
      <c r="D53" s="319"/>
      <c r="E53" s="319"/>
      <c r="F53" s="319"/>
      <c r="G53" s="319"/>
      <c r="H53" s="319"/>
      <c r="I53" s="319"/>
      <c r="J53" s="319"/>
      <c r="K53" s="209"/>
    </row>
    <row r="54" spans="2:11" ht="12.75" customHeight="1">
      <c r="B54" s="208"/>
      <c r="C54" s="193"/>
      <c r="D54" s="193"/>
      <c r="E54" s="193"/>
      <c r="F54" s="193"/>
      <c r="G54" s="193"/>
      <c r="H54" s="193"/>
      <c r="I54" s="193"/>
      <c r="J54" s="193"/>
      <c r="K54" s="209"/>
    </row>
    <row r="55" spans="2:11" ht="15" customHeight="1">
      <c r="B55" s="208"/>
      <c r="C55" s="319" t="s">
        <v>485</v>
      </c>
      <c r="D55" s="319"/>
      <c r="E55" s="319"/>
      <c r="F55" s="319"/>
      <c r="G55" s="319"/>
      <c r="H55" s="319"/>
      <c r="I55" s="319"/>
      <c r="J55" s="319"/>
      <c r="K55" s="209"/>
    </row>
    <row r="56" spans="2:11" ht="15" customHeight="1">
      <c r="B56" s="208"/>
      <c r="C56" s="212"/>
      <c r="D56" s="319" t="s">
        <v>486</v>
      </c>
      <c r="E56" s="319"/>
      <c r="F56" s="319"/>
      <c r="G56" s="319"/>
      <c r="H56" s="319"/>
      <c r="I56" s="319"/>
      <c r="J56" s="319"/>
      <c r="K56" s="209"/>
    </row>
    <row r="57" spans="2:11" ht="15" customHeight="1">
      <c r="B57" s="208"/>
      <c r="C57" s="212"/>
      <c r="D57" s="319" t="s">
        <v>487</v>
      </c>
      <c r="E57" s="319"/>
      <c r="F57" s="319"/>
      <c r="G57" s="319"/>
      <c r="H57" s="319"/>
      <c r="I57" s="319"/>
      <c r="J57" s="319"/>
      <c r="K57" s="209"/>
    </row>
    <row r="58" spans="2:11" ht="15" customHeight="1">
      <c r="B58" s="208"/>
      <c r="C58" s="212"/>
      <c r="D58" s="319" t="s">
        <v>488</v>
      </c>
      <c r="E58" s="319"/>
      <c r="F58" s="319"/>
      <c r="G58" s="319"/>
      <c r="H58" s="319"/>
      <c r="I58" s="319"/>
      <c r="J58" s="319"/>
      <c r="K58" s="209"/>
    </row>
    <row r="59" spans="2:11" ht="15" customHeight="1">
      <c r="B59" s="208"/>
      <c r="C59" s="212"/>
      <c r="D59" s="319" t="s">
        <v>489</v>
      </c>
      <c r="E59" s="319"/>
      <c r="F59" s="319"/>
      <c r="G59" s="319"/>
      <c r="H59" s="319"/>
      <c r="I59" s="319"/>
      <c r="J59" s="319"/>
      <c r="K59" s="209"/>
    </row>
    <row r="60" spans="2:11" ht="15" customHeight="1">
      <c r="B60" s="208"/>
      <c r="C60" s="212"/>
      <c r="D60" s="322" t="s">
        <v>490</v>
      </c>
      <c r="E60" s="322"/>
      <c r="F60" s="322"/>
      <c r="G60" s="322"/>
      <c r="H60" s="322"/>
      <c r="I60" s="322"/>
      <c r="J60" s="322"/>
      <c r="K60" s="209"/>
    </row>
    <row r="61" spans="2:11" ht="15" customHeight="1">
      <c r="B61" s="208"/>
      <c r="C61" s="212"/>
      <c r="D61" s="319" t="s">
        <v>491</v>
      </c>
      <c r="E61" s="319"/>
      <c r="F61" s="319"/>
      <c r="G61" s="319"/>
      <c r="H61" s="319"/>
      <c r="I61" s="319"/>
      <c r="J61" s="319"/>
      <c r="K61" s="209"/>
    </row>
    <row r="62" spans="2:11" ht="12.75" customHeight="1">
      <c r="B62" s="208"/>
      <c r="C62" s="212"/>
      <c r="D62" s="212"/>
      <c r="E62" s="214"/>
      <c r="F62" s="212"/>
      <c r="G62" s="212"/>
      <c r="H62" s="212"/>
      <c r="I62" s="212"/>
      <c r="J62" s="212"/>
      <c r="K62" s="209"/>
    </row>
    <row r="63" spans="2:11" ht="15" customHeight="1">
      <c r="B63" s="208"/>
      <c r="C63" s="212"/>
      <c r="D63" s="319" t="s">
        <v>492</v>
      </c>
      <c r="E63" s="319"/>
      <c r="F63" s="319"/>
      <c r="G63" s="319"/>
      <c r="H63" s="319"/>
      <c r="I63" s="319"/>
      <c r="J63" s="319"/>
      <c r="K63" s="209"/>
    </row>
    <row r="64" spans="2:11" ht="15" customHeight="1">
      <c r="B64" s="208"/>
      <c r="C64" s="212"/>
      <c r="D64" s="322" t="s">
        <v>493</v>
      </c>
      <c r="E64" s="322"/>
      <c r="F64" s="322"/>
      <c r="G64" s="322"/>
      <c r="H64" s="322"/>
      <c r="I64" s="322"/>
      <c r="J64" s="322"/>
      <c r="K64" s="209"/>
    </row>
    <row r="65" spans="2:11" ht="15" customHeight="1">
      <c r="B65" s="208"/>
      <c r="C65" s="212"/>
      <c r="D65" s="319" t="s">
        <v>494</v>
      </c>
      <c r="E65" s="319"/>
      <c r="F65" s="319"/>
      <c r="G65" s="319"/>
      <c r="H65" s="319"/>
      <c r="I65" s="319"/>
      <c r="J65" s="319"/>
      <c r="K65" s="209"/>
    </row>
    <row r="66" spans="2:11" ht="15" customHeight="1">
      <c r="B66" s="208"/>
      <c r="C66" s="212"/>
      <c r="D66" s="319" t="s">
        <v>495</v>
      </c>
      <c r="E66" s="319"/>
      <c r="F66" s="319"/>
      <c r="G66" s="319"/>
      <c r="H66" s="319"/>
      <c r="I66" s="319"/>
      <c r="J66" s="319"/>
      <c r="K66" s="209"/>
    </row>
    <row r="67" spans="2:11" ht="15" customHeight="1">
      <c r="B67" s="208"/>
      <c r="C67" s="212"/>
      <c r="D67" s="319" t="s">
        <v>496</v>
      </c>
      <c r="E67" s="319"/>
      <c r="F67" s="319"/>
      <c r="G67" s="319"/>
      <c r="H67" s="319"/>
      <c r="I67" s="319"/>
      <c r="J67" s="319"/>
      <c r="K67" s="209"/>
    </row>
    <row r="68" spans="2:11" ht="15" customHeight="1">
      <c r="B68" s="208"/>
      <c r="C68" s="212"/>
      <c r="D68" s="319" t="s">
        <v>497</v>
      </c>
      <c r="E68" s="319"/>
      <c r="F68" s="319"/>
      <c r="G68" s="319"/>
      <c r="H68" s="319"/>
      <c r="I68" s="319"/>
      <c r="J68" s="319"/>
      <c r="K68" s="209"/>
    </row>
    <row r="69" spans="2:11" ht="12.75" customHeight="1">
      <c r="B69" s="215"/>
      <c r="C69" s="216"/>
      <c r="D69" s="216"/>
      <c r="E69" s="216"/>
      <c r="F69" s="216"/>
      <c r="G69" s="216"/>
      <c r="H69" s="216"/>
      <c r="I69" s="216"/>
      <c r="J69" s="216"/>
      <c r="K69" s="217"/>
    </row>
    <row r="70" spans="2:11" ht="18.75" customHeight="1">
      <c r="B70" s="218"/>
      <c r="C70" s="218"/>
      <c r="D70" s="218"/>
      <c r="E70" s="218"/>
      <c r="F70" s="218"/>
      <c r="G70" s="218"/>
      <c r="H70" s="218"/>
      <c r="I70" s="218"/>
      <c r="J70" s="218"/>
      <c r="K70" s="219"/>
    </row>
    <row r="71" spans="2:11" ht="18.75" customHeight="1">
      <c r="B71" s="219"/>
      <c r="C71" s="219"/>
      <c r="D71" s="219"/>
      <c r="E71" s="219"/>
      <c r="F71" s="219"/>
      <c r="G71" s="219"/>
      <c r="H71" s="219"/>
      <c r="I71" s="219"/>
      <c r="J71" s="219"/>
      <c r="K71" s="219"/>
    </row>
    <row r="72" spans="2:11" ht="7.5" customHeight="1">
      <c r="B72" s="220"/>
      <c r="C72" s="221"/>
      <c r="D72" s="221"/>
      <c r="E72" s="221"/>
      <c r="F72" s="221"/>
      <c r="G72" s="221"/>
      <c r="H72" s="221"/>
      <c r="I72" s="221"/>
      <c r="J72" s="221"/>
      <c r="K72" s="222"/>
    </row>
    <row r="73" spans="2:11" ht="45" customHeight="1">
      <c r="B73" s="223"/>
      <c r="C73" s="320" t="s">
        <v>435</v>
      </c>
      <c r="D73" s="320"/>
      <c r="E73" s="320"/>
      <c r="F73" s="320"/>
      <c r="G73" s="320"/>
      <c r="H73" s="320"/>
      <c r="I73" s="320"/>
      <c r="J73" s="320"/>
      <c r="K73" s="224"/>
    </row>
    <row r="74" spans="2:11" ht="17.25" customHeight="1">
      <c r="B74" s="223"/>
      <c r="C74" s="225" t="s">
        <v>498</v>
      </c>
      <c r="D74" s="225"/>
      <c r="E74" s="225"/>
      <c r="F74" s="225" t="s">
        <v>499</v>
      </c>
      <c r="G74" s="226"/>
      <c r="H74" s="225" t="s">
        <v>115</v>
      </c>
      <c r="I74" s="225" t="s">
        <v>55</v>
      </c>
      <c r="J74" s="225" t="s">
        <v>500</v>
      </c>
      <c r="K74" s="224"/>
    </row>
    <row r="75" spans="2:11" ht="17.25" customHeight="1">
      <c r="B75" s="223"/>
      <c r="C75" s="227" t="s">
        <v>501</v>
      </c>
      <c r="D75" s="227"/>
      <c r="E75" s="227"/>
      <c r="F75" s="228" t="s">
        <v>502</v>
      </c>
      <c r="G75" s="229"/>
      <c r="H75" s="227"/>
      <c r="I75" s="227"/>
      <c r="J75" s="227" t="s">
        <v>503</v>
      </c>
      <c r="K75" s="224"/>
    </row>
    <row r="76" spans="2:11" ht="5.25" customHeight="1">
      <c r="B76" s="223"/>
      <c r="C76" s="230"/>
      <c r="D76" s="230"/>
      <c r="E76" s="230"/>
      <c r="F76" s="230"/>
      <c r="G76" s="231"/>
      <c r="H76" s="230"/>
      <c r="I76" s="230"/>
      <c r="J76" s="230"/>
      <c r="K76" s="224"/>
    </row>
    <row r="77" spans="2:11" ht="15" customHeight="1">
      <c r="B77" s="223"/>
      <c r="C77" s="191" t="s">
        <v>51</v>
      </c>
      <c r="D77" s="230"/>
      <c r="E77" s="230"/>
      <c r="F77" s="232" t="s">
        <v>504</v>
      </c>
      <c r="G77" s="231"/>
      <c r="H77" s="191" t="s">
        <v>505</v>
      </c>
      <c r="I77" s="191" t="s">
        <v>506</v>
      </c>
      <c r="J77" s="191">
        <v>20</v>
      </c>
      <c r="K77" s="224"/>
    </row>
    <row r="78" spans="2:11" ht="15" customHeight="1">
      <c r="B78" s="223"/>
      <c r="C78" s="191" t="s">
        <v>507</v>
      </c>
      <c r="D78" s="191"/>
      <c r="E78" s="191"/>
      <c r="F78" s="232" t="s">
        <v>504</v>
      </c>
      <c r="G78" s="231"/>
      <c r="H78" s="191" t="s">
        <v>508</v>
      </c>
      <c r="I78" s="191" t="s">
        <v>506</v>
      </c>
      <c r="J78" s="191">
        <v>120</v>
      </c>
      <c r="K78" s="224"/>
    </row>
    <row r="79" spans="2:11" ht="15" customHeight="1">
      <c r="B79" s="233"/>
      <c r="C79" s="191" t="s">
        <v>509</v>
      </c>
      <c r="D79" s="191"/>
      <c r="E79" s="191"/>
      <c r="F79" s="232" t="s">
        <v>510</v>
      </c>
      <c r="G79" s="231"/>
      <c r="H79" s="191" t="s">
        <v>511</v>
      </c>
      <c r="I79" s="191" t="s">
        <v>506</v>
      </c>
      <c r="J79" s="191">
        <v>50</v>
      </c>
      <c r="K79" s="224"/>
    </row>
    <row r="80" spans="2:11" ht="15" customHeight="1">
      <c r="B80" s="233"/>
      <c r="C80" s="191" t="s">
        <v>512</v>
      </c>
      <c r="D80" s="191"/>
      <c r="E80" s="191"/>
      <c r="F80" s="232" t="s">
        <v>504</v>
      </c>
      <c r="G80" s="231"/>
      <c r="H80" s="191" t="s">
        <v>513</v>
      </c>
      <c r="I80" s="191" t="s">
        <v>514</v>
      </c>
      <c r="J80" s="191"/>
      <c r="K80" s="224"/>
    </row>
    <row r="81" spans="2:11" ht="15" customHeight="1">
      <c r="B81" s="233"/>
      <c r="C81" s="234" t="s">
        <v>515</v>
      </c>
      <c r="D81" s="234"/>
      <c r="E81" s="234"/>
      <c r="F81" s="235" t="s">
        <v>510</v>
      </c>
      <c r="G81" s="234"/>
      <c r="H81" s="234" t="s">
        <v>516</v>
      </c>
      <c r="I81" s="234" t="s">
        <v>506</v>
      </c>
      <c r="J81" s="234">
        <v>15</v>
      </c>
      <c r="K81" s="224"/>
    </row>
    <row r="82" spans="2:11" ht="15" customHeight="1">
      <c r="B82" s="233"/>
      <c r="C82" s="234" t="s">
        <v>517</v>
      </c>
      <c r="D82" s="234"/>
      <c r="E82" s="234"/>
      <c r="F82" s="235" t="s">
        <v>510</v>
      </c>
      <c r="G82" s="234"/>
      <c r="H82" s="234" t="s">
        <v>518</v>
      </c>
      <c r="I82" s="234" t="s">
        <v>506</v>
      </c>
      <c r="J82" s="234">
        <v>15</v>
      </c>
      <c r="K82" s="224"/>
    </row>
    <row r="83" spans="2:11" ht="15" customHeight="1">
      <c r="B83" s="233"/>
      <c r="C83" s="234" t="s">
        <v>519</v>
      </c>
      <c r="D83" s="234"/>
      <c r="E83" s="234"/>
      <c r="F83" s="235" t="s">
        <v>510</v>
      </c>
      <c r="G83" s="234"/>
      <c r="H83" s="234" t="s">
        <v>520</v>
      </c>
      <c r="I83" s="234" t="s">
        <v>506</v>
      </c>
      <c r="J83" s="234">
        <v>20</v>
      </c>
      <c r="K83" s="224"/>
    </row>
    <row r="84" spans="2:11" ht="15" customHeight="1">
      <c r="B84" s="233"/>
      <c r="C84" s="234" t="s">
        <v>521</v>
      </c>
      <c r="D84" s="234"/>
      <c r="E84" s="234"/>
      <c r="F84" s="235" t="s">
        <v>510</v>
      </c>
      <c r="G84" s="234"/>
      <c r="H84" s="234" t="s">
        <v>522</v>
      </c>
      <c r="I84" s="234" t="s">
        <v>506</v>
      </c>
      <c r="J84" s="234">
        <v>20</v>
      </c>
      <c r="K84" s="224"/>
    </row>
    <row r="85" spans="2:11" ht="15" customHeight="1">
      <c r="B85" s="233"/>
      <c r="C85" s="191" t="s">
        <v>523</v>
      </c>
      <c r="D85" s="191"/>
      <c r="E85" s="191"/>
      <c r="F85" s="232" t="s">
        <v>510</v>
      </c>
      <c r="G85" s="231"/>
      <c r="H85" s="191" t="s">
        <v>524</v>
      </c>
      <c r="I85" s="191" t="s">
        <v>506</v>
      </c>
      <c r="J85" s="191">
        <v>50</v>
      </c>
      <c r="K85" s="224"/>
    </row>
    <row r="86" spans="2:11" ht="15" customHeight="1">
      <c r="B86" s="233"/>
      <c r="C86" s="191" t="s">
        <v>525</v>
      </c>
      <c r="D86" s="191"/>
      <c r="E86" s="191"/>
      <c r="F86" s="232" t="s">
        <v>510</v>
      </c>
      <c r="G86" s="231"/>
      <c r="H86" s="191" t="s">
        <v>526</v>
      </c>
      <c r="I86" s="191" t="s">
        <v>506</v>
      </c>
      <c r="J86" s="191">
        <v>20</v>
      </c>
      <c r="K86" s="224"/>
    </row>
    <row r="87" spans="2:11" ht="15" customHeight="1">
      <c r="B87" s="233"/>
      <c r="C87" s="191" t="s">
        <v>527</v>
      </c>
      <c r="D87" s="191"/>
      <c r="E87" s="191"/>
      <c r="F87" s="232" t="s">
        <v>510</v>
      </c>
      <c r="G87" s="231"/>
      <c r="H87" s="191" t="s">
        <v>528</v>
      </c>
      <c r="I87" s="191" t="s">
        <v>506</v>
      </c>
      <c r="J87" s="191">
        <v>20</v>
      </c>
      <c r="K87" s="224"/>
    </row>
    <row r="88" spans="2:11" ht="15" customHeight="1">
      <c r="B88" s="233"/>
      <c r="C88" s="191" t="s">
        <v>529</v>
      </c>
      <c r="D88" s="191"/>
      <c r="E88" s="191"/>
      <c r="F88" s="232" t="s">
        <v>510</v>
      </c>
      <c r="G88" s="231"/>
      <c r="H88" s="191" t="s">
        <v>530</v>
      </c>
      <c r="I88" s="191" t="s">
        <v>506</v>
      </c>
      <c r="J88" s="191">
        <v>50</v>
      </c>
      <c r="K88" s="224"/>
    </row>
    <row r="89" spans="2:11" ht="15" customHeight="1">
      <c r="B89" s="233"/>
      <c r="C89" s="191" t="s">
        <v>531</v>
      </c>
      <c r="D89" s="191"/>
      <c r="E89" s="191"/>
      <c r="F89" s="232" t="s">
        <v>510</v>
      </c>
      <c r="G89" s="231"/>
      <c r="H89" s="191" t="s">
        <v>531</v>
      </c>
      <c r="I89" s="191" t="s">
        <v>506</v>
      </c>
      <c r="J89" s="191">
        <v>50</v>
      </c>
      <c r="K89" s="224"/>
    </row>
    <row r="90" spans="2:11" ht="15" customHeight="1">
      <c r="B90" s="233"/>
      <c r="C90" s="191" t="s">
        <v>121</v>
      </c>
      <c r="D90" s="191"/>
      <c r="E90" s="191"/>
      <c r="F90" s="232" t="s">
        <v>510</v>
      </c>
      <c r="G90" s="231"/>
      <c r="H90" s="191" t="s">
        <v>532</v>
      </c>
      <c r="I90" s="191" t="s">
        <v>506</v>
      </c>
      <c r="J90" s="191">
        <v>255</v>
      </c>
      <c r="K90" s="224"/>
    </row>
    <row r="91" spans="2:11" ht="15" customHeight="1">
      <c r="B91" s="233"/>
      <c r="C91" s="191" t="s">
        <v>533</v>
      </c>
      <c r="D91" s="191"/>
      <c r="E91" s="191"/>
      <c r="F91" s="232" t="s">
        <v>504</v>
      </c>
      <c r="G91" s="231"/>
      <c r="H91" s="191" t="s">
        <v>534</v>
      </c>
      <c r="I91" s="191" t="s">
        <v>535</v>
      </c>
      <c r="J91" s="191"/>
      <c r="K91" s="224"/>
    </row>
    <row r="92" spans="2:11" ht="15" customHeight="1">
      <c r="B92" s="233"/>
      <c r="C92" s="191" t="s">
        <v>536</v>
      </c>
      <c r="D92" s="191"/>
      <c r="E92" s="191"/>
      <c r="F92" s="232" t="s">
        <v>504</v>
      </c>
      <c r="G92" s="231"/>
      <c r="H92" s="191" t="s">
        <v>537</v>
      </c>
      <c r="I92" s="191" t="s">
        <v>538</v>
      </c>
      <c r="J92" s="191"/>
      <c r="K92" s="224"/>
    </row>
    <row r="93" spans="2:11" ht="15" customHeight="1">
      <c r="B93" s="233"/>
      <c r="C93" s="191" t="s">
        <v>539</v>
      </c>
      <c r="D93" s="191"/>
      <c r="E93" s="191"/>
      <c r="F93" s="232" t="s">
        <v>504</v>
      </c>
      <c r="G93" s="231"/>
      <c r="H93" s="191" t="s">
        <v>539</v>
      </c>
      <c r="I93" s="191" t="s">
        <v>538</v>
      </c>
      <c r="J93" s="191"/>
      <c r="K93" s="224"/>
    </row>
    <row r="94" spans="2:11" ht="15" customHeight="1">
      <c r="B94" s="233"/>
      <c r="C94" s="191" t="s">
        <v>36</v>
      </c>
      <c r="D94" s="191"/>
      <c r="E94" s="191"/>
      <c r="F94" s="232" t="s">
        <v>504</v>
      </c>
      <c r="G94" s="231"/>
      <c r="H94" s="191" t="s">
        <v>540</v>
      </c>
      <c r="I94" s="191" t="s">
        <v>538</v>
      </c>
      <c r="J94" s="191"/>
      <c r="K94" s="224"/>
    </row>
    <row r="95" spans="2:11" ht="15" customHeight="1">
      <c r="B95" s="233"/>
      <c r="C95" s="191" t="s">
        <v>46</v>
      </c>
      <c r="D95" s="191"/>
      <c r="E95" s="191"/>
      <c r="F95" s="232" t="s">
        <v>504</v>
      </c>
      <c r="G95" s="231"/>
      <c r="H95" s="191" t="s">
        <v>541</v>
      </c>
      <c r="I95" s="191" t="s">
        <v>538</v>
      </c>
      <c r="J95" s="191"/>
      <c r="K95" s="224"/>
    </row>
    <row r="96" spans="2:11" ht="15" customHeight="1">
      <c r="B96" s="236"/>
      <c r="C96" s="237"/>
      <c r="D96" s="237"/>
      <c r="E96" s="237"/>
      <c r="F96" s="237"/>
      <c r="G96" s="237"/>
      <c r="H96" s="237"/>
      <c r="I96" s="237"/>
      <c r="J96" s="237"/>
      <c r="K96" s="238"/>
    </row>
    <row r="97" spans="2:11" ht="18.75" customHeight="1">
      <c r="B97" s="239"/>
      <c r="C97" s="240"/>
      <c r="D97" s="240"/>
      <c r="E97" s="240"/>
      <c r="F97" s="240"/>
      <c r="G97" s="240"/>
      <c r="H97" s="240"/>
      <c r="I97" s="240"/>
      <c r="J97" s="240"/>
      <c r="K97" s="239"/>
    </row>
    <row r="98" spans="2:11" ht="18.75" customHeight="1">
      <c r="B98" s="219"/>
      <c r="C98" s="219"/>
      <c r="D98" s="219"/>
      <c r="E98" s="219"/>
      <c r="F98" s="219"/>
      <c r="G98" s="219"/>
      <c r="H98" s="219"/>
      <c r="I98" s="219"/>
      <c r="J98" s="219"/>
      <c r="K98" s="219"/>
    </row>
    <row r="99" spans="2:11" ht="7.5" customHeight="1">
      <c r="B99" s="220"/>
      <c r="C99" s="221"/>
      <c r="D99" s="221"/>
      <c r="E99" s="221"/>
      <c r="F99" s="221"/>
      <c r="G99" s="221"/>
      <c r="H99" s="221"/>
      <c r="I99" s="221"/>
      <c r="J99" s="221"/>
      <c r="K99" s="222"/>
    </row>
    <row r="100" spans="2:11" ht="45" customHeight="1">
      <c r="B100" s="223"/>
      <c r="C100" s="320" t="s">
        <v>542</v>
      </c>
      <c r="D100" s="320"/>
      <c r="E100" s="320"/>
      <c r="F100" s="320"/>
      <c r="G100" s="320"/>
      <c r="H100" s="320"/>
      <c r="I100" s="320"/>
      <c r="J100" s="320"/>
      <c r="K100" s="224"/>
    </row>
    <row r="101" spans="2:11" ht="17.25" customHeight="1">
      <c r="B101" s="223"/>
      <c r="C101" s="225" t="s">
        <v>498</v>
      </c>
      <c r="D101" s="225"/>
      <c r="E101" s="225"/>
      <c r="F101" s="225" t="s">
        <v>499</v>
      </c>
      <c r="G101" s="226"/>
      <c r="H101" s="225" t="s">
        <v>115</v>
      </c>
      <c r="I101" s="225" t="s">
        <v>55</v>
      </c>
      <c r="J101" s="225" t="s">
        <v>500</v>
      </c>
      <c r="K101" s="224"/>
    </row>
    <row r="102" spans="2:11" ht="17.25" customHeight="1">
      <c r="B102" s="223"/>
      <c r="C102" s="227" t="s">
        <v>501</v>
      </c>
      <c r="D102" s="227"/>
      <c r="E102" s="227"/>
      <c r="F102" s="228" t="s">
        <v>502</v>
      </c>
      <c r="G102" s="229"/>
      <c r="H102" s="227"/>
      <c r="I102" s="227"/>
      <c r="J102" s="227" t="s">
        <v>503</v>
      </c>
      <c r="K102" s="224"/>
    </row>
    <row r="103" spans="2:11" ht="5.25" customHeight="1">
      <c r="B103" s="223"/>
      <c r="C103" s="225"/>
      <c r="D103" s="225"/>
      <c r="E103" s="225"/>
      <c r="F103" s="225"/>
      <c r="G103" s="241"/>
      <c r="H103" s="225"/>
      <c r="I103" s="225"/>
      <c r="J103" s="225"/>
      <c r="K103" s="224"/>
    </row>
    <row r="104" spans="2:11" ht="15" customHeight="1">
      <c r="B104" s="223"/>
      <c r="C104" s="191" t="s">
        <v>51</v>
      </c>
      <c r="D104" s="230"/>
      <c r="E104" s="230"/>
      <c r="F104" s="232" t="s">
        <v>504</v>
      </c>
      <c r="G104" s="241"/>
      <c r="H104" s="191" t="s">
        <v>543</v>
      </c>
      <c r="I104" s="191" t="s">
        <v>506</v>
      </c>
      <c r="J104" s="191">
        <v>20</v>
      </c>
      <c r="K104" s="224"/>
    </row>
    <row r="105" spans="2:11" ht="15" customHeight="1">
      <c r="B105" s="223"/>
      <c r="C105" s="191" t="s">
        <v>507</v>
      </c>
      <c r="D105" s="191"/>
      <c r="E105" s="191"/>
      <c r="F105" s="232" t="s">
        <v>504</v>
      </c>
      <c r="G105" s="191"/>
      <c r="H105" s="191" t="s">
        <v>543</v>
      </c>
      <c r="I105" s="191" t="s">
        <v>506</v>
      </c>
      <c r="J105" s="191">
        <v>120</v>
      </c>
      <c r="K105" s="224"/>
    </row>
    <row r="106" spans="2:11" ht="15" customHeight="1">
      <c r="B106" s="233"/>
      <c r="C106" s="191" t="s">
        <v>509</v>
      </c>
      <c r="D106" s="191"/>
      <c r="E106" s="191"/>
      <c r="F106" s="232" t="s">
        <v>510</v>
      </c>
      <c r="G106" s="191"/>
      <c r="H106" s="191" t="s">
        <v>543</v>
      </c>
      <c r="I106" s="191" t="s">
        <v>506</v>
      </c>
      <c r="J106" s="191">
        <v>50</v>
      </c>
      <c r="K106" s="224"/>
    </row>
    <row r="107" spans="2:11" ht="15" customHeight="1">
      <c r="B107" s="233"/>
      <c r="C107" s="191" t="s">
        <v>512</v>
      </c>
      <c r="D107" s="191"/>
      <c r="E107" s="191"/>
      <c r="F107" s="232" t="s">
        <v>504</v>
      </c>
      <c r="G107" s="191"/>
      <c r="H107" s="191" t="s">
        <v>543</v>
      </c>
      <c r="I107" s="191" t="s">
        <v>514</v>
      </c>
      <c r="J107" s="191"/>
      <c r="K107" s="224"/>
    </row>
    <row r="108" spans="2:11" ht="15" customHeight="1">
      <c r="B108" s="233"/>
      <c r="C108" s="191" t="s">
        <v>523</v>
      </c>
      <c r="D108" s="191"/>
      <c r="E108" s="191"/>
      <c r="F108" s="232" t="s">
        <v>510</v>
      </c>
      <c r="G108" s="191"/>
      <c r="H108" s="191" t="s">
        <v>543</v>
      </c>
      <c r="I108" s="191" t="s">
        <v>506</v>
      </c>
      <c r="J108" s="191">
        <v>50</v>
      </c>
      <c r="K108" s="224"/>
    </row>
    <row r="109" spans="2:11" ht="15" customHeight="1">
      <c r="B109" s="233"/>
      <c r="C109" s="191" t="s">
        <v>531</v>
      </c>
      <c r="D109" s="191"/>
      <c r="E109" s="191"/>
      <c r="F109" s="232" t="s">
        <v>510</v>
      </c>
      <c r="G109" s="191"/>
      <c r="H109" s="191" t="s">
        <v>543</v>
      </c>
      <c r="I109" s="191" t="s">
        <v>506</v>
      </c>
      <c r="J109" s="191">
        <v>50</v>
      </c>
      <c r="K109" s="224"/>
    </row>
    <row r="110" spans="2:11" ht="15" customHeight="1">
      <c r="B110" s="233"/>
      <c r="C110" s="191" t="s">
        <v>529</v>
      </c>
      <c r="D110" s="191"/>
      <c r="E110" s="191"/>
      <c r="F110" s="232" t="s">
        <v>510</v>
      </c>
      <c r="G110" s="191"/>
      <c r="H110" s="191" t="s">
        <v>543</v>
      </c>
      <c r="I110" s="191" t="s">
        <v>506</v>
      </c>
      <c r="J110" s="191">
        <v>50</v>
      </c>
      <c r="K110" s="224"/>
    </row>
    <row r="111" spans="2:11" ht="15" customHeight="1">
      <c r="B111" s="233"/>
      <c r="C111" s="191" t="s">
        <v>51</v>
      </c>
      <c r="D111" s="191"/>
      <c r="E111" s="191"/>
      <c r="F111" s="232" t="s">
        <v>504</v>
      </c>
      <c r="G111" s="191"/>
      <c r="H111" s="191" t="s">
        <v>544</v>
      </c>
      <c r="I111" s="191" t="s">
        <v>506</v>
      </c>
      <c r="J111" s="191">
        <v>20</v>
      </c>
      <c r="K111" s="224"/>
    </row>
    <row r="112" spans="2:11" ht="15" customHeight="1">
      <c r="B112" s="233"/>
      <c r="C112" s="191" t="s">
        <v>545</v>
      </c>
      <c r="D112" s="191"/>
      <c r="E112" s="191"/>
      <c r="F112" s="232" t="s">
        <v>504</v>
      </c>
      <c r="G112" s="191"/>
      <c r="H112" s="191" t="s">
        <v>546</v>
      </c>
      <c r="I112" s="191" t="s">
        <v>506</v>
      </c>
      <c r="J112" s="191">
        <v>120</v>
      </c>
      <c r="K112" s="224"/>
    </row>
    <row r="113" spans="2:11" ht="15" customHeight="1">
      <c r="B113" s="233"/>
      <c r="C113" s="191" t="s">
        <v>36</v>
      </c>
      <c r="D113" s="191"/>
      <c r="E113" s="191"/>
      <c r="F113" s="232" t="s">
        <v>504</v>
      </c>
      <c r="G113" s="191"/>
      <c r="H113" s="191" t="s">
        <v>547</v>
      </c>
      <c r="I113" s="191" t="s">
        <v>538</v>
      </c>
      <c r="J113" s="191"/>
      <c r="K113" s="224"/>
    </row>
    <row r="114" spans="2:11" ht="15" customHeight="1">
      <c r="B114" s="233"/>
      <c r="C114" s="191" t="s">
        <v>46</v>
      </c>
      <c r="D114" s="191"/>
      <c r="E114" s="191"/>
      <c r="F114" s="232" t="s">
        <v>504</v>
      </c>
      <c r="G114" s="191"/>
      <c r="H114" s="191" t="s">
        <v>548</v>
      </c>
      <c r="I114" s="191" t="s">
        <v>538</v>
      </c>
      <c r="J114" s="191"/>
      <c r="K114" s="224"/>
    </row>
    <row r="115" spans="2:11" ht="15" customHeight="1">
      <c r="B115" s="233"/>
      <c r="C115" s="191" t="s">
        <v>55</v>
      </c>
      <c r="D115" s="191"/>
      <c r="E115" s="191"/>
      <c r="F115" s="232" t="s">
        <v>504</v>
      </c>
      <c r="G115" s="191"/>
      <c r="H115" s="191" t="s">
        <v>549</v>
      </c>
      <c r="I115" s="191" t="s">
        <v>550</v>
      </c>
      <c r="J115" s="191"/>
      <c r="K115" s="224"/>
    </row>
    <row r="116" spans="2:11" ht="15" customHeight="1">
      <c r="B116" s="236"/>
      <c r="C116" s="242"/>
      <c r="D116" s="242"/>
      <c r="E116" s="242"/>
      <c r="F116" s="242"/>
      <c r="G116" s="242"/>
      <c r="H116" s="242"/>
      <c r="I116" s="242"/>
      <c r="J116" s="242"/>
      <c r="K116" s="238"/>
    </row>
    <row r="117" spans="2:11" ht="18.75" customHeight="1">
      <c r="B117" s="243"/>
      <c r="C117" s="193"/>
      <c r="D117" s="193"/>
      <c r="E117" s="193"/>
      <c r="F117" s="244"/>
      <c r="G117" s="193"/>
      <c r="H117" s="193"/>
      <c r="I117" s="193"/>
      <c r="J117" s="193"/>
      <c r="K117" s="243"/>
    </row>
    <row r="118" spans="2:11" ht="18.75" customHeight="1">
      <c r="B118" s="219"/>
      <c r="C118" s="219"/>
      <c r="D118" s="219"/>
      <c r="E118" s="219"/>
      <c r="F118" s="219"/>
      <c r="G118" s="219"/>
      <c r="H118" s="219"/>
      <c r="I118" s="219"/>
      <c r="J118" s="219"/>
      <c r="K118" s="219"/>
    </row>
    <row r="119" spans="2:11" ht="7.5" customHeight="1">
      <c r="B119" s="245"/>
      <c r="C119" s="246"/>
      <c r="D119" s="246"/>
      <c r="E119" s="246"/>
      <c r="F119" s="246"/>
      <c r="G119" s="246"/>
      <c r="H119" s="246"/>
      <c r="I119" s="246"/>
      <c r="J119" s="246"/>
      <c r="K119" s="247"/>
    </row>
    <row r="120" spans="2:11" ht="45" customHeight="1">
      <c r="B120" s="248"/>
      <c r="C120" s="321" t="s">
        <v>551</v>
      </c>
      <c r="D120" s="321"/>
      <c r="E120" s="321"/>
      <c r="F120" s="321"/>
      <c r="G120" s="321"/>
      <c r="H120" s="321"/>
      <c r="I120" s="321"/>
      <c r="J120" s="321"/>
      <c r="K120" s="249"/>
    </row>
    <row r="121" spans="2:11" ht="17.25" customHeight="1">
      <c r="B121" s="250"/>
      <c r="C121" s="225" t="s">
        <v>498</v>
      </c>
      <c r="D121" s="225"/>
      <c r="E121" s="225"/>
      <c r="F121" s="225" t="s">
        <v>499</v>
      </c>
      <c r="G121" s="226"/>
      <c r="H121" s="225" t="s">
        <v>115</v>
      </c>
      <c r="I121" s="225" t="s">
        <v>55</v>
      </c>
      <c r="J121" s="225" t="s">
        <v>500</v>
      </c>
      <c r="K121" s="251"/>
    </row>
    <row r="122" spans="2:11" ht="17.25" customHeight="1">
      <c r="B122" s="250"/>
      <c r="C122" s="227" t="s">
        <v>501</v>
      </c>
      <c r="D122" s="227"/>
      <c r="E122" s="227"/>
      <c r="F122" s="228" t="s">
        <v>502</v>
      </c>
      <c r="G122" s="229"/>
      <c r="H122" s="227"/>
      <c r="I122" s="227"/>
      <c r="J122" s="227" t="s">
        <v>503</v>
      </c>
      <c r="K122" s="251"/>
    </row>
    <row r="123" spans="2:11" ht="5.25" customHeight="1">
      <c r="B123" s="252"/>
      <c r="C123" s="230"/>
      <c r="D123" s="230"/>
      <c r="E123" s="230"/>
      <c r="F123" s="230"/>
      <c r="G123" s="191"/>
      <c r="H123" s="230"/>
      <c r="I123" s="230"/>
      <c r="J123" s="230"/>
      <c r="K123" s="253"/>
    </row>
    <row r="124" spans="2:11" ht="15" customHeight="1">
      <c r="B124" s="252"/>
      <c r="C124" s="191" t="s">
        <v>507</v>
      </c>
      <c r="D124" s="230"/>
      <c r="E124" s="230"/>
      <c r="F124" s="232" t="s">
        <v>504</v>
      </c>
      <c r="G124" s="191"/>
      <c r="H124" s="191" t="s">
        <v>543</v>
      </c>
      <c r="I124" s="191" t="s">
        <v>506</v>
      </c>
      <c r="J124" s="191">
        <v>120</v>
      </c>
      <c r="K124" s="254"/>
    </row>
    <row r="125" spans="2:11" ht="15" customHeight="1">
      <c r="B125" s="252"/>
      <c r="C125" s="191" t="s">
        <v>552</v>
      </c>
      <c r="D125" s="191"/>
      <c r="E125" s="191"/>
      <c r="F125" s="232" t="s">
        <v>504</v>
      </c>
      <c r="G125" s="191"/>
      <c r="H125" s="191" t="s">
        <v>553</v>
      </c>
      <c r="I125" s="191" t="s">
        <v>506</v>
      </c>
      <c r="J125" s="191" t="s">
        <v>554</v>
      </c>
      <c r="K125" s="254"/>
    </row>
    <row r="126" spans="2:11" ht="15" customHeight="1">
      <c r="B126" s="252"/>
      <c r="C126" s="191" t="s">
        <v>81</v>
      </c>
      <c r="D126" s="191"/>
      <c r="E126" s="191"/>
      <c r="F126" s="232" t="s">
        <v>504</v>
      </c>
      <c r="G126" s="191"/>
      <c r="H126" s="191" t="s">
        <v>555</v>
      </c>
      <c r="I126" s="191" t="s">
        <v>506</v>
      </c>
      <c r="J126" s="191" t="s">
        <v>554</v>
      </c>
      <c r="K126" s="254"/>
    </row>
    <row r="127" spans="2:11" ht="15" customHeight="1">
      <c r="B127" s="252"/>
      <c r="C127" s="191" t="s">
        <v>515</v>
      </c>
      <c r="D127" s="191"/>
      <c r="E127" s="191"/>
      <c r="F127" s="232" t="s">
        <v>510</v>
      </c>
      <c r="G127" s="191"/>
      <c r="H127" s="191" t="s">
        <v>516</v>
      </c>
      <c r="I127" s="191" t="s">
        <v>506</v>
      </c>
      <c r="J127" s="191">
        <v>15</v>
      </c>
      <c r="K127" s="254"/>
    </row>
    <row r="128" spans="2:11" ht="15" customHeight="1">
      <c r="B128" s="252"/>
      <c r="C128" s="234" t="s">
        <v>517</v>
      </c>
      <c r="D128" s="234"/>
      <c r="E128" s="234"/>
      <c r="F128" s="235" t="s">
        <v>510</v>
      </c>
      <c r="G128" s="234"/>
      <c r="H128" s="234" t="s">
        <v>518</v>
      </c>
      <c r="I128" s="234" t="s">
        <v>506</v>
      </c>
      <c r="J128" s="234">
        <v>15</v>
      </c>
      <c r="K128" s="254"/>
    </row>
    <row r="129" spans="2:11" ht="15" customHeight="1">
      <c r="B129" s="252"/>
      <c r="C129" s="234" t="s">
        <v>519</v>
      </c>
      <c r="D129" s="234"/>
      <c r="E129" s="234"/>
      <c r="F129" s="235" t="s">
        <v>510</v>
      </c>
      <c r="G129" s="234"/>
      <c r="H129" s="234" t="s">
        <v>520</v>
      </c>
      <c r="I129" s="234" t="s">
        <v>506</v>
      </c>
      <c r="J129" s="234">
        <v>20</v>
      </c>
      <c r="K129" s="254"/>
    </row>
    <row r="130" spans="2:11" ht="15" customHeight="1">
      <c r="B130" s="252"/>
      <c r="C130" s="234" t="s">
        <v>521</v>
      </c>
      <c r="D130" s="234"/>
      <c r="E130" s="234"/>
      <c r="F130" s="235" t="s">
        <v>510</v>
      </c>
      <c r="G130" s="234"/>
      <c r="H130" s="234" t="s">
        <v>522</v>
      </c>
      <c r="I130" s="234" t="s">
        <v>506</v>
      </c>
      <c r="J130" s="234">
        <v>20</v>
      </c>
      <c r="K130" s="254"/>
    </row>
    <row r="131" spans="2:11" ht="15" customHeight="1">
      <c r="B131" s="252"/>
      <c r="C131" s="191" t="s">
        <v>509</v>
      </c>
      <c r="D131" s="191"/>
      <c r="E131" s="191"/>
      <c r="F131" s="232" t="s">
        <v>510</v>
      </c>
      <c r="G131" s="191"/>
      <c r="H131" s="191" t="s">
        <v>543</v>
      </c>
      <c r="I131" s="191" t="s">
        <v>506</v>
      </c>
      <c r="J131" s="191">
        <v>50</v>
      </c>
      <c r="K131" s="254"/>
    </row>
    <row r="132" spans="2:11" ht="15" customHeight="1">
      <c r="B132" s="252"/>
      <c r="C132" s="191" t="s">
        <v>523</v>
      </c>
      <c r="D132" s="191"/>
      <c r="E132" s="191"/>
      <c r="F132" s="232" t="s">
        <v>510</v>
      </c>
      <c r="G132" s="191"/>
      <c r="H132" s="191" t="s">
        <v>543</v>
      </c>
      <c r="I132" s="191" t="s">
        <v>506</v>
      </c>
      <c r="J132" s="191">
        <v>50</v>
      </c>
      <c r="K132" s="254"/>
    </row>
    <row r="133" spans="2:11" ht="15" customHeight="1">
      <c r="B133" s="252"/>
      <c r="C133" s="191" t="s">
        <v>529</v>
      </c>
      <c r="D133" s="191"/>
      <c r="E133" s="191"/>
      <c r="F133" s="232" t="s">
        <v>510</v>
      </c>
      <c r="G133" s="191"/>
      <c r="H133" s="191" t="s">
        <v>543</v>
      </c>
      <c r="I133" s="191" t="s">
        <v>506</v>
      </c>
      <c r="J133" s="191">
        <v>50</v>
      </c>
      <c r="K133" s="254"/>
    </row>
    <row r="134" spans="2:11" ht="15" customHeight="1">
      <c r="B134" s="252"/>
      <c r="C134" s="191" t="s">
        <v>531</v>
      </c>
      <c r="D134" s="191"/>
      <c r="E134" s="191"/>
      <c r="F134" s="232" t="s">
        <v>510</v>
      </c>
      <c r="G134" s="191"/>
      <c r="H134" s="191" t="s">
        <v>543</v>
      </c>
      <c r="I134" s="191" t="s">
        <v>506</v>
      </c>
      <c r="J134" s="191">
        <v>50</v>
      </c>
      <c r="K134" s="254"/>
    </row>
    <row r="135" spans="2:11" ht="15" customHeight="1">
      <c r="B135" s="252"/>
      <c r="C135" s="191" t="s">
        <v>121</v>
      </c>
      <c r="D135" s="191"/>
      <c r="E135" s="191"/>
      <c r="F135" s="232" t="s">
        <v>510</v>
      </c>
      <c r="G135" s="191"/>
      <c r="H135" s="191" t="s">
        <v>556</v>
      </c>
      <c r="I135" s="191" t="s">
        <v>506</v>
      </c>
      <c r="J135" s="191">
        <v>255</v>
      </c>
      <c r="K135" s="254"/>
    </row>
    <row r="136" spans="2:11" ht="15" customHeight="1">
      <c r="B136" s="252"/>
      <c r="C136" s="191" t="s">
        <v>533</v>
      </c>
      <c r="D136" s="191"/>
      <c r="E136" s="191"/>
      <c r="F136" s="232" t="s">
        <v>504</v>
      </c>
      <c r="G136" s="191"/>
      <c r="H136" s="191" t="s">
        <v>557</v>
      </c>
      <c r="I136" s="191" t="s">
        <v>535</v>
      </c>
      <c r="J136" s="191"/>
      <c r="K136" s="254"/>
    </row>
    <row r="137" spans="2:11" ht="15" customHeight="1">
      <c r="B137" s="252"/>
      <c r="C137" s="191" t="s">
        <v>536</v>
      </c>
      <c r="D137" s="191"/>
      <c r="E137" s="191"/>
      <c r="F137" s="232" t="s">
        <v>504</v>
      </c>
      <c r="G137" s="191"/>
      <c r="H137" s="191" t="s">
        <v>558</v>
      </c>
      <c r="I137" s="191" t="s">
        <v>538</v>
      </c>
      <c r="J137" s="191"/>
      <c r="K137" s="254"/>
    </row>
    <row r="138" spans="2:11" ht="15" customHeight="1">
      <c r="B138" s="252"/>
      <c r="C138" s="191" t="s">
        <v>539</v>
      </c>
      <c r="D138" s="191"/>
      <c r="E138" s="191"/>
      <c r="F138" s="232" t="s">
        <v>504</v>
      </c>
      <c r="G138" s="191"/>
      <c r="H138" s="191" t="s">
        <v>539</v>
      </c>
      <c r="I138" s="191" t="s">
        <v>538</v>
      </c>
      <c r="J138" s="191"/>
      <c r="K138" s="254"/>
    </row>
    <row r="139" spans="2:11" ht="15" customHeight="1">
      <c r="B139" s="252"/>
      <c r="C139" s="191" t="s">
        <v>36</v>
      </c>
      <c r="D139" s="191"/>
      <c r="E139" s="191"/>
      <c r="F139" s="232" t="s">
        <v>504</v>
      </c>
      <c r="G139" s="191"/>
      <c r="H139" s="191" t="s">
        <v>559</v>
      </c>
      <c r="I139" s="191" t="s">
        <v>538</v>
      </c>
      <c r="J139" s="191"/>
      <c r="K139" s="254"/>
    </row>
    <row r="140" spans="2:11" ht="15" customHeight="1">
      <c r="B140" s="252"/>
      <c r="C140" s="191" t="s">
        <v>560</v>
      </c>
      <c r="D140" s="191"/>
      <c r="E140" s="191"/>
      <c r="F140" s="232" t="s">
        <v>504</v>
      </c>
      <c r="G140" s="191"/>
      <c r="H140" s="191" t="s">
        <v>561</v>
      </c>
      <c r="I140" s="191" t="s">
        <v>538</v>
      </c>
      <c r="J140" s="191"/>
      <c r="K140" s="254"/>
    </row>
    <row r="141" spans="2:11" ht="15" customHeight="1">
      <c r="B141" s="255"/>
      <c r="C141" s="256"/>
      <c r="D141" s="256"/>
      <c r="E141" s="256"/>
      <c r="F141" s="256"/>
      <c r="G141" s="256"/>
      <c r="H141" s="256"/>
      <c r="I141" s="256"/>
      <c r="J141" s="256"/>
      <c r="K141" s="257"/>
    </row>
    <row r="142" spans="2:11" ht="18.75" customHeight="1">
      <c r="B142" s="193"/>
      <c r="C142" s="193"/>
      <c r="D142" s="193"/>
      <c r="E142" s="193"/>
      <c r="F142" s="244"/>
      <c r="G142" s="193"/>
      <c r="H142" s="193"/>
      <c r="I142" s="193"/>
      <c r="J142" s="193"/>
      <c r="K142" s="193"/>
    </row>
    <row r="143" spans="2:11" ht="18.75" customHeight="1">
      <c r="B143" s="219"/>
      <c r="C143" s="219"/>
      <c r="D143" s="219"/>
      <c r="E143" s="219"/>
      <c r="F143" s="219"/>
      <c r="G143" s="219"/>
      <c r="H143" s="219"/>
      <c r="I143" s="219"/>
      <c r="J143" s="219"/>
      <c r="K143" s="219"/>
    </row>
    <row r="144" spans="2:11" ht="7.5" customHeight="1">
      <c r="B144" s="220"/>
      <c r="C144" s="221"/>
      <c r="D144" s="221"/>
      <c r="E144" s="221"/>
      <c r="F144" s="221"/>
      <c r="G144" s="221"/>
      <c r="H144" s="221"/>
      <c r="I144" s="221"/>
      <c r="J144" s="221"/>
      <c r="K144" s="222"/>
    </row>
    <row r="145" spans="2:11" ht="45" customHeight="1">
      <c r="B145" s="223"/>
      <c r="C145" s="320" t="s">
        <v>562</v>
      </c>
      <c r="D145" s="320"/>
      <c r="E145" s="320"/>
      <c r="F145" s="320"/>
      <c r="G145" s="320"/>
      <c r="H145" s="320"/>
      <c r="I145" s="320"/>
      <c r="J145" s="320"/>
      <c r="K145" s="224"/>
    </row>
    <row r="146" spans="2:11" ht="17.25" customHeight="1">
      <c r="B146" s="223"/>
      <c r="C146" s="225" t="s">
        <v>498</v>
      </c>
      <c r="D146" s="225"/>
      <c r="E146" s="225"/>
      <c r="F146" s="225" t="s">
        <v>499</v>
      </c>
      <c r="G146" s="226"/>
      <c r="H146" s="225" t="s">
        <v>115</v>
      </c>
      <c r="I146" s="225" t="s">
        <v>55</v>
      </c>
      <c r="J146" s="225" t="s">
        <v>500</v>
      </c>
      <c r="K146" s="224"/>
    </row>
    <row r="147" spans="2:11" ht="17.25" customHeight="1">
      <c r="B147" s="223"/>
      <c r="C147" s="227" t="s">
        <v>501</v>
      </c>
      <c r="D147" s="227"/>
      <c r="E147" s="227"/>
      <c r="F147" s="228" t="s">
        <v>502</v>
      </c>
      <c r="G147" s="229"/>
      <c r="H147" s="227"/>
      <c r="I147" s="227"/>
      <c r="J147" s="227" t="s">
        <v>503</v>
      </c>
      <c r="K147" s="224"/>
    </row>
    <row r="148" spans="2:11" ht="5.25" customHeight="1">
      <c r="B148" s="233"/>
      <c r="C148" s="230"/>
      <c r="D148" s="230"/>
      <c r="E148" s="230"/>
      <c r="F148" s="230"/>
      <c r="G148" s="231"/>
      <c r="H148" s="230"/>
      <c r="I148" s="230"/>
      <c r="J148" s="230"/>
      <c r="K148" s="254"/>
    </row>
    <row r="149" spans="2:11" ht="15" customHeight="1">
      <c r="B149" s="233"/>
      <c r="C149" s="190" t="s">
        <v>507</v>
      </c>
      <c r="D149" s="191"/>
      <c r="E149" s="191"/>
      <c r="F149" s="258" t="s">
        <v>504</v>
      </c>
      <c r="G149" s="191"/>
      <c r="H149" s="190" t="s">
        <v>543</v>
      </c>
      <c r="I149" s="190" t="s">
        <v>506</v>
      </c>
      <c r="J149" s="190">
        <v>120</v>
      </c>
      <c r="K149" s="254"/>
    </row>
    <row r="150" spans="2:11" ht="15" customHeight="1">
      <c r="B150" s="233"/>
      <c r="C150" s="190" t="s">
        <v>552</v>
      </c>
      <c r="D150" s="191"/>
      <c r="E150" s="191"/>
      <c r="F150" s="258" t="s">
        <v>504</v>
      </c>
      <c r="G150" s="191"/>
      <c r="H150" s="190" t="s">
        <v>563</v>
      </c>
      <c r="I150" s="190" t="s">
        <v>506</v>
      </c>
      <c r="J150" s="190" t="s">
        <v>554</v>
      </c>
      <c r="K150" s="254"/>
    </row>
    <row r="151" spans="2:11" ht="15" customHeight="1">
      <c r="B151" s="233"/>
      <c r="C151" s="190" t="s">
        <v>81</v>
      </c>
      <c r="D151" s="191"/>
      <c r="E151" s="191"/>
      <c r="F151" s="258" t="s">
        <v>504</v>
      </c>
      <c r="G151" s="191"/>
      <c r="H151" s="190" t="s">
        <v>564</v>
      </c>
      <c r="I151" s="190" t="s">
        <v>506</v>
      </c>
      <c r="J151" s="190" t="s">
        <v>554</v>
      </c>
      <c r="K151" s="254"/>
    </row>
    <row r="152" spans="2:11" ht="15" customHeight="1">
      <c r="B152" s="233"/>
      <c r="C152" s="190" t="s">
        <v>509</v>
      </c>
      <c r="D152" s="191"/>
      <c r="E152" s="191"/>
      <c r="F152" s="258" t="s">
        <v>510</v>
      </c>
      <c r="G152" s="191"/>
      <c r="H152" s="190" t="s">
        <v>543</v>
      </c>
      <c r="I152" s="190" t="s">
        <v>506</v>
      </c>
      <c r="J152" s="190">
        <v>50</v>
      </c>
      <c r="K152" s="254"/>
    </row>
    <row r="153" spans="2:11" ht="15" customHeight="1">
      <c r="B153" s="233"/>
      <c r="C153" s="190" t="s">
        <v>512</v>
      </c>
      <c r="D153" s="191"/>
      <c r="E153" s="191"/>
      <c r="F153" s="258" t="s">
        <v>504</v>
      </c>
      <c r="G153" s="191"/>
      <c r="H153" s="190" t="s">
        <v>543</v>
      </c>
      <c r="I153" s="190" t="s">
        <v>514</v>
      </c>
      <c r="J153" s="190"/>
      <c r="K153" s="254"/>
    </row>
    <row r="154" spans="2:11" ht="15" customHeight="1">
      <c r="B154" s="233"/>
      <c r="C154" s="190" t="s">
        <v>523</v>
      </c>
      <c r="D154" s="191"/>
      <c r="E154" s="191"/>
      <c r="F154" s="258" t="s">
        <v>510</v>
      </c>
      <c r="G154" s="191"/>
      <c r="H154" s="190" t="s">
        <v>543</v>
      </c>
      <c r="I154" s="190" t="s">
        <v>506</v>
      </c>
      <c r="J154" s="190">
        <v>50</v>
      </c>
      <c r="K154" s="254"/>
    </row>
    <row r="155" spans="2:11" ht="15" customHeight="1">
      <c r="B155" s="233"/>
      <c r="C155" s="190" t="s">
        <v>531</v>
      </c>
      <c r="D155" s="191"/>
      <c r="E155" s="191"/>
      <c r="F155" s="258" t="s">
        <v>510</v>
      </c>
      <c r="G155" s="191"/>
      <c r="H155" s="190" t="s">
        <v>543</v>
      </c>
      <c r="I155" s="190" t="s">
        <v>506</v>
      </c>
      <c r="J155" s="190">
        <v>50</v>
      </c>
      <c r="K155" s="254"/>
    </row>
    <row r="156" spans="2:11" ht="15" customHeight="1">
      <c r="B156" s="233"/>
      <c r="C156" s="190" t="s">
        <v>529</v>
      </c>
      <c r="D156" s="191"/>
      <c r="E156" s="191"/>
      <c r="F156" s="258" t="s">
        <v>510</v>
      </c>
      <c r="G156" s="191"/>
      <c r="H156" s="190" t="s">
        <v>543</v>
      </c>
      <c r="I156" s="190" t="s">
        <v>506</v>
      </c>
      <c r="J156" s="190">
        <v>50</v>
      </c>
      <c r="K156" s="254"/>
    </row>
    <row r="157" spans="2:11" ht="15" customHeight="1">
      <c r="B157" s="233"/>
      <c r="C157" s="190" t="s">
        <v>105</v>
      </c>
      <c r="D157" s="191"/>
      <c r="E157" s="191"/>
      <c r="F157" s="258" t="s">
        <v>504</v>
      </c>
      <c r="G157" s="191"/>
      <c r="H157" s="190" t="s">
        <v>565</v>
      </c>
      <c r="I157" s="190" t="s">
        <v>506</v>
      </c>
      <c r="J157" s="190" t="s">
        <v>566</v>
      </c>
      <c r="K157" s="254"/>
    </row>
    <row r="158" spans="2:11" ht="15" customHeight="1">
      <c r="B158" s="233"/>
      <c r="C158" s="190" t="s">
        <v>567</v>
      </c>
      <c r="D158" s="191"/>
      <c r="E158" s="191"/>
      <c r="F158" s="258" t="s">
        <v>504</v>
      </c>
      <c r="G158" s="191"/>
      <c r="H158" s="190" t="s">
        <v>568</v>
      </c>
      <c r="I158" s="190" t="s">
        <v>538</v>
      </c>
      <c r="J158" s="190"/>
      <c r="K158" s="254"/>
    </row>
    <row r="159" spans="2:11" ht="15" customHeight="1">
      <c r="B159" s="259"/>
      <c r="C159" s="242"/>
      <c r="D159" s="242"/>
      <c r="E159" s="242"/>
      <c r="F159" s="242"/>
      <c r="G159" s="242"/>
      <c r="H159" s="242"/>
      <c r="I159" s="242"/>
      <c r="J159" s="242"/>
      <c r="K159" s="260"/>
    </row>
    <row r="160" spans="2:11" ht="18.75" customHeight="1">
      <c r="B160" s="193"/>
      <c r="C160" s="191"/>
      <c r="D160" s="191"/>
      <c r="E160" s="191"/>
      <c r="F160" s="232"/>
      <c r="G160" s="191"/>
      <c r="H160" s="191"/>
      <c r="I160" s="191"/>
      <c r="J160" s="191"/>
      <c r="K160" s="193"/>
    </row>
    <row r="161" spans="2:11" ht="18.75" customHeight="1">
      <c r="B161" s="219"/>
      <c r="C161" s="219"/>
      <c r="D161" s="219"/>
      <c r="E161" s="219"/>
      <c r="F161" s="219"/>
      <c r="G161" s="219"/>
      <c r="H161" s="219"/>
      <c r="I161" s="219"/>
      <c r="J161" s="219"/>
      <c r="K161" s="219"/>
    </row>
    <row r="162" spans="2:11" ht="7.5" customHeight="1">
      <c r="B162" s="202"/>
      <c r="C162" s="203"/>
      <c r="D162" s="203"/>
      <c r="E162" s="203"/>
      <c r="F162" s="203"/>
      <c r="G162" s="203"/>
      <c r="H162" s="203"/>
      <c r="I162" s="203"/>
      <c r="J162" s="203"/>
      <c r="K162" s="204"/>
    </row>
    <row r="163" spans="2:11" ht="45" customHeight="1">
      <c r="B163" s="205"/>
      <c r="C163" s="321" t="s">
        <v>569</v>
      </c>
      <c r="D163" s="321"/>
      <c r="E163" s="321"/>
      <c r="F163" s="321"/>
      <c r="G163" s="321"/>
      <c r="H163" s="321"/>
      <c r="I163" s="321"/>
      <c r="J163" s="321"/>
      <c r="K163" s="206"/>
    </row>
    <row r="164" spans="2:11" ht="17.25" customHeight="1">
      <c r="B164" s="205"/>
      <c r="C164" s="225" t="s">
        <v>498</v>
      </c>
      <c r="D164" s="225"/>
      <c r="E164" s="225"/>
      <c r="F164" s="225" t="s">
        <v>499</v>
      </c>
      <c r="G164" s="261"/>
      <c r="H164" s="262" t="s">
        <v>115</v>
      </c>
      <c r="I164" s="262" t="s">
        <v>55</v>
      </c>
      <c r="J164" s="225" t="s">
        <v>500</v>
      </c>
      <c r="K164" s="206"/>
    </row>
    <row r="165" spans="2:11" ht="17.25" customHeight="1">
      <c r="B165" s="208"/>
      <c r="C165" s="227" t="s">
        <v>501</v>
      </c>
      <c r="D165" s="227"/>
      <c r="E165" s="227"/>
      <c r="F165" s="228" t="s">
        <v>502</v>
      </c>
      <c r="G165" s="263"/>
      <c r="H165" s="264"/>
      <c r="I165" s="264"/>
      <c r="J165" s="227" t="s">
        <v>503</v>
      </c>
      <c r="K165" s="209"/>
    </row>
    <row r="166" spans="2:11" ht="5.25" customHeight="1">
      <c r="B166" s="233"/>
      <c r="C166" s="230"/>
      <c r="D166" s="230"/>
      <c r="E166" s="230"/>
      <c r="F166" s="230"/>
      <c r="G166" s="231"/>
      <c r="H166" s="230"/>
      <c r="I166" s="230"/>
      <c r="J166" s="230"/>
      <c r="K166" s="254"/>
    </row>
    <row r="167" spans="2:11" ht="15" customHeight="1">
      <c r="B167" s="233"/>
      <c r="C167" s="191" t="s">
        <v>507</v>
      </c>
      <c r="D167" s="191"/>
      <c r="E167" s="191"/>
      <c r="F167" s="232" t="s">
        <v>504</v>
      </c>
      <c r="G167" s="191"/>
      <c r="H167" s="191" t="s">
        <v>543</v>
      </c>
      <c r="I167" s="191" t="s">
        <v>506</v>
      </c>
      <c r="J167" s="191">
        <v>120</v>
      </c>
      <c r="K167" s="254"/>
    </row>
    <row r="168" spans="2:11" ht="15" customHeight="1">
      <c r="B168" s="233"/>
      <c r="C168" s="191" t="s">
        <v>552</v>
      </c>
      <c r="D168" s="191"/>
      <c r="E168" s="191"/>
      <c r="F168" s="232" t="s">
        <v>504</v>
      </c>
      <c r="G168" s="191"/>
      <c r="H168" s="191" t="s">
        <v>553</v>
      </c>
      <c r="I168" s="191" t="s">
        <v>506</v>
      </c>
      <c r="J168" s="191" t="s">
        <v>554</v>
      </c>
      <c r="K168" s="254"/>
    </row>
    <row r="169" spans="2:11" ht="15" customHeight="1">
      <c r="B169" s="233"/>
      <c r="C169" s="191" t="s">
        <v>81</v>
      </c>
      <c r="D169" s="191"/>
      <c r="E169" s="191"/>
      <c r="F169" s="232" t="s">
        <v>504</v>
      </c>
      <c r="G169" s="191"/>
      <c r="H169" s="191" t="s">
        <v>570</v>
      </c>
      <c r="I169" s="191" t="s">
        <v>506</v>
      </c>
      <c r="J169" s="191" t="s">
        <v>554</v>
      </c>
      <c r="K169" s="254"/>
    </row>
    <row r="170" spans="2:11" ht="15" customHeight="1">
      <c r="B170" s="233"/>
      <c r="C170" s="191" t="s">
        <v>509</v>
      </c>
      <c r="D170" s="191"/>
      <c r="E170" s="191"/>
      <c r="F170" s="232" t="s">
        <v>510</v>
      </c>
      <c r="G170" s="191"/>
      <c r="H170" s="191" t="s">
        <v>570</v>
      </c>
      <c r="I170" s="191" t="s">
        <v>506</v>
      </c>
      <c r="J170" s="191">
        <v>50</v>
      </c>
      <c r="K170" s="254"/>
    </row>
    <row r="171" spans="2:11" ht="15" customHeight="1">
      <c r="B171" s="233"/>
      <c r="C171" s="191" t="s">
        <v>512</v>
      </c>
      <c r="D171" s="191"/>
      <c r="E171" s="191"/>
      <c r="F171" s="232" t="s">
        <v>504</v>
      </c>
      <c r="G171" s="191"/>
      <c r="H171" s="191" t="s">
        <v>570</v>
      </c>
      <c r="I171" s="191" t="s">
        <v>514</v>
      </c>
      <c r="J171" s="191"/>
      <c r="K171" s="254"/>
    </row>
    <row r="172" spans="2:11" ht="15" customHeight="1">
      <c r="B172" s="233"/>
      <c r="C172" s="191" t="s">
        <v>523</v>
      </c>
      <c r="D172" s="191"/>
      <c r="E172" s="191"/>
      <c r="F172" s="232" t="s">
        <v>510</v>
      </c>
      <c r="G172" s="191"/>
      <c r="H172" s="191" t="s">
        <v>570</v>
      </c>
      <c r="I172" s="191" t="s">
        <v>506</v>
      </c>
      <c r="J172" s="191">
        <v>50</v>
      </c>
      <c r="K172" s="254"/>
    </row>
    <row r="173" spans="2:11" ht="15" customHeight="1">
      <c r="B173" s="233"/>
      <c r="C173" s="191" t="s">
        <v>531</v>
      </c>
      <c r="D173" s="191"/>
      <c r="E173" s="191"/>
      <c r="F173" s="232" t="s">
        <v>510</v>
      </c>
      <c r="G173" s="191"/>
      <c r="H173" s="191" t="s">
        <v>570</v>
      </c>
      <c r="I173" s="191" t="s">
        <v>506</v>
      </c>
      <c r="J173" s="191">
        <v>50</v>
      </c>
      <c r="K173" s="254"/>
    </row>
    <row r="174" spans="2:11" ht="15" customHeight="1">
      <c r="B174" s="233"/>
      <c r="C174" s="191" t="s">
        <v>529</v>
      </c>
      <c r="D174" s="191"/>
      <c r="E174" s="191"/>
      <c r="F174" s="232" t="s">
        <v>510</v>
      </c>
      <c r="G174" s="191"/>
      <c r="H174" s="191" t="s">
        <v>570</v>
      </c>
      <c r="I174" s="191" t="s">
        <v>506</v>
      </c>
      <c r="J174" s="191">
        <v>50</v>
      </c>
      <c r="K174" s="254"/>
    </row>
    <row r="175" spans="2:11" ht="15" customHeight="1">
      <c r="B175" s="233"/>
      <c r="C175" s="191" t="s">
        <v>114</v>
      </c>
      <c r="D175" s="191"/>
      <c r="E175" s="191"/>
      <c r="F175" s="232" t="s">
        <v>504</v>
      </c>
      <c r="G175" s="191"/>
      <c r="H175" s="191" t="s">
        <v>571</v>
      </c>
      <c r="I175" s="191" t="s">
        <v>572</v>
      </c>
      <c r="J175" s="191"/>
      <c r="K175" s="254"/>
    </row>
    <row r="176" spans="2:11" ht="15" customHeight="1">
      <c r="B176" s="233"/>
      <c r="C176" s="191" t="s">
        <v>55</v>
      </c>
      <c r="D176" s="191"/>
      <c r="E176" s="191"/>
      <c r="F176" s="232" t="s">
        <v>504</v>
      </c>
      <c r="G176" s="191"/>
      <c r="H176" s="191" t="s">
        <v>573</v>
      </c>
      <c r="I176" s="191" t="s">
        <v>574</v>
      </c>
      <c r="J176" s="191">
        <v>1</v>
      </c>
      <c r="K176" s="254"/>
    </row>
    <row r="177" spans="2:11" ht="15" customHeight="1">
      <c r="B177" s="233"/>
      <c r="C177" s="191" t="s">
        <v>51</v>
      </c>
      <c r="D177" s="191"/>
      <c r="E177" s="191"/>
      <c r="F177" s="232" t="s">
        <v>504</v>
      </c>
      <c r="G177" s="191"/>
      <c r="H177" s="191" t="s">
        <v>575</v>
      </c>
      <c r="I177" s="191" t="s">
        <v>506</v>
      </c>
      <c r="J177" s="191">
        <v>20</v>
      </c>
      <c r="K177" s="254"/>
    </row>
    <row r="178" spans="2:11" ht="15" customHeight="1">
      <c r="B178" s="233"/>
      <c r="C178" s="191" t="s">
        <v>115</v>
      </c>
      <c r="D178" s="191"/>
      <c r="E178" s="191"/>
      <c r="F178" s="232" t="s">
        <v>504</v>
      </c>
      <c r="G178" s="191"/>
      <c r="H178" s="191" t="s">
        <v>576</v>
      </c>
      <c r="I178" s="191" t="s">
        <v>506</v>
      </c>
      <c r="J178" s="191">
        <v>255</v>
      </c>
      <c r="K178" s="254"/>
    </row>
    <row r="179" spans="2:11" ht="15" customHeight="1">
      <c r="B179" s="233"/>
      <c r="C179" s="191" t="s">
        <v>116</v>
      </c>
      <c r="D179" s="191"/>
      <c r="E179" s="191"/>
      <c r="F179" s="232" t="s">
        <v>504</v>
      </c>
      <c r="G179" s="191"/>
      <c r="H179" s="191" t="s">
        <v>469</v>
      </c>
      <c r="I179" s="191" t="s">
        <v>506</v>
      </c>
      <c r="J179" s="191">
        <v>10</v>
      </c>
      <c r="K179" s="254"/>
    </row>
    <row r="180" spans="2:11" ht="15" customHeight="1">
      <c r="B180" s="233"/>
      <c r="C180" s="191" t="s">
        <v>117</v>
      </c>
      <c r="D180" s="191"/>
      <c r="E180" s="191"/>
      <c r="F180" s="232" t="s">
        <v>504</v>
      </c>
      <c r="G180" s="191"/>
      <c r="H180" s="191" t="s">
        <v>577</v>
      </c>
      <c r="I180" s="191" t="s">
        <v>538</v>
      </c>
      <c r="J180" s="191"/>
      <c r="K180" s="254"/>
    </row>
    <row r="181" spans="2:11" ht="15" customHeight="1">
      <c r="B181" s="233"/>
      <c r="C181" s="191" t="s">
        <v>578</v>
      </c>
      <c r="D181" s="191"/>
      <c r="E181" s="191"/>
      <c r="F181" s="232" t="s">
        <v>504</v>
      </c>
      <c r="G181" s="191"/>
      <c r="H181" s="191" t="s">
        <v>579</v>
      </c>
      <c r="I181" s="191" t="s">
        <v>538</v>
      </c>
      <c r="J181" s="191"/>
      <c r="K181" s="254"/>
    </row>
    <row r="182" spans="2:11" ht="15" customHeight="1">
      <c r="B182" s="233"/>
      <c r="C182" s="191" t="s">
        <v>567</v>
      </c>
      <c r="D182" s="191"/>
      <c r="E182" s="191"/>
      <c r="F182" s="232" t="s">
        <v>504</v>
      </c>
      <c r="G182" s="191"/>
      <c r="H182" s="191" t="s">
        <v>580</v>
      </c>
      <c r="I182" s="191" t="s">
        <v>538</v>
      </c>
      <c r="J182" s="191"/>
      <c r="K182" s="254"/>
    </row>
    <row r="183" spans="2:11" ht="15" customHeight="1">
      <c r="B183" s="233"/>
      <c r="C183" s="191" t="s">
        <v>120</v>
      </c>
      <c r="D183" s="191"/>
      <c r="E183" s="191"/>
      <c r="F183" s="232" t="s">
        <v>510</v>
      </c>
      <c r="G183" s="191"/>
      <c r="H183" s="191" t="s">
        <v>581</v>
      </c>
      <c r="I183" s="191" t="s">
        <v>506</v>
      </c>
      <c r="J183" s="191">
        <v>50</v>
      </c>
      <c r="K183" s="254"/>
    </row>
    <row r="184" spans="2:11" ht="15" customHeight="1">
      <c r="B184" s="259"/>
      <c r="C184" s="242"/>
      <c r="D184" s="242"/>
      <c r="E184" s="242"/>
      <c r="F184" s="242"/>
      <c r="G184" s="242"/>
      <c r="H184" s="242"/>
      <c r="I184" s="242"/>
      <c r="J184" s="242"/>
      <c r="K184" s="260"/>
    </row>
    <row r="185" spans="2:11" ht="18.75" customHeight="1">
      <c r="B185" s="193"/>
      <c r="C185" s="191"/>
      <c r="D185" s="191"/>
      <c r="E185" s="191"/>
      <c r="F185" s="232"/>
      <c r="G185" s="191"/>
      <c r="H185" s="191"/>
      <c r="I185" s="191"/>
      <c r="J185" s="191"/>
      <c r="K185" s="193"/>
    </row>
    <row r="186" spans="2:11" ht="18.75" customHeight="1">
      <c r="B186" s="219"/>
      <c r="C186" s="219"/>
      <c r="D186" s="219"/>
      <c r="E186" s="219"/>
      <c r="F186" s="219"/>
      <c r="G186" s="219"/>
      <c r="H186" s="219"/>
      <c r="I186" s="219"/>
      <c r="J186" s="219"/>
      <c r="K186" s="219"/>
    </row>
    <row r="187" spans="2:11" ht="13.5">
      <c r="B187" s="202"/>
      <c r="C187" s="203"/>
      <c r="D187" s="203"/>
      <c r="E187" s="203"/>
      <c r="F187" s="203"/>
      <c r="G187" s="203"/>
      <c r="H187" s="203"/>
      <c r="I187" s="203"/>
      <c r="J187" s="203"/>
      <c r="K187" s="204"/>
    </row>
    <row r="188" spans="2:11" ht="21">
      <c r="B188" s="205"/>
      <c r="C188" s="321" t="s">
        <v>582</v>
      </c>
      <c r="D188" s="321"/>
      <c r="E188" s="321"/>
      <c r="F188" s="321"/>
      <c r="G188" s="321"/>
      <c r="H188" s="321"/>
      <c r="I188" s="321"/>
      <c r="J188" s="321"/>
      <c r="K188" s="206"/>
    </row>
    <row r="189" spans="2:11" ht="25.5" customHeight="1">
      <c r="B189" s="205"/>
      <c r="C189" s="192" t="s">
        <v>583</v>
      </c>
      <c r="D189" s="192"/>
      <c r="E189" s="192"/>
      <c r="F189" s="192" t="s">
        <v>584</v>
      </c>
      <c r="G189" s="265"/>
      <c r="H189" s="317" t="s">
        <v>585</v>
      </c>
      <c r="I189" s="317"/>
      <c r="J189" s="317"/>
      <c r="K189" s="206"/>
    </row>
    <row r="190" spans="2:11" ht="5.25" customHeight="1">
      <c r="B190" s="233"/>
      <c r="C190" s="230"/>
      <c r="D190" s="230"/>
      <c r="E190" s="230"/>
      <c r="F190" s="230"/>
      <c r="G190" s="191"/>
      <c r="H190" s="230"/>
      <c r="I190" s="230"/>
      <c r="J190" s="230"/>
      <c r="K190" s="254"/>
    </row>
    <row r="191" spans="2:11" ht="15" customHeight="1">
      <c r="B191" s="233"/>
      <c r="C191" s="191" t="s">
        <v>586</v>
      </c>
      <c r="D191" s="191"/>
      <c r="E191" s="191"/>
      <c r="F191" s="232" t="s">
        <v>41</v>
      </c>
      <c r="G191" s="191"/>
      <c r="H191" s="318" t="s">
        <v>587</v>
      </c>
      <c r="I191" s="318"/>
      <c r="J191" s="318"/>
      <c r="K191" s="254"/>
    </row>
    <row r="192" spans="2:11" ht="15" customHeight="1">
      <c r="B192" s="233"/>
      <c r="C192" s="239"/>
      <c r="D192" s="191"/>
      <c r="E192" s="191"/>
      <c r="F192" s="232" t="s">
        <v>42</v>
      </c>
      <c r="G192" s="191"/>
      <c r="H192" s="318" t="s">
        <v>588</v>
      </c>
      <c r="I192" s="318"/>
      <c r="J192" s="318"/>
      <c r="K192" s="254"/>
    </row>
    <row r="193" spans="2:11" ht="15" customHeight="1">
      <c r="B193" s="233"/>
      <c r="C193" s="239"/>
      <c r="D193" s="191"/>
      <c r="E193" s="191"/>
      <c r="F193" s="232" t="s">
        <v>45</v>
      </c>
      <c r="G193" s="191"/>
      <c r="H193" s="318" t="s">
        <v>589</v>
      </c>
      <c r="I193" s="318"/>
      <c r="J193" s="318"/>
      <c r="K193" s="254"/>
    </row>
    <row r="194" spans="2:11" ht="15" customHeight="1">
      <c r="B194" s="233"/>
      <c r="C194" s="191"/>
      <c r="D194" s="191"/>
      <c r="E194" s="191"/>
      <c r="F194" s="232" t="s">
        <v>43</v>
      </c>
      <c r="G194" s="191"/>
      <c r="H194" s="318" t="s">
        <v>590</v>
      </c>
      <c r="I194" s="318"/>
      <c r="J194" s="318"/>
      <c r="K194" s="254"/>
    </row>
    <row r="195" spans="2:11" ht="15" customHeight="1">
      <c r="B195" s="233"/>
      <c r="C195" s="191"/>
      <c r="D195" s="191"/>
      <c r="E195" s="191"/>
      <c r="F195" s="232" t="s">
        <v>44</v>
      </c>
      <c r="G195" s="191"/>
      <c r="H195" s="318" t="s">
        <v>591</v>
      </c>
      <c r="I195" s="318"/>
      <c r="J195" s="318"/>
      <c r="K195" s="254"/>
    </row>
    <row r="196" spans="2:11" ht="15" customHeight="1">
      <c r="B196" s="233"/>
      <c r="C196" s="191"/>
      <c r="D196" s="191"/>
      <c r="E196" s="191"/>
      <c r="F196" s="232"/>
      <c r="G196" s="191"/>
      <c r="H196" s="191"/>
      <c r="I196" s="191"/>
      <c r="J196" s="191"/>
      <c r="K196" s="254"/>
    </row>
    <row r="197" spans="2:11" ht="15" customHeight="1">
      <c r="B197" s="233"/>
      <c r="C197" s="191" t="s">
        <v>550</v>
      </c>
      <c r="D197" s="191"/>
      <c r="E197" s="191"/>
      <c r="F197" s="232" t="s">
        <v>76</v>
      </c>
      <c r="G197" s="191"/>
      <c r="H197" s="318" t="s">
        <v>592</v>
      </c>
      <c r="I197" s="318"/>
      <c r="J197" s="318"/>
      <c r="K197" s="254"/>
    </row>
    <row r="198" spans="2:11" ht="15" customHeight="1">
      <c r="B198" s="233"/>
      <c r="C198" s="239"/>
      <c r="D198" s="191"/>
      <c r="E198" s="191"/>
      <c r="F198" s="232" t="s">
        <v>449</v>
      </c>
      <c r="G198" s="191"/>
      <c r="H198" s="318" t="s">
        <v>450</v>
      </c>
      <c r="I198" s="318"/>
      <c r="J198" s="318"/>
      <c r="K198" s="254"/>
    </row>
    <row r="199" spans="2:11" ht="15" customHeight="1">
      <c r="B199" s="233"/>
      <c r="C199" s="191"/>
      <c r="D199" s="191"/>
      <c r="E199" s="191"/>
      <c r="F199" s="232" t="s">
        <v>447</v>
      </c>
      <c r="G199" s="191"/>
      <c r="H199" s="318" t="s">
        <v>593</v>
      </c>
      <c r="I199" s="318"/>
      <c r="J199" s="318"/>
      <c r="K199" s="254"/>
    </row>
    <row r="200" spans="2:11" ht="15" customHeight="1">
      <c r="B200" s="266"/>
      <c r="C200" s="239"/>
      <c r="D200" s="239"/>
      <c r="E200" s="239"/>
      <c r="F200" s="232" t="s">
        <v>96</v>
      </c>
      <c r="G200" s="218"/>
      <c r="H200" s="316" t="s">
        <v>451</v>
      </c>
      <c r="I200" s="316"/>
      <c r="J200" s="316"/>
      <c r="K200" s="267"/>
    </row>
    <row r="201" spans="2:11" ht="15" customHeight="1">
      <c r="B201" s="266"/>
      <c r="C201" s="239"/>
      <c r="D201" s="239"/>
      <c r="E201" s="239"/>
      <c r="F201" s="232" t="s">
        <v>452</v>
      </c>
      <c r="G201" s="218"/>
      <c r="H201" s="316" t="s">
        <v>594</v>
      </c>
      <c r="I201" s="316"/>
      <c r="J201" s="316"/>
      <c r="K201" s="267"/>
    </row>
    <row r="202" spans="2:11" ht="15" customHeight="1">
      <c r="B202" s="266"/>
      <c r="C202" s="239"/>
      <c r="D202" s="239"/>
      <c r="E202" s="239"/>
      <c r="F202" s="268"/>
      <c r="G202" s="218"/>
      <c r="H202" s="269"/>
      <c r="I202" s="269"/>
      <c r="J202" s="269"/>
      <c r="K202" s="267"/>
    </row>
    <row r="203" spans="2:11" ht="15" customHeight="1">
      <c r="B203" s="266"/>
      <c r="C203" s="191" t="s">
        <v>574</v>
      </c>
      <c r="D203" s="239"/>
      <c r="E203" s="239"/>
      <c r="F203" s="232">
        <v>1</v>
      </c>
      <c r="G203" s="218"/>
      <c r="H203" s="316" t="s">
        <v>595</v>
      </c>
      <c r="I203" s="316"/>
      <c r="J203" s="316"/>
      <c r="K203" s="267"/>
    </row>
    <row r="204" spans="2:11" ht="15" customHeight="1">
      <c r="B204" s="266"/>
      <c r="C204" s="239"/>
      <c r="D204" s="239"/>
      <c r="E204" s="239"/>
      <c r="F204" s="232">
        <v>2</v>
      </c>
      <c r="G204" s="218"/>
      <c r="H204" s="316" t="s">
        <v>596</v>
      </c>
      <c r="I204" s="316"/>
      <c r="J204" s="316"/>
      <c r="K204" s="267"/>
    </row>
    <row r="205" spans="2:11" ht="15" customHeight="1">
      <c r="B205" s="266"/>
      <c r="C205" s="239"/>
      <c r="D205" s="239"/>
      <c r="E205" s="239"/>
      <c r="F205" s="232">
        <v>3</v>
      </c>
      <c r="G205" s="218"/>
      <c r="H205" s="316" t="s">
        <v>597</v>
      </c>
      <c r="I205" s="316"/>
      <c r="J205" s="316"/>
      <c r="K205" s="267"/>
    </row>
    <row r="206" spans="2:11" ht="15" customHeight="1">
      <c r="B206" s="266"/>
      <c r="C206" s="239"/>
      <c r="D206" s="239"/>
      <c r="E206" s="239"/>
      <c r="F206" s="232">
        <v>4</v>
      </c>
      <c r="G206" s="218"/>
      <c r="H206" s="316" t="s">
        <v>598</v>
      </c>
      <c r="I206" s="316"/>
      <c r="J206" s="316"/>
      <c r="K206" s="267"/>
    </row>
    <row r="207" spans="2:11" ht="12.75" customHeight="1">
      <c r="B207" s="270"/>
      <c r="C207" s="271"/>
      <c r="D207" s="271"/>
      <c r="E207" s="271"/>
      <c r="F207" s="271"/>
      <c r="G207" s="271"/>
      <c r="H207" s="271"/>
      <c r="I207" s="271"/>
      <c r="J207" s="271"/>
      <c r="K207" s="272"/>
    </row>
  </sheetData>
  <sheetProtection/>
  <mergeCells count="77">
    <mergeCell ref="F18:J18"/>
    <mergeCell ref="F19:J19"/>
    <mergeCell ref="C9:J9"/>
    <mergeCell ref="D10:J10"/>
    <mergeCell ref="C3:J3"/>
    <mergeCell ref="C4:J4"/>
    <mergeCell ref="C6:J6"/>
    <mergeCell ref="C7:J7"/>
    <mergeCell ref="D11:J11"/>
    <mergeCell ref="D13:J13"/>
    <mergeCell ref="D14:J14"/>
    <mergeCell ref="D15:J15"/>
    <mergeCell ref="F16:J16"/>
    <mergeCell ref="F17:J17"/>
    <mergeCell ref="G37:J37"/>
    <mergeCell ref="G38:J38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F20:J20"/>
    <mergeCell ref="F21:J21"/>
    <mergeCell ref="C23:J23"/>
    <mergeCell ref="C24:J24"/>
    <mergeCell ref="C50:J50"/>
    <mergeCell ref="C52:J52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D65:J65"/>
    <mergeCell ref="D66:J66"/>
    <mergeCell ref="C53:J53"/>
    <mergeCell ref="C55:J55"/>
    <mergeCell ref="D56:J56"/>
    <mergeCell ref="D57:J57"/>
    <mergeCell ref="D58:J58"/>
    <mergeCell ref="D59:J59"/>
    <mergeCell ref="C145:J145"/>
    <mergeCell ref="C163:J163"/>
    <mergeCell ref="C188:J188"/>
    <mergeCell ref="D60:J60"/>
    <mergeCell ref="D61:J61"/>
    <mergeCell ref="D63:J63"/>
    <mergeCell ref="D64:J64"/>
    <mergeCell ref="H199:J199"/>
    <mergeCell ref="H200:J200"/>
    <mergeCell ref="H201:J201"/>
    <mergeCell ref="H192:J192"/>
    <mergeCell ref="H193:J193"/>
    <mergeCell ref="D67:J67"/>
    <mergeCell ref="D68:J68"/>
    <mergeCell ref="C73:J73"/>
    <mergeCell ref="C100:J100"/>
    <mergeCell ref="C120:J120"/>
    <mergeCell ref="H203:J203"/>
    <mergeCell ref="H204:J204"/>
    <mergeCell ref="H205:J205"/>
    <mergeCell ref="H189:J189"/>
    <mergeCell ref="H191:J191"/>
    <mergeCell ref="H206:J206"/>
    <mergeCell ref="H194:J194"/>
    <mergeCell ref="H195:J195"/>
    <mergeCell ref="H197:J197"/>
    <mergeCell ref="H198:J198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Musilová Radmila Ing.</dc:creator>
  <cp:keywords/>
  <dc:description/>
  <cp:lastModifiedBy>Musilová Radmila Ing.</cp:lastModifiedBy>
  <dcterms:created xsi:type="dcterms:W3CDTF">2015-03-30T09:02:16Z</dcterms:created>
  <dcterms:modified xsi:type="dcterms:W3CDTF">2015-03-30T11:54:48Z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