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1695" windowWidth="13170" windowHeight="8505" activeTab="0"/>
  </bookViews>
  <sheets>
    <sheet name="mon_san_ploch" sheetId="1" r:id="rId1"/>
    <sheet name="mo_okoli" sheetId="2" r:id="rId2"/>
  </sheets>
  <definedNames/>
  <calcPr fullCalcOnLoad="1"/>
</workbook>
</file>

<file path=xl/sharedStrings.xml><?xml version="1.0" encoding="utf-8"?>
<sst xmlns="http://schemas.openxmlformats.org/spreadsheetml/2006/main" count="113" uniqueCount="62">
  <si>
    <t>odběr vzorků zemin</t>
  </si>
  <si>
    <t>odběr vzorků vzduchu - Dräger</t>
  </si>
  <si>
    <t>odběr vzorků vzdušnin</t>
  </si>
  <si>
    <t>dynamický odběr vzorků podzemní vody</t>
  </si>
  <si>
    <t>celkem</t>
  </si>
  <si>
    <t>dynamický odběr vzorků podzemní vody a terénní měření parametrů vody a plynů</t>
  </si>
  <si>
    <t>počet aplikací syrovátky</t>
  </si>
  <si>
    <t>počet monitortovacích kol (úvodní kolo + 2 kola na každou aplikaci)</t>
  </si>
  <si>
    <t>Pilotní test BRD (úvodní kolo + 2 kola na každou aplikaci po dobu cca 12 měsíců)</t>
  </si>
  <si>
    <t>Monitoring BRD (úvodní kolo + 2 kola na každou aplikaci po dobu cca 5 let)</t>
  </si>
  <si>
    <t>existující čerpané vrty, 3 ks (MJ-22, MJ-40 a MJ-41)</t>
  </si>
  <si>
    <t>šachtice  kombinovaného drénu, 2 ks (SJ-6 a SJ-7)</t>
  </si>
  <si>
    <t>šachtice  kombinovaného drénu, 2 ks (SJ-8 a SJ-9)</t>
  </si>
  <si>
    <t>nové monitorovací vrty, 3 ks (MJ-44, MJ-45 a MJ-46)</t>
  </si>
  <si>
    <t>stávající monitorovací vrty, 4 ks (MJ-11, MJ-13, GF-3 a MJ-31)</t>
  </si>
  <si>
    <t>nové monitorovací vrty, 7 ks (MJ-42 až MJ-48)</t>
  </si>
  <si>
    <t>stávající monitorovací vrty, 9 ks (MJ-11, MJ-13, GF-3, MJ-31, IS-15, PV-502, IS-2, MJ-20 a MJ-14)</t>
  </si>
  <si>
    <t>aplikační objekty 6 ks (vrty HJ-1, HJ-9, šachtice SJ-6 až SJ-9)</t>
  </si>
  <si>
    <t>Monitoring v prostoru stávajícího ochranného drénu a v prostoru městké části</t>
  </si>
  <si>
    <t xml:space="preserve"> prostor ochranného drénu</t>
  </si>
  <si>
    <t>prostor městské části</t>
  </si>
  <si>
    <t>čerpané studny, 3 ks (st. MU, č.p.606, č.p.249)</t>
  </si>
  <si>
    <t>sanační stanice, 2 ks (č. 3 a MU)</t>
  </si>
  <si>
    <t>Provozní monitoring (měsíční)</t>
  </si>
  <si>
    <t>nové monitorovací vrty, 7 ks (MJ-42 až MJ-48) - před BRD</t>
  </si>
  <si>
    <t>studny (č.p. 606, MÚ, a č.p. 249 po ukončení čerpání)</t>
  </si>
  <si>
    <t>Monitoring stavu a vývoje kontaminace (kvartální)</t>
  </si>
  <si>
    <t>Postsanační monitoring BRD (3 x ročně po dobu 2 let)</t>
  </si>
  <si>
    <t>Postsanační monitoring stavu a vývoje kontaminace (3 x ročně po dobu 2 let)</t>
  </si>
  <si>
    <r>
      <t>stávající monitorovací vrty a studny, 15 ks</t>
    </r>
    <r>
      <rPr>
        <sz val="10"/>
        <rFont val="Times New Roman CE"/>
        <family val="0"/>
      </rPr>
      <t xml:space="preserve"> (bude určeno na základě vývoje kontaminace)</t>
    </r>
  </si>
  <si>
    <t>odběr vzorků podzemní vody z čerpaných objektů/san. stanic</t>
  </si>
  <si>
    <t>lab. analýzy (ClU v sušině)</t>
  </si>
  <si>
    <t>lab. analýzy (NEL v sušině)</t>
  </si>
  <si>
    <t>lab. analýzy (TOC ve vzduchu)</t>
  </si>
  <si>
    <t>lab. analýzy (odpady - I. tř. vyluhovatelnosti)</t>
  </si>
  <si>
    <t>lab. analýzy (PCE, TCE, DCE)</t>
  </si>
  <si>
    <t>lab. analýzy (NEL)</t>
  </si>
  <si>
    <t>lab. analýzy (CHSKCr, NH3+, NO2-, NO3-, SO42-, PO42-, H2S, S-, K, Fe, Mn)</t>
  </si>
  <si>
    <t>lab. analýzy (PCE, TCE, DCE isomery)</t>
  </si>
  <si>
    <t>lab. analýzy (PCE, TCE, DCE isomery+vinylchlorid)</t>
  </si>
  <si>
    <t>odběr vzorků podzemní vody z čerpaných objektů/san. stanice</t>
  </si>
  <si>
    <t>sanační stanice (č. 4)</t>
  </si>
  <si>
    <t>lab. analýzy produkty dehalogenace (metan, etan, eten)</t>
  </si>
  <si>
    <t>Monitoring na sanačních plochách</t>
  </si>
  <si>
    <t>sanační plocha č. 1A</t>
  </si>
  <si>
    <t>sanační plocha č. 1B</t>
  </si>
  <si>
    <t>sanační plocha 2</t>
  </si>
  <si>
    <t>První etapa prací</t>
  </si>
  <si>
    <t>Monitoring při výstavbě a zprovozňování sanačního systému</t>
  </si>
  <si>
    <t>Provozní monitoring san. stanice a čerpaných objektů (měsíční)</t>
  </si>
  <si>
    <t>Monitoring stavu a vývoje kontaminace (kvartální po dobu cca 2let)</t>
  </si>
  <si>
    <r>
      <t>stávající BRD monitorovací vrty, 9 ks</t>
    </r>
    <r>
      <rPr>
        <sz val="10"/>
        <rFont val="Times New Roman CE"/>
        <family val="0"/>
      </rPr>
      <t xml:space="preserve"> (MJ-11, MJ-13, GF-3, MJ-31, IS-15, PV-502, IS-2, MJ-20, MJ-14) - před BRD</t>
    </r>
  </si>
  <si>
    <t>Druhá etapa prací</t>
  </si>
  <si>
    <t>Provozní monitoring san. stanic a čerpaných objektů (měsíční)</t>
  </si>
  <si>
    <t>Monitoring stavu a vývoje kontaminace (kvartální po dobu cca 5let)</t>
  </si>
  <si>
    <t>šachtice sanačního drénu, 4 ks (SJ-1 až SJ-5)</t>
  </si>
  <si>
    <t>sanační stanice (č. 3)</t>
  </si>
  <si>
    <t>lab. analýzy (PCE, TCE, DCE isomery, vinylchlorid)</t>
  </si>
  <si>
    <r>
      <t>stávající monitorovací vrty, 16 ks</t>
    </r>
    <r>
      <rPr>
        <sz val="10"/>
        <rFont val="Times New Roman CE"/>
        <family val="0"/>
      </rPr>
      <t xml:space="preserve"> (IS-22, IS-30, MV-1, MV-2, MV-3, MV-4, MV-5, MV-6, MV-7, MJ-38, GF-6, LOK-1, LOK-2, HV-228, Aquatest, č.p. 595)</t>
    </r>
  </si>
  <si>
    <t>odběr vzorků podzemní vody</t>
  </si>
  <si>
    <t>lab. analýzy (ClU v podzemní vodě)</t>
  </si>
  <si>
    <t>stávající monitorovací vrty (mimo BRD), 32 ks (IS-1, IS-3, IS-4, IS-5, IS-6, IS-7, IS-8, IS-9, IS-10, IS-11, IS-16, IS-17, IS-20, IS-23, IS-24, IS-27, IS-28,  M-2, GF-1, GF-4, MJ-4, MJ-8, MJ-12, MJ-15, MJ-16, MJ-21, MJ-32, MJ-33, MJ-34, MJ-35, PV-501, LOK-3)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</si>
</sst>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\ ##,000_);[Red]\([$€-2]\ #\ ##,000\)"/>
  </numFmts>
  <fonts count="41">
    <font>
      <sz val="10"/>
      <name val="Times New Roman CE"/>
      <family val="0"/>
    </font>
    <font>
      <b/>
      <sz val="10"/>
      <name val="Times New Roman CE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Times New Roman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Times New Roman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Times New Roman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textRotation="9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center" textRotation="90"/>
    </xf>
    <xf numFmtId="0" fontId="0" fillId="0" borderId="21" xfId="0" applyBorder="1" applyAlignment="1">
      <alignment horizontal="center" textRotation="90"/>
    </xf>
    <xf numFmtId="0" fontId="1" fillId="0" borderId="22" xfId="0" applyFont="1" applyBorder="1" applyAlignment="1">
      <alignment horizontal="center" textRotation="90"/>
    </xf>
    <xf numFmtId="0" fontId="1" fillId="0" borderId="23" xfId="0" applyFont="1" applyBorder="1" applyAlignment="1">
      <alignment horizontal="center" textRotation="90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 textRotation="90"/>
    </xf>
    <xf numFmtId="0" fontId="0" fillId="0" borderId="15" xfId="0" applyBorder="1" applyAlignment="1">
      <alignment horizontal="left" indent="1"/>
    </xf>
    <xf numFmtId="0" fontId="1" fillId="0" borderId="23" xfId="0" applyFont="1" applyBorder="1" applyAlignment="1">
      <alignment vertical="center"/>
    </xf>
    <xf numFmtId="0" fontId="0" fillId="0" borderId="15" xfId="0" applyBorder="1" applyAlignment="1">
      <alignment horizontal="left" wrapText="1" indent="1"/>
    </xf>
    <xf numFmtId="0" fontId="2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3" fontId="0" fillId="0" borderId="15" xfId="0" applyNumberFormat="1" applyFont="1" applyBorder="1" applyAlignment="1">
      <alignment horizontal="left" indent="1"/>
    </xf>
    <xf numFmtId="0" fontId="1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textRotation="90"/>
    </xf>
    <xf numFmtId="0" fontId="0" fillId="0" borderId="31" xfId="0" applyBorder="1" applyAlignment="1">
      <alignment horizontal="center" textRotation="90"/>
    </xf>
    <xf numFmtId="0" fontId="1" fillId="0" borderId="32" xfId="0" applyFont="1" applyBorder="1" applyAlignment="1">
      <alignment horizontal="center" textRotation="90"/>
    </xf>
    <xf numFmtId="0" fontId="1" fillId="0" borderId="13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tabSelected="1" zoomScalePageLayoutView="0" workbookViewId="0" topLeftCell="A50">
      <selection activeCell="A50" sqref="A50"/>
    </sheetView>
  </sheetViews>
  <sheetFormatPr defaultColWidth="9.00390625" defaultRowHeight="12.75"/>
  <cols>
    <col min="1" max="1" width="88.00390625" style="0" customWidth="1"/>
  </cols>
  <sheetData>
    <row r="1" spans="1:5" ht="90.75" thickBot="1">
      <c r="A1" s="12" t="s">
        <v>43</v>
      </c>
      <c r="B1" s="8" t="s">
        <v>44</v>
      </c>
      <c r="C1" s="5" t="s">
        <v>45</v>
      </c>
      <c r="D1" s="5" t="s">
        <v>46</v>
      </c>
      <c r="E1" s="16" t="s">
        <v>4</v>
      </c>
    </row>
    <row r="2" spans="1:5" ht="12.75">
      <c r="A2" s="30" t="s">
        <v>47</v>
      </c>
      <c r="B2" s="31"/>
      <c r="C2" s="32"/>
      <c r="D2" s="32"/>
      <c r="E2" s="33"/>
    </row>
    <row r="3" spans="1:5" ht="12.75">
      <c r="A3" s="11" t="s">
        <v>48</v>
      </c>
      <c r="B3" s="9"/>
      <c r="C3" s="10"/>
      <c r="D3" s="10"/>
      <c r="E3" s="17"/>
    </row>
    <row r="4" spans="1:5" ht="12.75">
      <c r="A4" s="29" t="s">
        <v>0</v>
      </c>
      <c r="B4" s="2">
        <v>28</v>
      </c>
      <c r="C4" s="1"/>
      <c r="D4" s="1"/>
      <c r="E4" s="18">
        <f aca="true" t="shared" si="0" ref="E4:E11">SUM(B4:D4)</f>
        <v>28</v>
      </c>
    </row>
    <row r="5" spans="1:5" ht="12.75">
      <c r="A5" s="29" t="s">
        <v>2</v>
      </c>
      <c r="B5" s="2">
        <f>2*3</f>
        <v>6</v>
      </c>
      <c r="C5" s="1"/>
      <c r="D5" s="1"/>
      <c r="E5" s="18">
        <f t="shared" si="0"/>
        <v>6</v>
      </c>
    </row>
    <row r="6" spans="1:5" ht="12.75">
      <c r="A6" s="29" t="s">
        <v>59</v>
      </c>
      <c r="B6" s="2">
        <v>12</v>
      </c>
      <c r="C6" s="1"/>
      <c r="D6" s="1"/>
      <c r="E6" s="18">
        <f t="shared" si="0"/>
        <v>12</v>
      </c>
    </row>
    <row r="7" spans="1:5" ht="12.75">
      <c r="A7" s="29" t="s">
        <v>31</v>
      </c>
      <c r="B7" s="2">
        <v>28</v>
      </c>
      <c r="C7" s="1"/>
      <c r="D7" s="1"/>
      <c r="E7" s="18">
        <f t="shared" si="0"/>
        <v>28</v>
      </c>
    </row>
    <row r="8" spans="1:5" ht="12.75">
      <c r="A8" s="29" t="s">
        <v>60</v>
      </c>
      <c r="B8" s="2">
        <f>B6</f>
        <v>12</v>
      </c>
      <c r="C8" s="1"/>
      <c r="D8" s="1"/>
      <c r="E8" s="18">
        <f t="shared" si="0"/>
        <v>12</v>
      </c>
    </row>
    <row r="9" spans="1:5" ht="12.75">
      <c r="A9" s="29" t="s">
        <v>32</v>
      </c>
      <c r="B9" s="2">
        <v>12</v>
      </c>
      <c r="C9" s="1"/>
      <c r="D9" s="1"/>
      <c r="E9" s="18">
        <f t="shared" si="0"/>
        <v>12</v>
      </c>
    </row>
    <row r="10" spans="1:5" ht="12.75">
      <c r="A10" s="29" t="s">
        <v>33</v>
      </c>
      <c r="B10" s="2">
        <f>B5</f>
        <v>6</v>
      </c>
      <c r="C10" s="1"/>
      <c r="D10" s="1"/>
      <c r="E10" s="18">
        <f t="shared" si="0"/>
        <v>6</v>
      </c>
    </row>
    <row r="11" spans="1:5" ht="12.75">
      <c r="A11" s="29" t="s">
        <v>34</v>
      </c>
      <c r="B11" s="2">
        <v>2</v>
      </c>
      <c r="C11" s="1"/>
      <c r="D11" s="1"/>
      <c r="E11" s="18">
        <f t="shared" si="0"/>
        <v>2</v>
      </c>
    </row>
    <row r="12" spans="1:5" ht="12.75">
      <c r="A12" s="11" t="s">
        <v>49</v>
      </c>
      <c r="B12" s="9"/>
      <c r="C12" s="10"/>
      <c r="D12" s="10"/>
      <c r="E12" s="17"/>
    </row>
    <row r="13" spans="1:5" ht="12.75">
      <c r="A13" s="6" t="s">
        <v>40</v>
      </c>
      <c r="B13" s="2">
        <f>SUM(B14:B17)</f>
        <v>78</v>
      </c>
      <c r="C13" s="1">
        <f>SUM(C14:C17)</f>
        <v>30</v>
      </c>
      <c r="D13" s="1"/>
      <c r="E13" s="18">
        <f aca="true" t="shared" si="1" ref="E13:E20">SUM(B13:D13)</f>
        <v>108</v>
      </c>
    </row>
    <row r="14" spans="1:5" ht="12.75">
      <c r="A14" s="21" t="s">
        <v>10</v>
      </c>
      <c r="B14" s="2">
        <f>3*6</f>
        <v>18</v>
      </c>
      <c r="C14" s="1"/>
      <c r="D14" s="1"/>
      <c r="E14" s="18">
        <f t="shared" si="1"/>
        <v>18</v>
      </c>
    </row>
    <row r="15" spans="1:5" ht="12.75">
      <c r="A15" s="21" t="s">
        <v>11</v>
      </c>
      <c r="B15" s="2">
        <f>2*18</f>
        <v>36</v>
      </c>
      <c r="C15" s="1"/>
      <c r="D15" s="1"/>
      <c r="E15" s="18">
        <f t="shared" si="1"/>
        <v>36</v>
      </c>
    </row>
    <row r="16" spans="1:5" ht="12.75">
      <c r="A16" s="21" t="s">
        <v>12</v>
      </c>
      <c r="B16" s="2"/>
      <c r="C16" s="1">
        <f>2*15</f>
        <v>30</v>
      </c>
      <c r="D16" s="1"/>
      <c r="E16" s="18">
        <f t="shared" si="1"/>
        <v>30</v>
      </c>
    </row>
    <row r="17" spans="1:5" ht="12.75">
      <c r="A17" s="21" t="s">
        <v>41</v>
      </c>
      <c r="B17" s="2">
        <f>1*24</f>
        <v>24</v>
      </c>
      <c r="C17" s="1"/>
      <c r="D17" s="1"/>
      <c r="E17" s="18">
        <f t="shared" si="1"/>
        <v>24</v>
      </c>
    </row>
    <row r="18" spans="1:5" ht="12.75">
      <c r="A18" s="6" t="s">
        <v>1</v>
      </c>
      <c r="B18" s="2">
        <f>B17</f>
        <v>24</v>
      </c>
      <c r="C18" s="1"/>
      <c r="D18" s="1"/>
      <c r="E18" s="18">
        <f t="shared" si="1"/>
        <v>24</v>
      </c>
    </row>
    <row r="19" spans="1:5" ht="12.75">
      <c r="A19" s="6" t="s">
        <v>35</v>
      </c>
      <c r="B19" s="2">
        <f>B13</f>
        <v>78</v>
      </c>
      <c r="C19" s="1">
        <f>C13</f>
        <v>30</v>
      </c>
      <c r="D19" s="1"/>
      <c r="E19" s="18">
        <f t="shared" si="1"/>
        <v>108</v>
      </c>
    </row>
    <row r="20" spans="1:5" ht="13.5" thickBot="1">
      <c r="A20" s="7" t="s">
        <v>36</v>
      </c>
      <c r="B20" s="3">
        <f>B17</f>
        <v>24</v>
      </c>
      <c r="C20" s="4"/>
      <c r="D20" s="4"/>
      <c r="E20" s="19">
        <f t="shared" si="1"/>
        <v>24</v>
      </c>
    </row>
    <row r="21" spans="1:5" ht="12.75">
      <c r="A21" s="11" t="s">
        <v>8</v>
      </c>
      <c r="B21" s="9"/>
      <c r="C21" s="10"/>
      <c r="D21" s="10"/>
      <c r="E21" s="17"/>
    </row>
    <row r="22" spans="1:5" ht="12.75">
      <c r="A22" s="6" t="s">
        <v>6</v>
      </c>
      <c r="B22" s="2">
        <v>5</v>
      </c>
      <c r="C22" s="1"/>
      <c r="D22" s="1"/>
      <c r="E22" s="18">
        <f aca="true" t="shared" si="2" ref="E22:E30">SUM(B22:D22)</f>
        <v>5</v>
      </c>
    </row>
    <row r="23" spans="1:5" ht="12.75">
      <c r="A23" s="6" t="s">
        <v>7</v>
      </c>
      <c r="B23" s="2">
        <f>2*B22+1</f>
        <v>11</v>
      </c>
      <c r="C23" s="1"/>
      <c r="D23" s="1"/>
      <c r="E23" s="18">
        <f t="shared" si="2"/>
        <v>11</v>
      </c>
    </row>
    <row r="24" spans="1:5" ht="12.75">
      <c r="A24" s="6" t="s">
        <v>5</v>
      </c>
      <c r="B24" s="2">
        <f>SUM(B25:B27)</f>
        <v>89</v>
      </c>
      <c r="C24" s="1"/>
      <c r="D24" s="1"/>
      <c r="E24" s="18">
        <f t="shared" si="2"/>
        <v>89</v>
      </c>
    </row>
    <row r="25" spans="1:5" ht="12.75">
      <c r="A25" s="21" t="s">
        <v>13</v>
      </c>
      <c r="B25" s="2">
        <f>3*B23</f>
        <v>33</v>
      </c>
      <c r="C25" s="1"/>
      <c r="D25" s="1"/>
      <c r="E25" s="18">
        <f t="shared" si="2"/>
        <v>33</v>
      </c>
    </row>
    <row r="26" spans="1:5" ht="12.75">
      <c r="A26" s="21" t="s">
        <v>14</v>
      </c>
      <c r="B26" s="2">
        <f>4*B23</f>
        <v>44</v>
      </c>
      <c r="C26" s="1"/>
      <c r="D26" s="1"/>
      <c r="E26" s="18">
        <f t="shared" si="2"/>
        <v>44</v>
      </c>
    </row>
    <row r="27" spans="1:5" ht="12.75">
      <c r="A27" s="21" t="s">
        <v>11</v>
      </c>
      <c r="B27" s="2">
        <f>2*(B23-B22)</f>
        <v>12</v>
      </c>
      <c r="C27" s="1"/>
      <c r="D27" s="1"/>
      <c r="E27" s="18">
        <f t="shared" si="2"/>
        <v>12</v>
      </c>
    </row>
    <row r="28" spans="1:5" ht="12.75">
      <c r="A28" s="6" t="s">
        <v>57</v>
      </c>
      <c r="B28" s="2">
        <f>(3+4+2)*(B23-B22)</f>
        <v>54</v>
      </c>
      <c r="C28" s="1"/>
      <c r="D28" s="1"/>
      <c r="E28" s="18">
        <f t="shared" si="2"/>
        <v>54</v>
      </c>
    </row>
    <row r="29" spans="1:5" ht="12.75">
      <c r="A29" s="6" t="s">
        <v>42</v>
      </c>
      <c r="B29" s="2">
        <f>B28</f>
        <v>54</v>
      </c>
      <c r="C29" s="1"/>
      <c r="D29" s="1"/>
      <c r="E29" s="18">
        <f t="shared" si="2"/>
        <v>54</v>
      </c>
    </row>
    <row r="30" spans="1:5" ht="13.5" thickBot="1">
      <c r="A30" s="7" t="s">
        <v>37</v>
      </c>
      <c r="B30" s="3">
        <f>B24</f>
        <v>89</v>
      </c>
      <c r="C30" s="4"/>
      <c r="D30" s="4"/>
      <c r="E30" s="19">
        <f t="shared" si="2"/>
        <v>89</v>
      </c>
    </row>
    <row r="31" spans="1:5" ht="12.75">
      <c r="A31" s="11" t="s">
        <v>50</v>
      </c>
      <c r="B31" s="9"/>
      <c r="C31" s="10"/>
      <c r="D31" s="10"/>
      <c r="E31" s="17"/>
    </row>
    <row r="32" spans="1:5" ht="12.75">
      <c r="A32" s="6" t="s">
        <v>3</v>
      </c>
      <c r="B32" s="2">
        <f>SUM(B33:B35)</f>
        <v>44</v>
      </c>
      <c r="C32" s="1">
        <f>SUM(C33:C35)</f>
        <v>224</v>
      </c>
      <c r="D32" s="1">
        <f>SUM(D33:D35)</f>
        <v>88</v>
      </c>
      <c r="E32" s="18">
        <f aca="true" t="shared" si="3" ref="E32:E38">SUM(B32:D32)</f>
        <v>356</v>
      </c>
    </row>
    <row r="33" spans="1:5" ht="12.75">
      <c r="A33" s="21" t="s">
        <v>24</v>
      </c>
      <c r="B33" s="2">
        <f>3*4</f>
        <v>12</v>
      </c>
      <c r="C33" s="1">
        <f>2*8</f>
        <v>16</v>
      </c>
      <c r="D33" s="1">
        <f>2*8</f>
        <v>16</v>
      </c>
      <c r="E33" s="18">
        <f t="shared" si="3"/>
        <v>44</v>
      </c>
    </row>
    <row r="34" spans="1:5" ht="24" customHeight="1">
      <c r="A34" s="23" t="s">
        <v>51</v>
      </c>
      <c r="B34" s="2">
        <f>4*4</f>
        <v>16</v>
      </c>
      <c r="C34" s="1">
        <f>3*8</f>
        <v>24</v>
      </c>
      <c r="D34" s="1">
        <f>2*8</f>
        <v>16</v>
      </c>
      <c r="E34" s="18">
        <f t="shared" si="3"/>
        <v>56</v>
      </c>
    </row>
    <row r="35" spans="1:5" ht="38.25">
      <c r="A35" s="23" t="s">
        <v>61</v>
      </c>
      <c r="B35" s="2">
        <f>2*(4*2)</f>
        <v>16</v>
      </c>
      <c r="C35" s="1">
        <f>(23)*(4*2)</f>
        <v>184</v>
      </c>
      <c r="D35" s="1">
        <f>7*(4*2)</f>
        <v>56</v>
      </c>
      <c r="E35" s="18">
        <f t="shared" si="3"/>
        <v>256</v>
      </c>
    </row>
    <row r="36" spans="1:6" ht="15.75">
      <c r="A36" s="6" t="s">
        <v>38</v>
      </c>
      <c r="B36" s="2">
        <f>B32</f>
        <v>44</v>
      </c>
      <c r="C36" s="1">
        <f>C32</f>
        <v>224</v>
      </c>
      <c r="D36" s="1">
        <f>D32</f>
        <v>88</v>
      </c>
      <c r="E36" s="18">
        <f t="shared" si="3"/>
        <v>356</v>
      </c>
      <c r="F36" s="24"/>
    </row>
    <row r="37" spans="1:6" ht="15.75">
      <c r="A37" s="25" t="s">
        <v>39</v>
      </c>
      <c r="B37" s="26">
        <f>1*2*4</f>
        <v>8</v>
      </c>
      <c r="C37" s="27">
        <f>2*2*4</f>
        <v>16</v>
      </c>
      <c r="D37" s="27"/>
      <c r="E37" s="18">
        <f t="shared" si="3"/>
        <v>24</v>
      </c>
      <c r="F37" s="24"/>
    </row>
    <row r="38" spans="1:5" ht="13.5" thickBot="1">
      <c r="A38" s="7" t="s">
        <v>36</v>
      </c>
      <c r="B38" s="3"/>
      <c r="C38" s="4">
        <f>1*4*2</f>
        <v>8</v>
      </c>
      <c r="D38" s="4"/>
      <c r="E38" s="19">
        <f t="shared" si="3"/>
        <v>8</v>
      </c>
    </row>
    <row r="39" spans="1:5" ht="12.75">
      <c r="A39" s="30" t="s">
        <v>52</v>
      </c>
      <c r="B39" s="31"/>
      <c r="C39" s="32"/>
      <c r="D39" s="32"/>
      <c r="E39" s="33"/>
    </row>
    <row r="40" spans="1:5" ht="12.75">
      <c r="A40" s="11" t="s">
        <v>53</v>
      </c>
      <c r="B40" s="9"/>
      <c r="C40" s="10"/>
      <c r="D40" s="10"/>
      <c r="E40" s="17"/>
    </row>
    <row r="41" spans="1:5" ht="12.75">
      <c r="A41" s="6" t="s">
        <v>40</v>
      </c>
      <c r="B41" s="2">
        <f>SUM(B42:B44)</f>
        <v>60</v>
      </c>
      <c r="C41" s="1">
        <f>SUM(C42:C44)</f>
        <v>60</v>
      </c>
      <c r="D41" s="1"/>
      <c r="E41" s="18">
        <f aca="true" t="shared" si="4" ref="E41:E47">SUM(B41:D41)</f>
        <v>120</v>
      </c>
    </row>
    <row r="42" spans="1:5" ht="12.75">
      <c r="A42" s="21" t="s">
        <v>11</v>
      </c>
      <c r="B42" s="2">
        <f>2*(5*4)</f>
        <v>40</v>
      </c>
      <c r="C42" s="1"/>
      <c r="D42" s="1"/>
      <c r="E42" s="18">
        <f t="shared" si="4"/>
        <v>40</v>
      </c>
    </row>
    <row r="43" spans="1:5" ht="12.75">
      <c r="A43" s="21" t="s">
        <v>12</v>
      </c>
      <c r="B43" s="2"/>
      <c r="C43" s="1">
        <f>2*(5*4)</f>
        <v>40</v>
      </c>
      <c r="D43" s="1"/>
      <c r="E43" s="18">
        <f t="shared" si="4"/>
        <v>40</v>
      </c>
    </row>
    <row r="44" spans="1:5" ht="12.75">
      <c r="A44" s="21" t="s">
        <v>41</v>
      </c>
      <c r="B44" s="2">
        <f>1*(5*4)</f>
        <v>20</v>
      </c>
      <c r="C44" s="1">
        <f>1*(5*4)</f>
        <v>20</v>
      </c>
      <c r="D44" s="1"/>
      <c r="E44" s="18">
        <f t="shared" si="4"/>
        <v>40</v>
      </c>
    </row>
    <row r="45" spans="1:5" ht="12.75">
      <c r="A45" s="6" t="s">
        <v>1</v>
      </c>
      <c r="B45" s="2">
        <f>B44</f>
        <v>20</v>
      </c>
      <c r="C45" s="1">
        <f>C44</f>
        <v>20</v>
      </c>
      <c r="D45" s="1"/>
      <c r="E45" s="18">
        <f t="shared" si="4"/>
        <v>40</v>
      </c>
    </row>
    <row r="46" spans="1:5" ht="12.75">
      <c r="A46" s="6" t="s">
        <v>35</v>
      </c>
      <c r="B46" s="2">
        <f>B41</f>
        <v>60</v>
      </c>
      <c r="C46" s="1">
        <f>C41</f>
        <v>60</v>
      </c>
      <c r="D46" s="1"/>
      <c r="E46" s="18">
        <f t="shared" si="4"/>
        <v>120</v>
      </c>
    </row>
    <row r="47" spans="1:5" ht="13.5" thickBot="1">
      <c r="A47" s="7" t="s">
        <v>36</v>
      </c>
      <c r="B47" s="3">
        <f>B44</f>
        <v>20</v>
      </c>
      <c r="C47" s="4">
        <f>C44</f>
        <v>20</v>
      </c>
      <c r="D47" s="4"/>
      <c r="E47" s="19">
        <f t="shared" si="4"/>
        <v>40</v>
      </c>
    </row>
    <row r="48" spans="1:5" ht="12.75">
      <c r="A48" s="11" t="s">
        <v>9</v>
      </c>
      <c r="B48" s="9"/>
      <c r="C48" s="10"/>
      <c r="D48" s="10"/>
      <c r="E48" s="17"/>
    </row>
    <row r="49" spans="1:5" ht="12.75">
      <c r="A49" s="6" t="s">
        <v>6</v>
      </c>
      <c r="B49" s="2">
        <v>25</v>
      </c>
      <c r="C49" s="1">
        <v>20</v>
      </c>
      <c r="D49" s="1">
        <v>10</v>
      </c>
      <c r="E49" s="18">
        <f>SUM(B49:D49)</f>
        <v>55</v>
      </c>
    </row>
    <row r="50" spans="1:5" ht="12.75">
      <c r="A50" s="6" t="s">
        <v>7</v>
      </c>
      <c r="B50" s="2">
        <f>2*B49</f>
        <v>50</v>
      </c>
      <c r="C50" s="1">
        <f>1+2*C49</f>
        <v>41</v>
      </c>
      <c r="D50" s="1">
        <f>1+2*D49</f>
        <v>21</v>
      </c>
      <c r="E50" s="18">
        <f>MAX(B50:D50)</f>
        <v>50</v>
      </c>
    </row>
    <row r="51" spans="1:5" ht="12.75">
      <c r="A51" s="6" t="s">
        <v>5</v>
      </c>
      <c r="B51" s="2">
        <f>SUM(B52:B54)</f>
        <v>400</v>
      </c>
      <c r="C51" s="1">
        <f>SUM(C52:C54)</f>
        <v>247</v>
      </c>
      <c r="D51" s="1">
        <f>SUM(D52:D54)</f>
        <v>106</v>
      </c>
      <c r="E51" s="18">
        <f aca="true" t="shared" si="5" ref="E51:E57">SUM(B51:D51)</f>
        <v>753</v>
      </c>
    </row>
    <row r="52" spans="1:5" ht="12.75">
      <c r="A52" s="21" t="s">
        <v>15</v>
      </c>
      <c r="B52" s="2">
        <f>3*B50</f>
        <v>150</v>
      </c>
      <c r="C52" s="1">
        <f>2*C50</f>
        <v>82</v>
      </c>
      <c r="D52" s="1">
        <f>2*D50</f>
        <v>42</v>
      </c>
      <c r="E52" s="18">
        <f t="shared" si="5"/>
        <v>274</v>
      </c>
    </row>
    <row r="53" spans="1:5" ht="12.75">
      <c r="A53" s="21" t="s">
        <v>16</v>
      </c>
      <c r="B53" s="2">
        <f>4*B50</f>
        <v>200</v>
      </c>
      <c r="C53" s="1">
        <f>3*C50</f>
        <v>123</v>
      </c>
      <c r="D53" s="1">
        <f>2*D50</f>
        <v>42</v>
      </c>
      <c r="E53" s="18">
        <f t="shared" si="5"/>
        <v>365</v>
      </c>
    </row>
    <row r="54" spans="1:5" ht="12.75">
      <c r="A54" s="21" t="s">
        <v>17</v>
      </c>
      <c r="B54" s="2">
        <f>2*(B50-B49)</f>
        <v>50</v>
      </c>
      <c r="C54" s="1">
        <f>2*(C50-C49)</f>
        <v>42</v>
      </c>
      <c r="D54" s="1">
        <f>2*(D50-D49)</f>
        <v>22</v>
      </c>
      <c r="E54" s="22">
        <f t="shared" si="5"/>
        <v>114</v>
      </c>
    </row>
    <row r="55" spans="1:5" ht="12.75">
      <c r="A55" s="6" t="s">
        <v>57</v>
      </c>
      <c r="B55" s="2">
        <f>(3+4+2)*(B50-B49)</f>
        <v>225</v>
      </c>
      <c r="C55" s="1">
        <f>(2+3+2)*(C50-C49)</f>
        <v>147</v>
      </c>
      <c r="D55" s="1">
        <f>(2+2+2)*(D50-D49)</f>
        <v>66</v>
      </c>
      <c r="E55" s="18">
        <f t="shared" si="5"/>
        <v>438</v>
      </c>
    </row>
    <row r="56" spans="1:5" ht="12.75">
      <c r="A56" s="6" t="s">
        <v>42</v>
      </c>
      <c r="B56" s="2">
        <f>B55</f>
        <v>225</v>
      </c>
      <c r="C56" s="1">
        <f>C55</f>
        <v>147</v>
      </c>
      <c r="D56" s="1">
        <f>D55</f>
        <v>66</v>
      </c>
      <c r="E56" s="18">
        <f>SUM(B56:D56)</f>
        <v>438</v>
      </c>
    </row>
    <row r="57" spans="1:5" ht="13.5" thickBot="1">
      <c r="A57" s="7" t="s">
        <v>37</v>
      </c>
      <c r="B57" s="3">
        <f>B51</f>
        <v>400</v>
      </c>
      <c r="C57" s="4">
        <f>C51</f>
        <v>247</v>
      </c>
      <c r="D57" s="4">
        <f>D51</f>
        <v>106</v>
      </c>
      <c r="E57" s="19">
        <f t="shared" si="5"/>
        <v>753</v>
      </c>
    </row>
    <row r="58" spans="1:5" ht="12.75">
      <c r="A58" s="11" t="s">
        <v>54</v>
      </c>
      <c r="B58" s="9"/>
      <c r="C58" s="10"/>
      <c r="D58" s="10"/>
      <c r="E58" s="17"/>
    </row>
    <row r="59" spans="1:5" ht="12.75">
      <c r="A59" s="6" t="s">
        <v>3</v>
      </c>
      <c r="B59" s="2">
        <f>SUM(B60:B60)</f>
        <v>40</v>
      </c>
      <c r="C59" s="1">
        <f>SUM(C60:C60)</f>
        <v>460</v>
      </c>
      <c r="D59" s="1">
        <f>SUM(D60:D60)</f>
        <v>140</v>
      </c>
      <c r="E59" s="18">
        <f>SUM(B59:D59)</f>
        <v>640</v>
      </c>
    </row>
    <row r="60" spans="1:5" ht="38.25">
      <c r="A60" s="23" t="s">
        <v>61</v>
      </c>
      <c r="B60" s="2">
        <f>2*(4*5)</f>
        <v>40</v>
      </c>
      <c r="C60" s="1">
        <f>(23)*(4*5)</f>
        <v>460</v>
      </c>
      <c r="D60" s="1">
        <f>7*(4*5)</f>
        <v>140</v>
      </c>
      <c r="E60" s="18">
        <f>SUM(B60:D60)</f>
        <v>640</v>
      </c>
    </row>
    <row r="61" spans="1:6" ht="15.75">
      <c r="A61" s="6" t="s">
        <v>38</v>
      </c>
      <c r="B61" s="2">
        <f>B59</f>
        <v>40</v>
      </c>
      <c r="C61" s="1">
        <f>C59</f>
        <v>460</v>
      </c>
      <c r="D61" s="1">
        <f>D59</f>
        <v>140</v>
      </c>
      <c r="E61" s="18">
        <f>SUM(B61:D61)</f>
        <v>640</v>
      </c>
      <c r="F61" s="24"/>
    </row>
    <row r="62" spans="1:6" ht="15.75">
      <c r="A62" s="25" t="s">
        <v>39</v>
      </c>
      <c r="B62" s="26">
        <f>1*4*5</f>
        <v>20</v>
      </c>
      <c r="C62" s="27">
        <f>2*4*5</f>
        <v>40</v>
      </c>
      <c r="D62" s="27"/>
      <c r="E62" s="18">
        <f>SUM(B62:D62)</f>
        <v>60</v>
      </c>
      <c r="F62" s="24"/>
    </row>
    <row r="63" spans="1:5" ht="13.5" thickBot="1">
      <c r="A63" s="7" t="s">
        <v>36</v>
      </c>
      <c r="B63" s="3"/>
      <c r="C63" s="4">
        <f>1*4*5</f>
        <v>20</v>
      </c>
      <c r="D63" s="4"/>
      <c r="E63" s="19">
        <f>SUM(B63:D63)</f>
        <v>20</v>
      </c>
    </row>
    <row r="64" spans="1:5" ht="12.75">
      <c r="A64" s="13" t="s">
        <v>27</v>
      </c>
      <c r="B64" s="14"/>
      <c r="C64" s="15"/>
      <c r="D64" s="15"/>
      <c r="E64" s="20"/>
    </row>
    <row r="65" spans="1:5" ht="12.75">
      <c r="A65" s="6" t="s">
        <v>5</v>
      </c>
      <c r="B65" s="2">
        <f>SUM(B66:B68)</f>
        <v>54</v>
      </c>
      <c r="C65" s="1">
        <f>SUM(C66:C68)</f>
        <v>42</v>
      </c>
      <c r="D65" s="1">
        <f>SUM(D66:D68)</f>
        <v>36</v>
      </c>
      <c r="E65" s="18">
        <f aca="true" t="shared" si="6" ref="E65:E71">SUM(B65:D65)</f>
        <v>132</v>
      </c>
    </row>
    <row r="66" spans="1:5" ht="12.75">
      <c r="A66" s="21" t="s">
        <v>15</v>
      </c>
      <c r="B66" s="2">
        <f>3*6</f>
        <v>18</v>
      </c>
      <c r="C66" s="1">
        <f>2*6</f>
        <v>12</v>
      </c>
      <c r="D66" s="1">
        <f>2*6</f>
        <v>12</v>
      </c>
      <c r="E66" s="18">
        <f t="shared" si="6"/>
        <v>42</v>
      </c>
    </row>
    <row r="67" spans="1:5" ht="12.75">
      <c r="A67" s="21" t="s">
        <v>16</v>
      </c>
      <c r="B67" s="2">
        <f>4*6</f>
        <v>24</v>
      </c>
      <c r="C67" s="1">
        <f>3*6</f>
        <v>18</v>
      </c>
      <c r="D67" s="1">
        <f>2*6</f>
        <v>12</v>
      </c>
      <c r="E67" s="18">
        <f t="shared" si="6"/>
        <v>54</v>
      </c>
    </row>
    <row r="68" spans="1:5" ht="12.75">
      <c r="A68" s="21" t="s">
        <v>17</v>
      </c>
      <c r="B68" s="2">
        <f>2*6</f>
        <v>12</v>
      </c>
      <c r="C68" s="1">
        <f>2*6</f>
        <v>12</v>
      </c>
      <c r="D68" s="1">
        <f>2*6</f>
        <v>12</v>
      </c>
      <c r="E68" s="22">
        <f t="shared" si="6"/>
        <v>36</v>
      </c>
    </row>
    <row r="69" spans="1:5" ht="12.75">
      <c r="A69" s="6" t="s">
        <v>57</v>
      </c>
      <c r="B69" s="2">
        <f>B65</f>
        <v>54</v>
      </c>
      <c r="C69" s="1">
        <f>C65</f>
        <v>42</v>
      </c>
      <c r="D69" s="1">
        <f>D65</f>
        <v>36</v>
      </c>
      <c r="E69" s="18">
        <f t="shared" si="6"/>
        <v>132</v>
      </c>
    </row>
    <row r="70" spans="1:5" ht="12.75">
      <c r="A70" s="6" t="s">
        <v>42</v>
      </c>
      <c r="B70" s="2">
        <f>B69</f>
        <v>54</v>
      </c>
      <c r="C70" s="1">
        <f>C69</f>
        <v>42</v>
      </c>
      <c r="D70" s="1">
        <f>D69</f>
        <v>36</v>
      </c>
      <c r="E70" s="18">
        <f>SUM(B70:D70)</f>
        <v>132</v>
      </c>
    </row>
    <row r="71" spans="1:5" ht="13.5" thickBot="1">
      <c r="A71" s="7" t="s">
        <v>37</v>
      </c>
      <c r="B71" s="3">
        <f>B65</f>
        <v>54</v>
      </c>
      <c r="C71" s="4">
        <f>C69</f>
        <v>42</v>
      </c>
      <c r="D71" s="4">
        <f>D69</f>
        <v>36</v>
      </c>
      <c r="E71" s="19">
        <f t="shared" si="6"/>
        <v>132</v>
      </c>
    </row>
  </sheetData>
  <sheetProtection/>
  <printOptions horizontalCentered="1"/>
  <pageMargins left="0.787401575" right="0.787401575" top="0.984251969" bottom="0.984251969" header="0.4921259845" footer="0.4921259845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8.00390625" style="0" customWidth="1"/>
    <col min="7" max="7" width="9.375" style="0" customWidth="1"/>
  </cols>
  <sheetData>
    <row r="1" spans="1:4" ht="115.5" thickBot="1">
      <c r="A1" s="12" t="s">
        <v>18</v>
      </c>
      <c r="B1" s="8" t="s">
        <v>19</v>
      </c>
      <c r="C1" s="5" t="s">
        <v>20</v>
      </c>
      <c r="D1" s="16" t="s">
        <v>4</v>
      </c>
    </row>
    <row r="2" spans="1:4" ht="12.75">
      <c r="A2" s="30" t="s">
        <v>47</v>
      </c>
      <c r="B2" s="31"/>
      <c r="C2" s="32"/>
      <c r="D2" s="33"/>
    </row>
    <row r="3" spans="1:4" ht="12.75">
      <c r="A3" s="11" t="s">
        <v>23</v>
      </c>
      <c r="B3" s="9"/>
      <c r="C3" s="10"/>
      <c r="D3" s="17"/>
    </row>
    <row r="4" spans="1:4" ht="12.75">
      <c r="A4" s="6" t="s">
        <v>30</v>
      </c>
      <c r="B4" s="2">
        <f>SUM(B5:B7)</f>
        <v>120</v>
      </c>
      <c r="C4" s="1">
        <f>SUM(C5:C7)</f>
        <v>48</v>
      </c>
      <c r="D4" s="18">
        <f aca="true" t="shared" si="0" ref="D4:D10">SUM(B4:C4)</f>
        <v>168</v>
      </c>
    </row>
    <row r="5" spans="1:4" ht="12.75">
      <c r="A5" s="21" t="s">
        <v>21</v>
      </c>
      <c r="B5" s="2"/>
      <c r="C5" s="1">
        <f>3*12</f>
        <v>36</v>
      </c>
      <c r="D5" s="18">
        <f t="shared" si="0"/>
        <v>36</v>
      </c>
    </row>
    <row r="6" spans="1:4" ht="12.75">
      <c r="A6" s="21" t="s">
        <v>55</v>
      </c>
      <c r="B6" s="2">
        <f>4*12*2</f>
        <v>96</v>
      </c>
      <c r="C6" s="1"/>
      <c r="D6" s="18">
        <f t="shared" si="0"/>
        <v>96</v>
      </c>
    </row>
    <row r="7" spans="1:4" ht="12.75">
      <c r="A7" s="21" t="s">
        <v>22</v>
      </c>
      <c r="B7" s="2">
        <f>1*12*2</f>
        <v>24</v>
      </c>
      <c r="C7" s="1">
        <f>1*12</f>
        <v>12</v>
      </c>
      <c r="D7" s="18">
        <f t="shared" si="0"/>
        <v>36</v>
      </c>
    </row>
    <row r="8" spans="1:4" ht="12.75">
      <c r="A8" s="6" t="s">
        <v>1</v>
      </c>
      <c r="B8" s="2">
        <f>B7</f>
        <v>24</v>
      </c>
      <c r="C8" s="1">
        <f>C7</f>
        <v>12</v>
      </c>
      <c r="D8" s="18">
        <f t="shared" si="0"/>
        <v>36</v>
      </c>
    </row>
    <row r="9" spans="1:4" ht="12.75">
      <c r="A9" s="6" t="s">
        <v>35</v>
      </c>
      <c r="B9" s="2">
        <f>B4</f>
        <v>120</v>
      </c>
      <c r="C9" s="1">
        <f>C4</f>
        <v>48</v>
      </c>
      <c r="D9" s="18">
        <f t="shared" si="0"/>
        <v>168</v>
      </c>
    </row>
    <row r="10" spans="1:4" ht="13.5" thickBot="1">
      <c r="A10" s="7" t="s">
        <v>36</v>
      </c>
      <c r="B10" s="3">
        <f>B7</f>
        <v>24</v>
      </c>
      <c r="C10" s="4">
        <f>C7</f>
        <v>12</v>
      </c>
      <c r="D10" s="19">
        <f t="shared" si="0"/>
        <v>36</v>
      </c>
    </row>
    <row r="11" spans="1:4" ht="12.75">
      <c r="A11" s="11" t="s">
        <v>26</v>
      </c>
      <c r="B11" s="9"/>
      <c r="C11" s="10"/>
      <c r="D11" s="17"/>
    </row>
    <row r="12" spans="1:4" ht="12.75">
      <c r="A12" s="6" t="s">
        <v>3</v>
      </c>
      <c r="B12" s="2">
        <f>SUM(B13:B14)</f>
        <v>112</v>
      </c>
      <c r="C12" s="1">
        <f>SUM(C13:C14)</f>
        <v>28</v>
      </c>
      <c r="D12" s="18">
        <f>SUM(B12:C12)</f>
        <v>140</v>
      </c>
    </row>
    <row r="13" spans="1:4" ht="25.5">
      <c r="A13" s="23" t="s">
        <v>58</v>
      </c>
      <c r="B13" s="2">
        <f>14*4*2</f>
        <v>112</v>
      </c>
      <c r="C13" s="1">
        <f>2*4*2</f>
        <v>16</v>
      </c>
      <c r="D13" s="18">
        <f>SUM(B13:C13)</f>
        <v>128</v>
      </c>
    </row>
    <row r="14" spans="1:4" ht="12.75">
      <c r="A14" s="23" t="s">
        <v>25</v>
      </c>
      <c r="B14" s="2"/>
      <c r="C14" s="1">
        <f>3*4*1</f>
        <v>12</v>
      </c>
      <c r="D14" s="18">
        <f>SUM(B14:C14)</f>
        <v>12</v>
      </c>
    </row>
    <row r="15" spans="1:5" ht="15.75">
      <c r="A15" s="6" t="s">
        <v>38</v>
      </c>
      <c r="B15" s="2">
        <f>B12-B16</f>
        <v>80</v>
      </c>
      <c r="C15" s="1">
        <f>C12-C16</f>
        <v>4</v>
      </c>
      <c r="D15" s="18">
        <f>SUM(B15:C15)</f>
        <v>84</v>
      </c>
      <c r="E15" s="24"/>
    </row>
    <row r="16" spans="1:4" ht="13.5" thickBot="1">
      <c r="A16" s="7" t="s">
        <v>39</v>
      </c>
      <c r="B16" s="3">
        <f>(1+3)*4*2</f>
        <v>32</v>
      </c>
      <c r="C16" s="4">
        <f>3*4*2</f>
        <v>24</v>
      </c>
      <c r="D16" s="34">
        <f>SUM(B16:C16)</f>
        <v>56</v>
      </c>
    </row>
    <row r="17" spans="1:4" ht="12.75">
      <c r="A17" s="30" t="s">
        <v>52</v>
      </c>
      <c r="B17" s="31"/>
      <c r="C17" s="32"/>
      <c r="D17" s="33"/>
    </row>
    <row r="18" spans="1:4" ht="12.75">
      <c r="A18" s="11" t="s">
        <v>23</v>
      </c>
      <c r="B18" s="9"/>
      <c r="C18" s="10"/>
      <c r="D18" s="17"/>
    </row>
    <row r="19" spans="1:4" ht="12.75">
      <c r="A19" s="6" t="s">
        <v>40</v>
      </c>
      <c r="B19" s="2">
        <f>SUM(B20:B21)</f>
        <v>300</v>
      </c>
      <c r="C19" s="1"/>
      <c r="D19" s="18">
        <f aca="true" t="shared" si="1" ref="D19:D24">SUM(B19:C19)</f>
        <v>300</v>
      </c>
    </row>
    <row r="20" spans="1:4" ht="12.75">
      <c r="A20" s="21" t="s">
        <v>55</v>
      </c>
      <c r="B20" s="2">
        <f>4*12*5</f>
        <v>240</v>
      </c>
      <c r="C20" s="1"/>
      <c r="D20" s="18">
        <f t="shared" si="1"/>
        <v>240</v>
      </c>
    </row>
    <row r="21" spans="1:4" ht="12.75">
      <c r="A21" s="21" t="s">
        <v>56</v>
      </c>
      <c r="B21" s="2">
        <f>1*12*5</f>
        <v>60</v>
      </c>
      <c r="C21" s="1"/>
      <c r="D21" s="18">
        <f t="shared" si="1"/>
        <v>60</v>
      </c>
    </row>
    <row r="22" spans="1:4" ht="12.75">
      <c r="A22" s="6" t="s">
        <v>1</v>
      </c>
      <c r="B22" s="2">
        <f>B21</f>
        <v>60</v>
      </c>
      <c r="C22" s="1"/>
      <c r="D22" s="18">
        <f t="shared" si="1"/>
        <v>60</v>
      </c>
    </row>
    <row r="23" spans="1:4" ht="12.75">
      <c r="A23" s="6" t="s">
        <v>35</v>
      </c>
      <c r="B23" s="2">
        <f>B19</f>
        <v>300</v>
      </c>
      <c r="C23" s="1"/>
      <c r="D23" s="18">
        <f t="shared" si="1"/>
        <v>300</v>
      </c>
    </row>
    <row r="24" spans="1:4" ht="13.5" thickBot="1">
      <c r="A24" s="7" t="s">
        <v>36</v>
      </c>
      <c r="B24" s="3">
        <f>B21</f>
        <v>60</v>
      </c>
      <c r="C24" s="4"/>
      <c r="D24" s="19">
        <f t="shared" si="1"/>
        <v>60</v>
      </c>
    </row>
    <row r="25" spans="1:4" ht="12.75">
      <c r="A25" s="11" t="s">
        <v>26</v>
      </c>
      <c r="B25" s="9"/>
      <c r="C25" s="10"/>
      <c r="D25" s="17"/>
    </row>
    <row r="26" spans="1:4" ht="12.75">
      <c r="A26" s="6" t="s">
        <v>3</v>
      </c>
      <c r="B26" s="2">
        <f>SUM(B27:B28)</f>
        <v>280</v>
      </c>
      <c r="C26" s="1">
        <f>SUM(C27:C28)</f>
        <v>100</v>
      </c>
      <c r="D26" s="18">
        <f>SUM(B26:C26)</f>
        <v>380</v>
      </c>
    </row>
    <row r="27" spans="1:4" ht="25.5">
      <c r="A27" s="23" t="s">
        <v>58</v>
      </c>
      <c r="B27" s="2">
        <f>14*4*5</f>
        <v>280</v>
      </c>
      <c r="C27" s="1">
        <f>2*4*5</f>
        <v>40</v>
      </c>
      <c r="D27" s="18">
        <f>SUM(B27:C27)</f>
        <v>320</v>
      </c>
    </row>
    <row r="28" spans="1:4" ht="12.75">
      <c r="A28" s="23" t="s">
        <v>25</v>
      </c>
      <c r="B28" s="2"/>
      <c r="C28" s="1">
        <f>3*4*5</f>
        <v>60</v>
      </c>
      <c r="D28" s="18">
        <f>SUM(B28:C28)</f>
        <v>60</v>
      </c>
    </row>
    <row r="29" spans="1:5" ht="15.75">
      <c r="A29" s="6" t="s">
        <v>38</v>
      </c>
      <c r="B29" s="2">
        <f>B26-B30</f>
        <v>200</v>
      </c>
      <c r="C29" s="1">
        <f>C26-C30</f>
        <v>40</v>
      </c>
      <c r="D29" s="18">
        <f>SUM(B29:C29)</f>
        <v>240</v>
      </c>
      <c r="E29" s="24"/>
    </row>
    <row r="30" spans="1:4" ht="13.5" thickBot="1">
      <c r="A30" s="25" t="s">
        <v>39</v>
      </c>
      <c r="B30" s="26">
        <f>(1+3)*4*5</f>
        <v>80</v>
      </c>
      <c r="C30" s="27">
        <f>3*4*5</f>
        <v>60</v>
      </c>
      <c r="D30" s="18">
        <f>SUM(B30:C30)</f>
        <v>140</v>
      </c>
    </row>
    <row r="31" spans="1:4" ht="12.75">
      <c r="A31" s="13" t="s">
        <v>28</v>
      </c>
      <c r="B31" s="14"/>
      <c r="C31" s="15"/>
      <c r="D31" s="20"/>
    </row>
    <row r="32" spans="1:4" ht="12.75">
      <c r="A32" s="6" t="s">
        <v>3</v>
      </c>
      <c r="B32" s="2">
        <f>SUM(B33:B33)</f>
        <v>80</v>
      </c>
      <c r="C32" s="1">
        <f>SUM(C33:C33)</f>
        <v>40</v>
      </c>
      <c r="D32" s="18">
        <f>SUM(B32:C32)</f>
        <v>120</v>
      </c>
    </row>
    <row r="33" spans="1:4" ht="12.75">
      <c r="A33" s="23" t="s">
        <v>29</v>
      </c>
      <c r="B33" s="2">
        <f>10*8</f>
        <v>80</v>
      </c>
      <c r="C33" s="1">
        <f>5*8</f>
        <v>40</v>
      </c>
      <c r="D33" s="18">
        <f>SUM(B33:C33)</f>
        <v>120</v>
      </c>
    </row>
    <row r="34" spans="1:4" ht="12.75">
      <c r="A34" s="6" t="s">
        <v>38</v>
      </c>
      <c r="B34" s="2">
        <f>B32-B35</f>
        <v>56</v>
      </c>
      <c r="C34" s="1">
        <f>C32-C35</f>
        <v>24</v>
      </c>
      <c r="D34" s="18">
        <f>SUM(B34:C34)</f>
        <v>80</v>
      </c>
    </row>
    <row r="35" spans="1:4" ht="13.5" thickBot="1">
      <c r="A35" s="28" t="s">
        <v>39</v>
      </c>
      <c r="B35" s="3">
        <f>3*8</f>
        <v>24</v>
      </c>
      <c r="C35" s="4">
        <f>2*8</f>
        <v>16</v>
      </c>
      <c r="D35" s="19">
        <f>SUM(B35:C35)</f>
        <v>40</v>
      </c>
    </row>
  </sheetData>
  <sheetProtection/>
  <printOptions horizontalCentered="1"/>
  <pageMargins left="0.787401575" right="0.787401575" top="0.984251969" bottom="0.984251969" header="0.4921259845" footer="0.492125984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 s.r.o.</dc:creator>
  <cp:keywords/>
  <dc:description/>
  <cp:lastModifiedBy>Slouka Jiří</cp:lastModifiedBy>
  <cp:lastPrinted>2013-09-18T09:55:59Z</cp:lastPrinted>
  <dcterms:created xsi:type="dcterms:W3CDTF">2001-10-23T09:34:56Z</dcterms:created>
  <dcterms:modified xsi:type="dcterms:W3CDTF">2014-03-20T13:19:44Z</dcterms:modified>
  <cp:category/>
  <cp:version/>
  <cp:contentType/>
  <cp:contentStatus/>
</cp:coreProperties>
</file>